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drawings/drawing7.xml" ContentType="application/vnd.openxmlformats-officedocument.drawing+xml"/>
  <Override PartName="/xl/ctrlProps/ctrlProp19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615" yWindow="1515" windowWidth="11670" windowHeight="9060" tabRatio="883" activeTab="9"/>
  </bookViews>
  <sheets>
    <sheet name="Analitics tab 2014" sheetId="16" r:id="rId1"/>
    <sheet name="2014 - plan" sheetId="29" r:id="rId2"/>
    <sheet name="2014 - execution " sheetId="31" r:id="rId3"/>
    <sheet name="2013 - execution" sheetId="15" r:id="rId4"/>
    <sheet name="2013 - plan" sheetId="14" state="hidden" r:id="rId5"/>
    <sheet name="2012 - execution " sheetId="26" r:id="rId6"/>
    <sheet name="2012 - plan" sheetId="22" state="hidden" r:id="rId7"/>
    <sheet name="Public debt tab (1)" sheetId="18" state="hidden" r:id="rId8"/>
    <sheet name="MasterSheet" sheetId="13" r:id="rId9"/>
    <sheet name="Public debt tab" sheetId="32" r:id="rId10"/>
    <sheet name="2014-execution-Nova klasifikac." sheetId="33" state="hidden" r:id="rId11"/>
  </sheets>
  <externalReferences>
    <externalReference r:id="rId12"/>
    <externalReference r:id="rId13"/>
    <externalReference r:id="rId14"/>
  </externalReferences>
  <definedNames>
    <definedName name="_END94" localSheetId="6">#REF!</definedName>
    <definedName name="_iva1" localSheetId="5" hidden="1">{#N/A,#N/A,FALSE,"CB";#N/A,#N/A,FALSE,"CMB";#N/A,#N/A,FALSE,"NBFI"}</definedName>
    <definedName name="_iva1" localSheetId="9" hidden="1">{#N/A,#N/A,FALSE,"CB";#N/A,#N/A,FALSE,"CMB";#N/A,#N/A,FALSE,"NBFI"}</definedName>
    <definedName name="_iva1" hidden="1">{#N/A,#N/A,FALSE,"CB";#N/A,#N/A,FALSE,"CMB";#N/A,#N/A,FALSE,"NBFI"}</definedName>
    <definedName name="_iva2" localSheetId="5" hidden="1">{#N/A,#N/A,FALSE,"CB";#N/A,#N/A,FALSE,"CMB";#N/A,#N/A,FALSE,"BSYS";#N/A,#N/A,FALSE,"NBFI";#N/A,#N/A,FALSE,"FSYS"}</definedName>
    <definedName name="_iva2" localSheetId="9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6" hidden="1">#REF!</definedName>
    <definedName name="_Regression_Out" localSheetId="2" hidden="1">#REF!</definedName>
    <definedName name="_Regression_Out" localSheetId="1" hidden="1">#REF!</definedName>
    <definedName name="_Regression_Out" localSheetId="10" hidden="1">#REF!</definedName>
    <definedName name="_Regression_Out" localSheetId="9" hidden="1">#REF!</definedName>
    <definedName name="_Regression_Out" hidden="1">#REF!</definedName>
    <definedName name="_Regression_X" localSheetId="6" hidden="1">#REF!</definedName>
    <definedName name="_Regression_X" localSheetId="2" hidden="1">#REF!</definedName>
    <definedName name="_Regression_X" localSheetId="1" hidden="1">#REF!</definedName>
    <definedName name="_Regression_X" localSheetId="10" hidden="1">#REF!</definedName>
    <definedName name="_Regression_X" localSheetId="9" hidden="1">#REF!</definedName>
    <definedName name="_Regression_X" hidden="1">#REF!</definedName>
    <definedName name="_Regression_Y" localSheetId="6" hidden="1">#REF!</definedName>
    <definedName name="_Regression_Y" localSheetId="2" hidden="1">#REF!</definedName>
    <definedName name="_Regression_Y" localSheetId="1" hidden="1">#REF!</definedName>
    <definedName name="_Regression_Y" localSheetId="10" hidden="1">#REF!</definedName>
    <definedName name="_Regression_Y" hidden="1">#REF!</definedName>
    <definedName name="_SUM2" localSheetId="6">#REF!</definedName>
    <definedName name="_tab1" localSheetId="6">#REF!</definedName>
    <definedName name="_tab10" localSheetId="6">#REF!</definedName>
    <definedName name="_tab11" localSheetId="6">#REF!</definedName>
    <definedName name="_tab12" localSheetId="6">#REF!</definedName>
    <definedName name="_tab13" localSheetId="6">#REF!</definedName>
    <definedName name="_tab14" localSheetId="6">#REF!</definedName>
    <definedName name="_tab15" localSheetId="6">#REF!</definedName>
    <definedName name="_tab16" localSheetId="6">#REF!</definedName>
    <definedName name="_tab17" localSheetId="6">#REF!</definedName>
    <definedName name="_tab18" localSheetId="6">#REF!</definedName>
    <definedName name="_tab19" localSheetId="6">#REF!</definedName>
    <definedName name="_tab20" localSheetId="6">#REF!</definedName>
    <definedName name="_tab21" localSheetId="6">#REF!</definedName>
    <definedName name="_tab22" localSheetId="6">#REF!</definedName>
    <definedName name="_tab23" localSheetId="6">#REF!</definedName>
    <definedName name="_tab24" localSheetId="6">#REF!</definedName>
    <definedName name="_tab25" localSheetId="6">#REF!</definedName>
    <definedName name="_tab26" localSheetId="6">#REF!</definedName>
    <definedName name="_tab27" localSheetId="6">#REF!</definedName>
    <definedName name="_tab28" localSheetId="6">#REF!</definedName>
    <definedName name="_tab29" localSheetId="6">#REF!</definedName>
    <definedName name="_tab3" localSheetId="6">#REF!</definedName>
    <definedName name="_tab30" localSheetId="6">#REF!</definedName>
    <definedName name="_tab31" localSheetId="6">#REF!</definedName>
    <definedName name="_tab32" localSheetId="6">#REF!</definedName>
    <definedName name="_tab34" localSheetId="6">#REF!</definedName>
    <definedName name="_tab35" localSheetId="6">#REF!</definedName>
    <definedName name="_tab36" localSheetId="6">#REF!</definedName>
    <definedName name="_tab37" localSheetId="6">#REF!</definedName>
    <definedName name="_tab38" localSheetId="6">#REF!</definedName>
    <definedName name="_tab39" localSheetId="6">#REF!</definedName>
    <definedName name="_tab4" localSheetId="6">#REF!</definedName>
    <definedName name="_tab41" localSheetId="6">#REF!</definedName>
    <definedName name="_tab42" localSheetId="6">#REF!</definedName>
    <definedName name="_tab43" localSheetId="6">#REF!</definedName>
    <definedName name="_tab44" localSheetId="6">#REF!</definedName>
    <definedName name="_tab49" localSheetId="6">#REF!</definedName>
    <definedName name="_tab5" localSheetId="6">#REF!</definedName>
    <definedName name="_tab7" localSheetId="6">#REF!</definedName>
    <definedName name="_tab8" localSheetId="6">#REF!</definedName>
    <definedName name="_tab9" localSheetId="6">#REF!</definedName>
    <definedName name="_WB2" localSheetId="6">#REF!</definedName>
    <definedName name="Batumi_debt" localSheetId="6">[1]debt_sust!#REF!</definedName>
    <definedName name="BCA" localSheetId="6">#REF!</definedName>
    <definedName name="BCA_NGDP" localSheetId="6">#REF!</definedName>
    <definedName name="BE" localSheetId="6">#REF!</definedName>
    <definedName name="BEA" localSheetId="6">#REF!</definedName>
    <definedName name="BED" localSheetId="6">#REF!</definedName>
    <definedName name="BEI" localSheetId="6">#REF!</definedName>
    <definedName name="BER" localSheetId="6">#REF!</definedName>
    <definedName name="BF" localSheetId="6">#REF!</definedName>
    <definedName name="BFD" localSheetId="6">#REF!</definedName>
    <definedName name="BFDA" localSheetId="6">#REF!</definedName>
    <definedName name="BFDI" localSheetId="6">#REF!</definedName>
    <definedName name="BFDIL" localSheetId="6">#REF!</definedName>
    <definedName name="BFL_D" localSheetId="6">#REF!</definedName>
    <definedName name="BFO" localSheetId="6">#REF!</definedName>
    <definedName name="BFOA" localSheetId="6">#REF!</definedName>
    <definedName name="BFOAG" localSheetId="6">#REF!</definedName>
    <definedName name="BFOL" localSheetId="6">#REF!</definedName>
    <definedName name="BFOL_B" localSheetId="6">#REF!</definedName>
    <definedName name="BFOL_G" localSheetId="6">#REF!</definedName>
    <definedName name="BFOL_L" localSheetId="6">#REF!</definedName>
    <definedName name="BFOL_O" localSheetId="6">#REF!</definedName>
    <definedName name="BFOL_S" localSheetId="6">#REF!</definedName>
    <definedName name="BFOLB" localSheetId="6">#REF!</definedName>
    <definedName name="BFOLG_L" localSheetId="6">#REF!</definedName>
    <definedName name="BFP" localSheetId="6">#REF!</definedName>
    <definedName name="BFPA" localSheetId="6">#REF!</definedName>
    <definedName name="BFPAG" localSheetId="6">#REF!</definedName>
    <definedName name="BFPL" localSheetId="6">#REF!</definedName>
    <definedName name="BFPLBN" localSheetId="6">#REF!</definedName>
    <definedName name="BFPLD" localSheetId="6">#REF!</definedName>
    <definedName name="BFPLD_G" localSheetId="6">#REF!</definedName>
    <definedName name="BFPLE" localSheetId="6">#REF!</definedName>
    <definedName name="BFPLE_G" localSheetId="6">#REF!</definedName>
    <definedName name="BFPLMM" localSheetId="6">#REF!</definedName>
    <definedName name="BFRA" localSheetId="6">#REF!</definedName>
    <definedName name="BFUND" localSheetId="6">#REF!</definedName>
    <definedName name="BGS" localSheetId="6">#REF!</definedName>
    <definedName name="BI" localSheetId="6">#REF!</definedName>
    <definedName name="BIP" localSheetId="6">#REF!</definedName>
    <definedName name="BK" localSheetId="6">#REF!</definedName>
    <definedName name="BKFA" localSheetId="6">#REF!</definedName>
    <definedName name="BM" localSheetId="6">#REF!</definedName>
    <definedName name="BMG" localSheetId="6">#REF!</definedName>
    <definedName name="BMII" localSheetId="6">#REF!</definedName>
    <definedName name="BMII_7" localSheetId="6">#REF!</definedName>
    <definedName name="BMS" localSheetId="6">#REF!</definedName>
    <definedName name="BOP" localSheetId="6">#REF!</definedName>
    <definedName name="BRASS" localSheetId="6">#REF!</definedName>
    <definedName name="BTR" localSheetId="6">#REF!</definedName>
    <definedName name="BTRG" localSheetId="6">#REF!</definedName>
    <definedName name="BX" localSheetId="6">#REF!</definedName>
    <definedName name="BXG" localSheetId="6">#REF!</definedName>
    <definedName name="BXS" localSheetId="6">#REF!</definedName>
    <definedName name="CCODE" localSheetId="6">#REF!</definedName>
    <definedName name="chart4" localSheetId="5" hidden="1">{#N/A,#N/A,FALSE,"CB";#N/A,#N/A,FALSE,"CMB";#N/A,#N/A,FALSE,"NBFI"}</definedName>
    <definedName name="chart4" localSheetId="9" hidden="1">{#N/A,#N/A,FALSE,"CB";#N/A,#N/A,FALSE,"CMB";#N/A,#N/A,FALSE,"NBFI"}</definedName>
    <definedName name="chart4" hidden="1">{#N/A,#N/A,FALSE,"CB";#N/A,#N/A,FALSE,"CMB";#N/A,#N/A,FALSE,"NBFI"}</definedName>
    <definedName name="ChartA" localSheetId="5" hidden="1">{#N/A,#N/A,FALSE,"CB";#N/A,#N/A,FALSE,"CMB";#N/A,#N/A,FALSE,"NBFI"}</definedName>
    <definedName name="ChartA" localSheetId="9" hidden="1">{#N/A,#N/A,FALSE,"CB";#N/A,#N/A,FALSE,"CMB";#N/A,#N/A,FALSE,"NBFI"}</definedName>
    <definedName name="ChartA" hidden="1">{#N/A,#N/A,FALSE,"CB";#N/A,#N/A,FALSE,"CMB";#N/A,#N/A,FALSE,"NBFI"}</definedName>
    <definedName name="Chartvel" localSheetId="5" hidden="1">{#N/A,#N/A,FALSE,"CB";#N/A,#N/A,FALSE,"CMB";#N/A,#N/A,FALSE,"BSYS";#N/A,#N/A,FALSE,"NBFI";#N/A,#N/A,FALSE,"FSYS"}</definedName>
    <definedName name="Chartvel" localSheetId="9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K5.1" localSheetId="6">#REF!</definedName>
    <definedName name="CPF" localSheetId="6">#REF!</definedName>
    <definedName name="CPI_Core" localSheetId="6">#REF!</definedName>
    <definedName name="CPI_NAT_monthly" localSheetId="6">#REF!</definedName>
    <definedName name="D" localSheetId="6">#REF!</definedName>
    <definedName name="D_B" localSheetId="6">#REF!</definedName>
    <definedName name="D_G" localSheetId="6">#REF!</definedName>
    <definedName name="D_Ind" localSheetId="6">#REF!</definedName>
    <definedName name="D_L" localSheetId="6">#REF!</definedName>
    <definedName name="D_O" localSheetId="6">#REF!</definedName>
    <definedName name="D_S" localSheetId="6">#REF!</definedName>
    <definedName name="D_SRM" localSheetId="6">#REF!</definedName>
    <definedName name="D_SY" localSheetId="6">#REF!</definedName>
    <definedName name="DA" localSheetId="6">#REF!</definedName>
    <definedName name="DATES" localSheetId="6">#REF!</definedName>
    <definedName name="Dates1" localSheetId="6">#REF!</definedName>
    <definedName name="dateweo" localSheetId="6">#REF!</definedName>
    <definedName name="DB" localSheetId="6">#REF!</definedName>
    <definedName name="DE" localSheetId="5" hidden="1">{#N/A,#N/A,FALSE,"CREDIT"}</definedName>
    <definedName name="DE" localSheetId="9" hidden="1">{#N/A,#N/A,FALSE,"CREDIT"}</definedName>
    <definedName name="DE" hidden="1">{#N/A,#N/A,FALSE,"CREDIT"}</definedName>
    <definedName name="DEFL" localSheetId="6">#REF!</definedName>
    <definedName name="DG" localSheetId="6">#REF!</definedName>
    <definedName name="DG_S" localSheetId="6">#REF!</definedName>
    <definedName name="DO" localSheetId="6">#REF!</definedName>
    <definedName name="DS" localSheetId="6">#REF!</definedName>
    <definedName name="DSA_Assumptions" localSheetId="6">#REF!</definedName>
    <definedName name="DSI" localSheetId="6">#REF!</definedName>
    <definedName name="DSP" localSheetId="6">#REF!</definedName>
    <definedName name="DSPG" localSheetId="6">#REF!</definedName>
    <definedName name="E" localSheetId="5" hidden="1">{#N/A,#N/A,FALSE,"DEPO"}</definedName>
    <definedName name="E" localSheetId="9" hidden="1">{#N/A,#N/A,FALSE,"DEPO"}</definedName>
    <definedName name="E" hidden="1">{#N/A,#N/A,FALSE,"DEPO"}</definedName>
    <definedName name="EBRD" localSheetId="6">#REF!</definedName>
    <definedName name="EDNA" localSheetId="6">#REF!</definedName>
    <definedName name="EDSSDESCRIPTOR" localSheetId="6">#REF!</definedName>
    <definedName name="EDSSFILE" localSheetId="6">#REF!</definedName>
    <definedName name="EDSSNAME" localSheetId="6">#REF!</definedName>
    <definedName name="EDSSTABLES" localSheetId="6">#REF!</definedName>
    <definedName name="EDSSTIME" localSheetId="6">#REF!</definedName>
    <definedName name="EEE" localSheetId="5" hidden="1">{#N/A,#N/A,FALSE,"EXCISE"}</definedName>
    <definedName name="EEE" localSheetId="9" hidden="1">{#N/A,#N/A,FALSE,"EXCISE"}</definedName>
    <definedName name="EEE" hidden="1">{#N/A,#N/A,FALSE,"EXCISE"}</definedName>
    <definedName name="EISCODE" localSheetId="6">#REF!</definedName>
    <definedName name="empty" localSheetId="6">#REF!</definedName>
    <definedName name="ert" localSheetId="6">#REF!</definedName>
    <definedName name="ESAF_QUAR_GDP" localSheetId="6">#REF!</definedName>
    <definedName name="F" localSheetId="5" hidden="1">{#N/A,#N/A,FALSE,"CB";#N/A,#N/A,FALSE,"CMB";#N/A,#N/A,FALSE,"NBFI"}</definedName>
    <definedName name="F" localSheetId="9" hidden="1">{#N/A,#N/A,FALSE,"CB";#N/A,#N/A,FALSE,"CMB";#N/A,#N/A,FALSE,"NBFI"}</definedName>
    <definedName name="F" hidden="1">{#N/A,#N/A,FALSE,"CB";#N/A,#N/A,FALSE,"CMB";#N/A,#N/A,FALSE,"NBFI"}</definedName>
    <definedName name="Feb_98" localSheetId="6">#REF!</definedName>
    <definedName name="FFF" localSheetId="5" hidden="1">{#N/A,#N/A,FALSE,"CB";#N/A,#N/A,FALSE,"CMB";#N/A,#N/A,FALSE,"BSYS";#N/A,#N/A,FALSE,"NBFI";#N/A,#N/A,FALSE,"FSYS"}</definedName>
    <definedName name="FFF" localSheetId="9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fis_98" localSheetId="6">#REF!</definedName>
    <definedName name="fis_gdp" localSheetId="6">#REF!</definedName>
    <definedName name="fis_lari" localSheetId="6">#REF!</definedName>
    <definedName name="Fisc" localSheetId="6">#REF!</definedName>
    <definedName name="framework_macro" localSheetId="6">#REF!</definedName>
    <definedName name="framework_macro_new" localSheetId="6">#REF!</definedName>
    <definedName name="framework_monetary" localSheetId="6">#REF!</definedName>
    <definedName name="H" localSheetId="5" hidden="1">{#N/A,#N/A,FALSE,"BANKS"}</definedName>
    <definedName name="H" localSheetId="9" hidden="1">{#N/A,#N/A,FALSE,"BANKS"}</definedName>
    <definedName name="H" hidden="1">{#N/A,#N/A,FALSE,"BANKS"}</definedName>
    <definedName name="hello" localSheetId="5" hidden="1">{#N/A,#N/A,FALSE,"CB";#N/A,#N/A,FALSE,"CMB";#N/A,#N/A,FALSE,"BSYS";#N/A,#N/A,FALSE,"NBFI";#N/A,#N/A,FALSE,"FSYS"}</definedName>
    <definedName name="hello" localSheetId="9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M" localSheetId="6">#REF!</definedName>
    <definedName name="IMF" localSheetId="6">#REF!</definedName>
    <definedName name="INDUST1" localSheetId="6">#REF!</definedName>
    <definedName name="INDUST2" localSheetId="6">#REF!</definedName>
    <definedName name="iva" localSheetId="5" hidden="1">{#N/A,#N/A,FALSE,"CB";#N/A,#N/A,FALSE,"CMB";#N/A,#N/A,FALSE,"NBFI"}</definedName>
    <definedName name="iva" localSheetId="9" hidden="1">{#N/A,#N/A,FALSE,"CB";#N/A,#N/A,FALSE,"CMB";#N/A,#N/A,FALSE,"NBFI"}</definedName>
    <definedName name="iva" hidden="1">{#N/A,#N/A,FALSE,"CB";#N/A,#N/A,FALSE,"CMB";#N/A,#N/A,FALSE,"NBFI"}</definedName>
    <definedName name="jan" localSheetId="5" hidden="1">{#N/A,#N/A,FALSE,"CB";#N/A,#N/A,FALSE,"CMB";#N/A,#N/A,FALSE,"NBFI"}</definedName>
    <definedName name="jan" localSheetId="9" hidden="1">{#N/A,#N/A,FALSE,"CB";#N/A,#N/A,FALSE,"CMB";#N/A,#N/A,FALSE,"NBFI"}</definedName>
    <definedName name="jan" hidden="1">{#N/A,#N/A,FALSE,"CB";#N/A,#N/A,FALSE,"CMB";#N/A,#N/A,FALSE,"NBFI"}</definedName>
    <definedName name="last_978" localSheetId="6">#REF!</definedName>
    <definedName name="MACRO_ASSUMP_2006" localSheetId="6">#REF!</definedName>
    <definedName name="MCV_B" localSheetId="6">#REF!</definedName>
    <definedName name="MCV_B1" localSheetId="6">#REF!</definedName>
    <definedName name="MCV_D" localSheetId="6">#REF!</definedName>
    <definedName name="MCV_D1" localSheetId="6">#REF!</definedName>
    <definedName name="MCV_T" localSheetId="6">#REF!</definedName>
    <definedName name="MCV_T1" localSheetId="6">#REF!</definedName>
    <definedName name="NAMES" localSheetId="6">#REF!</definedName>
    <definedName name="nameweo" localSheetId="6">#REF!</definedName>
    <definedName name="nominal" localSheetId="6">#REF!</definedName>
    <definedName name="Paym_Cap" localSheetId="6">#REF!</definedName>
    <definedName name="Payroll" localSheetId="6">#REF!</definedName>
    <definedName name="pchBM" localSheetId="6">#REF!</definedName>
    <definedName name="pchBMG" localSheetId="6">#REF!</definedName>
    <definedName name="pchBX" localSheetId="6">#REF!</definedName>
    <definedName name="pchBXG" localSheetId="6">#REF!</definedName>
    <definedName name="PCPI" localSheetId="6">#REF!</definedName>
    <definedName name="PFP" localSheetId="6">#REF!</definedName>
    <definedName name="pfp_table1" localSheetId="6">#REF!</definedName>
    <definedName name="PRICE" localSheetId="6">#REF!</definedName>
    <definedName name="PRICETAB" localSheetId="6">#REF!</definedName>
    <definedName name="_xlnm.Print_Titles" localSheetId="6">#REF!,#REF!</definedName>
    <definedName name="PRMONTH" localSheetId="6">#REF!</definedName>
    <definedName name="PRYEAR" localSheetId="6">#REF!</definedName>
    <definedName name="Q_5" localSheetId="6">#REF!</definedName>
    <definedName name="Q_6" localSheetId="6">#REF!</definedName>
    <definedName name="Q_7" localSheetId="6">#REF!</definedName>
    <definedName name="qqq" localSheetId="5" hidden="1">{#N/A,#N/A,FALSE,"EXTRABUDGT"}</definedName>
    <definedName name="qqq" localSheetId="9" hidden="1">{#N/A,#N/A,FALSE,"EXTRABUDGT"}</definedName>
    <definedName name="qqq" hidden="1">{#N/A,#N/A,FALSE,"EXTRABUDGT"}</definedName>
    <definedName name="qwe" localSheetId="6">#REF!</definedName>
    <definedName name="rangename" localSheetId="6">[2]documentation!#REF!</definedName>
    <definedName name="RED_BOP" localSheetId="6">#REF!</definedName>
    <definedName name="red_cpi" localSheetId="6">#REF!</definedName>
    <definedName name="RED_D" localSheetId="6">#REF!</definedName>
    <definedName name="RED_DS" localSheetId="6">#REF!</definedName>
    <definedName name="red_gdp_exp" localSheetId="6">#REF!</definedName>
    <definedName name="red_govt_empl" localSheetId="6">#REF!</definedName>
    <definedName name="RED_NATCPI" localSheetId="6">#REF!</definedName>
    <definedName name="RED_TBCPI" localSheetId="6">#REF!</definedName>
    <definedName name="RED_TRD" localSheetId="6">#REF!</definedName>
    <definedName name="REGISTERALL" localSheetId="6">#REF!</definedName>
    <definedName name="right" localSheetId="6">#REF!</definedName>
    <definedName name="rindex" localSheetId="6">#REF!</definedName>
    <definedName name="rter" localSheetId="6">#REF!</definedName>
    <definedName name="SA_Tab" localSheetId="6">#REF!</definedName>
    <definedName name="sampletable" localSheetId="6">#REF!</definedName>
    <definedName name="sdf" localSheetId="6">#REF!</definedName>
    <definedName name="sds_gdp_exp_lari" localSheetId="6">#REF!</definedName>
    <definedName name="sds_gdp_origin" localSheetId="6">#REF!</definedName>
    <definedName name="sds_gpd_exp_gdp" localSheetId="6">#REF!</definedName>
    <definedName name="SECTORS" localSheetId="6">#REF!</definedName>
    <definedName name="SEI" localSheetId="6">#REF!</definedName>
    <definedName name="STFQTAB" localSheetId="6">#REF!</definedName>
    <definedName name="sum" localSheetId="6">#REF!</definedName>
    <definedName name="tab4b" localSheetId="6">#REF!</definedName>
    <definedName name="tabletemplate" localSheetId="6">#REF!</definedName>
    <definedName name="TM" localSheetId="6">#REF!</definedName>
    <definedName name="TM_D" localSheetId="6">#REF!</definedName>
    <definedName name="TM_Dpch" localSheetId="6">#REF!</definedName>
    <definedName name="TM_R" localSheetId="6">#REF!</definedName>
    <definedName name="TM_Rpch" localSheetId="6">#REF!</definedName>
    <definedName name="TMG" localSheetId="6">#REF!</definedName>
    <definedName name="TMG_D" localSheetId="6">#REF!</definedName>
    <definedName name="TMG_Dpch" localSheetId="6">#REF!</definedName>
    <definedName name="TMG_R" localSheetId="6">#REF!</definedName>
    <definedName name="TMG_Rpch" localSheetId="6">#REF!</definedName>
    <definedName name="TMGO" localSheetId="6">#REF!</definedName>
    <definedName name="TMGO_D" localSheetId="6">#REF!</definedName>
    <definedName name="TMGO_Dpch" localSheetId="6">#REF!</definedName>
    <definedName name="TMGO_R" localSheetId="6">#REF!</definedName>
    <definedName name="TMGO_Rpch" localSheetId="6">#REF!</definedName>
    <definedName name="TMGXO" localSheetId="6">#REF!</definedName>
    <definedName name="TMGXO_D" localSheetId="6">#REF!</definedName>
    <definedName name="TMGXO_Dpch" localSheetId="6">#REF!</definedName>
    <definedName name="TMGXO_R" localSheetId="6">#REF!</definedName>
    <definedName name="TMGXO_Rpch" localSheetId="6">#REF!</definedName>
    <definedName name="TMS" localSheetId="6">#REF!</definedName>
    <definedName name="Trade" localSheetId="6">#REF!</definedName>
    <definedName name="TX" localSheetId="6">#REF!</definedName>
    <definedName name="TX_D" localSheetId="6">#REF!</definedName>
    <definedName name="TX_Dpch" localSheetId="6">#REF!</definedName>
    <definedName name="TX_R" localSheetId="6">#REF!</definedName>
    <definedName name="TX_Rpch" localSheetId="6">#REF!</definedName>
    <definedName name="TXG" localSheetId="6">#REF!</definedName>
    <definedName name="TXG_D" localSheetId="6">#REF!</definedName>
    <definedName name="TXG_Dpch" localSheetId="6">#REF!</definedName>
    <definedName name="TXG_R" localSheetId="6">#REF!</definedName>
    <definedName name="TXG_Rpch" localSheetId="6">#REF!</definedName>
    <definedName name="TXGO" localSheetId="6">#REF!</definedName>
    <definedName name="TXGO_D" localSheetId="6">#REF!</definedName>
    <definedName name="TXGO_Dpch" localSheetId="6">#REF!</definedName>
    <definedName name="TXGO_R" localSheetId="6">#REF!</definedName>
    <definedName name="TXGO_Rpch" localSheetId="6">#REF!</definedName>
    <definedName name="TXGXO" localSheetId="6">#REF!</definedName>
    <definedName name="TXGXO_D" localSheetId="6">#REF!</definedName>
    <definedName name="TXGXO_Dpch" localSheetId="6">#REF!</definedName>
    <definedName name="TXGXO_R" localSheetId="6">#REF!</definedName>
    <definedName name="TXGXO_Rpch" localSheetId="6">#REF!</definedName>
    <definedName name="TXS" localSheetId="6">#REF!</definedName>
    <definedName name="uio" localSheetId="6">#REF!</definedName>
    <definedName name="unemp_96Q3" localSheetId="6">#REF!</definedName>
    <definedName name="unemp_96Q4" localSheetId="6">#REF!</definedName>
    <definedName name="unemp_97Q1" localSheetId="6">#REF!</definedName>
    <definedName name="unemp_97Q2" localSheetId="6">#REF!</definedName>
    <definedName name="unemp_nat" localSheetId="6">#REF!</definedName>
    <definedName name="unemp_urbrural" localSheetId="6">#REF!</definedName>
    <definedName name="USERNAME" localSheetId="6">#REF!</definedName>
    <definedName name="wage_govt_sector" localSheetId="6">#REF!</definedName>
    <definedName name="WEO" localSheetId="6">#REF!</definedName>
    <definedName name="WPCP33_D" localSheetId="6">#REF!</definedName>
    <definedName name="WPCP33pch" localSheetId="6">#REF!</definedName>
    <definedName name="wrn.BANKS." localSheetId="5" hidden="1">{#N/A,#N/A,FALSE,"BANKS"}</definedName>
    <definedName name="wrn.BANKS." localSheetId="9" hidden="1">{#N/A,#N/A,FALSE,"BANKS"}</definedName>
    <definedName name="wrn.BANKS." hidden="1">{#N/A,#N/A,FALSE,"BANKS"}</definedName>
    <definedName name="wrn.BOP." localSheetId="5" hidden="1">{#N/A,#N/A,FALSE,"BOP"}</definedName>
    <definedName name="wrn.BOP." localSheetId="9" hidden="1">{#N/A,#N/A,FALSE,"BOP"}</definedName>
    <definedName name="wrn.BOP." hidden="1">{#N/A,#N/A,FALSE,"BOP"}</definedName>
    <definedName name="wrn.CREDIT." localSheetId="5" hidden="1">{#N/A,#N/A,FALSE,"CREDIT"}</definedName>
    <definedName name="wrn.CREDIT." localSheetId="9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localSheetId="9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localSheetId="9" hidden="1">{#N/A,#N/A,FALSE,"DEPO"}</definedName>
    <definedName name="wrn.DEPO." hidden="1">{#N/A,#N/A,FALSE,"DEPO"}</definedName>
    <definedName name="wrn.EXCISE." localSheetId="5" hidden="1">{#N/A,#N/A,FALSE,"EXCISE"}</definedName>
    <definedName name="wrn.EXCISE." localSheetId="9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localSheetId="9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localSheetId="9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localSheetId="9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localSheetId="9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localSheetId="9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localSheetId="9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localSheetId="9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localSheetId="9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localSheetId="9" hidden="1">{#N/A,#N/A,FALSE,"INCOMETX"}</definedName>
    <definedName name="wrn.INCOMETX." hidden="1">{#N/A,#N/A,FALSE,"INCOMETX"}</definedName>
    <definedName name="wrn.INTERST." localSheetId="5" hidden="1">{#N/A,#N/A,FALSE,"INTERST"}</definedName>
    <definedName name="wrn.INTERST." localSheetId="9" hidden="1">{#N/A,#N/A,FALSE,"INTERST"}</definedName>
    <definedName name="wrn.INTERST." hidden="1">{#N/A,#N/A,FALSE,"INTERST"}</definedName>
    <definedName name="wrn.MAIN." localSheetId="5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5" hidden="1">{#N/A,#N/A,FALSE,"CB";#N/A,#N/A,FALSE,"CMB";#N/A,#N/A,FALSE,"NBFI"}</definedName>
    <definedName name="wrn.MIT." localSheetId="9" hidden="1">{#N/A,#N/A,FALSE,"CB";#N/A,#N/A,FALSE,"CMB";#N/A,#N/A,FALSE,"NBFI"}</definedName>
    <definedName name="wrn.MIT." hidden="1">{#N/A,#N/A,FALSE,"CB";#N/A,#N/A,FALSE,"CMB";#N/A,#N/A,FALSE,"NBFI"}</definedName>
    <definedName name="wrn.MS." localSheetId="5" hidden="1">{#N/A,#N/A,FALSE,"MS"}</definedName>
    <definedName name="wrn.MS." localSheetId="9" hidden="1">{#N/A,#N/A,FALSE,"MS"}</definedName>
    <definedName name="wrn.MS." hidden="1">{#N/A,#N/A,FALSE,"MS"}</definedName>
    <definedName name="wrn.NBG." localSheetId="5" hidden="1">{#N/A,#N/A,FALSE,"NBG"}</definedName>
    <definedName name="wrn.NBG." localSheetId="9" hidden="1">{#N/A,#N/A,FALSE,"NBG"}</definedName>
    <definedName name="wrn.NBG." hidden="1">{#N/A,#N/A,FALSE,"NBG"}</definedName>
    <definedName name="wrn.PCPI." localSheetId="5" hidden="1">{#N/A,#N/A,FALSE,"PCPI"}</definedName>
    <definedName name="wrn.PCPI." localSheetId="9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localSheetId="9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localSheetId="9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localSheetId="9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localSheetId="9" hidden="1">{#N/A,#N/A,FALSE,"REVSHARE"}</definedName>
    <definedName name="wrn.REVSHARE." hidden="1">{#N/A,#N/A,FALSE,"REVSHARE"}</definedName>
    <definedName name="wrn.Staff._.Report._.Tables." localSheetId="5" hidden="1">{#N/A,#N/A,FALSE,"SRFSYS";#N/A,#N/A,FALSE,"SRBSYS"}</definedName>
    <definedName name="wrn.Staff._.Report._.Tables." localSheetId="9" hidden="1">{#N/A,#N/A,FALSE,"SRFSYS";#N/A,#N/A,FALSE,"SRBSYS"}</definedName>
    <definedName name="wrn.Staff._.Report._.Tables." hidden="1">{#N/A,#N/A,FALSE,"SRFSYS";#N/A,#N/A,FALSE,"SRBSYS"}</definedName>
    <definedName name="wrn.STATE." localSheetId="5" hidden="1">{#N/A,#N/A,FALSE,"STATE"}</definedName>
    <definedName name="wrn.STATE." localSheetId="9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localSheetId="9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localSheetId="9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localSheetId="9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localSheetId="9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localSheetId="9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localSheetId="9" hidden="1">{#N/A,#N/A,FALSE,"WAGES"}</definedName>
    <definedName name="wrn.WAGES." hidden="1">{#N/A,#N/A,FALSE,"WAGES"}</definedName>
    <definedName name="xxWRS_10" localSheetId="6">#REF!</definedName>
    <definedName name="xxWRS_6" localSheetId="6">#REF!</definedName>
    <definedName name="xxWRS_7" localSheetId="6">#REF!</definedName>
    <definedName name="xxWRS_8" localSheetId="6">#REF!</definedName>
    <definedName name="xxWRS_9" localSheetId="6">#REF!</definedName>
    <definedName name="Years" localSheetId="6">#REF!</definedName>
    <definedName name="yyy" localSheetId="5" hidden="1">{#N/A,#N/A,FALSE,"MS"}</definedName>
    <definedName name="yyy" localSheetId="9" hidden="1">{#N/A,#N/A,FALSE,"MS"}</definedName>
    <definedName name="yyy" hidden="1">{#N/A,#N/A,FALSE,"MS"}</definedName>
    <definedName name="yyyyy" localSheetId="5" hidden="1">{#N/A,#N/A,FALSE,"INTERST"}</definedName>
    <definedName name="yyyyy" localSheetId="9" hidden="1">{#N/A,#N/A,FALSE,"INTERST"}</definedName>
    <definedName name="yyyyy" hidden="1">{#N/A,#N/A,FALSE,"INTERST"}</definedName>
  </definedNames>
  <calcPr calcId="125725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C89" i="33"/>
  <c r="C88"/>
  <c r="C83"/>
  <c r="C63"/>
  <c r="C103"/>
  <c r="C102"/>
  <c r="P101"/>
  <c r="C101"/>
  <c r="P100"/>
  <c r="C100"/>
  <c r="P99"/>
  <c r="C99"/>
  <c r="C98"/>
  <c r="C97"/>
  <c r="P96"/>
  <c r="C96"/>
  <c r="P95"/>
  <c r="C95"/>
  <c r="P94"/>
  <c r="C94"/>
  <c r="O93"/>
  <c r="N93"/>
  <c r="M93"/>
  <c r="L93"/>
  <c r="K93"/>
  <c r="J93"/>
  <c r="I93"/>
  <c r="H93"/>
  <c r="G93"/>
  <c r="F93"/>
  <c r="E93"/>
  <c r="D93"/>
  <c r="P93" s="1"/>
  <c r="C93"/>
  <c r="C92"/>
  <c r="C91"/>
  <c r="P90"/>
  <c r="P87"/>
  <c r="R87" s="1"/>
  <c r="C87"/>
  <c r="S86"/>
  <c r="P86"/>
  <c r="R86" s="1"/>
  <c r="C86"/>
  <c r="S85"/>
  <c r="P85"/>
  <c r="R85" s="1"/>
  <c r="C85"/>
  <c r="S84"/>
  <c r="R84"/>
  <c r="P84"/>
  <c r="C84"/>
  <c r="Y82"/>
  <c r="S82"/>
  <c r="P82"/>
  <c r="R82" s="1"/>
  <c r="C82"/>
  <c r="P81"/>
  <c r="S80"/>
  <c r="R80"/>
  <c r="P80"/>
  <c r="C80"/>
  <c r="S79"/>
  <c r="R79"/>
  <c r="P79"/>
  <c r="C79"/>
  <c r="S78"/>
  <c r="R78"/>
  <c r="P78"/>
  <c r="C78"/>
  <c r="S77"/>
  <c r="R77"/>
  <c r="P77"/>
  <c r="C77"/>
  <c r="O76"/>
  <c r="N76"/>
  <c r="M76"/>
  <c r="L76"/>
  <c r="K76"/>
  <c r="J76"/>
  <c r="I76"/>
  <c r="H76"/>
  <c r="G76"/>
  <c r="F76"/>
  <c r="E76"/>
  <c r="D76"/>
  <c r="P76" s="1"/>
  <c r="C76"/>
  <c r="S75"/>
  <c r="R75"/>
  <c r="P75"/>
  <c r="C75"/>
  <c r="S74"/>
  <c r="R74"/>
  <c r="P74"/>
  <c r="C74"/>
  <c r="S73"/>
  <c r="R73"/>
  <c r="P73"/>
  <c r="C73"/>
  <c r="S72"/>
  <c r="R72"/>
  <c r="P72"/>
  <c r="C72"/>
  <c r="S71"/>
  <c r="R71"/>
  <c r="P71"/>
  <c r="C71"/>
  <c r="O70"/>
  <c r="N70"/>
  <c r="M70"/>
  <c r="L70"/>
  <c r="K70"/>
  <c r="J70"/>
  <c r="I70"/>
  <c r="H70"/>
  <c r="G70"/>
  <c r="F70"/>
  <c r="E70"/>
  <c r="D70"/>
  <c r="P70" s="1"/>
  <c r="C70"/>
  <c r="S69"/>
  <c r="R69"/>
  <c r="P69"/>
  <c r="C69"/>
  <c r="S68"/>
  <c r="R68"/>
  <c r="P68"/>
  <c r="C68"/>
  <c r="S67"/>
  <c r="R67"/>
  <c r="P67"/>
  <c r="C67"/>
  <c r="S66"/>
  <c r="R66"/>
  <c r="P66"/>
  <c r="C66"/>
  <c r="S65"/>
  <c r="R65"/>
  <c r="P65"/>
  <c r="C65"/>
  <c r="S64"/>
  <c r="R64"/>
  <c r="P64"/>
  <c r="C64"/>
  <c r="S62"/>
  <c r="R62"/>
  <c r="P62"/>
  <c r="C62"/>
  <c r="S61"/>
  <c r="R61"/>
  <c r="P61"/>
  <c r="C61"/>
  <c r="S60"/>
  <c r="P60"/>
  <c r="C60"/>
  <c r="S59"/>
  <c r="P59"/>
  <c r="C59"/>
  <c r="S58"/>
  <c r="P58"/>
  <c r="C58"/>
  <c r="S57"/>
  <c r="P57"/>
  <c r="C57"/>
  <c r="S56"/>
  <c r="P56"/>
  <c r="C56"/>
  <c r="O55"/>
  <c r="N55"/>
  <c r="M55"/>
  <c r="L55"/>
  <c r="K55"/>
  <c r="J55"/>
  <c r="I55"/>
  <c r="H55"/>
  <c r="G55"/>
  <c r="F55"/>
  <c r="E55"/>
  <c r="D55"/>
  <c r="P55" s="1"/>
  <c r="C55"/>
  <c r="O54"/>
  <c r="O52" s="1"/>
  <c r="O53" s="1"/>
  <c r="N54"/>
  <c r="M54"/>
  <c r="M52" s="1"/>
  <c r="M53" s="1"/>
  <c r="L54"/>
  <c r="K54"/>
  <c r="K52" s="1"/>
  <c r="K53" s="1"/>
  <c r="J54"/>
  <c r="I54"/>
  <c r="I52" s="1"/>
  <c r="I53" s="1"/>
  <c r="H54"/>
  <c r="G54"/>
  <c r="G52" s="1"/>
  <c r="G53" s="1"/>
  <c r="F54"/>
  <c r="E54"/>
  <c r="E52" s="1"/>
  <c r="E53" s="1"/>
  <c r="C54"/>
  <c r="C53"/>
  <c r="W52"/>
  <c r="N52"/>
  <c r="N53" s="1"/>
  <c r="L52"/>
  <c r="L53" s="1"/>
  <c r="J52"/>
  <c r="J53" s="1"/>
  <c r="H52"/>
  <c r="H53" s="1"/>
  <c r="F52"/>
  <c r="F53" s="1"/>
  <c r="C52"/>
  <c r="P51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P45" s="1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P38" s="1"/>
  <c r="C38"/>
  <c r="P37"/>
  <c r="C37"/>
  <c r="P36"/>
  <c r="C36"/>
  <c r="P35"/>
  <c r="C35"/>
  <c r="P34"/>
  <c r="C34"/>
  <c r="O33"/>
  <c r="O19" s="1"/>
  <c r="O91" s="1"/>
  <c r="N33"/>
  <c r="M33"/>
  <c r="M19" s="1"/>
  <c r="M91" s="1"/>
  <c r="L33"/>
  <c r="K33"/>
  <c r="K19" s="1"/>
  <c r="K91" s="1"/>
  <c r="J33"/>
  <c r="I33"/>
  <c r="I19" s="1"/>
  <c r="I91" s="1"/>
  <c r="H33"/>
  <c r="G33"/>
  <c r="G19" s="1"/>
  <c r="G91" s="1"/>
  <c r="F33"/>
  <c r="E33"/>
  <c r="E19" s="1"/>
  <c r="E91" s="1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P28" s="1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K20"/>
  <c r="J20"/>
  <c r="I20"/>
  <c r="H20"/>
  <c r="G20"/>
  <c r="F20"/>
  <c r="E20"/>
  <c r="D20"/>
  <c r="P20" s="1"/>
  <c r="C20"/>
  <c r="N19"/>
  <c r="N91" s="1"/>
  <c r="L19"/>
  <c r="L91" s="1"/>
  <c r="J19"/>
  <c r="J91" s="1"/>
  <c r="H19"/>
  <c r="H91" s="1"/>
  <c r="F19"/>
  <c r="F91" s="1"/>
  <c r="D19"/>
  <c r="C19"/>
  <c r="O18"/>
  <c r="N18"/>
  <c r="M18"/>
  <c r="L18"/>
  <c r="K18"/>
  <c r="J18"/>
  <c r="I18"/>
  <c r="H18"/>
  <c r="G18"/>
  <c r="F18"/>
  <c r="E18"/>
  <c r="D18"/>
  <c r="C17"/>
  <c r="D14"/>
  <c r="X101" s="1"/>
  <c r="C14"/>
  <c r="D8"/>
  <c r="D7"/>
  <c r="O21" i="16"/>
  <c r="O23"/>
  <c r="O25"/>
  <c r="O27"/>
  <c r="O35"/>
  <c r="O37"/>
  <c r="O46"/>
  <c r="O48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6"/>
  <c r="O89"/>
  <c r="O90"/>
  <c r="O91"/>
  <c r="O92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9"/>
  <c r="P90"/>
  <c r="P91"/>
  <c r="P92"/>
  <c r="P95"/>
  <c r="P96"/>
  <c r="P97"/>
  <c r="P21"/>
  <c r="P22"/>
  <c r="P23"/>
  <c r="P24"/>
  <c r="P25"/>
  <c r="P26"/>
  <c r="P27"/>
  <c r="P29"/>
  <c r="P30"/>
  <c r="P31"/>
  <c r="P32"/>
  <c r="P34"/>
  <c r="P35"/>
  <c r="P36"/>
  <c r="P37"/>
  <c r="P39"/>
  <c r="P40"/>
  <c r="P41"/>
  <c r="P42"/>
  <c r="P43"/>
  <c r="P44"/>
  <c r="P46"/>
  <c r="P47"/>
  <c r="P48"/>
  <c r="P49"/>
  <c r="P50"/>
  <c r="P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9"/>
  <c r="M90"/>
  <c r="M91"/>
  <c r="M92"/>
  <c r="M95"/>
  <c r="M96"/>
  <c r="M97"/>
  <c r="M21"/>
  <c r="M22"/>
  <c r="O22" s="1"/>
  <c r="M23"/>
  <c r="M24"/>
  <c r="O24" s="1"/>
  <c r="M25"/>
  <c r="M26"/>
  <c r="O26" s="1"/>
  <c r="M27"/>
  <c r="M29"/>
  <c r="O29" s="1"/>
  <c r="M30"/>
  <c r="O30" s="1"/>
  <c r="M31"/>
  <c r="O31" s="1"/>
  <c r="M32"/>
  <c r="O32" s="1"/>
  <c r="M34"/>
  <c r="O34" s="1"/>
  <c r="M35"/>
  <c r="M36"/>
  <c r="O36" s="1"/>
  <c r="M37"/>
  <c r="M39"/>
  <c r="O39" s="1"/>
  <c r="M40"/>
  <c r="O40" s="1"/>
  <c r="M41"/>
  <c r="O41" s="1"/>
  <c r="M42"/>
  <c r="O42" s="1"/>
  <c r="M43"/>
  <c r="O43" s="1"/>
  <c r="M44"/>
  <c r="O44" s="1"/>
  <c r="M46"/>
  <c r="M47"/>
  <c r="O47" s="1"/>
  <c r="M48"/>
  <c r="M49"/>
  <c r="O49" s="1"/>
  <c r="M50"/>
  <c r="O50" s="1"/>
  <c r="M51"/>
  <c r="I56"/>
  <c r="I57"/>
  <c r="I58"/>
  <c r="I59"/>
  <c r="I60"/>
  <c r="I61"/>
  <c r="I62"/>
  <c r="I63"/>
  <c r="I64"/>
  <c r="I65"/>
  <c r="I66"/>
  <c r="I67"/>
  <c r="I68"/>
  <c r="I70"/>
  <c r="I71"/>
  <c r="I72"/>
  <c r="I73"/>
  <c r="I74"/>
  <c r="I76"/>
  <c r="I77"/>
  <c r="I78"/>
  <c r="I79"/>
  <c r="I80"/>
  <c r="I81"/>
  <c r="I82"/>
  <c r="I83"/>
  <c r="I84"/>
  <c r="I85"/>
  <c r="I86"/>
  <c r="I90"/>
  <c r="I91"/>
  <c r="I92"/>
  <c r="I95"/>
  <c r="I96"/>
  <c r="I97"/>
  <c r="I21"/>
  <c r="I22"/>
  <c r="I23"/>
  <c r="I24"/>
  <c r="I25"/>
  <c r="I26"/>
  <c r="I27"/>
  <c r="I29"/>
  <c r="I30"/>
  <c r="I31"/>
  <c r="I32"/>
  <c r="I34"/>
  <c r="I35"/>
  <c r="I36"/>
  <c r="I37"/>
  <c r="I39"/>
  <c r="I40"/>
  <c r="I41"/>
  <c r="I42"/>
  <c r="I43"/>
  <c r="I44"/>
  <c r="I46"/>
  <c r="I47"/>
  <c r="I48"/>
  <c r="I49"/>
  <c r="I50"/>
  <c r="I51"/>
  <c r="E90"/>
  <c r="E91"/>
  <c r="E92"/>
  <c r="E95"/>
  <c r="E96"/>
  <c r="E97"/>
  <c r="E86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52"/>
  <c r="E21"/>
  <c r="E22"/>
  <c r="E23"/>
  <c r="E24"/>
  <c r="E25"/>
  <c r="E26"/>
  <c r="E27"/>
  <c r="E29"/>
  <c r="E30"/>
  <c r="E31"/>
  <c r="E32"/>
  <c r="E34"/>
  <c r="E35"/>
  <c r="E36"/>
  <c r="E37"/>
  <c r="E39"/>
  <c r="E40"/>
  <c r="E41"/>
  <c r="E42"/>
  <c r="E43"/>
  <c r="E44"/>
  <c r="E46"/>
  <c r="E47"/>
  <c r="E48"/>
  <c r="E49"/>
  <c r="E50"/>
  <c r="E51"/>
  <c r="D54" i="33" l="1"/>
  <c r="D52" s="1"/>
  <c r="D53" s="1"/>
  <c r="P53" s="1"/>
  <c r="X53" s="1"/>
  <c r="T84"/>
  <c r="T85"/>
  <c r="X23"/>
  <c r="X24"/>
  <c r="X34"/>
  <c r="X43"/>
  <c r="X44"/>
  <c r="X45"/>
  <c r="X47"/>
  <c r="X48"/>
  <c r="X99"/>
  <c r="X100"/>
  <c r="X27"/>
  <c r="X28"/>
  <c r="X29"/>
  <c r="X30"/>
  <c r="X37"/>
  <c r="X38"/>
  <c r="X39"/>
  <c r="X40"/>
  <c r="X51"/>
  <c r="X57"/>
  <c r="X59"/>
  <c r="X61"/>
  <c r="X62"/>
  <c r="X64"/>
  <c r="X65"/>
  <c r="X66"/>
  <c r="X67"/>
  <c r="X68"/>
  <c r="X69"/>
  <c r="X71"/>
  <c r="X72"/>
  <c r="X73"/>
  <c r="X74"/>
  <c r="X75"/>
  <c r="X77"/>
  <c r="X78"/>
  <c r="X79"/>
  <c r="X80"/>
  <c r="X94"/>
  <c r="X20"/>
  <c r="X21"/>
  <c r="X22"/>
  <c r="X25"/>
  <c r="X26"/>
  <c r="X31"/>
  <c r="X32"/>
  <c r="X33"/>
  <c r="X35"/>
  <c r="X36"/>
  <c r="X41"/>
  <c r="X42"/>
  <c r="X46"/>
  <c r="X49"/>
  <c r="X50"/>
  <c r="X56"/>
  <c r="X58"/>
  <c r="X60"/>
  <c r="T61"/>
  <c r="T62"/>
  <c r="T64"/>
  <c r="T65"/>
  <c r="T66"/>
  <c r="T67"/>
  <c r="T68"/>
  <c r="T69"/>
  <c r="T71"/>
  <c r="T72"/>
  <c r="T73"/>
  <c r="T74"/>
  <c r="T75"/>
  <c r="T77"/>
  <c r="T78"/>
  <c r="T79"/>
  <c r="T80"/>
  <c r="T82"/>
  <c r="X84"/>
  <c r="T86"/>
  <c r="X93"/>
  <c r="X95"/>
  <c r="X96"/>
  <c r="R56"/>
  <c r="T56" s="1"/>
  <c r="R57"/>
  <c r="T57" s="1"/>
  <c r="R58"/>
  <c r="T58" s="1"/>
  <c r="R59"/>
  <c r="T59" s="1"/>
  <c r="R60"/>
  <c r="T60" s="1"/>
  <c r="H97"/>
  <c r="H102" s="1"/>
  <c r="H98" s="1"/>
  <c r="H92"/>
  <c r="L97"/>
  <c r="L102" s="1"/>
  <c r="L98" s="1"/>
  <c r="L92"/>
  <c r="E92"/>
  <c r="E97"/>
  <c r="E102" s="1"/>
  <c r="E98" s="1"/>
  <c r="G92"/>
  <c r="G97"/>
  <c r="G102" s="1"/>
  <c r="G98" s="1"/>
  <c r="I92"/>
  <c r="I97"/>
  <c r="I102" s="1"/>
  <c r="I98" s="1"/>
  <c r="K92"/>
  <c r="K97"/>
  <c r="K102" s="1"/>
  <c r="K98" s="1"/>
  <c r="M92"/>
  <c r="M97"/>
  <c r="M102" s="1"/>
  <c r="M98" s="1"/>
  <c r="O92"/>
  <c r="O97"/>
  <c r="O102" s="1"/>
  <c r="O98" s="1"/>
  <c r="R53"/>
  <c r="F97"/>
  <c r="F102" s="1"/>
  <c r="F98" s="1"/>
  <c r="F92"/>
  <c r="J97"/>
  <c r="J102" s="1"/>
  <c r="J98" s="1"/>
  <c r="J92"/>
  <c r="N97"/>
  <c r="N102" s="1"/>
  <c r="N98" s="1"/>
  <c r="N92"/>
  <c r="X55"/>
  <c r="R55"/>
  <c r="X70"/>
  <c r="R70"/>
  <c r="X76"/>
  <c r="R76"/>
  <c r="P19"/>
  <c r="X82"/>
  <c r="X85"/>
  <c r="X86"/>
  <c r="X87"/>
  <c r="L19" i="16"/>
  <c r="H69" i="31"/>
  <c r="P52" i="33" l="1"/>
  <c r="R52" s="1"/>
  <c r="P54"/>
  <c r="D91"/>
  <c r="X52"/>
  <c r="Q19"/>
  <c r="X19"/>
  <c r="C45" i="32"/>
  <c r="C44"/>
  <c r="C43"/>
  <c r="Z42"/>
  <c r="X42"/>
  <c r="V42"/>
  <c r="T42"/>
  <c r="R42"/>
  <c r="P42"/>
  <c r="N42"/>
  <c r="L42"/>
  <c r="J42"/>
  <c r="H42"/>
  <c r="F42"/>
  <c r="D42"/>
  <c r="C42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Z40"/>
  <c r="X40"/>
  <c r="V40"/>
  <c r="T40"/>
  <c r="R40"/>
  <c r="P40"/>
  <c r="N40"/>
  <c r="L40"/>
  <c r="J40"/>
  <c r="H40"/>
  <c r="F40"/>
  <c r="D40"/>
  <c r="C39"/>
  <c r="C34"/>
  <c r="J33"/>
  <c r="K33" s="1"/>
  <c r="I33"/>
  <c r="G33"/>
  <c r="E33"/>
  <c r="C33"/>
  <c r="J32"/>
  <c r="K32" s="1"/>
  <c r="I32"/>
  <c r="G32"/>
  <c r="E32"/>
  <c r="C32"/>
  <c r="R31"/>
  <c r="I31"/>
  <c r="H31"/>
  <c r="G31"/>
  <c r="F31"/>
  <c r="E31"/>
  <c r="D31"/>
  <c r="C31"/>
  <c r="S30"/>
  <c r="R30"/>
  <c r="Q30"/>
  <c r="P30"/>
  <c r="O30"/>
  <c r="N30"/>
  <c r="M30"/>
  <c r="L30"/>
  <c r="K30"/>
  <c r="J30"/>
  <c r="I30"/>
  <c r="H30"/>
  <c r="G30"/>
  <c r="F30"/>
  <c r="E30"/>
  <c r="D30"/>
  <c r="R29"/>
  <c r="P29"/>
  <c r="N29"/>
  <c r="L29"/>
  <c r="J29"/>
  <c r="H29"/>
  <c r="F29"/>
  <c r="D29"/>
  <c r="C28"/>
  <c r="C23"/>
  <c r="M22"/>
  <c r="K22"/>
  <c r="F22"/>
  <c r="E22"/>
  <c r="C22"/>
  <c r="M21"/>
  <c r="K21"/>
  <c r="F21"/>
  <c r="E21"/>
  <c r="C21"/>
  <c r="M20"/>
  <c r="K20"/>
  <c r="F20"/>
  <c r="E20"/>
  <c r="D20"/>
  <c r="C20"/>
  <c r="I19"/>
  <c r="H19"/>
  <c r="G19"/>
  <c r="F19"/>
  <c r="E19"/>
  <c r="D19"/>
  <c r="C18"/>
  <c r="H15"/>
  <c r="AA44" s="1"/>
  <c r="F15"/>
  <c r="Q33" s="1"/>
  <c r="H8"/>
  <c r="I7"/>
  <c r="D97" i="33" l="1"/>
  <c r="P91"/>
  <c r="X91" s="1"/>
  <c r="R54"/>
  <c r="X54"/>
  <c r="D92"/>
  <c r="P92" s="1"/>
  <c r="X92" s="1"/>
  <c r="G42" i="32"/>
  <c r="K42"/>
  <c r="O42"/>
  <c r="S42"/>
  <c r="W42"/>
  <c r="AA42"/>
  <c r="J31"/>
  <c r="K31" s="1"/>
  <c r="S31"/>
  <c r="G20" s="1"/>
  <c r="E42"/>
  <c r="I42"/>
  <c r="M42"/>
  <c r="Q42"/>
  <c r="U42"/>
  <c r="Y42"/>
  <c r="I20"/>
  <c r="I22"/>
  <c r="M31"/>
  <c r="Q31"/>
  <c r="O32"/>
  <c r="S32"/>
  <c r="G21" s="1"/>
  <c r="O33"/>
  <c r="S33"/>
  <c r="G22" s="1"/>
  <c r="G43"/>
  <c r="K43"/>
  <c r="O43"/>
  <c r="S43"/>
  <c r="W43"/>
  <c r="AA43"/>
  <c r="E44"/>
  <c r="I44"/>
  <c r="M44"/>
  <c r="Q44"/>
  <c r="U44"/>
  <c r="Y44"/>
  <c r="I21"/>
  <c r="O31"/>
  <c r="M32"/>
  <c r="Q32"/>
  <c r="M33"/>
  <c r="E43"/>
  <c r="I43"/>
  <c r="M43"/>
  <c r="Q43"/>
  <c r="U43"/>
  <c r="Y43"/>
  <c r="G44"/>
  <c r="K44"/>
  <c r="O44"/>
  <c r="S44"/>
  <c r="W44"/>
  <c r="D69" i="31"/>
  <c r="E69"/>
  <c r="F69"/>
  <c r="D102" i="33" l="1"/>
  <c r="P97"/>
  <c r="X97" s="1"/>
  <c r="H15" i="18"/>
  <c r="Z42"/>
  <c r="X42"/>
  <c r="V42"/>
  <c r="T42"/>
  <c r="R42"/>
  <c r="P42"/>
  <c r="N42"/>
  <c r="L42"/>
  <c r="J42"/>
  <c r="H42"/>
  <c r="F42"/>
  <c r="D42"/>
  <c r="O75" i="15"/>
  <c r="N75"/>
  <c r="M75"/>
  <c r="L75"/>
  <c r="K75"/>
  <c r="J75"/>
  <c r="I75"/>
  <c r="H75"/>
  <c r="G75"/>
  <c r="F75"/>
  <c r="E75"/>
  <c r="D75"/>
  <c r="I75" i="16" s="1"/>
  <c r="O69" i="15"/>
  <c r="N69"/>
  <c r="M69"/>
  <c r="L69"/>
  <c r="K69"/>
  <c r="J69"/>
  <c r="I69"/>
  <c r="H69"/>
  <c r="G69"/>
  <c r="F69"/>
  <c r="E69"/>
  <c r="D69"/>
  <c r="I69" i="16" s="1"/>
  <c r="O55" i="15"/>
  <c r="N55"/>
  <c r="M55"/>
  <c r="L55"/>
  <c r="K55"/>
  <c r="J55"/>
  <c r="I55"/>
  <c r="H55"/>
  <c r="G55"/>
  <c r="F55"/>
  <c r="E55"/>
  <c r="D55"/>
  <c r="I55" i="16" s="1"/>
  <c r="O54" i="15"/>
  <c r="N54"/>
  <c r="M54"/>
  <c r="L54"/>
  <c r="K54"/>
  <c r="J54"/>
  <c r="I54"/>
  <c r="H54"/>
  <c r="G54"/>
  <c r="F54"/>
  <c r="E54"/>
  <c r="O52"/>
  <c r="O53" s="1"/>
  <c r="N52"/>
  <c r="N53" s="1"/>
  <c r="M52"/>
  <c r="M53" s="1"/>
  <c r="L52"/>
  <c r="L53" s="1"/>
  <c r="K52"/>
  <c r="K53" s="1"/>
  <c r="J52"/>
  <c r="J53" s="1"/>
  <c r="I52"/>
  <c r="I53" s="1"/>
  <c r="H52"/>
  <c r="H53" s="1"/>
  <c r="G52"/>
  <c r="F52"/>
  <c r="E52"/>
  <c r="E53" s="1"/>
  <c r="O20"/>
  <c r="N20"/>
  <c r="M20"/>
  <c r="L20"/>
  <c r="K20"/>
  <c r="J20"/>
  <c r="I20"/>
  <c r="P20" i="16" s="1"/>
  <c r="H20" i="15"/>
  <c r="G20"/>
  <c r="F20"/>
  <c r="E20"/>
  <c r="D20"/>
  <c r="M22" i="18"/>
  <c r="M21"/>
  <c r="M20"/>
  <c r="K22"/>
  <c r="K21"/>
  <c r="K20"/>
  <c r="I22"/>
  <c r="I21"/>
  <c r="I20"/>
  <c r="I20" i="16" l="1"/>
  <c r="P102" i="33"/>
  <c r="X102" s="1"/>
  <c r="D98"/>
  <c r="P98" s="1"/>
  <c r="X98" s="1"/>
  <c r="D54" i="15"/>
  <c r="G53"/>
  <c r="F53"/>
  <c r="AA43" i="18"/>
  <c r="Y44"/>
  <c r="Y42"/>
  <c r="W43"/>
  <c r="U44"/>
  <c r="U42"/>
  <c r="S43"/>
  <c r="Q44"/>
  <c r="Q42"/>
  <c r="O43"/>
  <c r="M44"/>
  <c r="M42"/>
  <c r="K43"/>
  <c r="I44"/>
  <c r="I42"/>
  <c r="G43"/>
  <c r="E44"/>
  <c r="E42"/>
  <c r="AA44"/>
  <c r="AA42"/>
  <c r="Y43"/>
  <c r="W44"/>
  <c r="W42"/>
  <c r="U43"/>
  <c r="S44"/>
  <c r="S42"/>
  <c r="Q43"/>
  <c r="O44"/>
  <c r="O42"/>
  <c r="M43"/>
  <c r="K44"/>
  <c r="K42"/>
  <c r="I43"/>
  <c r="G44"/>
  <c r="G42"/>
  <c r="E43"/>
  <c r="I18" i="16"/>
  <c r="P97" i="29"/>
  <c r="P51"/>
  <c r="P96"/>
  <c r="P95"/>
  <c r="I54" i="16" l="1"/>
  <c r="D52" i="15"/>
  <c r="R97" i="16"/>
  <c r="R96"/>
  <c r="R92"/>
  <c r="R90"/>
  <c r="R84"/>
  <c r="R82"/>
  <c r="R76"/>
  <c r="R68"/>
  <c r="R66"/>
  <c r="R64"/>
  <c r="R62"/>
  <c r="R61"/>
  <c r="R60"/>
  <c r="R58"/>
  <c r="R57"/>
  <c r="R56"/>
  <c r="O55" i="31"/>
  <c r="O54" s="1"/>
  <c r="N55"/>
  <c r="N54" s="1"/>
  <c r="M55"/>
  <c r="M54" s="1"/>
  <c r="L55"/>
  <c r="L54" s="1"/>
  <c r="K55"/>
  <c r="K54" s="1"/>
  <c r="J55"/>
  <c r="J54" s="1"/>
  <c r="I55"/>
  <c r="I54" s="1"/>
  <c r="H55"/>
  <c r="G55"/>
  <c r="F55"/>
  <c r="E55"/>
  <c r="E54" s="1"/>
  <c r="D55"/>
  <c r="D54" s="1"/>
  <c r="O69"/>
  <c r="N69"/>
  <c r="M69"/>
  <c r="L69"/>
  <c r="K69"/>
  <c r="J69"/>
  <c r="I69"/>
  <c r="G69"/>
  <c r="O75"/>
  <c r="N75"/>
  <c r="M75"/>
  <c r="L75"/>
  <c r="K75"/>
  <c r="J75"/>
  <c r="I75"/>
  <c r="H75"/>
  <c r="G75"/>
  <c r="F75"/>
  <c r="E75"/>
  <c r="D75"/>
  <c r="O89"/>
  <c r="N89"/>
  <c r="M89"/>
  <c r="L89"/>
  <c r="K89"/>
  <c r="J89"/>
  <c r="I89"/>
  <c r="H89"/>
  <c r="G89"/>
  <c r="F89"/>
  <c r="E89"/>
  <c r="D45"/>
  <c r="D38"/>
  <c r="D33"/>
  <c r="D28"/>
  <c r="D20"/>
  <c r="R91" i="16"/>
  <c r="R83"/>
  <c r="R78"/>
  <c r="R74"/>
  <c r="R72"/>
  <c r="R70"/>
  <c r="R65"/>
  <c r="P97" i="31"/>
  <c r="F97" i="16" s="1"/>
  <c r="P51" i="31"/>
  <c r="F51" i="16" s="1"/>
  <c r="P96" i="31"/>
  <c r="F96" i="16" s="1"/>
  <c r="P95" i="31"/>
  <c r="F95" i="16" s="1"/>
  <c r="P92" i="31"/>
  <c r="F92" i="16" s="1"/>
  <c r="P91" i="31"/>
  <c r="F91" i="16" s="1"/>
  <c r="P90" i="31"/>
  <c r="F90" i="16" s="1"/>
  <c r="P86" i="31"/>
  <c r="F86" i="16" s="1"/>
  <c r="P85" i="31"/>
  <c r="F85" i="16" s="1"/>
  <c r="P84" i="31"/>
  <c r="F84" i="16" s="1"/>
  <c r="P83" i="31"/>
  <c r="F83" i="16" s="1"/>
  <c r="P82" i="31"/>
  <c r="F82" i="16" s="1"/>
  <c r="P81" i="31"/>
  <c r="F81" i="16" s="1"/>
  <c r="P80" i="31"/>
  <c r="F80" i="16" s="1"/>
  <c r="P79" i="31"/>
  <c r="F79" i="16" s="1"/>
  <c r="P78" i="31"/>
  <c r="F78" i="16" s="1"/>
  <c r="P77" i="31"/>
  <c r="F77" i="16" s="1"/>
  <c r="P76" i="31"/>
  <c r="F76" i="16" s="1"/>
  <c r="P74" i="31"/>
  <c r="F74" i="16" s="1"/>
  <c r="P73" i="31"/>
  <c r="F73" i="16" s="1"/>
  <c r="P72" i="31"/>
  <c r="F72" i="16" s="1"/>
  <c r="P71" i="31"/>
  <c r="F71" i="16" s="1"/>
  <c r="P70" i="31"/>
  <c r="F70" i="16" s="1"/>
  <c r="P68" i="31"/>
  <c r="F68" i="16" s="1"/>
  <c r="P67" i="31"/>
  <c r="F67" i="16" s="1"/>
  <c r="P66" i="31"/>
  <c r="F66" i="16" s="1"/>
  <c r="P65" i="31"/>
  <c r="F65" i="16" s="1"/>
  <c r="P64" i="31"/>
  <c r="F64" i="16" s="1"/>
  <c r="P63" i="31"/>
  <c r="F63" i="16" s="1"/>
  <c r="P62" i="31"/>
  <c r="F62" i="16" s="1"/>
  <c r="P61" i="31"/>
  <c r="F61" i="16" s="1"/>
  <c r="P60" i="31"/>
  <c r="F60" i="16" s="1"/>
  <c r="P59" i="31"/>
  <c r="F59" i="16" s="1"/>
  <c r="P58" i="31"/>
  <c r="F58" i="16" s="1"/>
  <c r="P57" i="31"/>
  <c r="F57" i="16" s="1"/>
  <c r="P56" i="31"/>
  <c r="F56" i="16" s="1"/>
  <c r="P18"/>
  <c r="R86"/>
  <c r="R49"/>
  <c r="R47"/>
  <c r="R43"/>
  <c r="R41"/>
  <c r="R39"/>
  <c r="R37"/>
  <c r="R35"/>
  <c r="R31"/>
  <c r="R29"/>
  <c r="R27"/>
  <c r="R25"/>
  <c r="R23"/>
  <c r="R21"/>
  <c r="Q97" i="29"/>
  <c r="Q51"/>
  <c r="Q96"/>
  <c r="Q95"/>
  <c r="Q86"/>
  <c r="Q80"/>
  <c r="I52" i="16" l="1"/>
  <c r="D53" i="15"/>
  <c r="I53" i="16" s="1"/>
  <c r="H54" i="31"/>
  <c r="H52"/>
  <c r="G54"/>
  <c r="D19"/>
  <c r="G52"/>
  <c r="I52"/>
  <c r="I53" s="1"/>
  <c r="K52"/>
  <c r="K53" s="1"/>
  <c r="M52"/>
  <c r="M53" s="1"/>
  <c r="O52"/>
  <c r="O53" s="1"/>
  <c r="J52"/>
  <c r="J53" s="1"/>
  <c r="L52"/>
  <c r="L53" s="1"/>
  <c r="N52"/>
  <c r="N53" s="1"/>
  <c r="F54"/>
  <c r="R51" i="16"/>
  <c r="P75" i="31"/>
  <c r="F75" i="16" s="1"/>
  <c r="E52" i="31"/>
  <c r="R59" i="16"/>
  <c r="R63"/>
  <c r="R67"/>
  <c r="D52" i="31"/>
  <c r="D53" s="1"/>
  <c r="P54"/>
  <c r="F54" i="16" s="1"/>
  <c r="R75"/>
  <c r="R48"/>
  <c r="R50"/>
  <c r="R71"/>
  <c r="R73"/>
  <c r="P55" i="31"/>
  <c r="F55" i="16" s="1"/>
  <c r="P69" i="31"/>
  <c r="F69" i="16" s="1"/>
  <c r="R69"/>
  <c r="R22"/>
  <c r="R24"/>
  <c r="R26"/>
  <c r="R30"/>
  <c r="R32"/>
  <c r="R34"/>
  <c r="R36"/>
  <c r="R40"/>
  <c r="R42"/>
  <c r="R44"/>
  <c r="R46"/>
  <c r="H53" i="31" l="1"/>
  <c r="R55" i="16"/>
  <c r="G53" i="31"/>
  <c r="F52"/>
  <c r="D87"/>
  <c r="E53"/>
  <c r="D14"/>
  <c r="P29"/>
  <c r="F29" i="16" s="1"/>
  <c r="P30" i="31"/>
  <c r="F30" i="16" s="1"/>
  <c r="P31" i="31"/>
  <c r="F31" i="16" s="1"/>
  <c r="P32" i="31"/>
  <c r="F32" i="16" s="1"/>
  <c r="P34" i="31"/>
  <c r="F34" i="16" s="1"/>
  <c r="P35" i="31"/>
  <c r="F35" i="16" s="1"/>
  <c r="P36" i="31"/>
  <c r="F36" i="16" s="1"/>
  <c r="P37" i="31"/>
  <c r="F37" i="16" s="1"/>
  <c r="P39" i="31"/>
  <c r="F39" i="16" s="1"/>
  <c r="P40" i="31"/>
  <c r="F40" i="16" s="1"/>
  <c r="P41" i="31"/>
  <c r="F41" i="16" s="1"/>
  <c r="P42" i="31"/>
  <c r="F42" i="16" s="1"/>
  <c r="P43" i="31"/>
  <c r="F43" i="16" s="1"/>
  <c r="P44" i="31"/>
  <c r="F44" i="16" s="1"/>
  <c r="P46" i="31"/>
  <c r="F46" i="16" s="1"/>
  <c r="P47" i="31"/>
  <c r="F47" i="16" s="1"/>
  <c r="P48" i="31"/>
  <c r="F48" i="16" s="1"/>
  <c r="P49" i="31"/>
  <c r="F49" i="16" s="1"/>
  <c r="P50" i="31"/>
  <c r="F50" i="16" s="1"/>
  <c r="P21" i="31"/>
  <c r="F21" i="16" s="1"/>
  <c r="P22" i="31"/>
  <c r="F22" i="16" s="1"/>
  <c r="P23" i="31"/>
  <c r="F23" i="16" s="1"/>
  <c r="P24" i="31"/>
  <c r="F24" i="16" s="1"/>
  <c r="P25" i="31"/>
  <c r="F25" i="16" s="1"/>
  <c r="P26" i="31"/>
  <c r="F26" i="16" s="1"/>
  <c r="P27" i="31"/>
  <c r="F27" i="16" s="1"/>
  <c r="K38" i="31"/>
  <c r="L38"/>
  <c r="M38"/>
  <c r="N38"/>
  <c r="O38"/>
  <c r="J38"/>
  <c r="F53" l="1"/>
  <c r="R53" i="16" s="1"/>
  <c r="R54"/>
  <c r="P52" i="31"/>
  <c r="F52" i="16" s="1"/>
  <c r="C99" i="31"/>
  <c r="C98"/>
  <c r="X97"/>
  <c r="C97"/>
  <c r="X51"/>
  <c r="C51"/>
  <c r="X96"/>
  <c r="C96"/>
  <c r="X95"/>
  <c r="C95"/>
  <c r="C94"/>
  <c r="C93"/>
  <c r="X92"/>
  <c r="C92"/>
  <c r="X91"/>
  <c r="C91"/>
  <c r="X90"/>
  <c r="C90"/>
  <c r="D89"/>
  <c r="C89"/>
  <c r="C88"/>
  <c r="C87"/>
  <c r="X85"/>
  <c r="C85"/>
  <c r="S84"/>
  <c r="R84"/>
  <c r="C84"/>
  <c r="S83"/>
  <c r="R83"/>
  <c r="X83"/>
  <c r="C83"/>
  <c r="S82"/>
  <c r="R82"/>
  <c r="C82"/>
  <c r="S81"/>
  <c r="R81"/>
  <c r="X81"/>
  <c r="C81"/>
  <c r="S79"/>
  <c r="R79"/>
  <c r="C79"/>
  <c r="S78"/>
  <c r="R78"/>
  <c r="X78"/>
  <c r="C78"/>
  <c r="S77"/>
  <c r="R77"/>
  <c r="C77"/>
  <c r="S76"/>
  <c r="R76"/>
  <c r="X76"/>
  <c r="C76"/>
  <c r="R75"/>
  <c r="C75"/>
  <c r="S74"/>
  <c r="R74"/>
  <c r="X74"/>
  <c r="C74"/>
  <c r="S73"/>
  <c r="R73"/>
  <c r="C73"/>
  <c r="S72"/>
  <c r="R72"/>
  <c r="X72"/>
  <c r="C72"/>
  <c r="S71"/>
  <c r="R71"/>
  <c r="C71"/>
  <c r="S70"/>
  <c r="R70"/>
  <c r="X70"/>
  <c r="C70"/>
  <c r="R69"/>
  <c r="X69"/>
  <c r="C69"/>
  <c r="S68"/>
  <c r="R68"/>
  <c r="X68"/>
  <c r="C68"/>
  <c r="S67"/>
  <c r="R67"/>
  <c r="X67"/>
  <c r="C67"/>
  <c r="S66"/>
  <c r="R66"/>
  <c r="X66"/>
  <c r="C66"/>
  <c r="S65"/>
  <c r="R65"/>
  <c r="X65"/>
  <c r="C65"/>
  <c r="S64"/>
  <c r="R64"/>
  <c r="X64"/>
  <c r="C64"/>
  <c r="S63"/>
  <c r="R63"/>
  <c r="X63"/>
  <c r="C63"/>
  <c r="S62"/>
  <c r="R62"/>
  <c r="T62" s="1"/>
  <c r="X62"/>
  <c r="C62"/>
  <c r="S61"/>
  <c r="R61"/>
  <c r="T61" s="1"/>
  <c r="X61"/>
  <c r="C61"/>
  <c r="S60"/>
  <c r="R60"/>
  <c r="T60" s="1"/>
  <c r="X60"/>
  <c r="C60"/>
  <c r="S59"/>
  <c r="R59"/>
  <c r="X59"/>
  <c r="C59"/>
  <c r="S58"/>
  <c r="R58"/>
  <c r="X58"/>
  <c r="C58"/>
  <c r="S57"/>
  <c r="R57"/>
  <c r="X57"/>
  <c r="C57"/>
  <c r="S56"/>
  <c r="R56"/>
  <c r="T56" s="1"/>
  <c r="X56"/>
  <c r="C56"/>
  <c r="X55"/>
  <c r="C55"/>
  <c r="X54"/>
  <c r="C54"/>
  <c r="C53"/>
  <c r="W52"/>
  <c r="C52"/>
  <c r="X50"/>
  <c r="C50"/>
  <c r="X49"/>
  <c r="C49"/>
  <c r="C48"/>
  <c r="X47"/>
  <c r="C47"/>
  <c r="X46"/>
  <c r="C46"/>
  <c r="O45"/>
  <c r="N45"/>
  <c r="M45"/>
  <c r="L45"/>
  <c r="K45"/>
  <c r="J45"/>
  <c r="I45"/>
  <c r="M45" i="16" s="1"/>
  <c r="O45" s="1"/>
  <c r="H45" i="31"/>
  <c r="G45"/>
  <c r="F45"/>
  <c r="E45"/>
  <c r="C45"/>
  <c r="C44"/>
  <c r="X43"/>
  <c r="C43"/>
  <c r="X42"/>
  <c r="C42"/>
  <c r="X41"/>
  <c r="C41"/>
  <c r="C40"/>
  <c r="X39"/>
  <c r="C39"/>
  <c r="I38"/>
  <c r="M38" i="16" s="1"/>
  <c r="O38" s="1"/>
  <c r="H38" i="31"/>
  <c r="G38"/>
  <c r="F38"/>
  <c r="E38"/>
  <c r="C38"/>
  <c r="X37"/>
  <c r="C37"/>
  <c r="C36"/>
  <c r="X35"/>
  <c r="C35"/>
  <c r="X34"/>
  <c r="C34"/>
  <c r="O33"/>
  <c r="N33"/>
  <c r="M33"/>
  <c r="L33"/>
  <c r="K33"/>
  <c r="J33"/>
  <c r="I33"/>
  <c r="M33" i="16" s="1"/>
  <c r="O33" s="1"/>
  <c r="H33" i="31"/>
  <c r="G33"/>
  <c r="F33"/>
  <c r="E33"/>
  <c r="C33"/>
  <c r="C32"/>
  <c r="X31"/>
  <c r="C31"/>
  <c r="X30"/>
  <c r="C30"/>
  <c r="X29"/>
  <c r="C29"/>
  <c r="O28"/>
  <c r="N28"/>
  <c r="M28"/>
  <c r="L28"/>
  <c r="K28"/>
  <c r="J28"/>
  <c r="I28"/>
  <c r="M28" i="16" s="1"/>
  <c r="O28" s="1"/>
  <c r="H28" i="31"/>
  <c r="G28"/>
  <c r="F28"/>
  <c r="E28"/>
  <c r="C28"/>
  <c r="X27"/>
  <c r="C27"/>
  <c r="X26"/>
  <c r="C26"/>
  <c r="X25"/>
  <c r="C25"/>
  <c r="C24"/>
  <c r="X23"/>
  <c r="C23"/>
  <c r="X22"/>
  <c r="C22"/>
  <c r="X21"/>
  <c r="C21"/>
  <c r="O20"/>
  <c r="O19" s="1"/>
  <c r="N20"/>
  <c r="M20"/>
  <c r="M19" s="1"/>
  <c r="L20"/>
  <c r="K20"/>
  <c r="K19" s="1"/>
  <c r="J20"/>
  <c r="I20"/>
  <c r="M20" i="16" s="1"/>
  <c r="O20" s="1"/>
  <c r="H20" i="31"/>
  <c r="G20"/>
  <c r="F20"/>
  <c r="E20"/>
  <c r="C20"/>
  <c r="K87"/>
  <c r="C19"/>
  <c r="O18"/>
  <c r="N18"/>
  <c r="M18"/>
  <c r="L18"/>
  <c r="K18"/>
  <c r="J18"/>
  <c r="I18"/>
  <c r="H18"/>
  <c r="G18"/>
  <c r="F18"/>
  <c r="E18"/>
  <c r="D18"/>
  <c r="C17"/>
  <c r="C14"/>
  <c r="D8"/>
  <c r="D7"/>
  <c r="I19" l="1"/>
  <c r="M19" i="16" s="1"/>
  <c r="H19" i="31"/>
  <c r="H87" s="1"/>
  <c r="J19"/>
  <c r="J87" s="1"/>
  <c r="L19"/>
  <c r="N19"/>
  <c r="T76"/>
  <c r="T79"/>
  <c r="T81"/>
  <c r="T84"/>
  <c r="R52"/>
  <c r="P53"/>
  <c r="F53" i="16" s="1"/>
  <c r="X52" i="31"/>
  <c r="R52" i="16"/>
  <c r="G19" i="31"/>
  <c r="R20" i="16"/>
  <c r="F19" i="31"/>
  <c r="E19"/>
  <c r="E87" s="1"/>
  <c r="K88"/>
  <c r="K93"/>
  <c r="K98" s="1"/>
  <c r="K94" s="1"/>
  <c r="F87"/>
  <c r="P28"/>
  <c r="F28" i="16" s="1"/>
  <c r="T63" i="31"/>
  <c r="T64"/>
  <c r="T65"/>
  <c r="T71"/>
  <c r="T72"/>
  <c r="X53"/>
  <c r="P45"/>
  <c r="F45" i="16" s="1"/>
  <c r="P38" i="31"/>
  <c r="F38" i="16" s="1"/>
  <c r="F88" i="31"/>
  <c r="P89"/>
  <c r="F89" i="16" s="1"/>
  <c r="O87" i="31"/>
  <c r="P20"/>
  <c r="P33"/>
  <c r="T57"/>
  <c r="T59"/>
  <c r="T66"/>
  <c r="T67"/>
  <c r="T68"/>
  <c r="T70"/>
  <c r="T73"/>
  <c r="T74"/>
  <c r="T77"/>
  <c r="T78"/>
  <c r="T82"/>
  <c r="T83"/>
  <c r="T58"/>
  <c r="R54"/>
  <c r="R55"/>
  <c r="R85"/>
  <c r="M87"/>
  <c r="L87"/>
  <c r="N87"/>
  <c r="X38"/>
  <c r="X48"/>
  <c r="X71"/>
  <c r="X73"/>
  <c r="X75"/>
  <c r="X77"/>
  <c r="X79"/>
  <c r="X82"/>
  <c r="X84"/>
  <c r="X24"/>
  <c r="X32"/>
  <c r="X36"/>
  <c r="X40"/>
  <c r="X44"/>
  <c r="O19" i="16" l="1"/>
  <c r="N19"/>
  <c r="I87" i="31"/>
  <c r="M87" i="16" s="1"/>
  <c r="O87" s="1"/>
  <c r="R53" i="31"/>
  <c r="X28"/>
  <c r="X45"/>
  <c r="G87"/>
  <c r="F93"/>
  <c r="F98" s="1"/>
  <c r="E88"/>
  <c r="E93"/>
  <c r="E98" s="1"/>
  <c r="E94" s="1"/>
  <c r="N88"/>
  <c r="N93"/>
  <c r="N98" s="1"/>
  <c r="N94" s="1"/>
  <c r="M88"/>
  <c r="M93"/>
  <c r="M98" s="1"/>
  <c r="M94" s="1"/>
  <c r="O88"/>
  <c r="O93"/>
  <c r="O98" s="1"/>
  <c r="O94" s="1"/>
  <c r="H93"/>
  <c r="H88"/>
  <c r="I88"/>
  <c r="M88" i="16" s="1"/>
  <c r="O88" s="1"/>
  <c r="J88" i="31"/>
  <c r="J93"/>
  <c r="J98" s="1"/>
  <c r="J94" s="1"/>
  <c r="L88"/>
  <c r="L93"/>
  <c r="L98" s="1"/>
  <c r="L94" s="1"/>
  <c r="G88"/>
  <c r="X33"/>
  <c r="F33" i="16"/>
  <c r="X20" i="31"/>
  <c r="F20" i="16"/>
  <c r="X89" i="31"/>
  <c r="P19"/>
  <c r="D88"/>
  <c r="D93"/>
  <c r="O45" i="29"/>
  <c r="N45"/>
  <c r="M45"/>
  <c r="L45"/>
  <c r="K45"/>
  <c r="J45"/>
  <c r="I45"/>
  <c r="H45"/>
  <c r="G45"/>
  <c r="F45"/>
  <c r="E45"/>
  <c r="D45"/>
  <c r="E45" i="16" s="1"/>
  <c r="O38" i="29"/>
  <c r="N38"/>
  <c r="M38"/>
  <c r="L38"/>
  <c r="K38"/>
  <c r="J38"/>
  <c r="I38"/>
  <c r="H38"/>
  <c r="G38"/>
  <c r="F38"/>
  <c r="E38"/>
  <c r="D38"/>
  <c r="E38" i="16" s="1"/>
  <c r="O33" i="29"/>
  <c r="N33"/>
  <c r="M33"/>
  <c r="L33"/>
  <c r="K33"/>
  <c r="J33"/>
  <c r="I33"/>
  <c r="H33"/>
  <c r="G33"/>
  <c r="F33"/>
  <c r="E33"/>
  <c r="D33"/>
  <c r="E33" i="16" s="1"/>
  <c r="O28" i="29"/>
  <c r="N28"/>
  <c r="M28"/>
  <c r="L28"/>
  <c r="K28"/>
  <c r="J28"/>
  <c r="I28"/>
  <c r="H28"/>
  <c r="G28"/>
  <c r="F28"/>
  <c r="E28"/>
  <c r="D28"/>
  <c r="E28" i="16" s="1"/>
  <c r="O20" i="29"/>
  <c r="O19" s="1"/>
  <c r="N20"/>
  <c r="N19" s="1"/>
  <c r="M20"/>
  <c r="M19" s="1"/>
  <c r="L20"/>
  <c r="L19" s="1"/>
  <c r="K20"/>
  <c r="K19" s="1"/>
  <c r="J20"/>
  <c r="J19" s="1"/>
  <c r="I20"/>
  <c r="I19" s="1"/>
  <c r="H20"/>
  <c r="H19" s="1"/>
  <c r="G20"/>
  <c r="F20"/>
  <c r="F19" s="1"/>
  <c r="E20"/>
  <c r="E19" s="1"/>
  <c r="D20"/>
  <c r="E20" i="16" s="1"/>
  <c r="C99" i="29"/>
  <c r="C98"/>
  <c r="C97"/>
  <c r="C51"/>
  <c r="C96"/>
  <c r="C95"/>
  <c r="C94"/>
  <c r="C93"/>
  <c r="P92"/>
  <c r="Q92" s="1"/>
  <c r="C92"/>
  <c r="P91"/>
  <c r="Q91" s="1"/>
  <c r="C91"/>
  <c r="P90"/>
  <c r="Q90" s="1"/>
  <c r="C90"/>
  <c r="O89"/>
  <c r="N89"/>
  <c r="M89"/>
  <c r="L89"/>
  <c r="K89"/>
  <c r="J89"/>
  <c r="I89"/>
  <c r="H89"/>
  <c r="G89"/>
  <c r="F89"/>
  <c r="E89"/>
  <c r="D89"/>
  <c r="E89" i="16" s="1"/>
  <c r="C89" i="29"/>
  <c r="C88"/>
  <c r="C87"/>
  <c r="P85"/>
  <c r="Q85" s="1"/>
  <c r="C85"/>
  <c r="P84"/>
  <c r="Q84" s="1"/>
  <c r="C84"/>
  <c r="P83"/>
  <c r="Q83" s="1"/>
  <c r="C83"/>
  <c r="P82"/>
  <c r="Q82" s="1"/>
  <c r="C82"/>
  <c r="P81"/>
  <c r="Q81" s="1"/>
  <c r="C81"/>
  <c r="P79"/>
  <c r="Q79" s="1"/>
  <c r="C79"/>
  <c r="P78"/>
  <c r="Q78" s="1"/>
  <c r="C78"/>
  <c r="P77"/>
  <c r="Q77" s="1"/>
  <c r="C77"/>
  <c r="P76"/>
  <c r="Q76" s="1"/>
  <c r="C76"/>
  <c r="C75"/>
  <c r="P74"/>
  <c r="Q74" s="1"/>
  <c r="C74"/>
  <c r="P73"/>
  <c r="Q73" s="1"/>
  <c r="C73"/>
  <c r="P72"/>
  <c r="Q72" s="1"/>
  <c r="C72"/>
  <c r="P71"/>
  <c r="Q71" s="1"/>
  <c r="C71"/>
  <c r="P70"/>
  <c r="Q70" s="1"/>
  <c r="C70"/>
  <c r="C69"/>
  <c r="P68"/>
  <c r="Q68" s="1"/>
  <c r="P67"/>
  <c r="Q67" s="1"/>
  <c r="C67"/>
  <c r="P66"/>
  <c r="Q66" s="1"/>
  <c r="C66"/>
  <c r="P65"/>
  <c r="Q65" s="1"/>
  <c r="C65"/>
  <c r="P64"/>
  <c r="Q64" s="1"/>
  <c r="C64"/>
  <c r="P63"/>
  <c r="Q63" s="1"/>
  <c r="C63"/>
  <c r="P62"/>
  <c r="Q62" s="1"/>
  <c r="C62"/>
  <c r="P61"/>
  <c r="Q61" s="1"/>
  <c r="C61"/>
  <c r="P60"/>
  <c r="Q60" s="1"/>
  <c r="C60"/>
  <c r="P59"/>
  <c r="Q59" s="1"/>
  <c r="C59"/>
  <c r="P58"/>
  <c r="Q58" s="1"/>
  <c r="C58"/>
  <c r="P57"/>
  <c r="Q57" s="1"/>
  <c r="C57"/>
  <c r="P56"/>
  <c r="Q56" s="1"/>
  <c r="C56"/>
  <c r="C55"/>
  <c r="C54"/>
  <c r="C53"/>
  <c r="C52"/>
  <c r="P50"/>
  <c r="Q50" s="1"/>
  <c r="C50"/>
  <c r="P49"/>
  <c r="Q49" s="1"/>
  <c r="C49"/>
  <c r="P48"/>
  <c r="Q48" s="1"/>
  <c r="C48"/>
  <c r="P47"/>
  <c r="Q47" s="1"/>
  <c r="C47"/>
  <c r="P46"/>
  <c r="Q46" s="1"/>
  <c r="C46"/>
  <c r="C45"/>
  <c r="P44"/>
  <c r="Q44" s="1"/>
  <c r="C44"/>
  <c r="P43"/>
  <c r="Q43" s="1"/>
  <c r="C43"/>
  <c r="P42"/>
  <c r="Q42" s="1"/>
  <c r="C42"/>
  <c r="P41"/>
  <c r="Q41" s="1"/>
  <c r="C41"/>
  <c r="P40"/>
  <c r="Q40" s="1"/>
  <c r="C40"/>
  <c r="P39"/>
  <c r="Q39" s="1"/>
  <c r="C39"/>
  <c r="C38"/>
  <c r="P37"/>
  <c r="Q37" s="1"/>
  <c r="C37"/>
  <c r="P36"/>
  <c r="Q36" s="1"/>
  <c r="C36"/>
  <c r="P35"/>
  <c r="Q35" s="1"/>
  <c r="C35"/>
  <c r="P34"/>
  <c r="Q34" s="1"/>
  <c r="C34"/>
  <c r="C33"/>
  <c r="P32"/>
  <c r="Q32" s="1"/>
  <c r="C32"/>
  <c r="P31"/>
  <c r="Q31" s="1"/>
  <c r="C31"/>
  <c r="P30"/>
  <c r="Q30" s="1"/>
  <c r="C30"/>
  <c r="P29"/>
  <c r="Q29" s="1"/>
  <c r="C29"/>
  <c r="C28"/>
  <c r="P27"/>
  <c r="Q27" s="1"/>
  <c r="C27"/>
  <c r="P26"/>
  <c r="Q26" s="1"/>
  <c r="C26"/>
  <c r="P25"/>
  <c r="Q25" s="1"/>
  <c r="C25"/>
  <c r="P24"/>
  <c r="Q24" s="1"/>
  <c r="C24"/>
  <c r="P23"/>
  <c r="Q23" s="1"/>
  <c r="C23"/>
  <c r="P22"/>
  <c r="Q22" s="1"/>
  <c r="C22"/>
  <c r="P21"/>
  <c r="Q21" s="1"/>
  <c r="C21"/>
  <c r="C20"/>
  <c r="C19"/>
  <c r="P18"/>
  <c r="O18"/>
  <c r="N18"/>
  <c r="M18"/>
  <c r="L18"/>
  <c r="K18"/>
  <c r="J18"/>
  <c r="I18"/>
  <c r="H18"/>
  <c r="G18"/>
  <c r="F18"/>
  <c r="E18"/>
  <c r="D18"/>
  <c r="C14"/>
  <c r="F9"/>
  <c r="G8"/>
  <c r="F22" i="18"/>
  <c r="F20"/>
  <c r="F21"/>
  <c r="P87" i="31" l="1"/>
  <c r="F87" i="16" s="1"/>
  <c r="I93" i="31"/>
  <c r="H98"/>
  <c r="D19" i="29"/>
  <c r="E19" i="16" s="1"/>
  <c r="P20" i="29"/>
  <c r="Q20" s="1"/>
  <c r="P28"/>
  <c r="Q28" s="1"/>
  <c r="P33"/>
  <c r="Q33" s="1"/>
  <c r="P38"/>
  <c r="Q38" s="1"/>
  <c r="P45"/>
  <c r="Q45" s="1"/>
  <c r="G19"/>
  <c r="G93" i="31"/>
  <c r="F94"/>
  <c r="X19"/>
  <c r="F19" i="16"/>
  <c r="D98" i="31"/>
  <c r="P93"/>
  <c r="F93" i="16" s="1"/>
  <c r="P88" i="31"/>
  <c r="E87" i="29"/>
  <c r="E93" s="1"/>
  <c r="E98" s="1"/>
  <c r="G87"/>
  <c r="I87"/>
  <c r="I93" s="1"/>
  <c r="I98" s="1"/>
  <c r="I94" s="1"/>
  <c r="K87"/>
  <c r="M87"/>
  <c r="M93" s="1"/>
  <c r="M98" s="1"/>
  <c r="M94" s="1"/>
  <c r="O87"/>
  <c r="P19"/>
  <c r="Q19" s="1"/>
  <c r="P54"/>
  <c r="Q54" s="1"/>
  <c r="P75"/>
  <c r="Q75" s="1"/>
  <c r="P55"/>
  <c r="Q55" s="1"/>
  <c r="P89"/>
  <c r="Q89" s="1"/>
  <c r="Q19" i="31"/>
  <c r="E88" i="29"/>
  <c r="G93"/>
  <c r="G88"/>
  <c r="I88"/>
  <c r="K93"/>
  <c r="K98" s="1"/>
  <c r="K94" s="1"/>
  <c r="K88"/>
  <c r="M88"/>
  <c r="O93"/>
  <c r="O98" s="1"/>
  <c r="O94" s="1"/>
  <c r="O88"/>
  <c r="P52"/>
  <c r="Q52" s="1"/>
  <c r="D87"/>
  <c r="F87"/>
  <c r="H87"/>
  <c r="J87"/>
  <c r="L87"/>
  <c r="N87"/>
  <c r="P69"/>
  <c r="Q69" s="1"/>
  <c r="E87" i="16" l="1"/>
  <c r="I98" i="31"/>
  <c r="M93" i="16"/>
  <c r="O93" s="1"/>
  <c r="X87" i="31"/>
  <c r="H94"/>
  <c r="G98"/>
  <c r="P98" s="1"/>
  <c r="G98" i="29"/>
  <c r="X93" i="31"/>
  <c r="E94" i="29"/>
  <c r="X88" i="31"/>
  <c r="F88" i="16"/>
  <c r="D94" i="31"/>
  <c r="N93" i="29"/>
  <c r="N98" s="1"/>
  <c r="N94" s="1"/>
  <c r="N88"/>
  <c r="L93"/>
  <c r="L98" s="1"/>
  <c r="L94" s="1"/>
  <c r="L88"/>
  <c r="J93"/>
  <c r="J98" s="1"/>
  <c r="J94" s="1"/>
  <c r="J88"/>
  <c r="H93"/>
  <c r="H98" s="1"/>
  <c r="H94" s="1"/>
  <c r="H88"/>
  <c r="F93"/>
  <c r="F88"/>
  <c r="D93"/>
  <c r="E93" i="16" s="1"/>
  <c r="D88" i="29"/>
  <c r="E88" i="16" s="1"/>
  <c r="P87" i="29"/>
  <c r="Q87" s="1"/>
  <c r="P53"/>
  <c r="Q53" s="1"/>
  <c r="I94" i="31" l="1"/>
  <c r="M94" i="16" s="1"/>
  <c r="O94" s="1"/>
  <c r="M98"/>
  <c r="O98" s="1"/>
  <c r="G94" i="29"/>
  <c r="G94" i="31"/>
  <c r="F98" i="29"/>
  <c r="P88"/>
  <c r="Q88" s="1"/>
  <c r="X98" i="31"/>
  <c r="F98" i="16"/>
  <c r="D98" i="29"/>
  <c r="E98" i="16" s="1"/>
  <c r="P93" i="29"/>
  <c r="Q93" s="1"/>
  <c r="P94" i="31" l="1"/>
  <c r="F94" i="16" s="1"/>
  <c r="F94" i="29"/>
  <c r="P98"/>
  <c r="Q98" s="1"/>
  <c r="D94"/>
  <c r="E94" i="16" s="1"/>
  <c r="X94" i="31" l="1"/>
  <c r="P94" i="29"/>
  <c r="Q94" s="1"/>
  <c r="Q85" i="26"/>
  <c r="O55"/>
  <c r="O54" s="1"/>
  <c r="N55"/>
  <c r="N54" s="1"/>
  <c r="N52" s="1"/>
  <c r="M55"/>
  <c r="M54" s="1"/>
  <c r="L55"/>
  <c r="L54" s="1"/>
  <c r="L52" s="1"/>
  <c r="K55"/>
  <c r="K54" s="1"/>
  <c r="J55"/>
  <c r="J54" s="1"/>
  <c r="J52" s="1"/>
  <c r="I55"/>
  <c r="I54" s="1"/>
  <c r="H55"/>
  <c r="H54" s="1"/>
  <c r="H52" s="1"/>
  <c r="G55"/>
  <c r="G54" s="1"/>
  <c r="F55"/>
  <c r="F54" s="1"/>
  <c r="F52" s="1"/>
  <c r="E55"/>
  <c r="E54" s="1"/>
  <c r="D55"/>
  <c r="D54" s="1"/>
  <c r="P67"/>
  <c r="Q67" s="1"/>
  <c r="O69"/>
  <c r="N69"/>
  <c r="M69"/>
  <c r="L69"/>
  <c r="K69"/>
  <c r="J69"/>
  <c r="I69"/>
  <c r="H69"/>
  <c r="G69"/>
  <c r="F69"/>
  <c r="E69"/>
  <c r="D69"/>
  <c r="O75"/>
  <c r="N75"/>
  <c r="M75"/>
  <c r="L75"/>
  <c r="K75"/>
  <c r="J75"/>
  <c r="I75"/>
  <c r="H75"/>
  <c r="G75"/>
  <c r="F75"/>
  <c r="E75"/>
  <c r="D75"/>
  <c r="I88"/>
  <c r="D88"/>
  <c r="O20"/>
  <c r="N20"/>
  <c r="M20"/>
  <c r="L20"/>
  <c r="K20"/>
  <c r="J20"/>
  <c r="I20"/>
  <c r="H20"/>
  <c r="G20"/>
  <c r="F20"/>
  <c r="E20"/>
  <c r="D20"/>
  <c r="O28"/>
  <c r="N28"/>
  <c r="M28"/>
  <c r="L28"/>
  <c r="K28"/>
  <c r="J28"/>
  <c r="I28"/>
  <c r="H28"/>
  <c r="G28"/>
  <c r="F28"/>
  <c r="E28"/>
  <c r="D28"/>
  <c r="O33"/>
  <c r="N33"/>
  <c r="M33"/>
  <c r="L33"/>
  <c r="K33"/>
  <c r="J33"/>
  <c r="I33"/>
  <c r="H33"/>
  <c r="G33"/>
  <c r="F33"/>
  <c r="E33"/>
  <c r="D33"/>
  <c r="O38"/>
  <c r="N38"/>
  <c r="M38"/>
  <c r="L38"/>
  <c r="K38"/>
  <c r="J38"/>
  <c r="I38"/>
  <c r="H38"/>
  <c r="G38"/>
  <c r="F38"/>
  <c r="E38"/>
  <c r="D38"/>
  <c r="O45"/>
  <c r="N45"/>
  <c r="M45"/>
  <c r="L45"/>
  <c r="K45"/>
  <c r="J45"/>
  <c r="I45"/>
  <c r="H45"/>
  <c r="G45"/>
  <c r="F45"/>
  <c r="E45"/>
  <c r="D45"/>
  <c r="E19" l="1"/>
  <c r="G19"/>
  <c r="G86" s="1"/>
  <c r="I19"/>
  <c r="K19"/>
  <c r="K86" s="1"/>
  <c r="M19"/>
  <c r="O19"/>
  <c r="O86" s="1"/>
  <c r="D19"/>
  <c r="F19"/>
  <c r="F86" s="1"/>
  <c r="H19"/>
  <c r="J19"/>
  <c r="J86" s="1"/>
  <c r="L19"/>
  <c r="N19"/>
  <c r="N86" s="1"/>
  <c r="E52"/>
  <c r="G52"/>
  <c r="I52"/>
  <c r="K52"/>
  <c r="M52"/>
  <c r="O52"/>
  <c r="D52"/>
  <c r="D53" s="1"/>
  <c r="N53"/>
  <c r="L53"/>
  <c r="L86"/>
  <c r="J53"/>
  <c r="H53"/>
  <c r="H86"/>
  <c r="F53"/>
  <c r="O53"/>
  <c r="M53"/>
  <c r="M86"/>
  <c r="K53"/>
  <c r="I53"/>
  <c r="I86"/>
  <c r="G53"/>
  <c r="E53"/>
  <c r="E86"/>
  <c r="C68" i="15"/>
  <c r="O89"/>
  <c r="N89"/>
  <c r="D86" i="26" l="1"/>
  <c r="O45" i="15"/>
  <c r="O38"/>
  <c r="O33"/>
  <c r="O28"/>
  <c r="D14" i="22"/>
  <c r="O19" i="15" l="1"/>
  <c r="K18" i="16"/>
  <c r="D14" i="15"/>
  <c r="X97" s="1"/>
  <c r="Q95" i="16"/>
  <c r="Q91"/>
  <c r="Q76"/>
  <c r="Q78"/>
  <c r="Q58"/>
  <c r="Q49"/>
  <c r="Q71"/>
  <c r="Q23"/>
  <c r="Q25"/>
  <c r="Q27"/>
  <c r="N45" i="15"/>
  <c r="N38"/>
  <c r="N33"/>
  <c r="N28"/>
  <c r="P85"/>
  <c r="E45"/>
  <c r="F45"/>
  <c r="G45"/>
  <c r="H45"/>
  <c r="I45"/>
  <c r="P45" i="16" s="1"/>
  <c r="J45" i="15"/>
  <c r="K45"/>
  <c r="L45"/>
  <c r="M45"/>
  <c r="D45"/>
  <c r="E38"/>
  <c r="F38"/>
  <c r="G38"/>
  <c r="H38"/>
  <c r="I38"/>
  <c r="P38" i="16" s="1"/>
  <c r="J38" i="15"/>
  <c r="K38"/>
  <c r="L38"/>
  <c r="M38"/>
  <c r="D38"/>
  <c r="E33"/>
  <c r="F33"/>
  <c r="G33"/>
  <c r="H33"/>
  <c r="I33"/>
  <c r="P33" i="16" s="1"/>
  <c r="J33" i="15"/>
  <c r="K33"/>
  <c r="L33"/>
  <c r="M33"/>
  <c r="D33"/>
  <c r="E28"/>
  <c r="F28"/>
  <c r="F19" s="1"/>
  <c r="G28"/>
  <c r="H28"/>
  <c r="H19" s="1"/>
  <c r="I28"/>
  <c r="J28"/>
  <c r="J19" s="1"/>
  <c r="K28"/>
  <c r="K19" s="1"/>
  <c r="L28"/>
  <c r="L19" s="1"/>
  <c r="L87" s="1"/>
  <c r="M28"/>
  <c r="M19" s="1"/>
  <c r="D28"/>
  <c r="H87"/>
  <c r="M87"/>
  <c r="M89"/>
  <c r="L89"/>
  <c r="K89"/>
  <c r="J89"/>
  <c r="I89"/>
  <c r="H89"/>
  <c r="G89"/>
  <c r="F89"/>
  <c r="E89"/>
  <c r="D89"/>
  <c r="I89" i="16" s="1"/>
  <c r="R18"/>
  <c r="D20" i="14"/>
  <c r="D28"/>
  <c r="D33"/>
  <c r="D38"/>
  <c r="D45"/>
  <c r="Q35" i="16"/>
  <c r="N73"/>
  <c r="N50"/>
  <c r="N26"/>
  <c r="P43" i="15"/>
  <c r="D54" i="14"/>
  <c r="S55" i="33" s="1"/>
  <c r="T55" s="1"/>
  <c r="D68" i="14"/>
  <c r="D74"/>
  <c r="S76" i="33" s="1"/>
  <c r="T76" s="1"/>
  <c r="D86" i="14"/>
  <c r="L20"/>
  <c r="L28"/>
  <c r="L33"/>
  <c r="L38"/>
  <c r="L45"/>
  <c r="P21" i="15"/>
  <c r="P22"/>
  <c r="P23"/>
  <c r="P24"/>
  <c r="X24" s="1"/>
  <c r="P25"/>
  <c r="P26"/>
  <c r="P27"/>
  <c r="P29"/>
  <c r="P30"/>
  <c r="P31"/>
  <c r="P32"/>
  <c r="P34"/>
  <c r="P35"/>
  <c r="P36"/>
  <c r="X36" s="1"/>
  <c r="P37"/>
  <c r="P39"/>
  <c r="P40"/>
  <c r="P41"/>
  <c r="P42"/>
  <c r="P44"/>
  <c r="P46"/>
  <c r="P47"/>
  <c r="P48"/>
  <c r="P49"/>
  <c r="P50"/>
  <c r="E20" i="14"/>
  <c r="F20"/>
  <c r="G20"/>
  <c r="H20"/>
  <c r="I20"/>
  <c r="J20"/>
  <c r="K20"/>
  <c r="E28"/>
  <c r="F28"/>
  <c r="G28"/>
  <c r="H28"/>
  <c r="I28"/>
  <c r="I19" s="1"/>
  <c r="J28"/>
  <c r="K28"/>
  <c r="E33"/>
  <c r="F33"/>
  <c r="G33"/>
  <c r="H33"/>
  <c r="I33"/>
  <c r="J33"/>
  <c r="K33"/>
  <c r="E38"/>
  <c r="F38"/>
  <c r="G38"/>
  <c r="H38"/>
  <c r="I38"/>
  <c r="J38"/>
  <c r="K38"/>
  <c r="E45"/>
  <c r="F45"/>
  <c r="G45"/>
  <c r="H45"/>
  <c r="I45"/>
  <c r="J45"/>
  <c r="K45"/>
  <c r="L88" i="26"/>
  <c r="L54" i="14"/>
  <c r="L53" s="1"/>
  <c r="L68"/>
  <c r="L74"/>
  <c r="L86"/>
  <c r="P69" i="15"/>
  <c r="E54" i="14"/>
  <c r="E53" s="1"/>
  <c r="E68"/>
  <c r="E74"/>
  <c r="E86"/>
  <c r="F54"/>
  <c r="F53" s="1"/>
  <c r="F68"/>
  <c r="F74"/>
  <c r="F86"/>
  <c r="G54"/>
  <c r="G53" s="1"/>
  <c r="G68"/>
  <c r="G74"/>
  <c r="G86"/>
  <c r="H54"/>
  <c r="H53" s="1"/>
  <c r="H68"/>
  <c r="H74"/>
  <c r="H86"/>
  <c r="I54"/>
  <c r="I53" s="1"/>
  <c r="I68"/>
  <c r="I74"/>
  <c r="I86"/>
  <c r="J54"/>
  <c r="J53" s="1"/>
  <c r="J68"/>
  <c r="J74"/>
  <c r="J86"/>
  <c r="K54"/>
  <c r="K53" s="1"/>
  <c r="K68"/>
  <c r="K74"/>
  <c r="K86"/>
  <c r="P97" i="15"/>
  <c r="P51"/>
  <c r="P96"/>
  <c r="P95"/>
  <c r="P92"/>
  <c r="P91"/>
  <c r="P90"/>
  <c r="P84"/>
  <c r="P83"/>
  <c r="P82"/>
  <c r="P81"/>
  <c r="P79"/>
  <c r="P78"/>
  <c r="P77"/>
  <c r="P76"/>
  <c r="P75"/>
  <c r="P74"/>
  <c r="P73"/>
  <c r="P72"/>
  <c r="P71"/>
  <c r="P70"/>
  <c r="P68"/>
  <c r="P67"/>
  <c r="P66"/>
  <c r="P65"/>
  <c r="P64"/>
  <c r="P63"/>
  <c r="P62"/>
  <c r="P61"/>
  <c r="P60"/>
  <c r="P59"/>
  <c r="P58"/>
  <c r="P57"/>
  <c r="P56"/>
  <c r="E88" i="26"/>
  <c r="F88"/>
  <c r="G88"/>
  <c r="H88"/>
  <c r="J88"/>
  <c r="K88"/>
  <c r="E33" i="18"/>
  <c r="T41"/>
  <c r="U41"/>
  <c r="V41"/>
  <c r="W41"/>
  <c r="X41"/>
  <c r="Y41"/>
  <c r="Z41"/>
  <c r="AA41"/>
  <c r="S30"/>
  <c r="R30"/>
  <c r="Q30"/>
  <c r="P30"/>
  <c r="O30"/>
  <c r="N30"/>
  <c r="M30"/>
  <c r="L30"/>
  <c r="R29"/>
  <c r="J29"/>
  <c r="P29"/>
  <c r="H29"/>
  <c r="N29"/>
  <c r="F29"/>
  <c r="L29"/>
  <c r="D29"/>
  <c r="M41"/>
  <c r="N41"/>
  <c r="O41"/>
  <c r="P63" i="26"/>
  <c r="Q63" s="1"/>
  <c r="O18" i="16"/>
  <c r="C85" i="26"/>
  <c r="J33" i="18"/>
  <c r="K33" s="1"/>
  <c r="J32"/>
  <c r="H31"/>
  <c r="I31" s="1"/>
  <c r="F31"/>
  <c r="D31"/>
  <c r="E31" s="1"/>
  <c r="K30"/>
  <c r="J30"/>
  <c r="I30"/>
  <c r="H30"/>
  <c r="G30"/>
  <c r="F30"/>
  <c r="E30"/>
  <c r="D30"/>
  <c r="D20"/>
  <c r="E20" s="1"/>
  <c r="I19"/>
  <c r="H19"/>
  <c r="G19"/>
  <c r="F19"/>
  <c r="E19"/>
  <c r="D19"/>
  <c r="N46" i="16"/>
  <c r="W52" i="15"/>
  <c r="S56"/>
  <c r="S57"/>
  <c r="S58"/>
  <c r="S59"/>
  <c r="S60"/>
  <c r="S61"/>
  <c r="S62"/>
  <c r="S63"/>
  <c r="S64"/>
  <c r="S65"/>
  <c r="S66"/>
  <c r="S67"/>
  <c r="S68"/>
  <c r="S70"/>
  <c r="S71"/>
  <c r="S72"/>
  <c r="S73"/>
  <c r="S74"/>
  <c r="S76"/>
  <c r="S77"/>
  <c r="S78"/>
  <c r="S79"/>
  <c r="S81"/>
  <c r="S82"/>
  <c r="S83"/>
  <c r="S84"/>
  <c r="D68" i="16"/>
  <c r="P67" i="14"/>
  <c r="P96" i="26"/>
  <c r="Q96" s="1"/>
  <c r="P51"/>
  <c r="Q51" s="1"/>
  <c r="P95"/>
  <c r="Q95" s="1"/>
  <c r="P94"/>
  <c r="Q94" s="1"/>
  <c r="P91"/>
  <c r="Q91" s="1"/>
  <c r="P90"/>
  <c r="Q90" s="1"/>
  <c r="P89"/>
  <c r="Q89" s="1"/>
  <c r="O88"/>
  <c r="N88"/>
  <c r="M88"/>
  <c r="P84"/>
  <c r="Q84" s="1"/>
  <c r="P83"/>
  <c r="Q83" s="1"/>
  <c r="P82"/>
  <c r="Q82" s="1"/>
  <c r="P81"/>
  <c r="Q81" s="1"/>
  <c r="P80"/>
  <c r="Q80" s="1"/>
  <c r="P79"/>
  <c r="Q79" s="1"/>
  <c r="P78"/>
  <c r="Q78" s="1"/>
  <c r="P77"/>
  <c r="Q77" s="1"/>
  <c r="P76"/>
  <c r="Q76" s="1"/>
  <c r="P74"/>
  <c r="Q74" s="1"/>
  <c r="P73"/>
  <c r="Q73" s="1"/>
  <c r="P72"/>
  <c r="Q72" s="1"/>
  <c r="P71"/>
  <c r="Q71" s="1"/>
  <c r="P70"/>
  <c r="Q70" s="1"/>
  <c r="P66"/>
  <c r="Q66" s="1"/>
  <c r="P61"/>
  <c r="Q61" s="1"/>
  <c r="P60"/>
  <c r="Q60" s="1"/>
  <c r="P59"/>
  <c r="Q59" s="1"/>
  <c r="P58"/>
  <c r="Q58" s="1"/>
  <c r="P57"/>
  <c r="Q57" s="1"/>
  <c r="P56"/>
  <c r="Q56" s="1"/>
  <c r="P50"/>
  <c r="Q50" s="1"/>
  <c r="P49"/>
  <c r="Q49" s="1"/>
  <c r="P48"/>
  <c r="Q48" s="1"/>
  <c r="P47"/>
  <c r="Q47" s="1"/>
  <c r="P46"/>
  <c r="Q46" s="1"/>
  <c r="P44"/>
  <c r="Q44" s="1"/>
  <c r="P43"/>
  <c r="Q43" s="1"/>
  <c r="P42"/>
  <c r="Q42" s="1"/>
  <c r="P41"/>
  <c r="Q41" s="1"/>
  <c r="P40"/>
  <c r="Q40" s="1"/>
  <c r="P39"/>
  <c r="Q39" s="1"/>
  <c r="P37"/>
  <c r="Q37" s="1"/>
  <c r="P36"/>
  <c r="Q36" s="1"/>
  <c r="P35"/>
  <c r="Q35" s="1"/>
  <c r="P34"/>
  <c r="Q34" s="1"/>
  <c r="P32"/>
  <c r="Q32" s="1"/>
  <c r="P31"/>
  <c r="Q31" s="1"/>
  <c r="P30"/>
  <c r="Q30" s="1"/>
  <c r="P29"/>
  <c r="Q29" s="1"/>
  <c r="P27"/>
  <c r="Q27" s="1"/>
  <c r="P26"/>
  <c r="Q26" s="1"/>
  <c r="P25"/>
  <c r="Q25" s="1"/>
  <c r="P24"/>
  <c r="Q24" s="1"/>
  <c r="P23"/>
  <c r="Q23" s="1"/>
  <c r="P22"/>
  <c r="Q22" s="1"/>
  <c r="P21"/>
  <c r="Q21" s="1"/>
  <c r="O54" i="14"/>
  <c r="N54"/>
  <c r="M54"/>
  <c r="M53" s="1"/>
  <c r="N36" i="16"/>
  <c r="Q36"/>
  <c r="N48"/>
  <c r="Q48"/>
  <c r="N57"/>
  <c r="Q57"/>
  <c r="N65"/>
  <c r="Q96"/>
  <c r="N47"/>
  <c r="Q73"/>
  <c r="N91"/>
  <c r="N95"/>
  <c r="Q22"/>
  <c r="Q26"/>
  <c r="N30"/>
  <c r="Q30"/>
  <c r="Q34"/>
  <c r="Q42"/>
  <c r="Q46"/>
  <c r="Q50"/>
  <c r="Q59"/>
  <c r="Q72"/>
  <c r="Q81"/>
  <c r="N90"/>
  <c r="Q24"/>
  <c r="N24"/>
  <c r="Q32"/>
  <c r="Q40"/>
  <c r="N40"/>
  <c r="Q44"/>
  <c r="Q61"/>
  <c r="Q70"/>
  <c r="Q83"/>
  <c r="N31"/>
  <c r="N60"/>
  <c r="Q77"/>
  <c r="Q21"/>
  <c r="N37"/>
  <c r="Q66"/>
  <c r="Q79"/>
  <c r="Q84"/>
  <c r="Q51"/>
  <c r="H18"/>
  <c r="S41" i="18"/>
  <c r="R41"/>
  <c r="O84" i="22"/>
  <c r="N84"/>
  <c r="M84"/>
  <c r="L84"/>
  <c r="K84"/>
  <c r="J84"/>
  <c r="I84"/>
  <c r="H84"/>
  <c r="G84"/>
  <c r="F84"/>
  <c r="E84"/>
  <c r="D84"/>
  <c r="P84" s="1"/>
  <c r="C96"/>
  <c r="C95"/>
  <c r="P94"/>
  <c r="C94"/>
  <c r="P93"/>
  <c r="C93"/>
  <c r="P92"/>
  <c r="C92"/>
  <c r="P91"/>
  <c r="C91"/>
  <c r="C90"/>
  <c r="C89"/>
  <c r="P87"/>
  <c r="C87"/>
  <c r="P86"/>
  <c r="C86"/>
  <c r="P85"/>
  <c r="C85"/>
  <c r="C84"/>
  <c r="C83"/>
  <c r="C82"/>
  <c r="P88"/>
  <c r="C88"/>
  <c r="P81"/>
  <c r="C81"/>
  <c r="P80"/>
  <c r="C80"/>
  <c r="P79"/>
  <c r="C79"/>
  <c r="P78"/>
  <c r="C78"/>
  <c r="P77"/>
  <c r="C77"/>
  <c r="P76"/>
  <c r="C76"/>
  <c r="P75"/>
  <c r="C75"/>
  <c r="P74"/>
  <c r="C74"/>
  <c r="O73"/>
  <c r="N73"/>
  <c r="M73"/>
  <c r="L73"/>
  <c r="K73"/>
  <c r="J73"/>
  <c r="I73"/>
  <c r="H73"/>
  <c r="G73"/>
  <c r="F73"/>
  <c r="E73"/>
  <c r="D73"/>
  <c r="C73"/>
  <c r="P72"/>
  <c r="C72"/>
  <c r="P71"/>
  <c r="C71"/>
  <c r="P70"/>
  <c r="C70"/>
  <c r="P69"/>
  <c r="C69"/>
  <c r="P68"/>
  <c r="C68"/>
  <c r="O67"/>
  <c r="N67"/>
  <c r="M67"/>
  <c r="L67"/>
  <c r="K67"/>
  <c r="J67"/>
  <c r="J51" s="1"/>
  <c r="J52" s="1"/>
  <c r="I67"/>
  <c r="H67"/>
  <c r="G67"/>
  <c r="F67"/>
  <c r="E67"/>
  <c r="D67"/>
  <c r="C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P54"/>
  <c r="C54"/>
  <c r="O53"/>
  <c r="N53"/>
  <c r="M53"/>
  <c r="M51" s="1"/>
  <c r="M52" s="1"/>
  <c r="L53"/>
  <c r="K53"/>
  <c r="K51" s="1"/>
  <c r="K52" s="1"/>
  <c r="J53"/>
  <c r="I53"/>
  <c r="I51" s="1"/>
  <c r="H53"/>
  <c r="G53"/>
  <c r="F53"/>
  <c r="E53"/>
  <c r="E51" s="1"/>
  <c r="E52" s="1"/>
  <c r="D53"/>
  <c r="C53"/>
  <c r="C52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C38"/>
  <c r="P37"/>
  <c r="C37"/>
  <c r="P36"/>
  <c r="C36"/>
  <c r="P35"/>
  <c r="C35"/>
  <c r="P34"/>
  <c r="C34"/>
  <c r="O33"/>
  <c r="N33"/>
  <c r="M33"/>
  <c r="L33"/>
  <c r="K33"/>
  <c r="J33"/>
  <c r="I33"/>
  <c r="H33"/>
  <c r="G33"/>
  <c r="F33"/>
  <c r="E33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L19" s="1"/>
  <c r="K20"/>
  <c r="J20"/>
  <c r="J19" s="1"/>
  <c r="I20"/>
  <c r="H20"/>
  <c r="H19" s="1"/>
  <c r="G20"/>
  <c r="F20"/>
  <c r="E20"/>
  <c r="D20"/>
  <c r="C20"/>
  <c r="C19"/>
  <c r="O18"/>
  <c r="N18"/>
  <c r="M18"/>
  <c r="L18"/>
  <c r="K18"/>
  <c r="J18"/>
  <c r="I18"/>
  <c r="H18"/>
  <c r="G18"/>
  <c r="F18"/>
  <c r="E18"/>
  <c r="D18"/>
  <c r="C14"/>
  <c r="F9"/>
  <c r="G8"/>
  <c r="Q41" i="18"/>
  <c r="P41"/>
  <c r="L41"/>
  <c r="O86" i="14"/>
  <c r="N86"/>
  <c r="M86"/>
  <c r="O68"/>
  <c r="O74"/>
  <c r="N68"/>
  <c r="N74"/>
  <c r="M68"/>
  <c r="M74"/>
  <c r="O20"/>
  <c r="O28"/>
  <c r="O33"/>
  <c r="O38"/>
  <c r="O45"/>
  <c r="N20"/>
  <c r="N28"/>
  <c r="N33"/>
  <c r="N38"/>
  <c r="N45"/>
  <c r="M20"/>
  <c r="M28"/>
  <c r="M33"/>
  <c r="M38"/>
  <c r="M45"/>
  <c r="G18"/>
  <c r="J40" i="18" s="1"/>
  <c r="K41"/>
  <c r="J41"/>
  <c r="P95" i="14"/>
  <c r="P94"/>
  <c r="P93"/>
  <c r="P92"/>
  <c r="P83"/>
  <c r="P89"/>
  <c r="P88"/>
  <c r="P87"/>
  <c r="P82"/>
  <c r="P81"/>
  <c r="P80"/>
  <c r="P79"/>
  <c r="P78"/>
  <c r="P77"/>
  <c r="P76"/>
  <c r="P75"/>
  <c r="P73"/>
  <c r="P72"/>
  <c r="P71"/>
  <c r="P70"/>
  <c r="P69"/>
  <c r="P66"/>
  <c r="P65"/>
  <c r="P64"/>
  <c r="P63"/>
  <c r="P62"/>
  <c r="P61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C75" i="15"/>
  <c r="I41" i="18"/>
  <c r="H41"/>
  <c r="G41"/>
  <c r="F41"/>
  <c r="C44"/>
  <c r="C33"/>
  <c r="C39"/>
  <c r="C45"/>
  <c r="C43"/>
  <c r="C42"/>
  <c r="E41"/>
  <c r="D41"/>
  <c r="C28"/>
  <c r="C34"/>
  <c r="C23"/>
  <c r="C32"/>
  <c r="C31"/>
  <c r="C22"/>
  <c r="C21"/>
  <c r="C20"/>
  <c r="C18"/>
  <c r="H8"/>
  <c r="I7"/>
  <c r="M18" i="16"/>
  <c r="F18"/>
  <c r="D17"/>
  <c r="D99"/>
  <c r="D98"/>
  <c r="D97"/>
  <c r="D51"/>
  <c r="D96"/>
  <c r="D95"/>
  <c r="D94"/>
  <c r="D93"/>
  <c r="D85"/>
  <c r="D92"/>
  <c r="D91"/>
  <c r="D90"/>
  <c r="D89"/>
  <c r="D88"/>
  <c r="D87"/>
  <c r="D84"/>
  <c r="D83"/>
  <c r="D82"/>
  <c r="D81"/>
  <c r="D79"/>
  <c r="D78"/>
  <c r="D77"/>
  <c r="D76"/>
  <c r="D75"/>
  <c r="D74"/>
  <c r="D73"/>
  <c r="D72"/>
  <c r="D71"/>
  <c r="D70"/>
  <c r="D69"/>
  <c r="D67"/>
  <c r="D66"/>
  <c r="D65"/>
  <c r="D64"/>
  <c r="D63"/>
  <c r="D62"/>
  <c r="D61"/>
  <c r="D60"/>
  <c r="D59"/>
  <c r="D58"/>
  <c r="D57"/>
  <c r="D56"/>
  <c r="D55"/>
  <c r="D54"/>
  <c r="D53"/>
  <c r="D52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H9"/>
  <c r="I8"/>
  <c r="C39" i="15"/>
  <c r="C17"/>
  <c r="D8"/>
  <c r="C99"/>
  <c r="C98"/>
  <c r="C97"/>
  <c r="C51"/>
  <c r="C96"/>
  <c r="C95"/>
  <c r="C94"/>
  <c r="C93"/>
  <c r="C85"/>
  <c r="C92"/>
  <c r="C91"/>
  <c r="C90"/>
  <c r="C89"/>
  <c r="C88"/>
  <c r="C87"/>
  <c r="C84"/>
  <c r="C83"/>
  <c r="C82"/>
  <c r="C81"/>
  <c r="C79"/>
  <c r="C78"/>
  <c r="C77"/>
  <c r="C76"/>
  <c r="C74"/>
  <c r="C73"/>
  <c r="C72"/>
  <c r="C71"/>
  <c r="C70"/>
  <c r="C69"/>
  <c r="C67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O18"/>
  <c r="N18"/>
  <c r="M18"/>
  <c r="L18"/>
  <c r="K18"/>
  <c r="J18"/>
  <c r="I18"/>
  <c r="H18"/>
  <c r="G18"/>
  <c r="F18"/>
  <c r="E18"/>
  <c r="D18"/>
  <c r="C14"/>
  <c r="D7"/>
  <c r="C14" i="14"/>
  <c r="C97"/>
  <c r="C96"/>
  <c r="C95"/>
  <c r="C94"/>
  <c r="C93"/>
  <c r="C92"/>
  <c r="C91"/>
  <c r="C90"/>
  <c r="C83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1"/>
  <c r="F9"/>
  <c r="G8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7"/>
  <c r="P18"/>
  <c r="O18"/>
  <c r="Z40" i="18" s="1"/>
  <c r="N18" i="14"/>
  <c r="X40" i="18" s="1"/>
  <c r="M18" i="14"/>
  <c r="V40" i="18" s="1"/>
  <c r="L18" i="14"/>
  <c r="T40" i="18" s="1"/>
  <c r="K18" i="14"/>
  <c r="R40" i="18" s="1"/>
  <c r="J18" i="14"/>
  <c r="P40" i="18" s="1"/>
  <c r="I18" i="14"/>
  <c r="N40" i="18" s="1"/>
  <c r="H18" i="14"/>
  <c r="L40" i="18" s="1"/>
  <c r="F18" i="14"/>
  <c r="H40" i="18" s="1"/>
  <c r="E18" i="14"/>
  <c r="F40" i="18" s="1"/>
  <c r="D18" i="14"/>
  <c r="D40" i="18" s="1"/>
  <c r="S69" i="15"/>
  <c r="I19" i="22"/>
  <c r="I82" s="1"/>
  <c r="G31" i="18"/>
  <c r="P86" i="14"/>
  <c r="E19" i="22"/>
  <c r="E82" s="1"/>
  <c r="P69" i="26"/>
  <c r="Q69" s="1"/>
  <c r="P38"/>
  <c r="Q38" s="1"/>
  <c r="E22" i="18"/>
  <c r="I32"/>
  <c r="G32"/>
  <c r="E32"/>
  <c r="E21"/>
  <c r="I33"/>
  <c r="G33"/>
  <c r="Q85" i="16"/>
  <c r="X35" i="15"/>
  <c r="D19" i="22"/>
  <c r="Q29" i="16"/>
  <c r="P55" i="26"/>
  <c r="Q55" s="1"/>
  <c r="X74" i="15"/>
  <c r="P75" i="26"/>
  <c r="Q75" s="1"/>
  <c r="P55" i="15"/>
  <c r="R55" s="1"/>
  <c r="N58" i="16"/>
  <c r="N77"/>
  <c r="N82"/>
  <c r="N92"/>
  <c r="N96"/>
  <c r="N51"/>
  <c r="N21"/>
  <c r="N23"/>
  <c r="N25"/>
  <c r="N27"/>
  <c r="N32"/>
  <c r="N34"/>
  <c r="N44"/>
  <c r="N63"/>
  <c r="N66"/>
  <c r="N68"/>
  <c r="N79"/>
  <c r="N81"/>
  <c r="N83"/>
  <c r="N85"/>
  <c r="Q31"/>
  <c r="Q39"/>
  <c r="Q41"/>
  <c r="Q43"/>
  <c r="Q74"/>
  <c r="Q90"/>
  <c r="Q92"/>
  <c r="N22"/>
  <c r="N29"/>
  <c r="N35"/>
  <c r="N41"/>
  <c r="N42"/>
  <c r="N49"/>
  <c r="N59"/>
  <c r="N61"/>
  <c r="N62"/>
  <c r="N67"/>
  <c r="N70"/>
  <c r="N71"/>
  <c r="N72"/>
  <c r="N76"/>
  <c r="N78"/>
  <c r="N84"/>
  <c r="Q37"/>
  <c r="Q47"/>
  <c r="Q56"/>
  <c r="Q60"/>
  <c r="I19" i="15" l="1"/>
  <c r="P28" i="16"/>
  <c r="R33"/>
  <c r="R38"/>
  <c r="R45"/>
  <c r="X29" i="15"/>
  <c r="X22"/>
  <c r="X70"/>
  <c r="S75"/>
  <c r="X21"/>
  <c r="I33" i="16"/>
  <c r="I38"/>
  <c r="S69" i="31"/>
  <c r="T69" s="1"/>
  <c r="S70" i="33"/>
  <c r="T70" s="1"/>
  <c r="I45" i="16"/>
  <c r="E19" i="15"/>
  <c r="E87" s="1"/>
  <c r="E88" s="1"/>
  <c r="I28" i="16"/>
  <c r="E51" i="14"/>
  <c r="E52" s="1"/>
  <c r="D19" i="15"/>
  <c r="P53" i="22"/>
  <c r="S75" i="31"/>
  <c r="T75" s="1"/>
  <c r="S55"/>
  <c r="T55" s="1"/>
  <c r="R89" i="16"/>
  <c r="G19" i="15"/>
  <c r="N19"/>
  <c r="N87" s="1"/>
  <c r="R28" i="16"/>
  <c r="X25" i="15"/>
  <c r="F15" i="18"/>
  <c r="X85" i="15"/>
  <c r="X50"/>
  <c r="X59"/>
  <c r="X75"/>
  <c r="X84"/>
  <c r="X31"/>
  <c r="X44"/>
  <c r="X26"/>
  <c r="X40"/>
  <c r="X30"/>
  <c r="X47"/>
  <c r="J31" i="18"/>
  <c r="K31" s="1"/>
  <c r="P38" i="22"/>
  <c r="N19"/>
  <c r="K79" i="16"/>
  <c r="P68" i="14"/>
  <c r="H51"/>
  <c r="H52" s="1"/>
  <c r="G51"/>
  <c r="G52" s="1"/>
  <c r="L51"/>
  <c r="P45"/>
  <c r="J19"/>
  <c r="P20"/>
  <c r="P45" i="26"/>
  <c r="Q45" s="1"/>
  <c r="P33"/>
  <c r="Q33" s="1"/>
  <c r="P28"/>
  <c r="Q28" s="1"/>
  <c r="P20"/>
  <c r="Q20" s="1"/>
  <c r="P33" i="14"/>
  <c r="P89" i="15"/>
  <c r="G89" i="16" s="1"/>
  <c r="J87" i="15"/>
  <c r="J88" s="1"/>
  <c r="P38"/>
  <c r="M19" i="14"/>
  <c r="N19"/>
  <c r="F51" i="22"/>
  <c r="F52" s="1"/>
  <c r="H51"/>
  <c r="H52" s="1"/>
  <c r="N51"/>
  <c r="N52" s="1"/>
  <c r="G51"/>
  <c r="G52" s="1"/>
  <c r="O51"/>
  <c r="O52" s="1"/>
  <c r="P73"/>
  <c r="L51"/>
  <c r="L52" s="1"/>
  <c r="E19" i="14"/>
  <c r="E84" s="1"/>
  <c r="H19"/>
  <c r="K19"/>
  <c r="L19"/>
  <c r="P54"/>
  <c r="P20" i="22"/>
  <c r="P67"/>
  <c r="D51"/>
  <c r="D52" s="1"/>
  <c r="P74" i="14"/>
  <c r="P28"/>
  <c r="E89" i="22"/>
  <c r="E95" s="1"/>
  <c r="E90" s="1"/>
  <c r="E83"/>
  <c r="L88" i="15"/>
  <c r="L93"/>
  <c r="L98" s="1"/>
  <c r="N82" i="22"/>
  <c r="N83" s="1"/>
  <c r="L82"/>
  <c r="H84" i="14"/>
  <c r="J82" i="22"/>
  <c r="J83" s="1"/>
  <c r="O53" i="14"/>
  <c r="O87" i="15"/>
  <c r="J64" i="16"/>
  <c r="G19" i="14"/>
  <c r="P68" i="26"/>
  <c r="Q68" s="1"/>
  <c r="X51" i="15"/>
  <c r="F19" i="22"/>
  <c r="F82" s="1"/>
  <c r="F89" s="1"/>
  <c r="F95" s="1"/>
  <c r="F90" s="1"/>
  <c r="O19"/>
  <c r="O82" s="1"/>
  <c r="K65" i="16"/>
  <c r="X32" i="15"/>
  <c r="X68"/>
  <c r="X56"/>
  <c r="X49"/>
  <c r="X23"/>
  <c r="P62" i="26"/>
  <c r="Q62" s="1"/>
  <c r="K32" i="18"/>
  <c r="R85" i="15"/>
  <c r="G19" i="22"/>
  <c r="M19"/>
  <c r="M82" s="1"/>
  <c r="M89" s="1"/>
  <c r="M95" s="1"/>
  <c r="M90" s="1"/>
  <c r="R60" i="15"/>
  <c r="T60" s="1"/>
  <c r="P65" i="26"/>
  <c r="Q65" s="1"/>
  <c r="J62" i="16"/>
  <c r="K51" i="14"/>
  <c r="K52" s="1"/>
  <c r="F19"/>
  <c r="G75" i="16"/>
  <c r="K63"/>
  <c r="J51" i="14"/>
  <c r="J52" s="1"/>
  <c r="S55" i="15"/>
  <c r="T55" s="1"/>
  <c r="X37"/>
  <c r="K19" i="22"/>
  <c r="K82" s="1"/>
  <c r="K83" s="1"/>
  <c r="P28"/>
  <c r="M51" i="14"/>
  <c r="M84" s="1"/>
  <c r="D53"/>
  <c r="X42" i="15"/>
  <c r="X34"/>
  <c r="X39"/>
  <c r="X27"/>
  <c r="X96"/>
  <c r="P88" i="26"/>
  <c r="Q88" s="1"/>
  <c r="O19" i="14"/>
  <c r="P38"/>
  <c r="P45" i="22"/>
  <c r="P64" i="26"/>
  <c r="Q64" s="1"/>
  <c r="K67" i="16"/>
  <c r="I51" i="14"/>
  <c r="I52" s="1"/>
  <c r="R59" i="15"/>
  <c r="T59" s="1"/>
  <c r="R71"/>
  <c r="T71" s="1"/>
  <c r="X67"/>
  <c r="R56"/>
  <c r="T56" s="1"/>
  <c r="X76"/>
  <c r="R72"/>
  <c r="T72" s="1"/>
  <c r="X79"/>
  <c r="X63"/>
  <c r="X71"/>
  <c r="R75"/>
  <c r="T75" s="1"/>
  <c r="R84"/>
  <c r="T84" s="1"/>
  <c r="X72"/>
  <c r="R63"/>
  <c r="T63" s="1"/>
  <c r="X83"/>
  <c r="R58"/>
  <c r="T58" s="1"/>
  <c r="K70" i="16"/>
  <c r="R70" i="15"/>
  <c r="T70" s="1"/>
  <c r="X91"/>
  <c r="X66"/>
  <c r="R78"/>
  <c r="T78" s="1"/>
  <c r="R62"/>
  <c r="T62" s="1"/>
  <c r="R74"/>
  <c r="T74" s="1"/>
  <c r="X62"/>
  <c r="R83"/>
  <c r="T83" s="1"/>
  <c r="R66"/>
  <c r="T66" s="1"/>
  <c r="X95"/>
  <c r="X92"/>
  <c r="R82"/>
  <c r="T82" s="1"/>
  <c r="X82"/>
  <c r="K72" i="16"/>
  <c r="G72"/>
  <c r="J72"/>
  <c r="X65" i="15"/>
  <c r="R77"/>
  <c r="T77" s="1"/>
  <c r="X64"/>
  <c r="X61"/>
  <c r="R57"/>
  <c r="T57" s="1"/>
  <c r="R73"/>
  <c r="T73" s="1"/>
  <c r="R76"/>
  <c r="T76" s="1"/>
  <c r="G70" i="16"/>
  <c r="R81" i="15"/>
  <c r="T81" s="1"/>
  <c r="X77"/>
  <c r="X57"/>
  <c r="X73"/>
  <c r="X60"/>
  <c r="R61"/>
  <c r="T61" s="1"/>
  <c r="R64"/>
  <c r="T64" s="1"/>
  <c r="R68"/>
  <c r="T68" s="1"/>
  <c r="N89" i="22"/>
  <c r="N95" s="1"/>
  <c r="N90" s="1"/>
  <c r="I83"/>
  <c r="I89"/>
  <c r="I95" s="1"/>
  <c r="I90" s="1"/>
  <c r="F83"/>
  <c r="P19"/>
  <c r="M83"/>
  <c r="O83"/>
  <c r="O89"/>
  <c r="O95" s="1"/>
  <c r="O90" s="1"/>
  <c r="I52"/>
  <c r="N75" i="16"/>
  <c r="K84" i="14"/>
  <c r="N69" i="16"/>
  <c r="N55"/>
  <c r="F51" i="14"/>
  <c r="F52" s="1"/>
  <c r="L52"/>
  <c r="L84"/>
  <c r="N53"/>
  <c r="N39" i="16"/>
  <c r="N43"/>
  <c r="N56"/>
  <c r="N74"/>
  <c r="Q69"/>
  <c r="Q75"/>
  <c r="Q65"/>
  <c r="Q55"/>
  <c r="Q64"/>
  <c r="Q67"/>
  <c r="Q82"/>
  <c r="Q62"/>
  <c r="G82"/>
  <c r="J82"/>
  <c r="K82"/>
  <c r="H82"/>
  <c r="J97"/>
  <c r="K97"/>
  <c r="G97"/>
  <c r="H97"/>
  <c r="M88" i="15"/>
  <c r="M93"/>
  <c r="M98" s="1"/>
  <c r="M94" s="1"/>
  <c r="E93"/>
  <c r="K83" i="16"/>
  <c r="H83"/>
  <c r="G83"/>
  <c r="J83"/>
  <c r="N45"/>
  <c r="Q45"/>
  <c r="P33" i="15"/>
  <c r="X33" s="1"/>
  <c r="P45"/>
  <c r="X45" s="1"/>
  <c r="G50" i="16"/>
  <c r="H50"/>
  <c r="J50"/>
  <c r="K50"/>
  <c r="K48"/>
  <c r="J48"/>
  <c r="G48"/>
  <c r="H48"/>
  <c r="H46"/>
  <c r="J46"/>
  <c r="K46"/>
  <c r="G46"/>
  <c r="K37"/>
  <c r="J37"/>
  <c r="G37"/>
  <c r="H37"/>
  <c r="K35"/>
  <c r="H35"/>
  <c r="G35"/>
  <c r="J35"/>
  <c r="J21"/>
  <c r="H21"/>
  <c r="K21"/>
  <c r="G21"/>
  <c r="N33"/>
  <c r="Q33"/>
  <c r="J49"/>
  <c r="H49"/>
  <c r="G49"/>
  <c r="K49"/>
  <c r="J47"/>
  <c r="G47"/>
  <c r="K47"/>
  <c r="H47"/>
  <c r="H36"/>
  <c r="G36"/>
  <c r="J36"/>
  <c r="K36"/>
  <c r="G34"/>
  <c r="K34"/>
  <c r="J34"/>
  <c r="H34"/>
  <c r="P28" i="15"/>
  <c r="P20"/>
  <c r="X20" s="1"/>
  <c r="K87"/>
  <c r="K93" s="1"/>
  <c r="K98" s="1"/>
  <c r="K94" s="1"/>
  <c r="H93"/>
  <c r="H98" s="1"/>
  <c r="H88"/>
  <c r="G71" i="16"/>
  <c r="J71"/>
  <c r="K71"/>
  <c r="H71"/>
  <c r="K75"/>
  <c r="J75"/>
  <c r="H75"/>
  <c r="G79"/>
  <c r="H79"/>
  <c r="J79"/>
  <c r="J96"/>
  <c r="K96"/>
  <c r="G96"/>
  <c r="X69" i="15"/>
  <c r="R69"/>
  <c r="T69" s="1"/>
  <c r="J44" i="16"/>
  <c r="K44"/>
  <c r="H44"/>
  <c r="G44"/>
  <c r="H41"/>
  <c r="K41"/>
  <c r="J41"/>
  <c r="G41"/>
  <c r="J39"/>
  <c r="K39"/>
  <c r="G39"/>
  <c r="H39"/>
  <c r="H32"/>
  <c r="J32"/>
  <c r="K32"/>
  <c r="G32"/>
  <c r="G30"/>
  <c r="K30"/>
  <c r="H30"/>
  <c r="J30"/>
  <c r="H26"/>
  <c r="J26"/>
  <c r="G26"/>
  <c r="K26"/>
  <c r="G24"/>
  <c r="K24"/>
  <c r="J24"/>
  <c r="H24"/>
  <c r="J22"/>
  <c r="H22"/>
  <c r="K22"/>
  <c r="G22"/>
  <c r="X38" i="15"/>
  <c r="N28" i="16"/>
  <c r="Q38"/>
  <c r="N38"/>
  <c r="G74"/>
  <c r="H74"/>
  <c r="J74"/>
  <c r="K74"/>
  <c r="K78"/>
  <c r="G78"/>
  <c r="H78"/>
  <c r="J78"/>
  <c r="K95"/>
  <c r="G95"/>
  <c r="J95"/>
  <c r="K51"/>
  <c r="G51"/>
  <c r="J51"/>
  <c r="P54" i="15"/>
  <c r="K42" i="16"/>
  <c r="G42"/>
  <c r="J42"/>
  <c r="H42"/>
  <c r="H40"/>
  <c r="K40"/>
  <c r="J40"/>
  <c r="G40"/>
  <c r="J31"/>
  <c r="G31"/>
  <c r="K31"/>
  <c r="H31"/>
  <c r="H29"/>
  <c r="G29"/>
  <c r="K29"/>
  <c r="J29"/>
  <c r="K27"/>
  <c r="G27"/>
  <c r="H27"/>
  <c r="J27"/>
  <c r="K25"/>
  <c r="G25"/>
  <c r="H25"/>
  <c r="J25"/>
  <c r="K23"/>
  <c r="G23"/>
  <c r="H23"/>
  <c r="J23"/>
  <c r="G43"/>
  <c r="H43"/>
  <c r="J43"/>
  <c r="K43"/>
  <c r="N20"/>
  <c r="Q20"/>
  <c r="K55"/>
  <c r="X55" i="15"/>
  <c r="H72" i="16"/>
  <c r="X43" i="15"/>
  <c r="X58"/>
  <c r="X78"/>
  <c r="X90"/>
  <c r="X41"/>
  <c r="X46"/>
  <c r="X48"/>
  <c r="X81"/>
  <c r="R79"/>
  <c r="T79" s="1"/>
  <c r="N64" i="16"/>
  <c r="R67" i="15"/>
  <c r="T67" s="1"/>
  <c r="R65"/>
  <c r="T65" s="1"/>
  <c r="L94"/>
  <c r="G90" i="16"/>
  <c r="K90"/>
  <c r="H90"/>
  <c r="J90"/>
  <c r="H92"/>
  <c r="K92"/>
  <c r="G92"/>
  <c r="J92"/>
  <c r="J91"/>
  <c r="H91"/>
  <c r="G91"/>
  <c r="K91"/>
  <c r="N89"/>
  <c r="Q89"/>
  <c r="G57"/>
  <c r="J57"/>
  <c r="H57"/>
  <c r="K57"/>
  <c r="G59"/>
  <c r="J59"/>
  <c r="H59"/>
  <c r="K59"/>
  <c r="G61"/>
  <c r="J61"/>
  <c r="K61"/>
  <c r="H61"/>
  <c r="H63"/>
  <c r="G63"/>
  <c r="H65"/>
  <c r="G65"/>
  <c r="G67"/>
  <c r="H67"/>
  <c r="K73"/>
  <c r="G73"/>
  <c r="H73"/>
  <c r="J73"/>
  <c r="K77"/>
  <c r="G77"/>
  <c r="H77"/>
  <c r="J77"/>
  <c r="G84"/>
  <c r="J84"/>
  <c r="H84"/>
  <c r="J56"/>
  <c r="K56"/>
  <c r="G56"/>
  <c r="H56"/>
  <c r="H58"/>
  <c r="K58"/>
  <c r="J58"/>
  <c r="G58"/>
  <c r="G60"/>
  <c r="K60"/>
  <c r="J60"/>
  <c r="H60"/>
  <c r="G62"/>
  <c r="H62"/>
  <c r="G64"/>
  <c r="H64"/>
  <c r="K66"/>
  <c r="J66"/>
  <c r="G66"/>
  <c r="H66"/>
  <c r="G68"/>
  <c r="H68"/>
  <c r="G76"/>
  <c r="K76"/>
  <c r="H76"/>
  <c r="J76"/>
  <c r="J81"/>
  <c r="G81"/>
  <c r="D19" i="14"/>
  <c r="P19" i="16" l="1"/>
  <c r="I87" i="15"/>
  <c r="S54" i="31"/>
  <c r="T54" s="1"/>
  <c r="S54" i="33"/>
  <c r="T54" s="1"/>
  <c r="I19" i="16"/>
  <c r="X89" i="15"/>
  <c r="P52" i="22"/>
  <c r="K89"/>
  <c r="K95" s="1"/>
  <c r="K90" s="1"/>
  <c r="G87" i="15"/>
  <c r="G82" i="22"/>
  <c r="R19" i="16"/>
  <c r="F87" i="15"/>
  <c r="S32" i="18"/>
  <c r="G21" s="1"/>
  <c r="O31"/>
  <c r="Q32"/>
  <c r="S33"/>
  <c r="G22" s="1"/>
  <c r="M33"/>
  <c r="Q31"/>
  <c r="M32"/>
  <c r="O33"/>
  <c r="S31"/>
  <c r="G20" s="1"/>
  <c r="M31"/>
  <c r="O32"/>
  <c r="Q33"/>
  <c r="J93" i="15"/>
  <c r="J98" s="1"/>
  <c r="J94" s="1"/>
  <c r="K88"/>
  <c r="E98"/>
  <c r="P51" i="22"/>
  <c r="S54" i="15"/>
  <c r="G84" i="14"/>
  <c r="D87" i="15"/>
  <c r="I87" i="16" s="1"/>
  <c r="F84" i="14"/>
  <c r="F85" s="1"/>
  <c r="J89" i="16"/>
  <c r="K89"/>
  <c r="H89"/>
  <c r="G20"/>
  <c r="K64"/>
  <c r="J65"/>
  <c r="K62"/>
  <c r="I84" i="14"/>
  <c r="P53"/>
  <c r="H82" i="22"/>
  <c r="D82"/>
  <c r="P54" i="26"/>
  <c r="Q54" s="1"/>
  <c r="O51" i="14"/>
  <c r="K87" i="26"/>
  <c r="K92"/>
  <c r="K97" s="1"/>
  <c r="K93" s="1"/>
  <c r="L89" i="22"/>
  <c r="L95" s="1"/>
  <c r="L90" s="1"/>
  <c r="L83"/>
  <c r="J87" i="26"/>
  <c r="J92"/>
  <c r="J97" s="1"/>
  <c r="J93" s="1"/>
  <c r="D51" i="14"/>
  <c r="S52" i="33" s="1"/>
  <c r="T52" s="1"/>
  <c r="E87" i="26"/>
  <c r="E92"/>
  <c r="E97" s="1"/>
  <c r="E93" s="1"/>
  <c r="L87"/>
  <c r="L92"/>
  <c r="L97" s="1"/>
  <c r="L93" s="1"/>
  <c r="J84" i="14"/>
  <c r="J67" i="16"/>
  <c r="J63"/>
  <c r="X28" i="15"/>
  <c r="P19"/>
  <c r="Q19" s="1"/>
  <c r="G45" i="16"/>
  <c r="M52" i="14"/>
  <c r="J89" i="22"/>
  <c r="J95" s="1"/>
  <c r="J90" s="1"/>
  <c r="F87" i="26"/>
  <c r="F92"/>
  <c r="F97" s="1"/>
  <c r="F93" s="1"/>
  <c r="O93" i="15"/>
  <c r="O88"/>
  <c r="N93"/>
  <c r="N88"/>
  <c r="Q63" i="16"/>
  <c r="H85" i="14"/>
  <c r="H90"/>
  <c r="H96" s="1"/>
  <c r="H91" s="1"/>
  <c r="H92" i="26"/>
  <c r="H97" s="1"/>
  <c r="H93" s="1"/>
  <c r="H87"/>
  <c r="Q28" i="16"/>
  <c r="P19" i="26"/>
  <c r="Q19" s="1"/>
  <c r="O84" i="14"/>
  <c r="O85" s="1"/>
  <c r="H55" i="16"/>
  <c r="H70"/>
  <c r="J70"/>
  <c r="J85"/>
  <c r="G85"/>
  <c r="G55"/>
  <c r="J55"/>
  <c r="G83" i="22"/>
  <c r="G89"/>
  <c r="L90" i="14"/>
  <c r="L96" s="1"/>
  <c r="L91" s="1"/>
  <c r="L85"/>
  <c r="E90"/>
  <c r="E96" s="1"/>
  <c r="E91" s="1"/>
  <c r="E85"/>
  <c r="N51"/>
  <c r="K90"/>
  <c r="K96" s="1"/>
  <c r="K91" s="1"/>
  <c r="K85"/>
  <c r="O90"/>
  <c r="M90"/>
  <c r="M96" s="1"/>
  <c r="M91" s="1"/>
  <c r="M85"/>
  <c r="G87" i="26"/>
  <c r="G92"/>
  <c r="I92"/>
  <c r="I97" s="1"/>
  <c r="I93" s="1"/>
  <c r="I87"/>
  <c r="P52"/>
  <c r="Q52" s="1"/>
  <c r="J20" i="16"/>
  <c r="K20"/>
  <c r="H20"/>
  <c r="K45"/>
  <c r="J45"/>
  <c r="P53" i="15"/>
  <c r="P52"/>
  <c r="K33" i="16"/>
  <c r="G33"/>
  <c r="J33"/>
  <c r="H33"/>
  <c r="R54" i="15"/>
  <c r="T54" s="1"/>
  <c r="X54"/>
  <c r="G38" i="16"/>
  <c r="H38"/>
  <c r="J38"/>
  <c r="K38"/>
  <c r="K28"/>
  <c r="H28"/>
  <c r="J28"/>
  <c r="G28"/>
  <c r="G69"/>
  <c r="J69"/>
  <c r="K69"/>
  <c r="H69"/>
  <c r="H94" i="15"/>
  <c r="P19" i="14"/>
  <c r="P87" i="16" l="1"/>
  <c r="R87" s="1"/>
  <c r="I88" i="15"/>
  <c r="P88" i="16" s="1"/>
  <c r="I93" i="15"/>
  <c r="D88"/>
  <c r="G88"/>
  <c r="G93"/>
  <c r="F90" i="14"/>
  <c r="F96" s="1"/>
  <c r="F91" s="1"/>
  <c r="F88" i="15"/>
  <c r="R88" i="16" s="1"/>
  <c r="F93" i="15"/>
  <c r="E94"/>
  <c r="G85" i="14"/>
  <c r="G90"/>
  <c r="G96" s="1"/>
  <c r="G91" s="1"/>
  <c r="P87" i="15"/>
  <c r="X87" s="1"/>
  <c r="D93"/>
  <c r="I93" i="16" s="1"/>
  <c r="D52" i="14"/>
  <c r="S52" i="31"/>
  <c r="T52" s="1"/>
  <c r="H45" i="16"/>
  <c r="H83" i="22"/>
  <c r="H89"/>
  <c r="H95" s="1"/>
  <c r="H90" s="1"/>
  <c r="M92" i="26"/>
  <c r="M97" s="1"/>
  <c r="M93" s="1"/>
  <c r="M87"/>
  <c r="I85" i="14"/>
  <c r="I90"/>
  <c r="I96" s="1"/>
  <c r="I91" s="1"/>
  <c r="D89" i="22"/>
  <c r="D95" s="1"/>
  <c r="D90" s="1"/>
  <c r="D83"/>
  <c r="X19" i="15"/>
  <c r="P82" i="22"/>
  <c r="Q54" i="16"/>
  <c r="J90" i="14"/>
  <c r="J96" s="1"/>
  <c r="J91" s="1"/>
  <c r="J85"/>
  <c r="S53" i="15"/>
  <c r="S52"/>
  <c r="D84" i="14"/>
  <c r="O96"/>
  <c r="O52"/>
  <c r="G95" i="22"/>
  <c r="H19" i="16"/>
  <c r="G19"/>
  <c r="N54"/>
  <c r="N84" i="14"/>
  <c r="N52"/>
  <c r="P51"/>
  <c r="N87" i="26"/>
  <c r="N92"/>
  <c r="Q52" i="16"/>
  <c r="G97" i="26"/>
  <c r="P53"/>
  <c r="Q53" s="1"/>
  <c r="Q19" i="16"/>
  <c r="R52" i="15"/>
  <c r="X52"/>
  <c r="X53"/>
  <c r="R53"/>
  <c r="K19" i="16"/>
  <c r="J19"/>
  <c r="G54"/>
  <c r="H54"/>
  <c r="J54"/>
  <c r="K54"/>
  <c r="O98" i="15"/>
  <c r="I98" l="1"/>
  <c r="P93" i="16"/>
  <c r="I88"/>
  <c r="T53" i="15"/>
  <c r="S53" i="31"/>
  <c r="T53" s="1"/>
  <c r="S53" i="33"/>
  <c r="T53" s="1"/>
  <c r="G98" i="15"/>
  <c r="P88"/>
  <c r="X88" s="1"/>
  <c r="D98"/>
  <c r="P89" i="22"/>
  <c r="P84" i="14"/>
  <c r="P83" i="22"/>
  <c r="F98" i="15"/>
  <c r="R93" i="16"/>
  <c r="Q53"/>
  <c r="D85" i="14"/>
  <c r="P85" s="1"/>
  <c r="G87" i="16"/>
  <c r="O91" i="14"/>
  <c r="O87" i="26"/>
  <c r="O92"/>
  <c r="J53" i="16"/>
  <c r="D90" i="14"/>
  <c r="D96" s="1"/>
  <c r="T52" i="15"/>
  <c r="D87" i="26"/>
  <c r="D92"/>
  <c r="P86"/>
  <c r="Q86" s="1"/>
  <c r="O94" i="15"/>
  <c r="G90" i="22"/>
  <c r="P90" s="1"/>
  <c r="P95"/>
  <c r="P52" i="14"/>
  <c r="N52" i="16"/>
  <c r="N87"/>
  <c r="N85" i="14"/>
  <c r="N90"/>
  <c r="G93" i="26"/>
  <c r="N97"/>
  <c r="N98" i="15"/>
  <c r="N94" s="1"/>
  <c r="Q87" i="16"/>
  <c r="N88"/>
  <c r="P93" i="15"/>
  <c r="D94"/>
  <c r="K52" i="16"/>
  <c r="J52"/>
  <c r="G52"/>
  <c r="H52"/>
  <c r="K87"/>
  <c r="J87"/>
  <c r="K53"/>
  <c r="G53"/>
  <c r="H53"/>
  <c r="H87"/>
  <c r="P98" l="1"/>
  <c r="I94" i="15"/>
  <c r="P94" i="16" s="1"/>
  <c r="I94"/>
  <c r="I98"/>
  <c r="P90" i="14"/>
  <c r="G94" i="15"/>
  <c r="R98" i="16"/>
  <c r="F94" i="15"/>
  <c r="R94" i="16" s="1"/>
  <c r="Q93"/>
  <c r="O97" i="26"/>
  <c r="D97"/>
  <c r="D93" s="1"/>
  <c r="P92"/>
  <c r="Q92" s="1"/>
  <c r="J88" i="16"/>
  <c r="P87" i="26"/>
  <c r="Q87" s="1"/>
  <c r="X93" i="15"/>
  <c r="G93" i="16"/>
  <c r="P98" i="15"/>
  <c r="P94"/>
  <c r="Q97" i="16"/>
  <c r="N97"/>
  <c r="N53"/>
  <c r="N96" i="14"/>
  <c r="P96" s="1"/>
  <c r="N93" i="26"/>
  <c r="N93" i="16"/>
  <c r="K88"/>
  <c r="G88"/>
  <c r="H88"/>
  <c r="D91" i="14"/>
  <c r="Q88" i="16" l="1"/>
  <c r="O93" i="26"/>
  <c r="Q98" i="16"/>
  <c r="P97" i="26"/>
  <c r="Q97" s="1"/>
  <c r="X98" i="15"/>
  <c r="X94"/>
  <c r="J93" i="16"/>
  <c r="H93"/>
  <c r="K93"/>
  <c r="N98"/>
  <c r="N91" i="14"/>
  <c r="P91" s="1"/>
  <c r="J98" i="16" l="1"/>
  <c r="P93" i="26"/>
  <c r="Q93" s="1"/>
  <c r="Q94" i="16"/>
  <c r="G98"/>
  <c r="N94"/>
  <c r="G94"/>
  <c r="J94" l="1"/>
  <c r="K94"/>
</calcChain>
</file>

<file path=xl/sharedStrings.xml><?xml version="1.0" encoding="utf-8"?>
<sst xmlns="http://schemas.openxmlformats.org/spreadsheetml/2006/main" count="1196" uniqueCount="428">
  <si>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</si>
  <si>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</si>
  <si>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</si>
  <si>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</si>
  <si>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</si>
  <si>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</si>
  <si>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</si>
  <si>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</si>
  <si>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</si>
  <si>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</si>
  <si>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</si>
  <si>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</si>
  <si>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</si>
  <si>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</si>
  <si>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</si>
  <si>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</si>
  <si>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</si>
  <si>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</si>
  <si>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</si>
  <si>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</si>
  <si>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</si>
  <si>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</si>
  <si>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</si>
  <si>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</si>
  <si>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</si>
  <si>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</si>
  <si>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</si>
  <si>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</si>
  <si>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</si>
  <si>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</si>
  <si>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</si>
  <si>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</si>
  <si>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</si>
  <si>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</si>
  <si>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</si>
  <si>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</si>
  <si>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</si>
  <si>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</si>
  <si>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</si>
  <si>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</si>
  <si>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</si>
  <si>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</si>
  <si>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</si>
  <si>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</si>
  <si>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</si>
  <si>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</si>
  <si>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</si>
  <si>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</si>
  <si>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</si>
  <si>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</si>
  <si>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</si>
  <si>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</si>
  <si>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</si>
  <si>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</si>
  <si>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</si>
  <si>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</si>
  <si>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</si>
  <si>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</si>
  <si>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</si>
  <si>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</si>
  <si>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</si>
  <si>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</si>
  <si>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</si>
  <si>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</si>
  <si>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</si>
  <si>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</si>
  <si>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</si>
  <si>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</si>
  <si>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</si>
  <si>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</si>
  <si>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</si>
  <si>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</si>
  <si>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</si>
  <si>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</si>
  <si>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</si>
  <si>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</si>
  <si>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</si>
  <si>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</si>
  <si>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</si>
  <si>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</si>
  <si>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</si>
  <si>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</si>
  <si>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</si>
  <si>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</si>
  <si>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</si>
  <si>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</si>
  <si>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</si>
  <si>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</si>
  <si>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</si>
  <si>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</si>
  <si>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</si>
  <si>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</si>
  <si>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</si>
  <si>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</si>
  <si>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</si>
  <si>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</si>
  <si>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</si>
  <si>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</si>
  <si>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</si>
  <si>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</si>
  <si>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</si>
  <si>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</si>
  <si>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</si>
  <si>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</si>
  <si>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</si>
  <si>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</si>
  <si>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</si>
  <si>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</si>
  <si>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</si>
  <si>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</si>
  <si>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</si>
  <si>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</si>
  <si>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</si>
  <si>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</si>
  <si>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</si>
  <si>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</si>
  <si>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</si>
  <si>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</si>
  <si>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</si>
  <si>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</si>
  <si>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</si>
  <si>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</si>
  <si>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</si>
  <si>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</si>
  <si>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</si>
  <si>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</si>
  <si>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</si>
  <si>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</si>
  <si>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</si>
  <si>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</si>
  <si>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</si>
  <si>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</si>
  <si>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</si>
  <si>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</si>
  <si>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</si>
  <si>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</si>
  <si>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</si>
  <si>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</si>
  <si>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</si>
  <si>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</si>
  <si>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</si>
  <si>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</si>
  <si>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</si>
  <si>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</si>
  <si>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</si>
  <si>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</si>
  <si>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</si>
  <si>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</si>
  <si>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</si>
  <si>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</si>
  <si>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</si>
  <si>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</si>
  <si>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</si>
  <si>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</si>
  <si>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</si>
  <si>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</si>
  <si>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</si>
  <si>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</si>
  <si>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</si>
  <si>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</si>
  <si>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</si>
  <si>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</si>
  <si>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</si>
  <si>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</si>
  <si>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</si>
  <si>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</si>
  <si>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</si>
  <si>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</si>
  <si>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</si>
  <si>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</si>
  <si>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</si>
  <si>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</si>
  <si>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</si>
  <si>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</si>
  <si>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</si>
  <si>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</si>
  <si>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</si>
  <si>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</si>
  <si>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</si>
  <si>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</si>
  <si>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</si>
  <si>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</si>
  <si>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</si>
  <si>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</si>
  <si>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</si>
  <si>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</si>
  <si>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</si>
  <si>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</si>
  <si>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</si>
  <si>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</si>
  <si>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</si>
  <si>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</si>
  <si>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</si>
  <si>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</si>
  <si>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</si>
  <si>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</si>
  <si>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</si>
  <si>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</si>
  <si>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</si>
  <si>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</si>
  <si>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</si>
  <si>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</si>
  <si>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</si>
  <si>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</si>
  <si>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</si>
  <si>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</si>
  <si>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</si>
  <si>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</si>
  <si>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</si>
  <si>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</si>
  <si>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</si>
  <si>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</si>
  <si>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</si>
  <si>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</si>
  <si>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</si>
  <si>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</si>
  <si>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</si>
  <si>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</si>
  <si>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</si>
  <si>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</si>
  <si>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</si>
  <si>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</si>
  <si>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</si>
  <si>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</si>
  <si>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</si>
  <si>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</si>
  <si>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</si>
  <si>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</si>
  <si>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</si>
  <si>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</si>
  <si>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</si>
  <si>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</si>
  <si>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</si>
  <si>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</si>
  <si>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</si>
  <si>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</si>
  <si>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</si>
  <si>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</si>
  <si>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</si>
  <si>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</si>
  <si>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</si>
  <si>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</si>
  <si>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</si>
  <si>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</si>
  <si>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</si>
  <si>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</si>
  <si>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</si>
  <si>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</si>
  <si>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</si>
  <si>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</si>
  <si>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</si>
  <si>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</si>
  <si>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</si>
  <si>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</si>
  <si>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</si>
  <si>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</si>
  <si>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</si>
  <si>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</si>
  <si>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</si>
  <si>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</si>
  <si>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</si>
  <si>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</si>
  <si>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</si>
  <si>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</si>
  <si>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</si>
  <si>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</si>
  <si>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</si>
  <si>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</si>
  <si>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</si>
  <si>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</si>
  <si>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</si>
  <si>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</si>
  <si>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</si>
  <si>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</si>
  <si>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</si>
  <si>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</si>
  <si>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</si>
  <si>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</si>
  <si>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</si>
  <si>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</si>
  <si>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</si>
  <si>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</si>
  <si>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</si>
  <si>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</si>
  <si>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</si>
  <si>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</si>
  <si>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</si>
  <si>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</si>
  <si>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</si>
  <si>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</si>
  <si>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</si>
  <si>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</si>
  <si>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</si>
  <si>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</si>
  <si>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</si>
  <si>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</si>
  <si>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</si>
  <si>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</si>
  <si>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</si>
  <si>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</si>
  <si>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</si>
  <si>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</si>
  <si>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</si>
  <si>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</si>
  <si>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</si>
  <si>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</si>
  <si>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</si>
  <si>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</si>
  <si>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</si>
  <si>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</si>
  <si>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</si>
  <si>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</si>
  <si>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</si>
  <si>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</si>
  <si>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</si>
  <si>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</si>
  <si>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</si>
  <si>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</si>
  <si>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</si>
  <si>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</si>
  <si>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</si>
  <si>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</si>
  <si>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</si>
  <si>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</si>
  <si>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</si>
  <si>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</si>
  <si>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</si>
  <si>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</si>
  <si>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</si>
  <si>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</si>
  <si>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</si>
  <si>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</si>
  <si>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</si>
  <si>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</si>
  <si>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</si>
  <si>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</si>
  <si>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Plan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</si>
  <si>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</si>
  <si>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</si>
  <si>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</si>
  <si>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</si>
  <si>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</si>
  <si>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</si>
  <si>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</si>
  <si>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</si>
  <si>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</si>
  <si>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</si>
  <si>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</si>
  <si>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</si>
  <si>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</si>
  <si>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</si>
  <si>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</si>
  <si>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</si>
  <si>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</si>
  <si>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</si>
  <si>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</si>
  <si>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</si>
  <si>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</si>
  <si>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</si>
  <si>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</si>
  <si>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</si>
  <si>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</si>
  <si>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</si>
  <si>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</si>
  <si>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</si>
  <si>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</si>
  <si>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</si>
  <si>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-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</si>
  <si>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</si>
  <si>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</si>
  <si>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</si>
  <si>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</si>
  <si>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</si>
  <si>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</si>
  <si>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</si>
  <si>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</si>
  <si>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</si>
  <si>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</si>
  <si>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</si>
  <si>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</si>
  <si>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</si>
  <si>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</si>
  <si>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Apsolutno odstupanje u odnosu na plan</t>
  </si>
  <si>
    <t>Apsolutno odstupanje</t>
  </si>
  <si>
    <t>Bankarski depoziti (domaći)</t>
  </si>
  <si>
    <t>Bank deposits (domestic)</t>
  </si>
  <si>
    <t>Jan- Dec 2012</t>
  </si>
  <si>
    <t>Plan according to Budget Law for 2013</t>
  </si>
  <si>
    <t>Plan prema Zakonu o Budžetu za 2013. godinu</t>
  </si>
  <si>
    <t>2012*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</si>
  <si>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</si>
  <si>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</si>
  <si>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</si>
  <si>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</si>
  <si>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</si>
  <si>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</si>
  <si>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</si>
  <si>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 xml:space="preserve"> </t>
  </si>
  <si>
    <r>
      <t>2013</t>
    </r>
    <r>
      <rPr>
        <b/>
        <vertAlign val="superscript"/>
        <sz val="10"/>
        <rFont val="Arial"/>
        <family val="2"/>
        <charset val="238"/>
      </rPr>
      <t>**</t>
    </r>
  </si>
  <si>
    <t>Jun 2013</t>
  </si>
  <si>
    <t>June 2013</t>
  </si>
  <si>
    <t>May 2013</t>
  </si>
  <si>
    <t>Mjesečni plan za 2012. godinu</t>
  </si>
  <si>
    <t>July 2013</t>
  </si>
  <si>
    <t>Jul 2013</t>
  </si>
  <si>
    <t xml:space="preserve">  Avg 2013</t>
  </si>
  <si>
    <t xml:space="preserve">  Sep 2013</t>
  </si>
  <si>
    <t>BDP</t>
  </si>
  <si>
    <t>Jan- Dec 2013</t>
  </si>
  <si>
    <r>
      <rPr>
        <b/>
        <i/>
        <u/>
        <sz val="10"/>
        <rFont val="Calibri"/>
        <family val="2"/>
        <scheme val="minor"/>
      </rPr>
      <t>Napomena</t>
    </r>
    <r>
      <rPr>
        <i/>
        <sz val="10"/>
        <rFont val="Calibri"/>
        <family val="2"/>
        <scheme val="minor"/>
      </rPr>
      <t>: Bruto zarade i doprinosi na teret poslodavca, ugovori o djelu i penzije od januara 2013 godine, obračunavaju se po obračunskom principu.</t>
    </r>
  </si>
  <si>
    <t>Mjesečni plan za 2014. godinu</t>
  </si>
  <si>
    <t>Transferi budžetu države</t>
  </si>
  <si>
    <t>Neto povećenje obaveza</t>
  </si>
  <si>
    <t>Plan 2014</t>
  </si>
  <si>
    <t>Plan for 2014</t>
  </si>
  <si>
    <t xml:space="preserve"> Jan-Maj 2014</t>
  </si>
  <si>
    <t>Jan - Jun 2014</t>
  </si>
  <si>
    <t>Jun 2014</t>
  </si>
  <si>
    <t>Rashodi za usluge</t>
  </si>
  <si>
    <t>Rashodi za materijal</t>
  </si>
  <si>
    <t>Expenditures for supplies</t>
  </si>
  <si>
    <t>Expenditures for services</t>
  </si>
  <si>
    <t>Ostali transferi</t>
  </si>
  <si>
    <t>Gotovinski suficit/deficit</t>
  </si>
  <si>
    <t>Chash Surplus/Deficit</t>
  </si>
  <si>
    <t>Korigovani Suficit/ Deficit</t>
  </si>
  <si>
    <t>Other transfers</t>
  </si>
  <si>
    <t>Corrected Surplus/Deficit</t>
  </si>
</sst>
</file>

<file path=xl/styles.xml><?xml version="1.0" encoding="utf-8"?>
<styleSheet xmlns="http://schemas.openxmlformats.org/spreadsheetml/2006/main">
  <numFmts count="14">
    <numFmt numFmtId="164" formatCode="_-* #,##0.00\ &quot;€&quot;_-;\-* #,##0.00\ &quot;€&quot;_-;_-* &quot;-&quot;??\ &quot;€&quot;_-;_-@_-"/>
    <numFmt numFmtId="165" formatCode="0.00,,"/>
    <numFmt numFmtId="166" formatCode="0.0000"/>
    <numFmt numFmtId="167" formatCode="0.0,,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0,,"/>
    <numFmt numFmtId="177" formatCode="#,##0.0,,"/>
  </numFmts>
  <fonts count="49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vertAlign val="superscript"/>
      <sz val="10"/>
      <name val="Arial"/>
      <family val="2"/>
      <charset val="238"/>
    </font>
    <font>
      <sz val="5"/>
      <name val="Arial"/>
      <family val="2"/>
      <charset val="238"/>
    </font>
    <font>
      <sz val="8"/>
      <color indexed="9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9" tint="0.399975585192419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45">
    <xf numFmtId="0" fontId="0" fillId="0" borderId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68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5" fontId="7" fillId="0" borderId="0" applyFont="0" applyFill="0" applyBorder="0" applyAlignment="0" applyProtection="0"/>
    <xf numFmtId="0" fontId="15" fillId="0" borderId="0"/>
    <xf numFmtId="0" fontId="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11" borderId="0" applyNumberFormat="0" applyBorder="0" applyAlignment="0" applyProtection="0"/>
    <xf numFmtId="0" fontId="6" fillId="0" borderId="0"/>
    <xf numFmtId="0" fontId="1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0" fillId="11" borderId="0" applyNumberFormat="0" applyBorder="0" applyAlignment="0" applyProtection="0"/>
  </cellStyleXfs>
  <cellXfs count="834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18" fillId="2" borderId="0" xfId="0" applyFont="1" applyFill="1"/>
    <xf numFmtId="0" fontId="6" fillId="2" borderId="0" xfId="0" applyFont="1" applyFill="1"/>
    <xf numFmtId="2" fontId="0" fillId="2" borderId="0" xfId="0" applyNumberFormat="1" applyFill="1"/>
    <xf numFmtId="0" fontId="18" fillId="2" borderId="0" xfId="0" applyFont="1" applyFill="1" applyAlignment="1"/>
    <xf numFmtId="0" fontId="16" fillId="2" borderId="0" xfId="0" applyFont="1" applyFill="1"/>
    <xf numFmtId="0" fontId="4" fillId="2" borderId="0" xfId="22" applyFont="1" applyFill="1" applyBorder="1"/>
    <xf numFmtId="0" fontId="6" fillId="2" borderId="0" xfId="0" applyFont="1" applyFill="1" applyBorder="1"/>
    <xf numFmtId="167" fontId="4" fillId="2" borderId="0" xfId="0" applyNumberFormat="1" applyFont="1" applyFill="1" applyBorder="1" applyAlignment="1" applyProtection="1">
      <protection hidden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Protection="1">
      <protection locked="0"/>
    </xf>
    <xf numFmtId="167" fontId="18" fillId="2" borderId="0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 applyBorder="1" applyAlignment="1" applyProtection="1">
      <alignment horizontal="center" vertical="center"/>
      <protection hidden="1"/>
    </xf>
    <xf numFmtId="0" fontId="18" fillId="2" borderId="20" xfId="22" applyFont="1" applyFill="1" applyBorder="1" applyAlignment="1">
      <alignment vertical="center"/>
    </xf>
    <xf numFmtId="167" fontId="18" fillId="2" borderId="2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4" fillId="2" borderId="15" xfId="0" applyFont="1" applyFill="1" applyBorder="1"/>
    <xf numFmtId="0" fontId="6" fillId="2" borderId="36" xfId="0" applyFont="1" applyFill="1" applyBorder="1"/>
    <xf numFmtId="0" fontId="4" fillId="2" borderId="36" xfId="0" applyFont="1" applyFill="1" applyBorder="1"/>
    <xf numFmtId="4" fontId="4" fillId="2" borderId="30" xfId="0" applyNumberFormat="1" applyFont="1" applyFill="1" applyBorder="1" applyAlignment="1">
      <alignment horizontal="right" vertical="center"/>
    </xf>
    <xf numFmtId="165" fontId="6" fillId="2" borderId="31" xfId="0" applyNumberFormat="1" applyFont="1" applyFill="1" applyBorder="1" applyAlignment="1">
      <alignment horizontal="right" vertical="center"/>
    </xf>
    <xf numFmtId="165" fontId="6" fillId="2" borderId="32" xfId="22" applyNumberFormat="1" applyFont="1" applyFill="1" applyBorder="1" applyAlignment="1">
      <alignment vertical="center"/>
    </xf>
    <xf numFmtId="165" fontId="4" fillId="2" borderId="32" xfId="0" applyNumberFormat="1" applyFont="1" applyFill="1" applyBorder="1" applyAlignment="1">
      <alignment horizontal="right"/>
    </xf>
    <xf numFmtId="165" fontId="4" fillId="2" borderId="29" xfId="0" applyNumberFormat="1" applyFont="1" applyFill="1" applyBorder="1" applyAlignment="1">
      <alignment horizontal="right"/>
    </xf>
    <xf numFmtId="165" fontId="4" fillId="2" borderId="14" xfId="0" applyNumberFormat="1" applyFont="1" applyFill="1" applyBorder="1" applyAlignment="1">
      <alignment horizontal="right"/>
    </xf>
    <xf numFmtId="165" fontId="4" fillId="2" borderId="11" xfId="0" applyNumberFormat="1" applyFont="1" applyFill="1" applyBorder="1" applyAlignment="1">
      <alignment horizontal="right"/>
    </xf>
    <xf numFmtId="165" fontId="6" fillId="2" borderId="32" xfId="0" applyNumberFormat="1" applyFont="1" applyFill="1" applyBorder="1" applyAlignment="1">
      <alignment horizontal="right"/>
    </xf>
    <xf numFmtId="165" fontId="6" fillId="2" borderId="29" xfId="0" applyNumberFormat="1" applyFont="1" applyFill="1" applyBorder="1" applyAlignment="1">
      <alignment horizontal="right"/>
    </xf>
    <xf numFmtId="165" fontId="6" fillId="2" borderId="14" xfId="0" applyNumberFormat="1" applyFont="1" applyFill="1" applyBorder="1" applyAlignment="1">
      <alignment horizontal="right"/>
    </xf>
    <xf numFmtId="165" fontId="6" fillId="2" borderId="11" xfId="0" applyNumberFormat="1" applyFont="1" applyFill="1" applyBorder="1" applyAlignment="1">
      <alignment horizontal="right"/>
    </xf>
    <xf numFmtId="0" fontId="4" fillId="4" borderId="7" xfId="0" applyFont="1" applyFill="1" applyBorder="1"/>
    <xf numFmtId="165" fontId="4" fillId="4" borderId="2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0" fontId="4" fillId="4" borderId="34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wrapText="1"/>
    </xf>
    <xf numFmtId="165" fontId="4" fillId="2" borderId="8" xfId="0" applyNumberFormat="1" applyFont="1" applyFill="1" applyBorder="1" applyAlignment="1">
      <alignment horizontal="right" vertical="center"/>
    </xf>
    <xf numFmtId="165" fontId="4" fillId="2" borderId="33" xfId="0" applyNumberFormat="1" applyFont="1" applyFill="1" applyBorder="1" applyAlignment="1">
      <alignment horizontal="right" vertical="center"/>
    </xf>
    <xf numFmtId="165" fontId="4" fillId="2" borderId="43" xfId="0" applyNumberFormat="1" applyFont="1" applyFill="1" applyBorder="1" applyAlignment="1">
      <alignment horizontal="right" vertical="center"/>
    </xf>
    <xf numFmtId="165" fontId="4" fillId="2" borderId="18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right"/>
    </xf>
    <xf numFmtId="165" fontId="4" fillId="2" borderId="9" xfId="0" applyNumberFormat="1" applyFont="1" applyFill="1" applyBorder="1" applyAlignment="1">
      <alignment horizontal="right"/>
    </xf>
    <xf numFmtId="165" fontId="6" fillId="2" borderId="9" xfId="0" applyNumberFormat="1" applyFont="1" applyFill="1" applyBorder="1" applyAlignment="1">
      <alignment horizontal="right"/>
    </xf>
    <xf numFmtId="165" fontId="4" fillId="2" borderId="39" xfId="0" applyNumberFormat="1" applyFont="1" applyFill="1" applyBorder="1" applyAlignment="1">
      <alignment horizontal="right" vertical="center"/>
    </xf>
    <xf numFmtId="2" fontId="22" fillId="2" borderId="0" xfId="0" applyNumberFormat="1" applyFont="1" applyFill="1" applyBorder="1" applyAlignment="1">
      <alignment wrapText="1"/>
    </xf>
    <xf numFmtId="0" fontId="22" fillId="2" borderId="0" xfId="0" applyFont="1" applyFill="1"/>
    <xf numFmtId="0" fontId="0" fillId="2" borderId="13" xfId="0" applyFill="1" applyBorder="1"/>
    <xf numFmtId="0" fontId="0" fillId="2" borderId="36" xfId="0" applyFill="1" applyBorder="1"/>
    <xf numFmtId="0" fontId="0" fillId="2" borderId="16" xfId="0" applyFill="1" applyBorder="1"/>
    <xf numFmtId="0" fontId="4" fillId="2" borderId="36" xfId="0" applyFont="1" applyFill="1" applyBorder="1" applyAlignment="1">
      <alignment wrapText="1"/>
    </xf>
    <xf numFmtId="0" fontId="4" fillId="2" borderId="17" xfId="0" applyFont="1" applyFill="1" applyBorder="1"/>
    <xf numFmtId="165" fontId="4" fillId="4" borderId="2" xfId="0" applyNumberFormat="1" applyFont="1" applyFill="1" applyBorder="1"/>
    <xf numFmtId="165" fontId="4" fillId="2" borderId="13" xfId="0" applyNumberFormat="1" applyFont="1" applyFill="1" applyBorder="1" applyAlignment="1">
      <alignment horizontal="right" vertical="center"/>
    </xf>
    <xf numFmtId="165" fontId="4" fillId="2" borderId="9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44" xfId="0" applyNumberFormat="1" applyFont="1" applyFill="1" applyBorder="1" applyAlignment="1">
      <alignment horizontal="right" vertical="center"/>
    </xf>
    <xf numFmtId="165" fontId="4" fillId="2" borderId="45" xfId="0" applyNumberFormat="1" applyFont="1" applyFill="1" applyBorder="1" applyAlignment="1">
      <alignment horizontal="right" vertical="center"/>
    </xf>
    <xf numFmtId="165" fontId="0" fillId="2" borderId="11" xfId="0" applyNumberFormat="1" applyFill="1" applyBorder="1"/>
    <xf numFmtId="165" fontId="6" fillId="2" borderId="8" xfId="0" applyNumberFormat="1" applyFont="1" applyFill="1" applyBorder="1" applyAlignment="1">
      <alignment horizontal="right"/>
    </xf>
    <xf numFmtId="165" fontId="6" fillId="2" borderId="33" xfId="0" applyNumberFormat="1" applyFont="1" applyFill="1" applyBorder="1" applyAlignment="1">
      <alignment horizontal="right"/>
    </xf>
    <xf numFmtId="165" fontId="6" fillId="2" borderId="43" xfId="0" applyNumberFormat="1" applyFont="1" applyFill="1" applyBorder="1" applyAlignment="1">
      <alignment horizontal="right"/>
    </xf>
    <xf numFmtId="165" fontId="4" fillId="4" borderId="17" xfId="0" applyNumberFormat="1" applyFont="1" applyFill="1" applyBorder="1" applyAlignment="1">
      <alignment horizontal="right" vertical="center"/>
    </xf>
    <xf numFmtId="165" fontId="4" fillId="4" borderId="43" xfId="0" applyNumberFormat="1" applyFont="1" applyFill="1" applyBorder="1" applyAlignment="1">
      <alignment horizontal="right" vertical="center"/>
    </xf>
    <xf numFmtId="165" fontId="4" fillId="4" borderId="21" xfId="0" applyNumberFormat="1" applyFont="1" applyFill="1" applyBorder="1" applyAlignment="1">
      <alignment horizontal="right" vertical="center"/>
    </xf>
    <xf numFmtId="165" fontId="4" fillId="4" borderId="45" xfId="0" applyNumberFormat="1" applyFont="1" applyFill="1" applyBorder="1" applyAlignment="1">
      <alignment horizontal="right" vertical="center"/>
    </xf>
    <xf numFmtId="0" fontId="23" fillId="2" borderId="0" xfId="22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horizontal="center" vertical="center"/>
    </xf>
    <xf numFmtId="167" fontId="25" fillId="2" borderId="0" xfId="0" applyNumberFormat="1" applyFont="1" applyFill="1" applyBorder="1" applyAlignment="1" applyProtection="1">
      <alignment horizontal="center" vertical="center"/>
      <protection hidden="1"/>
    </xf>
    <xf numFmtId="167" fontId="25" fillId="2" borderId="13" xfId="0" applyNumberFormat="1" applyFont="1" applyFill="1" applyBorder="1" applyAlignment="1" applyProtection="1">
      <alignment vertical="center"/>
      <protection hidden="1"/>
    </xf>
    <xf numFmtId="167" fontId="25" fillId="2" borderId="0" xfId="0" applyNumberFormat="1" applyFont="1" applyFill="1" applyBorder="1" applyAlignment="1" applyProtection="1">
      <alignment vertical="center"/>
      <protection hidden="1"/>
    </xf>
    <xf numFmtId="167" fontId="18" fillId="2" borderId="0" xfId="0" applyNumberFormat="1" applyFont="1" applyFill="1" applyBorder="1" applyAlignment="1" applyProtection="1">
      <alignment vertical="center"/>
      <protection hidden="1"/>
    </xf>
    <xf numFmtId="167" fontId="18" fillId="2" borderId="11" xfId="0" applyNumberFormat="1" applyFont="1" applyFill="1" applyBorder="1" applyAlignment="1" applyProtection="1">
      <alignment vertical="center"/>
      <protection hidden="1"/>
    </xf>
    <xf numFmtId="0" fontId="24" fillId="5" borderId="3" xfId="22" applyFont="1" applyFill="1" applyBorder="1" applyAlignment="1">
      <alignment vertical="center"/>
    </xf>
    <xf numFmtId="165" fontId="4" fillId="2" borderId="16" xfId="0" applyNumberFormat="1" applyFont="1" applyFill="1" applyBorder="1" applyAlignment="1">
      <alignment horizontal="right" vertical="center"/>
    </xf>
    <xf numFmtId="165" fontId="4" fillId="4" borderId="28" xfId="0" applyNumberFormat="1" applyFont="1" applyFill="1" applyBorder="1"/>
    <xf numFmtId="165" fontId="26" fillId="2" borderId="0" xfId="0" applyNumberFormat="1" applyFont="1" applyFill="1" applyBorder="1"/>
    <xf numFmtId="165" fontId="4" fillId="4" borderId="7" xfId="0" applyNumberFormat="1" applyFont="1" applyFill="1" applyBorder="1"/>
    <xf numFmtId="165" fontId="6" fillId="2" borderId="0" xfId="0" applyNumberFormat="1" applyFont="1" applyFill="1" applyBorder="1" applyAlignment="1">
      <alignment horizontal="right"/>
    </xf>
    <xf numFmtId="165" fontId="0" fillId="2" borderId="0" xfId="0" applyNumberFormat="1" applyFill="1" applyBorder="1"/>
    <xf numFmtId="165" fontId="4" fillId="2" borderId="0" xfId="0" applyNumberFormat="1" applyFont="1" applyFill="1" applyBorder="1"/>
    <xf numFmtId="165" fontId="6" fillId="2" borderId="8" xfId="0" applyNumberFormat="1" applyFont="1" applyFill="1" applyBorder="1" applyAlignment="1">
      <alignment horizontal="right" vertical="center"/>
    </xf>
    <xf numFmtId="2" fontId="6" fillId="2" borderId="16" xfId="0" applyNumberFormat="1" applyFont="1" applyFill="1" applyBorder="1" applyAlignment="1">
      <alignment horizontal="left" vertical="center" wrapText="1"/>
    </xf>
    <xf numFmtId="0" fontId="23" fillId="9" borderId="3" xfId="22" applyFont="1" applyFill="1" applyBorder="1" applyAlignment="1">
      <alignment vertical="center"/>
    </xf>
    <xf numFmtId="2" fontId="4" fillId="10" borderId="3" xfId="0" applyNumberFormat="1" applyFont="1" applyFill="1" applyBorder="1" applyAlignment="1">
      <alignment horizontal="left" vertical="center" wrapText="1"/>
    </xf>
    <xf numFmtId="165" fontId="4" fillId="10" borderId="2" xfId="0" applyNumberFormat="1" applyFont="1" applyFill="1" applyBorder="1" applyAlignment="1">
      <alignment horizontal="right" vertical="center"/>
    </xf>
    <xf numFmtId="4" fontId="4" fillId="10" borderId="23" xfId="0" applyNumberFormat="1" applyFont="1" applyFill="1" applyBorder="1" applyAlignment="1">
      <alignment horizontal="right" vertical="center"/>
    </xf>
    <xf numFmtId="0" fontId="4" fillId="10" borderId="34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/>
    </xf>
    <xf numFmtId="2" fontId="6" fillId="2" borderId="19" xfId="0" applyNumberFormat="1" applyFont="1" applyFill="1" applyBorder="1" applyAlignment="1">
      <alignment horizontal="left" vertical="center" wrapText="1"/>
    </xf>
    <xf numFmtId="165" fontId="4" fillId="2" borderId="29" xfId="0" applyNumberFormat="1" applyFont="1" applyFill="1" applyBorder="1" applyAlignment="1">
      <alignment horizontal="right" vertical="center"/>
    </xf>
    <xf numFmtId="165" fontId="4" fillId="2" borderId="11" xfId="0" applyNumberFormat="1" applyFont="1" applyFill="1" applyBorder="1" applyAlignment="1">
      <alignment horizontal="right" vertical="center"/>
    </xf>
    <xf numFmtId="165" fontId="0" fillId="2" borderId="18" xfId="0" applyNumberFormat="1" applyFill="1" applyBorder="1"/>
    <xf numFmtId="165" fontId="4" fillId="4" borderId="30" xfId="0" applyNumberFormat="1" applyFont="1" applyFill="1" applyBorder="1"/>
    <xf numFmtId="165" fontId="0" fillId="2" borderId="30" xfId="0" applyNumberFormat="1" applyFill="1" applyBorder="1"/>
    <xf numFmtId="165" fontId="6" fillId="2" borderId="39" xfId="0" applyNumberFormat="1" applyFont="1" applyFill="1" applyBorder="1" applyAlignment="1">
      <alignment horizontal="right"/>
    </xf>
    <xf numFmtId="165" fontId="4" fillId="4" borderId="39" xfId="0" applyNumberFormat="1" applyFont="1" applyFill="1" applyBorder="1" applyAlignment="1">
      <alignment horizontal="right" vertical="center"/>
    </xf>
    <xf numFmtId="176" fontId="4" fillId="4" borderId="23" xfId="0" applyNumberFormat="1" applyFont="1" applyFill="1" applyBorder="1" applyAlignment="1">
      <alignment horizontal="right"/>
    </xf>
    <xf numFmtId="165" fontId="0" fillId="2" borderId="0" xfId="0" applyNumberFormat="1" applyFill="1"/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" fontId="28" fillId="0" borderId="0" xfId="22" applyNumberFormat="1" applyFont="1" applyFill="1" applyBorder="1" applyAlignment="1">
      <alignment vertical="center"/>
    </xf>
    <xf numFmtId="165" fontId="28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76" fontId="0" fillId="2" borderId="0" xfId="0" applyNumberFormat="1" applyFill="1"/>
    <xf numFmtId="165" fontId="6" fillId="2" borderId="0" xfId="0" applyNumberFormat="1" applyFont="1" applyFill="1"/>
    <xf numFmtId="4" fontId="4" fillId="2" borderId="18" xfId="0" applyNumberFormat="1" applyFont="1" applyFill="1" applyBorder="1" applyAlignment="1">
      <alignment horizontal="right" vertical="center"/>
    </xf>
    <xf numFmtId="17" fontId="6" fillId="0" borderId="0" xfId="0" applyNumberFormat="1" applyFont="1"/>
    <xf numFmtId="4" fontId="6" fillId="2" borderId="0" xfId="0" applyNumberFormat="1" applyFont="1" applyFill="1"/>
    <xf numFmtId="0" fontId="24" fillId="5" borderId="3" xfId="38" applyFont="1" applyFill="1" applyBorder="1" applyAlignment="1">
      <alignment vertical="center"/>
    </xf>
    <xf numFmtId="0" fontId="23" fillId="2" borderId="0" xfId="38" applyFont="1" applyFill="1" applyBorder="1" applyAlignment="1">
      <alignment vertical="center"/>
    </xf>
    <xf numFmtId="4" fontId="4" fillId="2" borderId="0" xfId="0" applyNumberFormat="1" applyFont="1" applyFill="1" applyBorder="1"/>
    <xf numFmtId="165" fontId="6" fillId="12" borderId="32" xfId="22" applyNumberFormat="1" applyFont="1" applyFill="1" applyBorder="1" applyAlignment="1">
      <alignment vertical="center"/>
    </xf>
    <xf numFmtId="0" fontId="31" fillId="2" borderId="0" xfId="0" applyFont="1" applyFill="1"/>
    <xf numFmtId="2" fontId="4" fillId="2" borderId="0" xfId="0" applyNumberFormat="1" applyFont="1" applyFill="1" applyBorder="1"/>
    <xf numFmtId="4" fontId="0" fillId="2" borderId="0" xfId="0" applyNumberFormat="1" applyFill="1" applyBorder="1"/>
    <xf numFmtId="0" fontId="6" fillId="0" borderId="0" xfId="0" applyFont="1" applyFill="1" applyBorder="1"/>
    <xf numFmtId="165" fontId="4" fillId="10" borderId="37" xfId="0" applyNumberFormat="1" applyFont="1" applyFill="1" applyBorder="1" applyAlignment="1">
      <alignment horizontal="right" vertical="center"/>
    </xf>
    <xf numFmtId="165" fontId="6" fillId="2" borderId="19" xfId="0" applyNumberFormat="1" applyFont="1" applyFill="1" applyBorder="1" applyAlignment="1">
      <alignment horizontal="right" vertical="center"/>
    </xf>
    <xf numFmtId="165" fontId="6" fillId="2" borderId="17" xfId="0" applyNumberFormat="1" applyFont="1" applyFill="1" applyBorder="1" applyAlignment="1">
      <alignment horizontal="right" vertical="center"/>
    </xf>
    <xf numFmtId="4" fontId="4" fillId="10" borderId="30" xfId="0" applyNumberFormat="1" applyFont="1" applyFill="1" applyBorder="1" applyAlignment="1">
      <alignment horizontal="right" vertical="center"/>
    </xf>
    <xf numFmtId="165" fontId="4" fillId="10" borderId="31" xfId="0" applyNumberFormat="1" applyFont="1" applyFill="1" applyBorder="1" applyAlignment="1">
      <alignment horizontal="right" vertical="center"/>
    </xf>
    <xf numFmtId="2" fontId="6" fillId="2" borderId="17" xfId="0" applyNumberFormat="1" applyFont="1" applyFill="1" applyBorder="1" applyAlignment="1">
      <alignment horizontal="left" vertical="center" wrapText="1"/>
    </xf>
    <xf numFmtId="4" fontId="4" fillId="10" borderId="35" xfId="0" applyNumberFormat="1" applyFont="1" applyFill="1" applyBorder="1" applyAlignment="1">
      <alignment horizontal="right" vertical="center"/>
    </xf>
    <xf numFmtId="0" fontId="4" fillId="10" borderId="45" xfId="0" applyFont="1" applyFill="1" applyBorder="1" applyAlignment="1">
      <alignment horizontal="center" vertical="center" wrapText="1"/>
    </xf>
    <xf numFmtId="4" fontId="4" fillId="10" borderId="20" xfId="0" applyNumberFormat="1" applyFont="1" applyFill="1" applyBorder="1" applyAlignment="1">
      <alignment horizontal="right" vertical="center"/>
    </xf>
    <xf numFmtId="17" fontId="17" fillId="0" borderId="0" xfId="0" applyNumberFormat="1" applyFont="1" applyAlignment="1">
      <alignment vertical="center"/>
    </xf>
    <xf numFmtId="165" fontId="6" fillId="2" borderId="13" xfId="0" applyNumberFormat="1" applyFont="1" applyFill="1" applyBorder="1" applyAlignment="1">
      <alignment horizontal="right" vertical="center"/>
    </xf>
    <xf numFmtId="165" fontId="6" fillId="2" borderId="4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165" fontId="6" fillId="0" borderId="0" xfId="0" applyNumberFormat="1" applyFont="1"/>
    <xf numFmtId="165" fontId="6" fillId="0" borderId="5" xfId="0" applyNumberFormat="1" applyFont="1" applyBorder="1" applyAlignment="1">
      <alignment horizontal="right" vertical="center"/>
    </xf>
    <xf numFmtId="0" fontId="21" fillId="2" borderId="0" xfId="0" applyFont="1" applyFill="1" applyBorder="1"/>
    <xf numFmtId="4" fontId="33" fillId="2" borderId="0" xfId="0" applyNumberFormat="1" applyFont="1" applyFill="1" applyBorder="1"/>
    <xf numFmtId="4" fontId="33" fillId="2" borderId="0" xfId="0" applyNumberFormat="1" applyFont="1" applyFill="1"/>
    <xf numFmtId="4" fontId="33" fillId="0" borderId="0" xfId="0" applyNumberFormat="1" applyFont="1"/>
    <xf numFmtId="167" fontId="3" fillId="2" borderId="0" xfId="0" applyNumberFormat="1" applyFont="1" applyFill="1" applyProtection="1">
      <protection hidden="1"/>
    </xf>
    <xf numFmtId="167" fontId="34" fillId="0" borderId="0" xfId="0" applyNumberFormat="1" applyFont="1" applyFill="1" applyProtection="1">
      <protection hidden="1"/>
    </xf>
    <xf numFmtId="165" fontId="6" fillId="0" borderId="6" xfId="0" applyNumberFormat="1" applyFont="1" applyBorder="1" applyAlignment="1">
      <alignment horizontal="right" vertical="center"/>
    </xf>
    <xf numFmtId="167" fontId="34" fillId="0" borderId="0" xfId="0" applyNumberFormat="1" applyFont="1" applyFill="1" applyBorder="1" applyProtection="1">
      <protection hidden="1"/>
    </xf>
    <xf numFmtId="165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4" fillId="2" borderId="2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wrapText="1" indent="1"/>
    </xf>
    <xf numFmtId="166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wrapText="1" indent="2"/>
    </xf>
    <xf numFmtId="0" fontId="35" fillId="0" borderId="0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/>
    <xf numFmtId="4" fontId="6" fillId="0" borderId="0" xfId="0" applyNumberFormat="1" applyFont="1"/>
    <xf numFmtId="4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wrapText="1"/>
    </xf>
    <xf numFmtId="49" fontId="6" fillId="2" borderId="0" xfId="0" applyNumberFormat="1" applyFont="1" applyFill="1" applyAlignment="1">
      <alignment wrapText="1"/>
    </xf>
    <xf numFmtId="168" fontId="6" fillId="2" borderId="0" xfId="27" applyNumberFormat="1" applyFont="1" applyFill="1" applyBorder="1" applyAlignment="1">
      <alignment wrapText="1"/>
    </xf>
    <xf numFmtId="4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/>
    <xf numFmtId="165" fontId="6" fillId="0" borderId="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wrapText="1"/>
    </xf>
    <xf numFmtId="4" fontId="4" fillId="2" borderId="35" xfId="0" applyNumberFormat="1" applyFont="1" applyFill="1" applyBorder="1" applyAlignment="1">
      <alignment horizontal="right" vertical="center"/>
    </xf>
    <xf numFmtId="4" fontId="4" fillId="2" borderId="39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right" vertical="center"/>
    </xf>
    <xf numFmtId="165" fontId="6" fillId="2" borderId="56" xfId="0" applyNumberFormat="1" applyFont="1" applyFill="1" applyBorder="1" applyAlignment="1">
      <alignment horizontal="right" vertical="center"/>
    </xf>
    <xf numFmtId="4" fontId="4" fillId="2" borderId="4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21" xfId="0" applyFont="1" applyBorder="1"/>
    <xf numFmtId="0" fontId="19" fillId="2" borderId="21" xfId="0" applyFont="1" applyFill="1" applyBorder="1" applyAlignment="1">
      <alignment horizontal="left" vertical="center"/>
    </xf>
    <xf numFmtId="167" fontId="18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8" fillId="4" borderId="34" xfId="0" applyFont="1" applyFill="1" applyBorder="1" applyAlignment="1">
      <alignment horizontal="center" vertical="center"/>
    </xf>
    <xf numFmtId="0" fontId="38" fillId="4" borderId="41" xfId="0" applyFont="1" applyFill="1" applyBorder="1" applyAlignment="1">
      <alignment horizontal="center" vertical="center"/>
    </xf>
    <xf numFmtId="0" fontId="38" fillId="4" borderId="42" xfId="0" applyFont="1" applyFill="1" applyBorder="1" applyAlignment="1">
      <alignment horizontal="center" vertical="center"/>
    </xf>
    <xf numFmtId="0" fontId="38" fillId="4" borderId="40" xfId="0" applyFont="1" applyFill="1" applyBorder="1" applyAlignment="1">
      <alignment horizontal="center" vertical="center"/>
    </xf>
    <xf numFmtId="0" fontId="39" fillId="4" borderId="48" xfId="0" applyFont="1" applyFill="1" applyBorder="1" applyAlignment="1">
      <alignment horizontal="center" vertical="center"/>
    </xf>
    <xf numFmtId="0" fontId="38" fillId="4" borderId="48" xfId="0" applyFont="1" applyFill="1" applyBorder="1" applyAlignment="1">
      <alignment horizontal="center" vertical="center"/>
    </xf>
    <xf numFmtId="0" fontId="38" fillId="4" borderId="7" xfId="0" applyFont="1" applyFill="1" applyBorder="1"/>
    <xf numFmtId="165" fontId="39" fillId="4" borderId="7" xfId="0" applyNumberFormat="1" applyFont="1" applyFill="1" applyBorder="1" applyAlignment="1">
      <alignment horizontal="right"/>
    </xf>
    <xf numFmtId="165" fontId="39" fillId="4" borderId="7" xfId="0" applyNumberFormat="1" applyFont="1" applyFill="1" applyBorder="1" applyAlignment="1">
      <alignment horizontal="center"/>
    </xf>
    <xf numFmtId="2" fontId="39" fillId="4" borderId="7" xfId="0" applyNumberFormat="1" applyFont="1" applyFill="1" applyBorder="1" applyAlignment="1">
      <alignment horizontal="center"/>
    </xf>
    <xf numFmtId="0" fontId="38" fillId="2" borderId="15" xfId="0" applyFont="1" applyFill="1" applyBorder="1"/>
    <xf numFmtId="165" fontId="38" fillId="0" borderId="31" xfId="37" applyNumberFormat="1" applyFont="1" applyFill="1" applyBorder="1" applyAlignment="1">
      <alignment horizontal="right"/>
    </xf>
    <xf numFmtId="165" fontId="38" fillId="0" borderId="37" xfId="37" applyNumberFormat="1" applyFont="1" applyFill="1" applyBorder="1" applyAlignment="1">
      <alignment horizontal="right"/>
    </xf>
    <xf numFmtId="165" fontId="38" fillId="0" borderId="38" xfId="37" applyNumberFormat="1" applyFont="1" applyFill="1" applyBorder="1" applyAlignment="1">
      <alignment horizontal="right"/>
    </xf>
    <xf numFmtId="165" fontId="38" fillId="0" borderId="56" xfId="0" applyNumberFormat="1" applyFont="1" applyFill="1" applyBorder="1" applyAlignment="1">
      <alignment horizontal="right"/>
    </xf>
    <xf numFmtId="165" fontId="38" fillId="0" borderId="35" xfId="0" applyNumberFormat="1" applyFont="1" applyFill="1" applyBorder="1" applyAlignment="1">
      <alignment horizontal="right"/>
    </xf>
    <xf numFmtId="165" fontId="39" fillId="0" borderId="15" xfId="0" applyNumberFormat="1" applyFont="1" applyFill="1" applyBorder="1" applyAlignment="1">
      <alignment horizontal="center"/>
    </xf>
    <xf numFmtId="2" fontId="39" fillId="0" borderId="15" xfId="0" applyNumberFormat="1" applyFont="1" applyFill="1" applyBorder="1" applyAlignment="1">
      <alignment horizontal="center"/>
    </xf>
    <xf numFmtId="0" fontId="40" fillId="2" borderId="36" xfId="0" applyFont="1" applyFill="1" applyBorder="1"/>
    <xf numFmtId="165" fontId="40" fillId="2" borderId="32" xfId="0" applyNumberFormat="1" applyFont="1" applyFill="1" applyBorder="1" applyAlignment="1">
      <alignment horizontal="right"/>
    </xf>
    <xf numFmtId="165" fontId="40" fillId="2" borderId="29" xfId="0" applyNumberFormat="1" applyFont="1" applyFill="1" applyBorder="1" applyAlignment="1">
      <alignment horizontal="right"/>
    </xf>
    <xf numFmtId="165" fontId="40" fillId="2" borderId="11" xfId="0" applyNumberFormat="1" applyFont="1" applyFill="1" applyBorder="1" applyAlignment="1">
      <alignment horizontal="right"/>
    </xf>
    <xf numFmtId="165" fontId="40" fillId="2" borderId="36" xfId="0" applyNumberFormat="1" applyFont="1" applyFill="1" applyBorder="1" applyAlignment="1">
      <alignment horizontal="center"/>
    </xf>
    <xf numFmtId="2" fontId="40" fillId="2" borderId="11" xfId="0" applyNumberFormat="1" applyFont="1" applyFill="1" applyBorder="1" applyAlignment="1">
      <alignment horizontal="center"/>
    </xf>
    <xf numFmtId="0" fontId="38" fillId="2" borderId="36" xfId="0" applyFont="1" applyFill="1" applyBorder="1"/>
    <xf numFmtId="165" fontId="38" fillId="0" borderId="32" xfId="37" applyNumberFormat="1" applyFont="1" applyFill="1" applyBorder="1" applyAlignment="1">
      <alignment horizontal="right"/>
    </xf>
    <xf numFmtId="165" fontId="38" fillId="0" borderId="14" xfId="37" applyNumberFormat="1" applyFont="1" applyFill="1" applyBorder="1" applyAlignment="1">
      <alignment horizontal="right"/>
    </xf>
    <xf numFmtId="165" fontId="38" fillId="0" borderId="29" xfId="37" applyNumberFormat="1" applyFont="1" applyFill="1" applyBorder="1" applyAlignment="1">
      <alignment horizontal="right"/>
    </xf>
    <xf numFmtId="165" fontId="38" fillId="0" borderId="11" xfId="37" applyNumberFormat="1" applyFont="1" applyFill="1" applyBorder="1" applyAlignment="1">
      <alignment horizontal="right"/>
    </xf>
    <xf numFmtId="165" fontId="39" fillId="0" borderId="36" xfId="0" applyNumberFormat="1" applyFont="1" applyFill="1" applyBorder="1" applyAlignment="1">
      <alignment horizontal="center"/>
    </xf>
    <xf numFmtId="2" fontId="39" fillId="0" borderId="36" xfId="0" applyNumberFormat="1" applyFont="1" applyFill="1" applyBorder="1" applyAlignment="1">
      <alignment horizontal="center"/>
    </xf>
    <xf numFmtId="165" fontId="38" fillId="2" borderId="11" xfId="37" applyNumberFormat="1" applyFont="1" applyFill="1" applyBorder="1" applyAlignment="1">
      <alignment horizontal="right"/>
    </xf>
    <xf numFmtId="165" fontId="41" fillId="2" borderId="9" xfId="39" applyNumberFormat="1" applyFont="1" applyFill="1" applyBorder="1" applyAlignment="1">
      <alignment horizontal="right" wrapText="1"/>
    </xf>
    <xf numFmtId="0" fontId="38" fillId="2" borderId="16" xfId="0" applyFont="1" applyFill="1" applyBorder="1" applyAlignment="1">
      <alignment wrapText="1"/>
    </xf>
    <xf numFmtId="165" fontId="38" fillId="0" borderId="8" xfId="37" applyNumberFormat="1" applyFont="1" applyFill="1" applyBorder="1" applyAlignment="1">
      <alignment horizontal="right" vertical="center"/>
    </xf>
    <xf numFmtId="165" fontId="38" fillId="0" borderId="43" xfId="37" applyNumberFormat="1" applyFont="1" applyFill="1" applyBorder="1" applyAlignment="1">
      <alignment horizontal="right" vertical="center"/>
    </xf>
    <xf numFmtId="165" fontId="38" fillId="0" borderId="33" xfId="37" applyNumberFormat="1" applyFont="1" applyFill="1" applyBorder="1" applyAlignment="1">
      <alignment horizontal="right" vertical="center"/>
    </xf>
    <xf numFmtId="165" fontId="38" fillId="0" borderId="45" xfId="0" applyNumberFormat="1" applyFont="1" applyFill="1" applyBorder="1" applyAlignment="1">
      <alignment horizontal="right" vertical="center"/>
    </xf>
    <xf numFmtId="165" fontId="38" fillId="0" borderId="39" xfId="0" applyNumberFormat="1" applyFont="1" applyFill="1" applyBorder="1" applyAlignment="1">
      <alignment horizontal="right" vertical="center"/>
    </xf>
    <xf numFmtId="165" fontId="39" fillId="0" borderId="16" xfId="0" applyNumberFormat="1" applyFont="1" applyFill="1" applyBorder="1" applyAlignment="1">
      <alignment horizontal="center" vertical="center"/>
    </xf>
    <xf numFmtId="2" fontId="39" fillId="0" borderId="16" xfId="0" applyNumberFormat="1" applyFont="1" applyFill="1" applyBorder="1" applyAlignment="1">
      <alignment horizontal="center" vertical="center"/>
    </xf>
    <xf numFmtId="165" fontId="38" fillId="4" borderId="7" xfId="0" applyNumberFormat="1" applyFont="1" applyFill="1" applyBorder="1"/>
    <xf numFmtId="165" fontId="38" fillId="2" borderId="32" xfId="0" applyNumberFormat="1" applyFont="1" applyFill="1" applyBorder="1" applyAlignment="1">
      <alignment horizontal="right" vertical="center"/>
    </xf>
    <xf numFmtId="165" fontId="38" fillId="2" borderId="14" xfId="0" applyNumberFormat="1" applyFont="1" applyFill="1" applyBorder="1" applyAlignment="1">
      <alignment horizontal="right" vertical="center"/>
    </xf>
    <xf numFmtId="165" fontId="38" fillId="2" borderId="29" xfId="0" applyNumberFormat="1" applyFont="1" applyFill="1" applyBorder="1" applyAlignment="1">
      <alignment horizontal="right" vertical="center"/>
    </xf>
    <xf numFmtId="165" fontId="38" fillId="2" borderId="37" xfId="0" applyNumberFormat="1" applyFont="1" applyFill="1" applyBorder="1" applyAlignment="1">
      <alignment horizontal="right" vertical="center"/>
    </xf>
    <xf numFmtId="165" fontId="38" fillId="2" borderId="11" xfId="0" applyNumberFormat="1" applyFont="1" applyFill="1" applyBorder="1" applyAlignment="1">
      <alignment horizontal="right" vertical="center"/>
    </xf>
    <xf numFmtId="165" fontId="39" fillId="2" borderId="36" xfId="0" applyNumberFormat="1" applyFont="1" applyFill="1" applyBorder="1" applyAlignment="1">
      <alignment horizontal="center" vertical="center"/>
    </xf>
    <xf numFmtId="2" fontId="39" fillId="2" borderId="36" xfId="0" applyNumberFormat="1" applyFont="1" applyFill="1" applyBorder="1" applyAlignment="1">
      <alignment horizontal="center" vertical="center"/>
    </xf>
    <xf numFmtId="165" fontId="38" fillId="0" borderId="32" xfId="0" applyNumberFormat="1" applyFont="1" applyFill="1" applyBorder="1" applyAlignment="1">
      <alignment horizontal="right" vertical="center"/>
    </xf>
    <xf numFmtId="165" fontId="38" fillId="0" borderId="14" xfId="0" applyNumberFormat="1" applyFont="1" applyFill="1" applyBorder="1" applyAlignment="1">
      <alignment horizontal="right" vertical="center"/>
    </xf>
    <xf numFmtId="2" fontId="39" fillId="0" borderId="36" xfId="0" applyNumberFormat="1" applyFont="1" applyFill="1" applyBorder="1" applyAlignment="1">
      <alignment horizontal="center" vertical="center"/>
    </xf>
    <xf numFmtId="165" fontId="40" fillId="2" borderId="14" xfId="0" applyNumberFormat="1" applyFont="1" applyFill="1" applyBorder="1" applyAlignment="1">
      <alignment horizontal="right"/>
    </xf>
    <xf numFmtId="165" fontId="42" fillId="2" borderId="36" xfId="0" applyNumberFormat="1" applyFont="1" applyFill="1" applyBorder="1" applyAlignment="1">
      <alignment horizontal="center"/>
    </xf>
    <xf numFmtId="2" fontId="42" fillId="2" borderId="36" xfId="0" applyNumberFormat="1" applyFont="1" applyFill="1" applyBorder="1" applyAlignment="1">
      <alignment horizontal="center"/>
    </xf>
    <xf numFmtId="165" fontId="39" fillId="2" borderId="36" xfId="0" applyNumberFormat="1" applyFont="1" applyFill="1" applyBorder="1" applyAlignment="1">
      <alignment horizontal="center"/>
    </xf>
    <xf numFmtId="2" fontId="39" fillId="2" borderId="36" xfId="0" applyNumberFormat="1" applyFont="1" applyFill="1" applyBorder="1" applyAlignment="1">
      <alignment horizontal="center"/>
    </xf>
    <xf numFmtId="0" fontId="38" fillId="0" borderId="36" xfId="0" applyFont="1" applyFill="1" applyBorder="1"/>
    <xf numFmtId="165" fontId="40" fillId="2" borderId="29" xfId="0" applyNumberFormat="1" applyFont="1" applyFill="1" applyBorder="1" applyAlignment="1">
      <alignment horizontal="right" vertical="center"/>
    </xf>
    <xf numFmtId="0" fontId="38" fillId="2" borderId="36" xfId="0" applyFont="1" applyFill="1" applyBorder="1" applyAlignment="1">
      <alignment wrapText="1"/>
    </xf>
    <xf numFmtId="0" fontId="40" fillId="2" borderId="16" xfId="0" applyFont="1" applyFill="1" applyBorder="1"/>
    <xf numFmtId="165" fontId="40" fillId="2" borderId="8" xfId="0" applyNumberFormat="1" applyFont="1" applyFill="1" applyBorder="1" applyAlignment="1">
      <alignment horizontal="right"/>
    </xf>
    <xf numFmtId="165" fontId="40" fillId="2" borderId="43" xfId="0" applyNumberFormat="1" applyFont="1" applyFill="1" applyBorder="1" applyAlignment="1">
      <alignment horizontal="right"/>
    </xf>
    <xf numFmtId="165" fontId="40" fillId="2" borderId="33" xfId="0" applyNumberFormat="1" applyFont="1" applyFill="1" applyBorder="1" applyAlignment="1">
      <alignment horizontal="right"/>
    </xf>
    <xf numFmtId="165" fontId="40" fillId="2" borderId="18" xfId="0" applyNumberFormat="1" applyFont="1" applyFill="1" applyBorder="1" applyAlignment="1">
      <alignment horizontal="right"/>
    </xf>
    <xf numFmtId="165" fontId="42" fillId="2" borderId="16" xfId="0" applyNumberFormat="1" applyFont="1" applyFill="1" applyBorder="1" applyAlignment="1">
      <alignment horizontal="center"/>
    </xf>
    <xf numFmtId="2" fontId="42" fillId="2" borderId="16" xfId="0" applyNumberFormat="1" applyFont="1" applyFill="1" applyBorder="1" applyAlignment="1">
      <alignment horizontal="center"/>
    </xf>
    <xf numFmtId="165" fontId="38" fillId="4" borderId="2" xfId="0" applyNumberFormat="1" applyFont="1" applyFill="1" applyBorder="1" applyAlignment="1">
      <alignment horizontal="right" vertical="center"/>
    </xf>
    <xf numFmtId="165" fontId="38" fillId="4" borderId="1" xfId="0" applyNumberFormat="1" applyFont="1" applyFill="1" applyBorder="1" applyAlignment="1">
      <alignment horizontal="right" vertical="center"/>
    </xf>
    <xf numFmtId="165" fontId="38" fillId="4" borderId="28" xfId="0" applyNumberFormat="1" applyFont="1" applyFill="1" applyBorder="1" applyAlignment="1">
      <alignment horizontal="right" vertical="center"/>
    </xf>
    <xf numFmtId="165" fontId="38" fillId="4" borderId="33" xfId="0" applyNumberFormat="1" applyFont="1" applyFill="1" applyBorder="1" applyAlignment="1">
      <alignment horizontal="right" vertical="center"/>
    </xf>
    <xf numFmtId="165" fontId="38" fillId="4" borderId="21" xfId="0" applyNumberFormat="1" applyFont="1" applyFill="1" applyBorder="1" applyAlignment="1">
      <alignment horizontal="right" vertical="center"/>
    </xf>
    <xf numFmtId="165" fontId="38" fillId="4" borderId="18" xfId="0" applyNumberFormat="1" applyFont="1" applyFill="1" applyBorder="1" applyAlignment="1">
      <alignment horizontal="right" vertical="center"/>
    </xf>
    <xf numFmtId="165" fontId="39" fillId="4" borderId="15" xfId="0" applyNumberFormat="1" applyFont="1" applyFill="1" applyBorder="1" applyAlignment="1">
      <alignment horizontal="center"/>
    </xf>
    <xf numFmtId="2" fontId="39" fillId="4" borderId="15" xfId="0" applyNumberFormat="1" applyFont="1" applyFill="1" applyBorder="1" applyAlignment="1">
      <alignment horizontal="center"/>
    </xf>
    <xf numFmtId="165" fontId="42" fillId="2" borderId="15" xfId="0" applyNumberFormat="1" applyFont="1" applyFill="1" applyBorder="1" applyAlignment="1">
      <alignment horizontal="center"/>
    </xf>
    <xf numFmtId="2" fontId="42" fillId="2" borderId="15" xfId="0" applyNumberFormat="1" applyFont="1" applyFill="1" applyBorder="1" applyAlignment="1">
      <alignment horizontal="center"/>
    </xf>
    <xf numFmtId="165" fontId="40" fillId="2" borderId="63" xfId="0" applyNumberFormat="1" applyFont="1" applyFill="1" applyBorder="1" applyAlignment="1">
      <alignment horizontal="right"/>
    </xf>
    <xf numFmtId="165" fontId="40" fillId="2" borderId="60" xfId="0" applyNumberFormat="1" applyFont="1" applyFill="1" applyBorder="1" applyAlignment="1">
      <alignment horizontal="right"/>
    </xf>
    <xf numFmtId="165" fontId="40" fillId="2" borderId="65" xfId="0" applyNumberFormat="1" applyFont="1" applyFill="1" applyBorder="1" applyAlignment="1">
      <alignment horizontal="right"/>
    </xf>
    <xf numFmtId="165" fontId="40" fillId="2" borderId="67" xfId="0" applyNumberFormat="1" applyFont="1" applyFill="1" applyBorder="1" applyAlignment="1">
      <alignment horizontal="right"/>
    </xf>
    <xf numFmtId="165" fontId="42" fillId="2" borderId="64" xfId="0" applyNumberFormat="1" applyFont="1" applyFill="1" applyBorder="1" applyAlignment="1">
      <alignment horizontal="center"/>
    </xf>
    <xf numFmtId="165" fontId="40" fillId="2" borderId="44" xfId="0" applyNumberFormat="1" applyFont="1" applyFill="1" applyBorder="1" applyAlignment="1">
      <alignment horizontal="right"/>
    </xf>
    <xf numFmtId="165" fontId="42" fillId="2" borderId="12" xfId="0" applyNumberFormat="1" applyFont="1" applyFill="1" applyBorder="1" applyAlignment="1">
      <alignment horizontal="right"/>
    </xf>
    <xf numFmtId="2" fontId="42" fillId="2" borderId="59" xfId="0" applyNumberFormat="1" applyFont="1" applyFill="1" applyBorder="1" applyAlignment="1">
      <alignment horizontal="center"/>
    </xf>
    <xf numFmtId="165" fontId="40" fillId="2" borderId="31" xfId="0" applyNumberFormat="1" applyFont="1" applyFill="1" applyBorder="1" applyAlignment="1">
      <alignment horizontal="right"/>
    </xf>
    <xf numFmtId="165" fontId="40" fillId="2" borderId="37" xfId="0" applyNumberFormat="1" applyFont="1" applyFill="1" applyBorder="1" applyAlignment="1">
      <alignment horizontal="right"/>
    </xf>
    <xf numFmtId="165" fontId="40" fillId="2" borderId="35" xfId="0" applyNumberFormat="1" applyFont="1" applyFill="1" applyBorder="1" applyAlignment="1">
      <alignment horizontal="right"/>
    </xf>
    <xf numFmtId="165" fontId="40" fillId="2" borderId="9" xfId="0" applyNumberFormat="1" applyFont="1" applyFill="1" applyBorder="1" applyAlignment="1">
      <alignment horizontal="right"/>
    </xf>
    <xf numFmtId="165" fontId="40" fillId="2" borderId="39" xfId="0" applyNumberFormat="1" applyFont="1" applyFill="1" applyBorder="1" applyAlignment="1">
      <alignment horizontal="right"/>
    </xf>
    <xf numFmtId="165" fontId="40" fillId="2" borderId="38" xfId="0" applyNumberFormat="1" applyFont="1" applyFill="1" applyBorder="1" applyAlignment="1">
      <alignment horizontal="right"/>
    </xf>
    <xf numFmtId="0" fontId="38" fillId="2" borderId="17" xfId="0" applyFont="1" applyFill="1" applyBorder="1"/>
    <xf numFmtId="165" fontId="38" fillId="2" borderId="8" xfId="0" applyNumberFormat="1" applyFont="1" applyFill="1" applyBorder="1" applyAlignment="1">
      <alignment horizontal="right" vertical="center"/>
    </xf>
    <xf numFmtId="165" fontId="38" fillId="2" borderId="43" xfId="0" applyNumberFormat="1" applyFont="1" applyFill="1" applyBorder="1" applyAlignment="1">
      <alignment horizontal="right" vertical="center"/>
    </xf>
    <xf numFmtId="165" fontId="38" fillId="2" borderId="33" xfId="0" applyNumberFormat="1" applyFont="1" applyFill="1" applyBorder="1" applyAlignment="1">
      <alignment horizontal="right" vertical="center"/>
    </xf>
    <xf numFmtId="165" fontId="38" fillId="2" borderId="18" xfId="0" applyNumberFormat="1" applyFont="1" applyFill="1" applyBorder="1" applyAlignment="1">
      <alignment horizontal="right" vertical="center"/>
    </xf>
    <xf numFmtId="165" fontId="39" fillId="2" borderId="16" xfId="0" applyNumberFormat="1" applyFont="1" applyFill="1" applyBorder="1" applyAlignment="1">
      <alignment horizontal="center" vertical="center"/>
    </xf>
    <xf numFmtId="2" fontId="39" fillId="2" borderId="16" xfId="0" applyNumberFormat="1" applyFont="1" applyFill="1" applyBorder="1" applyAlignment="1">
      <alignment horizontal="center" vertical="center"/>
    </xf>
    <xf numFmtId="0" fontId="43" fillId="2" borderId="0" xfId="0" applyFont="1" applyFill="1"/>
    <xf numFmtId="0" fontId="40" fillId="2" borderId="0" xfId="0" applyFont="1" applyFill="1"/>
    <xf numFmtId="165" fontId="40" fillId="2" borderId="0" xfId="0" applyNumberFormat="1" applyFont="1" applyFill="1"/>
    <xf numFmtId="0" fontId="38" fillId="4" borderId="46" xfId="0" applyFont="1" applyFill="1" applyBorder="1" applyAlignment="1">
      <alignment horizontal="center" vertical="center"/>
    </xf>
    <xf numFmtId="0" fontId="38" fillId="4" borderId="3" xfId="0" applyFont="1" applyFill="1" applyBorder="1"/>
    <xf numFmtId="165" fontId="39" fillId="4" borderId="2" xfId="0" applyNumberFormat="1" applyFont="1" applyFill="1" applyBorder="1" applyAlignment="1">
      <alignment horizontal="right"/>
    </xf>
    <xf numFmtId="165" fontId="39" fillId="4" borderId="7" xfId="40" applyNumberFormat="1" applyFont="1" applyFill="1" applyBorder="1" applyAlignment="1">
      <alignment horizontal="right"/>
    </xf>
    <xf numFmtId="165" fontId="40" fillId="4" borderId="0" xfId="0" applyNumberFormat="1" applyFont="1" applyFill="1"/>
    <xf numFmtId="0" fontId="40" fillId="4" borderId="0" xfId="0" applyFont="1" applyFill="1"/>
    <xf numFmtId="0" fontId="38" fillId="2" borderId="19" xfId="0" applyFont="1" applyFill="1" applyBorder="1"/>
    <xf numFmtId="0" fontId="40" fillId="2" borderId="13" xfId="0" applyFont="1" applyFill="1" applyBorder="1"/>
    <xf numFmtId="165" fontId="40" fillId="2" borderId="9" xfId="40" applyNumberFormat="1" applyFont="1" applyFill="1" applyBorder="1" applyAlignment="1">
      <alignment horizontal="right"/>
    </xf>
    <xf numFmtId="0" fontId="38" fillId="2" borderId="13" xfId="0" applyFont="1" applyFill="1" applyBorder="1"/>
    <xf numFmtId="165" fontId="38" fillId="0" borderId="9" xfId="37" applyNumberFormat="1" applyFont="1" applyFill="1" applyBorder="1" applyAlignment="1">
      <alignment horizontal="right"/>
    </xf>
    <xf numFmtId="2" fontId="40" fillId="2" borderId="0" xfId="0" applyNumberFormat="1" applyFont="1" applyFill="1"/>
    <xf numFmtId="165" fontId="40" fillId="0" borderId="32" xfId="37" applyNumberFormat="1" applyFont="1" applyFill="1" applyBorder="1" applyAlignment="1">
      <alignment horizontal="right"/>
    </xf>
    <xf numFmtId="165" fontId="40" fillId="0" borderId="14" xfId="37" applyNumberFormat="1" applyFont="1" applyFill="1" applyBorder="1" applyAlignment="1">
      <alignment horizontal="right"/>
    </xf>
    <xf numFmtId="0" fontId="38" fillId="2" borderId="17" xfId="0" applyFont="1" applyFill="1" applyBorder="1" applyAlignment="1">
      <alignment wrapText="1"/>
    </xf>
    <xf numFmtId="165" fontId="38" fillId="0" borderId="43" xfId="0" applyNumberFormat="1" applyFont="1" applyFill="1" applyBorder="1" applyAlignment="1">
      <alignment horizontal="right" vertical="center"/>
    </xf>
    <xf numFmtId="165" fontId="38" fillId="2" borderId="39" xfId="40" applyNumberFormat="1" applyFont="1" applyFill="1" applyBorder="1" applyAlignment="1">
      <alignment horizontal="right"/>
    </xf>
    <xf numFmtId="0" fontId="40" fillId="2" borderId="0" xfId="0" applyFont="1" applyFill="1" applyBorder="1"/>
    <xf numFmtId="165" fontId="38" fillId="4" borderId="2" xfId="0" applyNumberFormat="1" applyFont="1" applyFill="1" applyBorder="1"/>
    <xf numFmtId="165" fontId="38" fillId="4" borderId="3" xfId="0" applyNumberFormat="1" applyFont="1" applyFill="1" applyBorder="1"/>
    <xf numFmtId="165" fontId="40" fillId="2" borderId="0" xfId="0" applyNumberFormat="1" applyFont="1" applyFill="1" applyBorder="1"/>
    <xf numFmtId="165" fontId="38" fillId="2" borderId="37" xfId="0" applyNumberFormat="1" applyFont="1" applyFill="1" applyBorder="1" applyAlignment="1">
      <alignment horizontal="right"/>
    </xf>
    <xf numFmtId="165" fontId="38" fillId="2" borderId="29" xfId="0" applyNumberFormat="1" applyFont="1" applyFill="1" applyBorder="1" applyAlignment="1">
      <alignment horizontal="right"/>
    </xf>
    <xf numFmtId="0" fontId="38" fillId="0" borderId="13" xfId="0" applyFont="1" applyFill="1" applyBorder="1"/>
    <xf numFmtId="165" fontId="38" fillId="2" borderId="32" xfId="0" applyNumberFormat="1" applyFont="1" applyFill="1" applyBorder="1" applyAlignment="1">
      <alignment horizontal="right"/>
    </xf>
    <xf numFmtId="165" fontId="38" fillId="2" borderId="14" xfId="0" applyNumberFormat="1" applyFont="1" applyFill="1" applyBorder="1" applyAlignment="1">
      <alignment horizontal="right"/>
    </xf>
    <xf numFmtId="165" fontId="38" fillId="2" borderId="9" xfId="0" applyNumberFormat="1" applyFont="1" applyFill="1" applyBorder="1" applyAlignment="1">
      <alignment horizontal="right"/>
    </xf>
    <xf numFmtId="165" fontId="39" fillId="0" borderId="36" xfId="0" applyNumberFormat="1" applyFont="1" applyFill="1" applyBorder="1" applyAlignment="1">
      <alignment horizontal="center" vertical="center"/>
    </xf>
    <xf numFmtId="165" fontId="38" fillId="2" borderId="9" xfId="0" applyNumberFormat="1" applyFont="1" applyFill="1" applyBorder="1" applyAlignment="1">
      <alignment horizontal="right" vertical="center"/>
    </xf>
    <xf numFmtId="0" fontId="38" fillId="2" borderId="13" xfId="0" applyFont="1" applyFill="1" applyBorder="1" applyAlignment="1">
      <alignment wrapText="1"/>
    </xf>
    <xf numFmtId="0" fontId="40" fillId="2" borderId="17" xfId="0" applyFont="1" applyFill="1" applyBorder="1"/>
    <xf numFmtId="165" fontId="40" fillId="0" borderId="43" xfId="0" applyNumberFormat="1" applyFont="1" applyFill="1" applyBorder="1" applyAlignment="1">
      <alignment horizontal="right"/>
    </xf>
    <xf numFmtId="165" fontId="38" fillId="4" borderId="10" xfId="0" applyNumberFormat="1" applyFont="1" applyFill="1" applyBorder="1" applyAlignment="1">
      <alignment horizontal="right" vertical="center"/>
    </xf>
    <xf numFmtId="165" fontId="40" fillId="0" borderId="14" xfId="0" applyNumberFormat="1" applyFont="1" applyFill="1" applyBorder="1" applyAlignment="1">
      <alignment horizontal="right"/>
    </xf>
    <xf numFmtId="165" fontId="40" fillId="2" borderId="29" xfId="41" applyNumberFormat="1" applyFont="1" applyFill="1" applyBorder="1" applyAlignment="1">
      <alignment vertical="center"/>
    </xf>
    <xf numFmtId="165" fontId="40" fillId="2" borderId="0" xfId="0" applyNumberFormat="1" applyFont="1" applyFill="1" applyBorder="1" applyAlignment="1">
      <alignment horizontal="right"/>
    </xf>
    <xf numFmtId="2" fontId="40" fillId="0" borderId="0" xfId="0" applyNumberFormat="1" applyFont="1"/>
    <xf numFmtId="165" fontId="38" fillId="2" borderId="39" xfId="0" applyNumberFormat="1" applyFont="1" applyFill="1" applyBorder="1" applyAlignment="1">
      <alignment horizontal="right" vertical="center"/>
    </xf>
    <xf numFmtId="0" fontId="42" fillId="2" borderId="0" xfId="0" applyFont="1" applyFill="1" applyAlignment="1">
      <alignment vertical="top"/>
    </xf>
    <xf numFmtId="165" fontId="38" fillId="4" borderId="2" xfId="0" applyNumberFormat="1" applyFont="1" applyFill="1" applyBorder="1" applyAlignment="1">
      <alignment horizontal="right"/>
    </xf>
    <xf numFmtId="165" fontId="38" fillId="4" borderId="28" xfId="0" applyNumberFormat="1" applyFont="1" applyFill="1" applyBorder="1" applyAlignment="1">
      <alignment horizontal="right"/>
    </xf>
    <xf numFmtId="165" fontId="38" fillId="4" borderId="1" xfId="0" applyNumberFormat="1" applyFont="1" applyFill="1" applyBorder="1" applyAlignment="1">
      <alignment horizontal="right"/>
    </xf>
    <xf numFmtId="165" fontId="38" fillId="4" borderId="28" xfId="0" applyNumberFormat="1" applyFont="1" applyFill="1" applyBorder="1"/>
    <xf numFmtId="165" fontId="38" fillId="2" borderId="16" xfId="0" applyNumberFormat="1" applyFont="1" applyFill="1" applyBorder="1" applyAlignment="1">
      <alignment horizontal="right" vertical="center"/>
    </xf>
    <xf numFmtId="17" fontId="38" fillId="4" borderId="42" xfId="0" applyNumberFormat="1" applyFont="1" applyFill="1" applyBorder="1" applyAlignment="1">
      <alignment horizontal="center" vertical="center"/>
    </xf>
    <xf numFmtId="165" fontId="28" fillId="2" borderId="31" xfId="0" applyNumberFormat="1" applyFont="1" applyFill="1" applyBorder="1" applyAlignment="1">
      <alignment horizontal="right"/>
    </xf>
    <xf numFmtId="165" fontId="28" fillId="2" borderId="32" xfId="0" applyNumberFormat="1" applyFont="1" applyFill="1" applyBorder="1" applyAlignment="1">
      <alignment horizontal="right"/>
    </xf>
    <xf numFmtId="165" fontId="17" fillId="2" borderId="32" xfId="0" applyNumberFormat="1" applyFont="1" applyFill="1" applyBorder="1" applyAlignment="1">
      <alignment horizontal="right"/>
    </xf>
    <xf numFmtId="165" fontId="28" fillId="2" borderId="32" xfId="0" applyNumberFormat="1" applyFont="1" applyFill="1" applyBorder="1" applyAlignment="1">
      <alignment horizontal="right" vertical="center"/>
    </xf>
    <xf numFmtId="165" fontId="17" fillId="2" borderId="8" xfId="0" applyNumberFormat="1" applyFont="1" applyFill="1" applyBorder="1" applyAlignment="1">
      <alignment horizontal="right"/>
    </xf>
    <xf numFmtId="165" fontId="17" fillId="2" borderId="31" xfId="0" applyNumberFormat="1" applyFont="1" applyFill="1" applyBorder="1" applyAlignment="1">
      <alignment horizontal="right"/>
    </xf>
    <xf numFmtId="165" fontId="28" fillId="4" borderId="7" xfId="0" applyNumberFormat="1" applyFont="1" applyFill="1" applyBorder="1"/>
    <xf numFmtId="165" fontId="28" fillId="2" borderId="8" xfId="0" applyNumberFormat="1" applyFont="1" applyFill="1" applyBorder="1" applyAlignment="1">
      <alignment horizontal="right" vertical="center"/>
    </xf>
    <xf numFmtId="165" fontId="40" fillId="2" borderId="33" xfId="41" applyNumberFormat="1" applyFont="1" applyFill="1" applyBorder="1" applyAlignment="1">
      <alignment vertical="center"/>
    </xf>
    <xf numFmtId="165" fontId="40" fillId="2" borderId="2" xfId="0" applyNumberFormat="1" applyFont="1" applyFill="1" applyBorder="1" applyAlignment="1">
      <alignment horizontal="right"/>
    </xf>
    <xf numFmtId="165" fontId="40" fillId="0" borderId="1" xfId="0" applyNumberFormat="1" applyFont="1" applyFill="1" applyBorder="1" applyAlignment="1">
      <alignment horizontal="right"/>
    </xf>
    <xf numFmtId="165" fontId="40" fillId="2" borderId="1" xfId="0" applyNumberFormat="1" applyFont="1" applyFill="1" applyBorder="1" applyAlignment="1">
      <alignment horizontal="right"/>
    </xf>
    <xf numFmtId="165" fontId="40" fillId="2" borderId="1" xfId="41" applyNumberFormat="1" applyFont="1" applyFill="1" applyBorder="1" applyAlignment="1">
      <alignment vertical="center"/>
    </xf>
    <xf numFmtId="165" fontId="40" fillId="2" borderId="10" xfId="0" applyNumberFormat="1" applyFont="1" applyFill="1" applyBorder="1" applyAlignment="1">
      <alignment horizontal="right"/>
    </xf>
    <xf numFmtId="165" fontId="17" fillId="2" borderId="2" xfId="0" applyNumberFormat="1" applyFont="1" applyFill="1" applyBorder="1" applyAlignment="1">
      <alignment horizontal="right"/>
    </xf>
    <xf numFmtId="165" fontId="38" fillId="0" borderId="56" xfId="37" applyNumberFormat="1" applyFont="1" applyFill="1" applyBorder="1" applyAlignment="1">
      <alignment horizontal="right"/>
    </xf>
    <xf numFmtId="165" fontId="38" fillId="0" borderId="44" xfId="37" applyNumberFormat="1" applyFont="1" applyFill="1" applyBorder="1" applyAlignment="1">
      <alignment horizontal="right"/>
    </xf>
    <xf numFmtId="165" fontId="40" fillId="0" borderId="44" xfId="37" applyNumberFormat="1" applyFont="1" applyFill="1" applyBorder="1" applyAlignment="1">
      <alignment horizontal="right"/>
    </xf>
    <xf numFmtId="165" fontId="38" fillId="2" borderId="56" xfId="0" applyNumberFormat="1" applyFont="1" applyFill="1" applyBorder="1" applyAlignment="1">
      <alignment horizontal="right"/>
    </xf>
    <xf numFmtId="165" fontId="38" fillId="2" borderId="44" xfId="0" applyNumberFormat="1" applyFont="1" applyFill="1" applyBorder="1" applyAlignment="1">
      <alignment horizontal="right"/>
    </xf>
    <xf numFmtId="165" fontId="38" fillId="2" borderId="44" xfId="0" applyNumberFormat="1" applyFont="1" applyFill="1" applyBorder="1" applyAlignment="1">
      <alignment horizontal="right" vertical="center"/>
    </xf>
    <xf numFmtId="165" fontId="40" fillId="2" borderId="45" xfId="0" applyNumberFormat="1" applyFont="1" applyFill="1" applyBorder="1" applyAlignment="1">
      <alignment horizontal="right"/>
    </xf>
    <xf numFmtId="165" fontId="40" fillId="2" borderId="56" xfId="0" applyNumberFormat="1" applyFont="1" applyFill="1" applyBorder="1" applyAlignment="1">
      <alignment horizontal="right"/>
    </xf>
    <xf numFmtId="165" fontId="40" fillId="2" borderId="47" xfId="0" applyNumberFormat="1" applyFont="1" applyFill="1" applyBorder="1" applyAlignment="1">
      <alignment horizontal="right"/>
    </xf>
    <xf numFmtId="165" fontId="38" fillId="2" borderId="45" xfId="0" applyNumberFormat="1" applyFont="1" applyFill="1" applyBorder="1" applyAlignment="1">
      <alignment horizontal="right" vertical="center"/>
    </xf>
    <xf numFmtId="165" fontId="39" fillId="4" borderId="23" xfId="0" applyNumberFormat="1" applyFont="1" applyFill="1" applyBorder="1" applyAlignment="1">
      <alignment horizontal="center"/>
    </xf>
    <xf numFmtId="165" fontId="42" fillId="2" borderId="11" xfId="0" applyNumberFormat="1" applyFont="1" applyFill="1" applyBorder="1" applyAlignment="1">
      <alignment horizontal="center"/>
    </xf>
    <xf numFmtId="165" fontId="42" fillId="2" borderId="18" xfId="0" applyNumberFormat="1" applyFont="1" applyFill="1" applyBorder="1" applyAlignment="1">
      <alignment horizontal="center"/>
    </xf>
    <xf numFmtId="165" fontId="42" fillId="2" borderId="30" xfId="0" applyNumberFormat="1" applyFont="1" applyFill="1" applyBorder="1" applyAlignment="1">
      <alignment horizontal="center"/>
    </xf>
    <xf numFmtId="165" fontId="38" fillId="0" borderId="35" xfId="44" applyNumberFormat="1" applyFont="1" applyFill="1" applyBorder="1" applyAlignment="1">
      <alignment horizontal="right"/>
    </xf>
    <xf numFmtId="165" fontId="38" fillId="2" borderId="9" xfId="40" applyNumberFormat="1" applyFont="1" applyFill="1" applyBorder="1" applyAlignment="1">
      <alignment horizontal="right"/>
    </xf>
    <xf numFmtId="165" fontId="38" fillId="4" borderId="10" xfId="0" applyNumberFormat="1" applyFont="1" applyFill="1" applyBorder="1"/>
    <xf numFmtId="165" fontId="38" fillId="4" borderId="39" xfId="0" applyNumberFormat="1" applyFont="1" applyFill="1" applyBorder="1" applyAlignment="1">
      <alignment horizontal="right" vertical="center"/>
    </xf>
    <xf numFmtId="2" fontId="42" fillId="2" borderId="7" xfId="0" applyNumberFormat="1" applyFont="1" applyFill="1" applyBorder="1" applyAlignment="1">
      <alignment horizontal="center"/>
    </xf>
    <xf numFmtId="165" fontId="40" fillId="2" borderId="7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16" fillId="2" borderId="0" xfId="0" applyFont="1" applyFill="1" applyBorder="1"/>
    <xf numFmtId="0" fontId="18" fillId="2" borderId="0" xfId="22" applyFont="1" applyFill="1" applyBorder="1" applyAlignment="1">
      <alignment vertical="center"/>
    </xf>
    <xf numFmtId="176" fontId="16" fillId="2" borderId="0" xfId="0" applyNumberFormat="1" applyFont="1" applyFill="1"/>
    <xf numFmtId="165" fontId="16" fillId="2" borderId="0" xfId="0" applyNumberFormat="1" applyFont="1" applyFill="1"/>
    <xf numFmtId="165" fontId="38" fillId="2" borderId="0" xfId="0" applyNumberFormat="1" applyFont="1" applyFill="1" applyBorder="1" applyAlignment="1">
      <alignment horizontal="right" vertical="center"/>
    </xf>
    <xf numFmtId="165" fontId="38" fillId="4" borderId="17" xfId="0" applyNumberFormat="1" applyFont="1" applyFill="1" applyBorder="1" applyAlignment="1">
      <alignment horizontal="right" vertical="center"/>
    </xf>
    <xf numFmtId="165" fontId="38" fillId="4" borderId="45" xfId="0" applyNumberFormat="1" applyFont="1" applyFill="1" applyBorder="1" applyAlignment="1">
      <alignment horizontal="right" vertical="center"/>
    </xf>
    <xf numFmtId="165" fontId="38" fillId="4" borderId="43" xfId="0" applyNumberFormat="1" applyFont="1" applyFill="1" applyBorder="1" applyAlignment="1">
      <alignment horizontal="right" vertical="center"/>
    </xf>
    <xf numFmtId="165" fontId="39" fillId="4" borderId="7" xfId="0" applyNumberFormat="1" applyFont="1" applyFill="1" applyBorder="1" applyAlignment="1">
      <alignment horizontal="center" vertical="center"/>
    </xf>
    <xf numFmtId="165" fontId="38" fillId="0" borderId="15" xfId="37" applyNumberFormat="1" applyFont="1" applyFill="1" applyBorder="1" applyAlignment="1">
      <alignment horizontal="center" vertical="center"/>
    </xf>
    <xf numFmtId="165" fontId="40" fillId="2" borderId="36" xfId="0" applyNumberFormat="1" applyFont="1" applyFill="1" applyBorder="1" applyAlignment="1">
      <alignment horizontal="center" vertical="center"/>
    </xf>
    <xf numFmtId="165" fontId="38" fillId="0" borderId="36" xfId="37" applyNumberFormat="1" applyFont="1" applyFill="1" applyBorder="1" applyAlignment="1">
      <alignment horizontal="center" vertical="center"/>
    </xf>
    <xf numFmtId="165" fontId="40" fillId="0" borderId="36" xfId="37" applyNumberFormat="1" applyFont="1" applyFill="1" applyBorder="1" applyAlignment="1">
      <alignment horizontal="center" vertical="center"/>
    </xf>
    <xf numFmtId="165" fontId="38" fillId="2" borderId="36" xfId="0" applyNumberFormat="1" applyFont="1" applyFill="1" applyBorder="1" applyAlignment="1">
      <alignment horizontal="center" vertical="center"/>
    </xf>
    <xf numFmtId="165" fontId="42" fillId="2" borderId="36" xfId="0" applyNumberFormat="1" applyFont="1" applyFill="1" applyBorder="1" applyAlignment="1">
      <alignment horizontal="center" vertical="center"/>
    </xf>
    <xf numFmtId="165" fontId="42" fillId="2" borderId="16" xfId="0" applyNumberFormat="1" applyFont="1" applyFill="1" applyBorder="1" applyAlignment="1">
      <alignment horizontal="center" vertical="center"/>
    </xf>
    <xf numFmtId="165" fontId="42" fillId="2" borderId="15" xfId="0" applyNumberFormat="1" applyFont="1" applyFill="1" applyBorder="1" applyAlignment="1">
      <alignment horizontal="center" vertical="center"/>
    </xf>
    <xf numFmtId="165" fontId="42" fillId="2" borderId="7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vertical="center"/>
    </xf>
    <xf numFmtId="49" fontId="38" fillId="8" borderId="34" xfId="0" applyNumberFormat="1" applyFont="1" applyFill="1" applyBorder="1" applyAlignment="1">
      <alignment horizontal="center" vertical="center"/>
    </xf>
    <xf numFmtId="0" fontId="38" fillId="8" borderId="49" xfId="0" applyNumberFormat="1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165" fontId="38" fillId="2" borderId="36" xfId="0" applyNumberFormat="1" applyFont="1" applyFill="1" applyBorder="1" applyAlignment="1">
      <alignment horizontal="right"/>
    </xf>
    <xf numFmtId="165" fontId="40" fillId="2" borderId="36" xfId="0" applyNumberFormat="1" applyFont="1" applyFill="1" applyBorder="1" applyAlignment="1">
      <alignment horizontal="right"/>
    </xf>
    <xf numFmtId="0" fontId="40" fillId="2" borderId="0" xfId="26" applyFont="1" applyFill="1" applyBorder="1" applyAlignment="1">
      <alignment horizontal="center" vertical="center" wrapText="1"/>
    </xf>
    <xf numFmtId="2" fontId="38" fillId="8" borderId="21" xfId="0" applyNumberFormat="1" applyFont="1" applyFill="1" applyBorder="1" applyAlignment="1">
      <alignment horizontal="right" vertical="center"/>
    </xf>
    <xf numFmtId="165" fontId="38" fillId="8" borderId="33" xfId="0" applyNumberFormat="1" applyFont="1" applyFill="1" applyBorder="1" applyAlignment="1">
      <alignment horizontal="right" vertical="center"/>
    </xf>
    <xf numFmtId="2" fontId="38" fillId="8" borderId="43" xfId="0" applyNumberFormat="1" applyFont="1" applyFill="1" applyBorder="1" applyAlignment="1">
      <alignment horizontal="right" vertical="center"/>
    </xf>
    <xf numFmtId="165" fontId="38" fillId="8" borderId="29" xfId="0" applyNumberFormat="1" applyFont="1" applyFill="1" applyBorder="1" applyAlignment="1">
      <alignment horizontal="right" vertical="center"/>
    </xf>
    <xf numFmtId="165" fontId="38" fillId="8" borderId="37" xfId="0" applyNumberFormat="1" applyFont="1" applyFill="1" applyBorder="1" applyAlignment="1">
      <alignment horizontal="right" vertical="center"/>
    </xf>
    <xf numFmtId="2" fontId="38" fillId="8" borderId="44" xfId="0" applyNumberFormat="1" applyFont="1" applyFill="1" applyBorder="1" applyAlignment="1">
      <alignment horizontal="right" vertical="center"/>
    </xf>
    <xf numFmtId="2" fontId="38" fillId="8" borderId="9" xfId="0" applyNumberFormat="1" applyFont="1" applyFill="1" applyBorder="1" applyAlignment="1">
      <alignment horizontal="right" vertical="center"/>
    </xf>
    <xf numFmtId="165" fontId="38" fillId="2" borderId="36" xfId="0" applyNumberFormat="1" applyFont="1" applyFill="1" applyBorder="1" applyAlignment="1">
      <alignment horizontal="right" vertical="center"/>
    </xf>
    <xf numFmtId="165" fontId="38" fillId="2" borderId="36" xfId="0" applyNumberFormat="1" applyFont="1" applyFill="1" applyBorder="1"/>
    <xf numFmtId="165" fontId="40" fillId="2" borderId="36" xfId="0" applyNumberFormat="1" applyFont="1" applyFill="1" applyBorder="1"/>
    <xf numFmtId="165" fontId="38" fillId="7" borderId="2" xfId="0" applyNumberFormat="1" applyFont="1" applyFill="1" applyBorder="1" applyAlignment="1">
      <alignment horizontal="right" vertical="center"/>
    </xf>
    <xf numFmtId="2" fontId="38" fillId="7" borderId="1" xfId="0" applyNumberFormat="1" applyFont="1" applyFill="1" applyBorder="1" applyAlignment="1">
      <alignment horizontal="right" vertical="center"/>
    </xf>
    <xf numFmtId="165" fontId="38" fillId="7" borderId="28" xfId="0" applyNumberFormat="1" applyFont="1" applyFill="1" applyBorder="1" applyAlignment="1">
      <alignment horizontal="right" vertical="center"/>
    </xf>
    <xf numFmtId="2" fontId="38" fillId="7" borderId="10" xfId="0" applyNumberFormat="1" applyFont="1" applyFill="1" applyBorder="1" applyAlignment="1">
      <alignment horizontal="right" vertical="center"/>
    </xf>
    <xf numFmtId="165" fontId="40" fillId="2" borderId="16" xfId="0" applyNumberFormat="1" applyFont="1" applyFill="1" applyBorder="1"/>
    <xf numFmtId="165" fontId="38" fillId="8" borderId="21" xfId="0" applyNumberFormat="1" applyFont="1" applyFill="1" applyBorder="1" applyAlignment="1">
      <alignment horizontal="right" vertical="center"/>
    </xf>
    <xf numFmtId="2" fontId="38" fillId="8" borderId="39" xfId="0" applyNumberFormat="1" applyFont="1" applyFill="1" applyBorder="1" applyAlignment="1">
      <alignment horizontal="right" vertical="center"/>
    </xf>
    <xf numFmtId="165" fontId="39" fillId="4" borderId="28" xfId="0" applyNumberFormat="1" applyFont="1" applyFill="1" applyBorder="1" applyAlignment="1">
      <alignment horizontal="right"/>
    </xf>
    <xf numFmtId="165" fontId="40" fillId="0" borderId="29" xfId="37" applyNumberFormat="1" applyFont="1" applyFill="1" applyBorder="1" applyAlignment="1">
      <alignment horizontal="right"/>
    </xf>
    <xf numFmtId="165" fontId="38" fillId="2" borderId="38" xfId="0" applyNumberFormat="1" applyFont="1" applyFill="1" applyBorder="1" applyAlignment="1">
      <alignment horizontal="right"/>
    </xf>
    <xf numFmtId="165" fontId="40" fillId="0" borderId="33" xfId="0" applyNumberFormat="1" applyFont="1" applyFill="1" applyBorder="1" applyAlignment="1">
      <alignment horizontal="right"/>
    </xf>
    <xf numFmtId="165" fontId="40" fillId="0" borderId="29" xfId="0" applyNumberFormat="1" applyFont="1" applyFill="1" applyBorder="1" applyAlignment="1">
      <alignment horizontal="right"/>
    </xf>
    <xf numFmtId="165" fontId="40" fillId="0" borderId="28" xfId="0" applyNumberFormat="1" applyFont="1" applyFill="1" applyBorder="1" applyAlignment="1">
      <alignment horizontal="right"/>
    </xf>
    <xf numFmtId="165" fontId="38" fillId="4" borderId="23" xfId="0" applyNumberFormat="1" applyFont="1" applyFill="1" applyBorder="1"/>
    <xf numFmtId="165" fontId="38" fillId="0" borderId="33" xfId="0" applyNumberFormat="1" applyFont="1" applyFill="1" applyBorder="1" applyAlignment="1">
      <alignment horizontal="right" vertical="center"/>
    </xf>
    <xf numFmtId="165" fontId="28" fillId="2" borderId="32" xfId="41" applyNumberFormat="1" applyFont="1" applyFill="1" applyBorder="1" applyAlignment="1">
      <alignment vertical="center"/>
    </xf>
    <xf numFmtId="165" fontId="17" fillId="2" borderId="68" xfId="41" applyNumberFormat="1" applyFont="1" applyFill="1" applyBorder="1" applyAlignment="1">
      <alignment vertical="center"/>
    </xf>
    <xf numFmtId="165" fontId="17" fillId="2" borderId="8" xfId="41" applyNumberFormat="1" applyFont="1" applyFill="1" applyBorder="1" applyAlignment="1">
      <alignment vertical="center"/>
    </xf>
    <xf numFmtId="165" fontId="38" fillId="2" borderId="31" xfId="0" applyNumberFormat="1" applyFont="1" applyFill="1" applyBorder="1" applyAlignment="1">
      <alignment horizontal="right" vertical="center"/>
    </xf>
    <xf numFmtId="165" fontId="17" fillId="2" borderId="32" xfId="41" applyNumberFormat="1" applyFont="1" applyFill="1" applyBorder="1" applyAlignment="1">
      <alignment vertical="center"/>
    </xf>
    <xf numFmtId="165" fontId="39" fillId="4" borderId="36" xfId="0" applyNumberFormat="1" applyFont="1" applyFill="1" applyBorder="1" applyAlignment="1">
      <alignment horizontal="center" vertical="center"/>
    </xf>
    <xf numFmtId="165" fontId="39" fillId="4" borderId="11" xfId="0" applyNumberFormat="1" applyFont="1" applyFill="1" applyBorder="1" applyAlignment="1">
      <alignment horizontal="center"/>
    </xf>
    <xf numFmtId="165" fontId="39" fillId="4" borderId="36" xfId="0" applyNumberFormat="1" applyFont="1" applyFill="1" applyBorder="1" applyAlignment="1">
      <alignment horizontal="center"/>
    </xf>
    <xf numFmtId="2" fontId="39" fillId="4" borderId="36" xfId="0" applyNumberFormat="1" applyFont="1" applyFill="1" applyBorder="1" applyAlignment="1">
      <alignment horizontal="center"/>
    </xf>
    <xf numFmtId="165" fontId="40" fillId="0" borderId="36" xfId="0" applyNumberFormat="1" applyFont="1" applyFill="1" applyBorder="1"/>
    <xf numFmtId="0" fontId="40" fillId="0" borderId="36" xfId="0" applyFont="1" applyFill="1" applyBorder="1"/>
    <xf numFmtId="165" fontId="40" fillId="2" borderId="7" xfId="0" applyNumberFormat="1" applyFont="1" applyFill="1" applyBorder="1"/>
    <xf numFmtId="0" fontId="40" fillId="2" borderId="7" xfId="0" applyFont="1" applyFill="1" applyBorder="1"/>
    <xf numFmtId="165" fontId="38" fillId="4" borderId="47" xfId="0" applyNumberFormat="1" applyFont="1" applyFill="1" applyBorder="1" applyAlignment="1">
      <alignment horizontal="right"/>
    </xf>
    <xf numFmtId="165" fontId="38" fillId="2" borderId="56" xfId="0" applyNumberFormat="1" applyFont="1" applyFill="1" applyBorder="1" applyAlignment="1">
      <alignment horizontal="right" vertical="center"/>
    </xf>
    <xf numFmtId="176" fontId="38" fillId="4" borderId="7" xfId="0" applyNumberFormat="1" applyFont="1" applyFill="1" applyBorder="1" applyAlignment="1">
      <alignment horizontal="right"/>
    </xf>
    <xf numFmtId="165" fontId="38" fillId="4" borderId="15" xfId="0" applyNumberFormat="1" applyFont="1" applyFill="1" applyBorder="1"/>
    <xf numFmtId="165" fontId="40" fillId="2" borderId="15" xfId="0" applyNumberFormat="1" applyFont="1" applyFill="1" applyBorder="1"/>
    <xf numFmtId="165" fontId="38" fillId="0" borderId="36" xfId="0" applyNumberFormat="1" applyFont="1" applyFill="1" applyBorder="1"/>
    <xf numFmtId="4" fontId="4" fillId="2" borderId="9" xfId="0" applyNumberFormat="1" applyFont="1" applyFill="1" applyBorder="1" applyAlignment="1">
      <alignment horizontal="right" vertical="center"/>
    </xf>
    <xf numFmtId="165" fontId="38" fillId="2" borderId="21" xfId="0" applyNumberFormat="1" applyFont="1" applyFill="1" applyBorder="1" applyAlignment="1">
      <alignment horizontal="right" vertical="center"/>
    </xf>
    <xf numFmtId="165" fontId="4" fillId="10" borderId="1" xfId="0" applyNumberFormat="1" applyFont="1" applyFill="1" applyBorder="1" applyAlignment="1">
      <alignment horizontal="right" vertical="center"/>
    </xf>
    <xf numFmtId="165" fontId="38" fillId="2" borderId="13" xfId="0" applyNumberFormat="1" applyFont="1" applyFill="1" applyBorder="1" applyAlignment="1">
      <alignment horizontal="right"/>
    </xf>
    <xf numFmtId="165" fontId="40" fillId="2" borderId="14" xfId="22" applyNumberFormat="1" applyFont="1" applyFill="1" applyBorder="1" applyAlignment="1">
      <alignment vertical="center"/>
    </xf>
    <xf numFmtId="165" fontId="40" fillId="12" borderId="14" xfId="22" applyNumberFormat="1" applyFont="1" applyFill="1" applyBorder="1" applyAlignment="1">
      <alignment vertical="center"/>
    </xf>
    <xf numFmtId="165" fontId="39" fillId="2" borderId="7" xfId="0" applyNumberFormat="1" applyFont="1" applyFill="1" applyBorder="1" applyAlignment="1">
      <alignment horizontal="center" vertical="center"/>
    </xf>
    <xf numFmtId="0" fontId="38" fillId="2" borderId="7" xfId="0" applyFont="1" applyFill="1" applyBorder="1"/>
    <xf numFmtId="2" fontId="39" fillId="2" borderId="7" xfId="0" applyNumberFormat="1" applyFont="1" applyFill="1" applyBorder="1" applyAlignment="1">
      <alignment horizontal="center"/>
    </xf>
    <xf numFmtId="165" fontId="38" fillId="2" borderId="2" xfId="0" applyNumberFormat="1" applyFont="1" applyFill="1" applyBorder="1" applyAlignment="1">
      <alignment horizontal="right"/>
    </xf>
    <xf numFmtId="165" fontId="38" fillId="2" borderId="1" xfId="0" applyNumberFormat="1" applyFont="1" applyFill="1" applyBorder="1" applyAlignment="1">
      <alignment horizontal="right"/>
    </xf>
    <xf numFmtId="165" fontId="38" fillId="2" borderId="10" xfId="0" applyNumberFormat="1" applyFont="1" applyFill="1" applyBorder="1" applyAlignment="1">
      <alignment horizontal="right"/>
    </xf>
    <xf numFmtId="165" fontId="38" fillId="2" borderId="39" xfId="4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Border="1" applyAlignment="1">
      <alignment vertical="center"/>
    </xf>
    <xf numFmtId="0" fontId="38" fillId="4" borderId="3" xfId="0" applyFont="1" applyFill="1" applyBorder="1" applyAlignment="1">
      <alignment vertical="center"/>
    </xf>
    <xf numFmtId="165" fontId="38" fillId="4" borderId="47" xfId="0" applyNumberFormat="1" applyFont="1" applyFill="1" applyBorder="1" applyAlignment="1">
      <alignment horizontal="right" vertical="center"/>
    </xf>
    <xf numFmtId="165" fontId="40" fillId="4" borderId="0" xfId="0" applyNumberFormat="1" applyFont="1" applyFill="1" applyAlignment="1">
      <alignment vertical="center"/>
    </xf>
    <xf numFmtId="0" fontId="40" fillId="4" borderId="0" xfId="0" applyFont="1" applyFill="1" applyAlignment="1">
      <alignment vertical="center"/>
    </xf>
    <xf numFmtId="2" fontId="39" fillId="4" borderId="7" xfId="0" applyNumberFormat="1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vertical="center"/>
    </xf>
    <xf numFmtId="165" fontId="38" fillId="0" borderId="31" xfId="37" applyNumberFormat="1" applyFont="1" applyFill="1" applyBorder="1" applyAlignment="1">
      <alignment horizontal="right" vertical="center"/>
    </xf>
    <xf numFmtId="165" fontId="38" fillId="0" borderId="37" xfId="37" applyNumberFormat="1" applyFont="1" applyFill="1" applyBorder="1" applyAlignment="1">
      <alignment horizontal="right" vertical="center"/>
    </xf>
    <xf numFmtId="165" fontId="38" fillId="0" borderId="35" xfId="37" applyNumberFormat="1" applyFont="1" applyFill="1" applyBorder="1" applyAlignment="1">
      <alignment horizontal="right" vertical="center"/>
    </xf>
    <xf numFmtId="165" fontId="38" fillId="0" borderId="37" xfId="44" applyNumberFormat="1" applyFont="1" applyFill="1" applyBorder="1" applyAlignment="1">
      <alignment horizontal="right" vertical="center"/>
    </xf>
    <xf numFmtId="165" fontId="39" fillId="0" borderId="15" xfId="0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2" fontId="39" fillId="0" borderId="15" xfId="0" applyNumberFormat="1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vertical="center"/>
    </xf>
    <xf numFmtId="165" fontId="40" fillId="2" borderId="32" xfId="0" applyNumberFormat="1" applyFont="1" applyFill="1" applyBorder="1" applyAlignment="1">
      <alignment horizontal="right" vertical="center"/>
    </xf>
    <xf numFmtId="165" fontId="40" fillId="2" borderId="14" xfId="0" applyNumberFormat="1" applyFont="1" applyFill="1" applyBorder="1" applyAlignment="1">
      <alignment horizontal="right" vertical="center"/>
    </xf>
    <xf numFmtId="165" fontId="40" fillId="2" borderId="9" xfId="0" applyNumberFormat="1" applyFont="1" applyFill="1" applyBorder="1" applyAlignment="1">
      <alignment horizontal="right" vertical="center"/>
    </xf>
    <xf numFmtId="165" fontId="40" fillId="2" borderId="9" xfId="40" applyNumberFormat="1" applyFont="1" applyFill="1" applyBorder="1" applyAlignment="1">
      <alignment horizontal="right" vertical="center"/>
    </xf>
    <xf numFmtId="165" fontId="40" fillId="2" borderId="11" xfId="0" applyNumberFormat="1" applyFont="1" applyFill="1" applyBorder="1" applyAlignment="1">
      <alignment horizontal="center" vertical="center"/>
    </xf>
    <xf numFmtId="165" fontId="40" fillId="2" borderId="0" xfId="0" applyNumberFormat="1" applyFont="1" applyFill="1" applyAlignment="1">
      <alignment vertical="center"/>
    </xf>
    <xf numFmtId="2" fontId="40" fillId="2" borderId="11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vertical="center"/>
    </xf>
    <xf numFmtId="165" fontId="38" fillId="0" borderId="32" xfId="37" applyNumberFormat="1" applyFont="1" applyFill="1" applyBorder="1" applyAlignment="1">
      <alignment horizontal="right" vertical="center"/>
    </xf>
    <xf numFmtId="165" fontId="38" fillId="0" borderId="14" xfId="37" applyNumberFormat="1" applyFont="1" applyFill="1" applyBorder="1" applyAlignment="1">
      <alignment horizontal="right" vertical="center"/>
    </xf>
    <xf numFmtId="165" fontId="38" fillId="0" borderId="9" xfId="37" applyNumberFormat="1" applyFont="1" applyFill="1" applyBorder="1" applyAlignment="1">
      <alignment horizontal="right" vertical="center"/>
    </xf>
    <xf numFmtId="165" fontId="38" fillId="2" borderId="14" xfId="40" applyNumberFormat="1" applyFont="1" applyFill="1" applyBorder="1" applyAlignment="1">
      <alignment horizontal="right" vertical="center"/>
    </xf>
    <xf numFmtId="165" fontId="0" fillId="2" borderId="0" xfId="0" applyNumberFormat="1" applyFill="1" applyAlignment="1">
      <alignment vertical="center"/>
    </xf>
    <xf numFmtId="2" fontId="40" fillId="2" borderId="0" xfId="0" applyNumberFormat="1" applyFont="1" applyFill="1" applyAlignment="1">
      <alignment vertical="center"/>
    </xf>
    <xf numFmtId="2" fontId="0" fillId="2" borderId="0" xfId="0" applyNumberFormat="1" applyFill="1" applyAlignment="1">
      <alignment vertical="center"/>
    </xf>
    <xf numFmtId="165" fontId="40" fillId="0" borderId="32" xfId="37" applyNumberFormat="1" applyFont="1" applyFill="1" applyBorder="1" applyAlignment="1">
      <alignment horizontal="right" vertical="center"/>
    </xf>
    <xf numFmtId="165" fontId="40" fillId="0" borderId="14" xfId="37" applyNumberFormat="1" applyFont="1" applyFill="1" applyBorder="1" applyAlignment="1">
      <alignment horizontal="right" vertical="center"/>
    </xf>
    <xf numFmtId="165" fontId="40" fillId="0" borderId="9" xfId="37" applyNumberFormat="1" applyFont="1" applyFill="1" applyBorder="1" applyAlignment="1">
      <alignment horizontal="right" vertical="center"/>
    </xf>
    <xf numFmtId="0" fontId="38" fillId="2" borderId="17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165" fontId="38" fillId="4" borderId="2" xfId="0" applyNumberFormat="1" applyFont="1" applyFill="1" applyBorder="1" applyAlignment="1">
      <alignment vertical="center"/>
    </xf>
    <xf numFmtId="165" fontId="38" fillId="4" borderId="7" xfId="0" applyNumberFormat="1" applyFont="1" applyFill="1" applyBorder="1" applyAlignment="1">
      <alignment vertical="center"/>
    </xf>
    <xf numFmtId="165" fontId="38" fillId="4" borderId="3" xfId="0" applyNumberFormat="1" applyFont="1" applyFill="1" applyBorder="1" applyAlignment="1">
      <alignment vertical="center"/>
    </xf>
    <xf numFmtId="165" fontId="40" fillId="2" borderId="0" xfId="0" applyNumberFormat="1" applyFont="1" applyFill="1" applyBorder="1" applyAlignment="1">
      <alignment vertical="center"/>
    </xf>
    <xf numFmtId="165" fontId="38" fillId="2" borderId="3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8" fillId="0" borderId="13" xfId="0" applyFont="1" applyFill="1" applyBorder="1" applyAlignment="1">
      <alignment vertical="center"/>
    </xf>
    <xf numFmtId="165" fontId="40" fillId="0" borderId="0" xfId="0" applyNumberFormat="1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165" fontId="40" fillId="2" borderId="0" xfId="0" applyNumberFormat="1" applyFont="1" applyFill="1" applyBorder="1" applyAlignment="1">
      <alignment horizontal="right" vertical="center"/>
    </xf>
    <xf numFmtId="2" fontId="42" fillId="2" borderId="36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vertical="center" wrapText="1"/>
    </xf>
    <xf numFmtId="0" fontId="40" fillId="2" borderId="17" xfId="0" applyFont="1" applyFill="1" applyBorder="1" applyAlignment="1">
      <alignment vertical="center"/>
    </xf>
    <xf numFmtId="165" fontId="40" fillId="2" borderId="8" xfId="0" applyNumberFormat="1" applyFont="1" applyFill="1" applyBorder="1" applyAlignment="1">
      <alignment horizontal="right" vertical="center"/>
    </xf>
    <xf numFmtId="165" fontId="40" fillId="0" borderId="43" xfId="0" applyNumberFormat="1" applyFont="1" applyFill="1" applyBorder="1" applyAlignment="1">
      <alignment horizontal="right" vertical="center"/>
    </xf>
    <xf numFmtId="165" fontId="40" fillId="2" borderId="43" xfId="0" applyNumberFormat="1" applyFont="1" applyFill="1" applyBorder="1" applyAlignment="1">
      <alignment horizontal="right" vertical="center"/>
    </xf>
    <xf numFmtId="165" fontId="40" fillId="2" borderId="39" xfId="0" applyNumberFormat="1" applyFont="1" applyFill="1" applyBorder="1" applyAlignment="1">
      <alignment horizontal="right" vertical="center"/>
    </xf>
    <xf numFmtId="165" fontId="40" fillId="2" borderId="21" xfId="0" applyNumberFormat="1" applyFont="1" applyFill="1" applyBorder="1" applyAlignment="1">
      <alignment horizontal="right" vertical="center"/>
    </xf>
    <xf numFmtId="2" fontId="42" fillId="2" borderId="16" xfId="0" applyNumberFormat="1" applyFont="1" applyFill="1" applyBorder="1" applyAlignment="1">
      <alignment horizontal="center" vertical="center"/>
    </xf>
    <xf numFmtId="165" fontId="39" fillId="4" borderId="15" xfId="0" applyNumberFormat="1" applyFont="1" applyFill="1" applyBorder="1" applyAlignment="1">
      <alignment horizontal="center" vertical="center"/>
    </xf>
    <xf numFmtId="2" fontId="39" fillId="4" borderId="15" xfId="0" applyNumberFormat="1" applyFont="1" applyFill="1" applyBorder="1" applyAlignment="1">
      <alignment horizontal="center" vertical="center"/>
    </xf>
    <xf numFmtId="165" fontId="40" fillId="2" borderId="31" xfId="0" applyNumberFormat="1" applyFont="1" applyFill="1" applyBorder="1" applyAlignment="1">
      <alignment horizontal="right" vertical="center"/>
    </xf>
    <xf numFmtId="165" fontId="40" fillId="2" borderId="37" xfId="0" applyNumberFormat="1" applyFont="1" applyFill="1" applyBorder="1" applyAlignment="1">
      <alignment horizontal="right" vertical="center"/>
    </xf>
    <xf numFmtId="165" fontId="40" fillId="2" borderId="35" xfId="0" applyNumberFormat="1" applyFont="1" applyFill="1" applyBorder="1" applyAlignment="1">
      <alignment horizontal="right" vertical="center"/>
    </xf>
    <xf numFmtId="2" fontId="42" fillId="2" borderId="15" xfId="0" applyNumberFormat="1" applyFont="1" applyFill="1" applyBorder="1" applyAlignment="1">
      <alignment horizontal="center" vertical="center"/>
    </xf>
    <xf numFmtId="165" fontId="40" fillId="2" borderId="33" xfId="0" applyNumberFormat="1" applyFont="1" applyFill="1" applyBorder="1" applyAlignment="1">
      <alignment horizontal="right" vertical="center"/>
    </xf>
    <xf numFmtId="165" fontId="40" fillId="2" borderId="21" xfId="0" applyNumberFormat="1" applyFont="1" applyFill="1" applyBorder="1" applyAlignment="1">
      <alignment vertical="center"/>
    </xf>
    <xf numFmtId="0" fontId="40" fillId="2" borderId="21" xfId="0" applyFont="1" applyFill="1" applyBorder="1" applyAlignment="1">
      <alignment vertical="center"/>
    </xf>
    <xf numFmtId="165" fontId="40" fillId="2" borderId="2" xfId="0" applyNumberFormat="1" applyFont="1" applyFill="1" applyBorder="1" applyAlignment="1">
      <alignment horizontal="right" vertical="center"/>
    </xf>
    <xf numFmtId="165" fontId="40" fillId="0" borderId="1" xfId="0" applyNumberFormat="1" applyFont="1" applyFill="1" applyBorder="1" applyAlignment="1">
      <alignment horizontal="right" vertical="center"/>
    </xf>
    <xf numFmtId="165" fontId="40" fillId="2" borderId="1" xfId="0" applyNumberFormat="1" applyFont="1" applyFill="1" applyBorder="1" applyAlignment="1">
      <alignment horizontal="right" vertical="center"/>
    </xf>
    <xf numFmtId="165" fontId="40" fillId="2" borderId="47" xfId="0" applyNumberFormat="1" applyFont="1" applyFill="1" applyBorder="1" applyAlignment="1">
      <alignment horizontal="right" vertical="center"/>
    </xf>
    <xf numFmtId="2" fontId="40" fillId="0" borderId="0" xfId="0" applyNumberFormat="1" applyFont="1" applyAlignment="1">
      <alignment vertical="center"/>
    </xf>
    <xf numFmtId="0" fontId="38" fillId="2" borderId="17" xfId="0" applyFont="1" applyFill="1" applyBorder="1" applyAlignment="1">
      <alignment vertical="center"/>
    </xf>
    <xf numFmtId="0" fontId="43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2" fontId="38" fillId="8" borderId="14" xfId="0" applyNumberFormat="1" applyFont="1" applyFill="1" applyBorder="1" applyAlignment="1">
      <alignment horizontal="right" vertical="center"/>
    </xf>
    <xf numFmtId="2" fontId="38" fillId="8" borderId="11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47" fillId="2" borderId="0" xfId="0" applyFont="1" applyFill="1" applyAlignment="1">
      <alignment vertical="center"/>
    </xf>
    <xf numFmtId="0" fontId="40" fillId="0" borderId="0" xfId="0" applyFont="1" applyBorder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38" fillId="7" borderId="3" xfId="0" applyFont="1" applyFill="1" applyBorder="1" applyAlignment="1">
      <alignment vertical="center"/>
    </xf>
    <xf numFmtId="2" fontId="38" fillId="8" borderId="37" xfId="0" applyNumberFormat="1" applyFont="1" applyFill="1" applyBorder="1" applyAlignment="1">
      <alignment horizontal="right" vertical="center"/>
    </xf>
    <xf numFmtId="2" fontId="40" fillId="8" borderId="0" xfId="0" applyNumberFormat="1" applyFont="1" applyFill="1" applyBorder="1" applyAlignment="1">
      <alignment horizontal="right" vertical="center"/>
    </xf>
    <xf numFmtId="165" fontId="40" fillId="8" borderId="29" xfId="0" applyNumberFormat="1" applyFont="1" applyFill="1" applyBorder="1" applyAlignment="1">
      <alignment horizontal="right" vertical="center"/>
    </xf>
    <xf numFmtId="2" fontId="40" fillId="8" borderId="14" xfId="0" applyNumberFormat="1" applyFont="1" applyFill="1" applyBorder="1" applyAlignment="1">
      <alignment horizontal="right" vertical="center"/>
    </xf>
    <xf numFmtId="2" fontId="40" fillId="8" borderId="9" xfId="0" applyNumberFormat="1" applyFont="1" applyFill="1" applyBorder="1" applyAlignment="1">
      <alignment horizontal="right" vertical="center"/>
    </xf>
    <xf numFmtId="165" fontId="38" fillId="2" borderId="0" xfId="26" applyNumberFormat="1" applyFont="1" applyFill="1" applyBorder="1" applyAlignment="1">
      <alignment vertical="center" wrapText="1"/>
    </xf>
    <xf numFmtId="4" fontId="38" fillId="2" borderId="0" xfId="26" applyNumberFormat="1" applyFont="1" applyFill="1" applyBorder="1" applyAlignment="1">
      <alignment vertical="center"/>
    </xf>
    <xf numFmtId="165" fontId="38" fillId="2" borderId="0" xfId="26" applyNumberFormat="1" applyFont="1" applyFill="1" applyBorder="1" applyAlignment="1">
      <alignment vertical="center"/>
    </xf>
    <xf numFmtId="165" fontId="40" fillId="2" borderId="0" xfId="26" applyNumberFormat="1" applyFont="1" applyFill="1" applyBorder="1" applyAlignment="1">
      <alignment vertical="center"/>
    </xf>
    <xf numFmtId="4" fontId="40" fillId="2" borderId="0" xfId="26" applyNumberFormat="1" applyFont="1" applyFill="1" applyBorder="1" applyAlignment="1">
      <alignment vertical="center"/>
    </xf>
    <xf numFmtId="0" fontId="38" fillId="2" borderId="3" xfId="0" applyFont="1" applyFill="1" applyBorder="1" applyAlignment="1">
      <alignment vertical="center"/>
    </xf>
    <xf numFmtId="165" fontId="38" fillId="8" borderId="28" xfId="0" applyNumberFormat="1" applyFont="1" applyFill="1" applyBorder="1" applyAlignment="1">
      <alignment horizontal="right" vertical="center"/>
    </xf>
    <xf numFmtId="165" fontId="38" fillId="8" borderId="22" xfId="0" applyNumberFormat="1" applyFont="1" applyFill="1" applyBorder="1" applyAlignment="1">
      <alignment horizontal="right" vertical="center"/>
    </xf>
    <xf numFmtId="2" fontId="38" fillId="8" borderId="10" xfId="0" applyNumberFormat="1" applyFont="1" applyFill="1" applyBorder="1" applyAlignment="1">
      <alignment horizontal="right" vertical="center"/>
    </xf>
    <xf numFmtId="0" fontId="38" fillId="7" borderId="7" xfId="0" applyFont="1" applyFill="1" applyBorder="1" applyAlignment="1">
      <alignment vertical="center"/>
    </xf>
    <xf numFmtId="165" fontId="38" fillId="2" borderId="0" xfId="0" applyNumberFormat="1" applyFont="1" applyFill="1" applyBorder="1" applyAlignment="1">
      <alignment vertical="center"/>
    </xf>
    <xf numFmtId="165" fontId="40" fillId="8" borderId="14" xfId="0" applyNumberFormat="1" applyFont="1" applyFill="1" applyBorder="1" applyAlignment="1">
      <alignment horizontal="right" vertical="center"/>
    </xf>
    <xf numFmtId="2" fontId="40" fillId="8" borderId="44" xfId="0" applyNumberFormat="1" applyFont="1" applyFill="1" applyBorder="1" applyAlignment="1">
      <alignment horizontal="right" vertical="center"/>
    </xf>
    <xf numFmtId="165" fontId="48" fillId="2" borderId="0" xfId="0" applyNumberFormat="1" applyFont="1" applyFill="1" applyBorder="1" applyAlignment="1">
      <alignment horizontal="right" vertical="center"/>
    </xf>
    <xf numFmtId="2" fontId="40" fillId="8" borderId="11" xfId="0" applyNumberFormat="1" applyFont="1" applyFill="1" applyBorder="1" applyAlignment="1">
      <alignment horizontal="right" vertical="center"/>
    </xf>
    <xf numFmtId="0" fontId="40" fillId="2" borderId="36" xfId="0" applyFont="1" applyFill="1" applyBorder="1" applyAlignment="1">
      <alignment vertical="center"/>
    </xf>
    <xf numFmtId="0" fontId="40" fillId="2" borderId="16" xfId="0" applyFont="1" applyFill="1" applyBorder="1" applyAlignment="1">
      <alignment vertical="center"/>
    </xf>
    <xf numFmtId="0" fontId="40" fillId="0" borderId="16" xfId="0" applyFont="1" applyBorder="1" applyAlignment="1">
      <alignment vertical="center"/>
    </xf>
    <xf numFmtId="0" fontId="40" fillId="2" borderId="22" xfId="0" applyFont="1" applyFill="1" applyBorder="1" applyAlignment="1">
      <alignment vertical="center"/>
    </xf>
    <xf numFmtId="0" fontId="40" fillId="2" borderId="23" xfId="0" applyFont="1" applyFill="1" applyBorder="1" applyAlignment="1">
      <alignment vertical="center"/>
    </xf>
    <xf numFmtId="2" fontId="38" fillId="7" borderId="23" xfId="0" applyNumberFormat="1" applyFont="1" applyFill="1" applyBorder="1" applyAlignment="1">
      <alignment vertical="center"/>
    </xf>
    <xf numFmtId="2" fontId="38" fillId="7" borderId="1" xfId="0" applyNumberFormat="1" applyFont="1" applyFill="1" applyBorder="1" applyAlignment="1">
      <alignment vertical="center"/>
    </xf>
    <xf numFmtId="2" fontId="38" fillId="7" borderId="22" xfId="0" applyNumberFormat="1" applyFont="1" applyFill="1" applyBorder="1" applyAlignment="1">
      <alignment vertical="center"/>
    </xf>
    <xf numFmtId="165" fontId="40" fillId="8" borderId="0" xfId="0" applyNumberFormat="1" applyFont="1" applyFill="1" applyBorder="1" applyAlignment="1">
      <alignment horizontal="right" vertical="center"/>
    </xf>
    <xf numFmtId="0" fontId="6" fillId="2" borderId="0" xfId="41" applyFont="1" applyFill="1"/>
    <xf numFmtId="0" fontId="6" fillId="0" borderId="0" xfId="41" applyFont="1"/>
    <xf numFmtId="165" fontId="6" fillId="0" borderId="0" xfId="41" applyNumberFormat="1" applyFont="1"/>
    <xf numFmtId="165" fontId="6" fillId="0" borderId="5" xfId="41" applyNumberFormat="1" applyFont="1" applyBorder="1" applyAlignment="1">
      <alignment horizontal="right" vertical="center"/>
    </xf>
    <xf numFmtId="0" fontId="4" fillId="2" borderId="0" xfId="38" applyFont="1" applyFill="1" applyBorder="1"/>
    <xf numFmtId="0" fontId="6" fillId="2" borderId="0" xfId="41" applyFont="1" applyFill="1" applyBorder="1"/>
    <xf numFmtId="167" fontId="4" fillId="2" borderId="0" xfId="41" applyNumberFormat="1" applyFont="1" applyFill="1" applyBorder="1" applyAlignment="1" applyProtection="1">
      <protection hidden="1"/>
    </xf>
    <xf numFmtId="0" fontId="21" fillId="2" borderId="0" xfId="41" applyFont="1" applyFill="1" applyBorder="1"/>
    <xf numFmtId="4" fontId="33" fillId="2" borderId="0" xfId="41" applyNumberFormat="1" applyFont="1" applyFill="1" applyBorder="1"/>
    <xf numFmtId="4" fontId="33" fillId="2" borderId="0" xfId="41" applyNumberFormat="1" applyFont="1" applyFill="1"/>
    <xf numFmtId="4" fontId="33" fillId="0" borderId="0" xfId="41" applyNumberFormat="1" applyFont="1"/>
    <xf numFmtId="0" fontId="4" fillId="2" borderId="0" xfId="41" applyFont="1" applyFill="1" applyBorder="1" applyAlignment="1">
      <alignment horizontal="center" vertical="center" wrapText="1"/>
    </xf>
    <xf numFmtId="167" fontId="3" fillId="2" borderId="0" xfId="41" applyNumberFormat="1" applyFont="1" applyFill="1" applyProtection="1">
      <protection hidden="1"/>
    </xf>
    <xf numFmtId="167" fontId="34" fillId="0" borderId="0" xfId="41" applyNumberFormat="1" applyFont="1" applyFill="1" applyProtection="1">
      <protection hidden="1"/>
    </xf>
    <xf numFmtId="165" fontId="6" fillId="0" borderId="6" xfId="41" applyNumberFormat="1" applyFont="1" applyBorder="1" applyAlignment="1">
      <alignment horizontal="right" vertical="center"/>
    </xf>
    <xf numFmtId="165" fontId="4" fillId="2" borderId="0" xfId="41" applyNumberFormat="1" applyFont="1" applyFill="1" applyBorder="1" applyAlignment="1">
      <alignment horizontal="right" vertical="center"/>
    </xf>
    <xf numFmtId="4" fontId="4" fillId="2" borderId="0" xfId="41" applyNumberFormat="1" applyFont="1" applyFill="1" applyBorder="1" applyAlignment="1">
      <alignment horizontal="right" vertical="center"/>
    </xf>
    <xf numFmtId="167" fontId="34" fillId="0" borderId="0" xfId="41" applyNumberFormat="1" applyFont="1" applyFill="1" applyBorder="1" applyProtection="1">
      <protection hidden="1"/>
    </xf>
    <xf numFmtId="165" fontId="6" fillId="0" borderId="0" xfId="41" applyNumberFormat="1" applyFont="1" applyFill="1" applyBorder="1"/>
    <xf numFmtId="0" fontId="6" fillId="0" borderId="0" xfId="41" applyFont="1" applyFill="1" applyBorder="1"/>
    <xf numFmtId="165" fontId="6" fillId="0" borderId="0" xfId="41" applyNumberFormat="1" applyFont="1" applyFill="1" applyBorder="1" applyAlignment="1">
      <alignment horizontal="right" vertical="center"/>
    </xf>
    <xf numFmtId="165" fontId="6" fillId="2" borderId="0" xfId="41" applyNumberFormat="1" applyFont="1" applyFill="1" applyBorder="1" applyAlignment="1">
      <alignment horizontal="right" vertical="center"/>
    </xf>
    <xf numFmtId="4" fontId="6" fillId="2" borderId="0" xfId="41" applyNumberFormat="1" applyFont="1" applyFill="1" applyBorder="1" applyAlignment="1">
      <alignment horizontal="right" vertical="center"/>
    </xf>
    <xf numFmtId="0" fontId="18" fillId="2" borderId="0" xfId="41" applyFont="1" applyFill="1"/>
    <xf numFmtId="0" fontId="18" fillId="2" borderId="0" xfId="41" applyFont="1" applyFill="1" applyAlignment="1"/>
    <xf numFmtId="0" fontId="23" fillId="9" borderId="3" xfId="38" applyFont="1" applyFill="1" applyBorder="1" applyAlignment="1">
      <alignment vertical="center"/>
    </xf>
    <xf numFmtId="0" fontId="6" fillId="2" borderId="0" xfId="41" applyFont="1" applyFill="1" applyBorder="1" applyAlignment="1">
      <alignment horizontal="center"/>
    </xf>
    <xf numFmtId="0" fontId="6" fillId="0" borderId="0" xfId="41" applyFont="1" applyFill="1" applyBorder="1" applyAlignment="1">
      <alignment horizontal="center"/>
    </xf>
    <xf numFmtId="0" fontId="18" fillId="2" borderId="20" xfId="38" applyFont="1" applyFill="1" applyBorder="1" applyAlignment="1">
      <alignment vertical="center"/>
    </xf>
    <xf numFmtId="167" fontId="18" fillId="2" borderId="20" xfId="41" applyNumberFormat="1" applyFont="1" applyFill="1" applyBorder="1" applyAlignment="1" applyProtection="1">
      <alignment horizontal="center" vertical="center"/>
      <protection hidden="1"/>
    </xf>
    <xf numFmtId="167" fontId="18" fillId="2" borderId="0" xfId="41" applyNumberFormat="1" applyFont="1" applyFill="1" applyBorder="1" applyAlignment="1">
      <alignment horizontal="center" vertical="center"/>
    </xf>
    <xf numFmtId="167" fontId="18" fillId="2" borderId="20" xfId="41" applyNumberFormat="1" applyFont="1" applyFill="1" applyBorder="1" applyAlignment="1">
      <alignment horizontal="center" vertical="center"/>
    </xf>
    <xf numFmtId="0" fontId="6" fillId="2" borderId="0" xfId="41" applyFont="1" applyFill="1" applyProtection="1">
      <protection locked="0"/>
    </xf>
    <xf numFmtId="0" fontId="4" fillId="2" borderId="21" xfId="41" applyFont="1" applyFill="1" applyBorder="1" applyAlignment="1">
      <alignment vertical="center"/>
    </xf>
    <xf numFmtId="0" fontId="3" fillId="0" borderId="21" xfId="41" applyFont="1" applyBorder="1"/>
    <xf numFmtId="0" fontId="19" fillId="2" borderId="21" xfId="41" applyFont="1" applyFill="1" applyBorder="1" applyAlignment="1">
      <alignment horizontal="left" vertical="center"/>
    </xf>
    <xf numFmtId="0" fontId="4" fillId="2" borderId="0" xfId="41" applyFont="1" applyFill="1" applyBorder="1" applyAlignment="1">
      <alignment horizontal="center" vertical="center"/>
    </xf>
    <xf numFmtId="0" fontId="4" fillId="2" borderId="21" xfId="41" applyFont="1" applyFill="1" applyBorder="1" applyAlignment="1">
      <alignment horizontal="center" vertical="center"/>
    </xf>
    <xf numFmtId="0" fontId="4" fillId="0" borderId="0" xfId="41" applyFont="1" applyFill="1" applyBorder="1" applyAlignment="1">
      <alignment horizontal="center" vertical="center"/>
    </xf>
    <xf numFmtId="0" fontId="4" fillId="10" borderId="34" xfId="41" applyFont="1" applyFill="1" applyBorder="1" applyAlignment="1">
      <alignment horizontal="center" vertical="center" wrapText="1"/>
    </xf>
    <xf numFmtId="0" fontId="4" fillId="10" borderId="49" xfId="41" applyFont="1" applyFill="1" applyBorder="1" applyAlignment="1">
      <alignment horizontal="center" vertical="center" wrapText="1"/>
    </xf>
    <xf numFmtId="0" fontId="4" fillId="0" borderId="0" xfId="41" applyFont="1" applyFill="1" applyBorder="1" applyAlignment="1">
      <alignment horizontal="center" vertical="center" wrapText="1"/>
    </xf>
    <xf numFmtId="2" fontId="4" fillId="10" borderId="3" xfId="41" applyNumberFormat="1" applyFont="1" applyFill="1" applyBorder="1" applyAlignment="1">
      <alignment horizontal="left" vertical="center" wrapText="1"/>
    </xf>
    <xf numFmtId="165" fontId="4" fillId="10" borderId="2" xfId="41" applyNumberFormat="1" applyFont="1" applyFill="1" applyBorder="1" applyAlignment="1">
      <alignment horizontal="right" vertical="center"/>
    </xf>
    <xf numFmtId="4" fontId="4" fillId="10" borderId="23" xfId="41" applyNumberFormat="1" applyFont="1" applyFill="1" applyBorder="1" applyAlignment="1">
      <alignment horizontal="right" vertical="center"/>
    </xf>
    <xf numFmtId="4" fontId="4" fillId="10" borderId="35" xfId="41" applyNumberFormat="1" applyFont="1" applyFill="1" applyBorder="1" applyAlignment="1">
      <alignment horizontal="right" vertical="center"/>
    </xf>
    <xf numFmtId="165" fontId="4" fillId="10" borderId="31" xfId="41" applyNumberFormat="1" applyFont="1" applyFill="1" applyBorder="1" applyAlignment="1">
      <alignment horizontal="right" vertical="center"/>
    </xf>
    <xf numFmtId="4" fontId="4" fillId="10" borderId="30" xfId="41" applyNumberFormat="1" applyFont="1" applyFill="1" applyBorder="1" applyAlignment="1">
      <alignment horizontal="right" vertical="center"/>
    </xf>
    <xf numFmtId="4" fontId="4" fillId="0" borderId="0" xfId="41" applyNumberFormat="1" applyFont="1" applyFill="1" applyBorder="1" applyAlignment="1">
      <alignment horizontal="right" vertical="center"/>
    </xf>
    <xf numFmtId="49" fontId="5" fillId="0" borderId="0" xfId="41" applyNumberFormat="1" applyFont="1" applyFill="1" applyBorder="1" applyAlignment="1">
      <alignment wrapText="1"/>
    </xf>
    <xf numFmtId="0" fontId="3" fillId="0" borderId="0" xfId="41" applyFont="1" applyFill="1" applyBorder="1"/>
    <xf numFmtId="165" fontId="4" fillId="0" borderId="0" xfId="41" applyNumberFormat="1" applyFont="1" applyFill="1" applyBorder="1" applyAlignment="1">
      <alignment horizontal="right" vertical="center"/>
    </xf>
    <xf numFmtId="2" fontId="6" fillId="2" borderId="19" xfId="41" applyNumberFormat="1" applyFont="1" applyFill="1" applyBorder="1" applyAlignment="1">
      <alignment horizontal="left" vertical="center" wrapText="1"/>
    </xf>
    <xf numFmtId="165" fontId="6" fillId="2" borderId="31" xfId="41" applyNumberFormat="1" applyFont="1" applyFill="1" applyBorder="1" applyAlignment="1">
      <alignment horizontal="right" vertical="center"/>
    </xf>
    <xf numFmtId="4" fontId="4" fillId="2" borderId="30" xfId="41" applyNumberFormat="1" applyFont="1" applyFill="1" applyBorder="1" applyAlignment="1">
      <alignment horizontal="right" vertical="center"/>
    </xf>
    <xf numFmtId="165" fontId="6" fillId="2" borderId="19" xfId="41" applyNumberFormat="1" applyFont="1" applyFill="1" applyBorder="1" applyAlignment="1">
      <alignment horizontal="right" vertical="center"/>
    </xf>
    <xf numFmtId="4" fontId="4" fillId="2" borderId="56" xfId="41" applyNumberFormat="1" applyFont="1" applyFill="1" applyBorder="1" applyAlignment="1">
      <alignment horizontal="right" vertical="center"/>
    </xf>
    <xf numFmtId="165" fontId="6" fillId="2" borderId="56" xfId="41" applyNumberFormat="1" applyFont="1" applyFill="1" applyBorder="1" applyAlignment="1">
      <alignment horizontal="right" vertical="center"/>
    </xf>
    <xf numFmtId="4" fontId="4" fillId="2" borderId="35" xfId="41" applyNumberFormat="1" applyFont="1" applyFill="1" applyBorder="1" applyAlignment="1">
      <alignment horizontal="right" vertical="center"/>
    </xf>
    <xf numFmtId="49" fontId="5" fillId="0" borderId="0" xfId="41" applyNumberFormat="1" applyFont="1" applyFill="1" applyBorder="1" applyAlignment="1">
      <alignment horizontal="left" wrapText="1" indent="1"/>
    </xf>
    <xf numFmtId="166" fontId="6" fillId="0" borderId="0" xfId="41" applyNumberFormat="1" applyFont="1" applyFill="1" applyBorder="1"/>
    <xf numFmtId="2" fontId="6" fillId="2" borderId="16" xfId="41" applyNumberFormat="1" applyFont="1" applyFill="1" applyBorder="1" applyAlignment="1">
      <alignment horizontal="left" vertical="center" wrapText="1"/>
    </xf>
    <xf numFmtId="165" fontId="6" fillId="2" borderId="8" xfId="41" applyNumberFormat="1" applyFont="1" applyFill="1" applyBorder="1" applyAlignment="1">
      <alignment horizontal="right" vertical="center"/>
    </xf>
    <xf numFmtId="4" fontId="4" fillId="2" borderId="18" xfId="41" applyNumberFormat="1" applyFont="1" applyFill="1" applyBorder="1" applyAlignment="1">
      <alignment horizontal="right" vertical="center"/>
    </xf>
    <xf numFmtId="165" fontId="6" fillId="2" borderId="17" xfId="41" applyNumberFormat="1" applyFont="1" applyFill="1" applyBorder="1" applyAlignment="1">
      <alignment horizontal="right" vertical="center"/>
    </xf>
    <xf numFmtId="4" fontId="4" fillId="2" borderId="45" xfId="41" applyNumberFormat="1" applyFont="1" applyFill="1" applyBorder="1" applyAlignment="1">
      <alignment horizontal="right" vertical="center"/>
    </xf>
    <xf numFmtId="165" fontId="6" fillId="2" borderId="45" xfId="41" applyNumberFormat="1" applyFont="1" applyFill="1" applyBorder="1" applyAlignment="1">
      <alignment horizontal="right" vertical="center"/>
    </xf>
    <xf numFmtId="4" fontId="4" fillId="2" borderId="39" xfId="41" applyNumberFormat="1" applyFont="1" applyFill="1" applyBorder="1" applyAlignment="1">
      <alignment horizontal="right" vertical="center"/>
    </xf>
    <xf numFmtId="4" fontId="6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left" wrapText="1" indent="2"/>
    </xf>
    <xf numFmtId="0" fontId="35" fillId="0" borderId="0" xfId="41" applyFont="1" applyFill="1" applyBorder="1" applyAlignment="1">
      <alignment horizontal="center" vertical="center" wrapText="1"/>
    </xf>
    <xf numFmtId="2" fontId="22" fillId="2" borderId="0" xfId="41" applyNumberFormat="1" applyFont="1" applyFill="1" applyBorder="1" applyAlignment="1">
      <alignment wrapText="1"/>
    </xf>
    <xf numFmtId="165" fontId="6" fillId="2" borderId="0" xfId="41" applyNumberFormat="1" applyFont="1" applyFill="1" applyBorder="1"/>
    <xf numFmtId="4" fontId="6" fillId="2" borderId="0" xfId="41" applyNumberFormat="1" applyFont="1" applyFill="1"/>
    <xf numFmtId="4" fontId="6" fillId="0" borderId="0" xfId="41" applyNumberFormat="1" applyFont="1"/>
    <xf numFmtId="4" fontId="6" fillId="0" borderId="0" xfId="41" applyNumberFormat="1" applyFont="1" applyFill="1" applyBorder="1"/>
    <xf numFmtId="49" fontId="6" fillId="0" borderId="0" xfId="41" applyNumberFormat="1" applyFont="1" applyFill="1" applyBorder="1" applyAlignment="1">
      <alignment wrapText="1"/>
    </xf>
    <xf numFmtId="49" fontId="6" fillId="2" borderId="0" xfId="41" applyNumberFormat="1" applyFont="1" applyFill="1" applyAlignment="1">
      <alignment wrapText="1"/>
    </xf>
    <xf numFmtId="4" fontId="6" fillId="2" borderId="0" xfId="41" applyNumberFormat="1" applyFont="1" applyFill="1" applyBorder="1"/>
    <xf numFmtId="165" fontId="26" fillId="2" borderId="0" xfId="41" applyNumberFormat="1" applyFont="1" applyFill="1" applyBorder="1"/>
    <xf numFmtId="49" fontId="6" fillId="2" borderId="0" xfId="41" applyNumberFormat="1" applyFont="1" applyFill="1" applyBorder="1" applyAlignment="1">
      <alignment wrapText="1"/>
    </xf>
    <xf numFmtId="165" fontId="4" fillId="2" borderId="0" xfId="41" applyNumberFormat="1" applyFont="1" applyFill="1" applyBorder="1"/>
    <xf numFmtId="165" fontId="4" fillId="0" borderId="0" xfId="41" applyNumberFormat="1" applyFont="1" applyFill="1" applyBorder="1"/>
    <xf numFmtId="0" fontId="4" fillId="10" borderId="8" xfId="41" applyFont="1" applyFill="1" applyBorder="1" applyAlignment="1">
      <alignment horizontal="center" vertical="center" wrapText="1"/>
    </xf>
    <xf numFmtId="0" fontId="4" fillId="10" borderId="39" xfId="41" applyFont="1" applyFill="1" applyBorder="1" applyAlignment="1">
      <alignment horizontal="center" vertical="center" wrapText="1"/>
    </xf>
    <xf numFmtId="0" fontId="4" fillId="10" borderId="45" xfId="41" applyFont="1" applyFill="1" applyBorder="1" applyAlignment="1">
      <alignment horizontal="center" vertical="center" wrapText="1"/>
    </xf>
    <xf numFmtId="0" fontId="4" fillId="2" borderId="13" xfId="41" applyFont="1" applyFill="1" applyBorder="1" applyAlignment="1">
      <alignment horizontal="center" vertical="center" wrapText="1"/>
    </xf>
    <xf numFmtId="165" fontId="4" fillId="10" borderId="37" xfId="41" applyNumberFormat="1" applyFont="1" applyFill="1" applyBorder="1" applyAlignment="1">
      <alignment horizontal="right" vertical="center"/>
    </xf>
    <xf numFmtId="4" fontId="4" fillId="10" borderId="20" xfId="41" applyNumberFormat="1" applyFont="1" applyFill="1" applyBorder="1" applyAlignment="1">
      <alignment horizontal="right" vertical="center"/>
    </xf>
    <xf numFmtId="165" fontId="4" fillId="2" borderId="13" xfId="41" applyNumberFormat="1" applyFont="1" applyFill="1" applyBorder="1" applyAlignment="1">
      <alignment horizontal="right" vertical="center"/>
    </xf>
    <xf numFmtId="165" fontId="6" fillId="2" borderId="13" xfId="41" applyNumberFormat="1" applyFont="1" applyFill="1" applyBorder="1" applyAlignment="1">
      <alignment horizontal="right" vertical="center"/>
    </xf>
    <xf numFmtId="2" fontId="6" fillId="2" borderId="17" xfId="41" applyNumberFormat="1" applyFont="1" applyFill="1" applyBorder="1" applyAlignment="1">
      <alignment horizontal="left" vertical="center" wrapText="1"/>
    </xf>
    <xf numFmtId="165" fontId="4" fillId="10" borderId="1" xfId="41" applyNumberFormat="1" applyFont="1" applyFill="1" applyBorder="1" applyAlignment="1">
      <alignment horizontal="right" vertical="center"/>
    </xf>
    <xf numFmtId="4" fontId="4" fillId="2" borderId="9" xfId="41" applyNumberFormat="1" applyFont="1" applyFill="1" applyBorder="1" applyAlignment="1">
      <alignment horizontal="right" vertical="center"/>
    </xf>
    <xf numFmtId="165" fontId="6" fillId="0" borderId="4" xfId="41" applyNumberFormat="1" applyFont="1" applyBorder="1" applyAlignment="1">
      <alignment horizontal="right" vertical="center"/>
    </xf>
    <xf numFmtId="49" fontId="6" fillId="0" borderId="0" xfId="41" applyNumberFormat="1" applyFont="1" applyAlignment="1">
      <alignment wrapText="1"/>
    </xf>
    <xf numFmtId="0" fontId="40" fillId="2" borderId="20" xfId="0" applyFont="1" applyFill="1" applyBorder="1" applyAlignment="1">
      <alignment vertical="center"/>
    </xf>
    <xf numFmtId="165" fontId="38" fillId="8" borderId="1" xfId="0" applyNumberFormat="1" applyFont="1" applyFill="1" applyBorder="1" applyAlignment="1">
      <alignment horizontal="right" vertical="center"/>
    </xf>
    <xf numFmtId="165" fontId="38" fillId="7" borderId="0" xfId="0" applyNumberFormat="1" applyFont="1" applyFill="1" applyBorder="1" applyAlignment="1">
      <alignment horizontal="right" vertical="center"/>
    </xf>
    <xf numFmtId="2" fontId="38" fillId="8" borderId="47" xfId="0" applyNumberFormat="1" applyFont="1" applyFill="1" applyBorder="1" applyAlignment="1">
      <alignment horizontal="right" vertical="center"/>
    </xf>
    <xf numFmtId="2" fontId="38" fillId="7" borderId="47" xfId="0" applyNumberFormat="1" applyFont="1" applyFill="1" applyBorder="1" applyAlignment="1">
      <alignment horizontal="right" vertical="center"/>
    </xf>
    <xf numFmtId="2" fontId="38" fillId="7" borderId="47" xfId="0" applyNumberFormat="1" applyFont="1" applyFill="1" applyBorder="1" applyAlignment="1">
      <alignment vertical="center"/>
    </xf>
    <xf numFmtId="165" fontId="38" fillId="7" borderId="23" xfId="0" applyNumberFormat="1" applyFont="1" applyFill="1" applyBorder="1" applyAlignment="1">
      <alignment horizontal="right" vertical="center"/>
    </xf>
    <xf numFmtId="2" fontId="38" fillId="7" borderId="22" xfId="0" applyNumberFormat="1" applyFont="1" applyFill="1" applyBorder="1" applyAlignment="1">
      <alignment horizontal="right" vertical="center"/>
    </xf>
    <xf numFmtId="165" fontId="40" fillId="8" borderId="38" xfId="0" applyNumberFormat="1" applyFont="1" applyFill="1" applyBorder="1" applyAlignment="1">
      <alignment horizontal="right" vertical="center"/>
    </xf>
    <xf numFmtId="165" fontId="38" fillId="8" borderId="47" xfId="0" applyNumberFormat="1" applyFont="1" applyFill="1" applyBorder="1" applyAlignment="1">
      <alignment horizontal="right" vertical="center"/>
    </xf>
    <xf numFmtId="165" fontId="40" fillId="8" borderId="44" xfId="0" applyNumberFormat="1" applyFont="1" applyFill="1" applyBorder="1" applyAlignment="1">
      <alignment horizontal="right" vertical="center"/>
    </xf>
    <xf numFmtId="165" fontId="38" fillId="7" borderId="37" xfId="0" applyNumberFormat="1" applyFont="1" applyFill="1" applyBorder="1" applyAlignment="1">
      <alignment horizontal="right" vertical="center"/>
    </xf>
    <xf numFmtId="165" fontId="38" fillId="7" borderId="1" xfId="0" applyNumberFormat="1" applyFont="1" applyFill="1" applyBorder="1" applyAlignment="1">
      <alignment horizontal="right" vertical="center"/>
    </xf>
    <xf numFmtId="165" fontId="38" fillId="7" borderId="14" xfId="0" applyNumberFormat="1" applyFont="1" applyFill="1" applyBorder="1" applyAlignment="1">
      <alignment horizontal="right" vertical="center"/>
    </xf>
    <xf numFmtId="165" fontId="38" fillId="7" borderId="43" xfId="0" applyNumberFormat="1" applyFont="1" applyFill="1" applyBorder="1" applyAlignment="1">
      <alignment horizontal="right" vertical="center"/>
    </xf>
    <xf numFmtId="0" fontId="40" fillId="0" borderId="20" xfId="0" applyFont="1" applyBorder="1" applyAlignment="1">
      <alignment vertical="center"/>
    </xf>
    <xf numFmtId="165" fontId="38" fillId="7" borderId="10" xfId="0" applyNumberFormat="1" applyFont="1" applyFill="1" applyBorder="1" applyAlignment="1">
      <alignment horizontal="right" vertical="center"/>
    </xf>
    <xf numFmtId="165" fontId="38" fillId="2" borderId="38" xfId="0" applyNumberFormat="1" applyFont="1" applyFill="1" applyBorder="1" applyAlignment="1">
      <alignment horizontal="right" vertical="center"/>
    </xf>
    <xf numFmtId="2" fontId="40" fillId="8" borderId="43" xfId="0" applyNumberFormat="1" applyFont="1" applyFill="1" applyBorder="1" applyAlignment="1">
      <alignment horizontal="right" vertical="center"/>
    </xf>
    <xf numFmtId="2" fontId="40" fillId="8" borderId="37" xfId="0" applyNumberFormat="1" applyFont="1" applyFill="1" applyBorder="1" applyAlignment="1">
      <alignment horizontal="right" vertical="center"/>
    </xf>
    <xf numFmtId="0" fontId="38" fillId="8" borderId="46" xfId="0" applyNumberFormat="1" applyFont="1" applyFill="1" applyBorder="1" applyAlignment="1">
      <alignment horizontal="center" vertical="center"/>
    </xf>
    <xf numFmtId="0" fontId="38" fillId="8" borderId="42" xfId="0" applyNumberFormat="1" applyFont="1" applyFill="1" applyBorder="1" applyAlignment="1">
      <alignment horizontal="center" vertical="center" wrapText="1"/>
    </xf>
    <xf numFmtId="0" fontId="38" fillId="8" borderId="41" xfId="0" applyNumberFormat="1" applyFont="1" applyFill="1" applyBorder="1" applyAlignment="1">
      <alignment horizontal="center" vertical="center" wrapText="1"/>
    </xf>
    <xf numFmtId="0" fontId="38" fillId="8" borderId="42" xfId="0" applyNumberFormat="1" applyFont="1" applyFill="1" applyBorder="1" applyAlignment="1">
      <alignment horizontal="center" vertical="center"/>
    </xf>
    <xf numFmtId="0" fontId="38" fillId="8" borderId="46" xfId="0" applyNumberFormat="1" applyFont="1" applyFill="1" applyBorder="1" applyAlignment="1">
      <alignment horizontal="center" vertical="center" wrapText="1"/>
    </xf>
    <xf numFmtId="49" fontId="38" fillId="8" borderId="42" xfId="0" applyNumberFormat="1" applyFont="1" applyFill="1" applyBorder="1" applyAlignment="1">
      <alignment horizontal="center" vertical="center"/>
    </xf>
    <xf numFmtId="0" fontId="38" fillId="8" borderId="70" xfId="0" applyNumberFormat="1" applyFont="1" applyFill="1" applyBorder="1" applyAlignment="1">
      <alignment horizontal="center" vertical="center"/>
    </xf>
    <xf numFmtId="0" fontId="38" fillId="8" borderId="70" xfId="0" applyNumberFormat="1" applyFont="1" applyFill="1" applyBorder="1" applyAlignment="1">
      <alignment horizontal="center" vertical="center" wrapText="1"/>
    </xf>
    <xf numFmtId="165" fontId="38" fillId="2" borderId="47" xfId="0" applyNumberFormat="1" applyFont="1" applyFill="1" applyBorder="1" applyAlignment="1">
      <alignment horizontal="right" vertical="center"/>
    </xf>
    <xf numFmtId="165" fontId="38" fillId="7" borderId="28" xfId="0" applyNumberFormat="1" applyFont="1" applyFill="1" applyBorder="1" applyAlignment="1">
      <alignment vertical="center"/>
    </xf>
    <xf numFmtId="165" fontId="38" fillId="7" borderId="1" xfId="0" applyNumberFormat="1" applyFont="1" applyFill="1" applyBorder="1" applyAlignment="1">
      <alignment vertical="center"/>
    </xf>
    <xf numFmtId="165" fontId="38" fillId="7" borderId="33" xfId="0" applyNumberFormat="1" applyFont="1" applyFill="1" applyBorder="1" applyAlignment="1">
      <alignment horizontal="right" vertical="center"/>
    </xf>
    <xf numFmtId="165" fontId="38" fillId="7" borderId="47" xfId="0" applyNumberFormat="1" applyFont="1" applyFill="1" applyBorder="1" applyAlignment="1">
      <alignment horizontal="right" vertical="center"/>
    </xf>
    <xf numFmtId="165" fontId="38" fillId="7" borderId="31" xfId="0" applyNumberFormat="1" applyFont="1" applyFill="1" applyBorder="1" applyAlignment="1">
      <alignment horizontal="right" vertical="center"/>
    </xf>
    <xf numFmtId="165" fontId="38" fillId="7" borderId="32" xfId="0" applyNumberFormat="1" applyFont="1" applyFill="1" applyBorder="1" applyAlignment="1">
      <alignment horizontal="right" vertical="center"/>
    </xf>
    <xf numFmtId="165" fontId="38" fillId="7" borderId="8" xfId="0" applyNumberFormat="1" applyFont="1" applyFill="1" applyBorder="1" applyAlignment="1">
      <alignment horizontal="right" vertical="center"/>
    </xf>
    <xf numFmtId="165" fontId="38" fillId="7" borderId="38" xfId="0" applyNumberFormat="1" applyFont="1" applyFill="1" applyBorder="1" applyAlignment="1">
      <alignment horizontal="right" vertical="center"/>
    </xf>
    <xf numFmtId="165" fontId="38" fillId="7" borderId="29" xfId="0" applyNumberFormat="1" applyFont="1" applyFill="1" applyBorder="1" applyAlignment="1">
      <alignment horizontal="right" vertical="center"/>
    </xf>
    <xf numFmtId="165" fontId="38" fillId="7" borderId="35" xfId="0" applyNumberFormat="1" applyFont="1" applyFill="1" applyBorder="1" applyAlignment="1">
      <alignment horizontal="right" vertical="center"/>
    </xf>
    <xf numFmtId="165" fontId="38" fillId="7" borderId="9" xfId="0" applyNumberFormat="1" applyFont="1" applyFill="1" applyBorder="1" applyAlignment="1">
      <alignment horizontal="right" vertical="center"/>
    </xf>
    <xf numFmtId="165" fontId="38" fillId="7" borderId="39" xfId="0" applyNumberFormat="1" applyFont="1" applyFill="1" applyBorder="1" applyAlignment="1">
      <alignment horizontal="right" vertical="center"/>
    </xf>
    <xf numFmtId="2" fontId="38" fillId="7" borderId="2" xfId="0" applyNumberFormat="1" applyFont="1" applyFill="1" applyBorder="1" applyAlignment="1">
      <alignment vertical="center"/>
    </xf>
    <xf numFmtId="2" fontId="38" fillId="7" borderId="8" xfId="0" applyNumberFormat="1" applyFont="1" applyFill="1" applyBorder="1" applyAlignment="1">
      <alignment vertical="center"/>
    </xf>
    <xf numFmtId="2" fontId="38" fillId="8" borderId="60" xfId="0" applyNumberFormat="1" applyFont="1" applyFill="1" applyBorder="1" applyAlignment="1">
      <alignment horizontal="right" vertical="center"/>
    </xf>
    <xf numFmtId="0" fontId="28" fillId="4" borderId="17" xfId="0" applyFont="1" applyFill="1" applyBorder="1"/>
    <xf numFmtId="0" fontId="17" fillId="0" borderId="0" xfId="38" applyFont="1" applyAlignment="1">
      <alignment vertical="center"/>
    </xf>
    <xf numFmtId="0" fontId="38" fillId="8" borderId="24" xfId="0" applyNumberFormat="1" applyFont="1" applyFill="1" applyBorder="1" applyAlignment="1">
      <alignment horizontal="center" vertical="center"/>
    </xf>
    <xf numFmtId="0" fontId="38" fillId="8" borderId="26" xfId="0" applyNumberFormat="1" applyFont="1" applyFill="1" applyBorder="1" applyAlignment="1">
      <alignment horizontal="center" vertical="center"/>
    </xf>
    <xf numFmtId="49" fontId="38" fillId="8" borderId="69" xfId="0" applyNumberFormat="1" applyFont="1" applyFill="1" applyBorder="1" applyAlignment="1">
      <alignment horizontal="center" vertical="center"/>
    </xf>
    <xf numFmtId="49" fontId="38" fillId="8" borderId="26" xfId="0" applyNumberFormat="1" applyFont="1" applyFill="1" applyBorder="1" applyAlignment="1">
      <alignment horizontal="center" vertical="center"/>
    </xf>
    <xf numFmtId="49" fontId="38" fillId="8" borderId="25" xfId="0" applyNumberFormat="1" applyFont="1" applyFill="1" applyBorder="1" applyAlignment="1">
      <alignment horizontal="center" vertical="center"/>
    </xf>
    <xf numFmtId="0" fontId="37" fillId="6" borderId="15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7" fillId="5" borderId="15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/>
    </xf>
    <xf numFmtId="177" fontId="27" fillId="4" borderId="3" xfId="0" applyNumberFormat="1" applyFont="1" applyFill="1" applyBorder="1" applyAlignment="1">
      <alignment horizontal="center" vertical="center"/>
    </xf>
    <xf numFmtId="177" fontId="27" fillId="4" borderId="22" xfId="0" applyNumberFormat="1" applyFont="1" applyFill="1" applyBorder="1" applyAlignment="1">
      <alignment horizontal="center" vertical="center"/>
    </xf>
    <xf numFmtId="177" fontId="27" fillId="4" borderId="23" xfId="0" applyNumberFormat="1" applyFont="1" applyFill="1" applyBorder="1" applyAlignment="1">
      <alignment horizontal="center" vertical="center"/>
    </xf>
    <xf numFmtId="0" fontId="38" fillId="4" borderId="24" xfId="0" applyFont="1" applyFill="1" applyBorder="1" applyAlignment="1">
      <alignment horizontal="center" vertical="center"/>
    </xf>
    <xf numFmtId="0" fontId="38" fillId="4" borderId="26" xfId="0" applyFont="1" applyFill="1" applyBorder="1" applyAlignment="1">
      <alignment horizontal="center" vertical="center"/>
    </xf>
    <xf numFmtId="0" fontId="38" fillId="4" borderId="25" xfId="0" applyFont="1" applyFill="1" applyBorder="1" applyAlignment="1">
      <alignment horizontal="center" vertical="center"/>
    </xf>
    <xf numFmtId="0" fontId="44" fillId="4" borderId="19" xfId="0" applyFont="1" applyFill="1" applyBorder="1" applyAlignment="1">
      <alignment horizontal="center" vertical="center"/>
    </xf>
    <xf numFmtId="0" fontId="44" fillId="4" borderId="20" xfId="0" applyFont="1" applyFill="1" applyBorder="1" applyAlignment="1">
      <alignment horizontal="center" vertical="center"/>
    </xf>
    <xf numFmtId="0" fontId="44" fillId="4" borderId="3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6" fillId="5" borderId="15" xfId="0" applyFont="1" applyFill="1" applyBorder="1" applyAlignment="1">
      <alignment horizontal="center" vertical="center"/>
    </xf>
    <xf numFmtId="0" fontId="46" fillId="5" borderId="16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 vertical="center"/>
    </xf>
    <xf numFmtId="0" fontId="38" fillId="4" borderId="20" xfId="0" applyFont="1" applyFill="1" applyBorder="1" applyAlignment="1">
      <alignment horizontal="center" vertical="center"/>
    </xf>
    <xf numFmtId="0" fontId="38" fillId="4" borderId="30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0" fillId="10" borderId="57" xfId="0" applyFont="1" applyFill="1" applyBorder="1" applyAlignment="1">
      <alignment horizontal="center" vertical="center"/>
    </xf>
    <xf numFmtId="0" fontId="20" fillId="10" borderId="58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10" borderId="55" xfId="0" applyFont="1" applyFill="1" applyBorder="1" applyAlignment="1">
      <alignment horizontal="center" vertical="center"/>
    </xf>
    <xf numFmtId="0" fontId="20" fillId="10" borderId="54" xfId="0" applyFont="1" applyFill="1" applyBorder="1" applyAlignment="1">
      <alignment horizontal="center" vertical="center"/>
    </xf>
    <xf numFmtId="2" fontId="24" fillId="9" borderId="19" xfId="0" applyNumberFormat="1" applyFont="1" applyFill="1" applyBorder="1" applyAlignment="1">
      <alignment horizontal="center" vertical="center"/>
    </xf>
    <xf numFmtId="2" fontId="24" fillId="9" borderId="17" xfId="0" applyNumberFormat="1" applyFont="1" applyFill="1" applyBorder="1" applyAlignment="1">
      <alignment horizontal="center" vertical="center"/>
    </xf>
    <xf numFmtId="2" fontId="24" fillId="9" borderId="15" xfId="0" applyNumberFormat="1" applyFont="1" applyFill="1" applyBorder="1" applyAlignment="1">
      <alignment horizontal="center" vertical="center"/>
    </xf>
    <xf numFmtId="2" fontId="24" fillId="9" borderId="36" xfId="0" applyNumberFormat="1" applyFont="1" applyFill="1" applyBorder="1" applyAlignment="1">
      <alignment horizontal="center" vertical="center"/>
    </xf>
    <xf numFmtId="2" fontId="24" fillId="9" borderId="16" xfId="0" applyNumberFormat="1" applyFont="1" applyFill="1" applyBorder="1" applyAlignment="1">
      <alignment horizontal="center" vertical="center"/>
    </xf>
    <xf numFmtId="0" fontId="20" fillId="10" borderId="53" xfId="0" applyFont="1" applyFill="1" applyBorder="1" applyAlignment="1">
      <alignment horizontal="center" vertical="center"/>
    </xf>
    <xf numFmtId="0" fontId="20" fillId="10" borderId="61" xfId="0" applyFont="1" applyFill="1" applyBorder="1" applyAlignment="1">
      <alignment horizontal="center" vertical="center"/>
    </xf>
    <xf numFmtId="0" fontId="20" fillId="10" borderId="62" xfId="0" applyFont="1" applyFill="1" applyBorder="1" applyAlignment="1">
      <alignment horizontal="center" vertical="center"/>
    </xf>
    <xf numFmtId="167" fontId="18" fillId="10" borderId="3" xfId="0" applyNumberFormat="1" applyFont="1" applyFill="1" applyBorder="1" applyAlignment="1" applyProtection="1">
      <alignment horizontal="center" vertical="center"/>
      <protection hidden="1"/>
    </xf>
    <xf numFmtId="167" fontId="18" fillId="10" borderId="23" xfId="0" applyNumberFormat="1" applyFont="1" applyFill="1" applyBorder="1" applyAlignment="1" applyProtection="1">
      <alignment horizontal="center" vertical="center"/>
      <protection hidden="1"/>
    </xf>
    <xf numFmtId="167" fontId="18" fillId="10" borderId="3" xfId="0" applyNumberFormat="1" applyFont="1" applyFill="1" applyBorder="1" applyAlignment="1">
      <alignment horizontal="center" vertical="center"/>
    </xf>
    <xf numFmtId="167" fontId="18" fillId="10" borderId="23" xfId="0" applyNumberFormat="1" applyFont="1" applyFill="1" applyBorder="1" applyAlignment="1">
      <alignment horizontal="center" vertical="center"/>
    </xf>
    <xf numFmtId="0" fontId="20" fillId="10" borderId="66" xfId="0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/>
    </xf>
    <xf numFmtId="0" fontId="4" fillId="10" borderId="52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textRotation="45"/>
    </xf>
    <xf numFmtId="16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10" borderId="55" xfId="41" applyFont="1" applyFill="1" applyBorder="1" applyAlignment="1">
      <alignment horizontal="center" vertical="center"/>
    </xf>
    <xf numFmtId="0" fontId="20" fillId="10" borderId="53" xfId="41" applyFont="1" applyFill="1" applyBorder="1" applyAlignment="1">
      <alignment horizontal="center" vertical="center"/>
    </xf>
    <xf numFmtId="0" fontId="20" fillId="10" borderId="57" xfId="41" applyFont="1" applyFill="1" applyBorder="1" applyAlignment="1">
      <alignment horizontal="center" vertical="center"/>
    </xf>
    <xf numFmtId="0" fontId="20" fillId="10" borderId="58" xfId="41" applyFont="1" applyFill="1" applyBorder="1" applyAlignment="1">
      <alignment horizontal="center" vertical="center"/>
    </xf>
    <xf numFmtId="0" fontId="20" fillId="2" borderId="0" xfId="41" applyFont="1" applyFill="1" applyBorder="1" applyAlignment="1">
      <alignment horizontal="center" vertical="center"/>
    </xf>
    <xf numFmtId="2" fontId="24" fillId="9" borderId="15" xfId="41" applyNumberFormat="1" applyFont="1" applyFill="1" applyBorder="1" applyAlignment="1">
      <alignment horizontal="center" vertical="center"/>
    </xf>
    <xf numFmtId="2" fontId="24" fillId="9" borderId="36" xfId="41" applyNumberFormat="1" applyFont="1" applyFill="1" applyBorder="1" applyAlignment="1">
      <alignment horizontal="center" vertical="center"/>
    </xf>
    <xf numFmtId="2" fontId="24" fillId="9" borderId="16" xfId="41" applyNumberFormat="1" applyFont="1" applyFill="1" applyBorder="1" applyAlignment="1">
      <alignment horizontal="center" vertical="center"/>
    </xf>
    <xf numFmtId="0" fontId="4" fillId="10" borderId="3" xfId="41" applyFont="1" applyFill="1" applyBorder="1" applyAlignment="1">
      <alignment horizontal="center" vertical="center"/>
    </xf>
    <xf numFmtId="0" fontId="4" fillId="10" borderId="22" xfId="41" applyFont="1" applyFill="1" applyBorder="1" applyAlignment="1">
      <alignment horizontal="center" vertical="center"/>
    </xf>
    <xf numFmtId="0" fontId="4" fillId="10" borderId="23" xfId="41" applyFont="1" applyFill="1" applyBorder="1" applyAlignment="1">
      <alignment horizontal="center" vertical="center"/>
    </xf>
    <xf numFmtId="0" fontId="20" fillId="10" borderId="54" xfId="41" applyFont="1" applyFill="1" applyBorder="1" applyAlignment="1">
      <alignment horizontal="center" vertical="center"/>
    </xf>
    <xf numFmtId="0" fontId="20" fillId="10" borderId="61" xfId="41" applyFont="1" applyFill="1" applyBorder="1" applyAlignment="1">
      <alignment horizontal="center" vertical="center"/>
    </xf>
    <xf numFmtId="0" fontId="20" fillId="10" borderId="62" xfId="41" applyFont="1" applyFill="1" applyBorder="1" applyAlignment="1">
      <alignment horizontal="center" vertical="center"/>
    </xf>
    <xf numFmtId="0" fontId="20" fillId="10" borderId="66" xfId="41" applyFont="1" applyFill="1" applyBorder="1" applyAlignment="1">
      <alignment horizontal="center" vertical="center"/>
    </xf>
    <xf numFmtId="0" fontId="20" fillId="2" borderId="13" xfId="41" applyFont="1" applyFill="1" applyBorder="1" applyAlignment="1">
      <alignment horizontal="center" vertical="center"/>
    </xf>
    <xf numFmtId="164" fontId="3" fillId="0" borderId="0" xfId="41" applyNumberFormat="1" applyFont="1" applyFill="1" applyBorder="1" applyAlignment="1">
      <alignment horizontal="center" vertical="center"/>
    </xf>
    <xf numFmtId="0" fontId="6" fillId="0" borderId="0" xfId="41" applyFont="1" applyFill="1" applyBorder="1"/>
    <xf numFmtId="0" fontId="4" fillId="10" borderId="50" xfId="41" applyFont="1" applyFill="1" applyBorder="1" applyAlignment="1">
      <alignment horizontal="center" vertical="center"/>
    </xf>
    <xf numFmtId="0" fontId="4" fillId="10" borderId="52" xfId="41" applyFont="1" applyFill="1" applyBorder="1" applyAlignment="1">
      <alignment horizontal="center" vertical="center"/>
    </xf>
    <xf numFmtId="0" fontId="4" fillId="10" borderId="51" xfId="41" applyFont="1" applyFill="1" applyBorder="1" applyAlignment="1">
      <alignment horizontal="center" vertical="center"/>
    </xf>
    <xf numFmtId="0" fontId="4" fillId="2" borderId="13" xfId="41" applyFont="1" applyFill="1" applyBorder="1" applyAlignment="1">
      <alignment horizontal="center" vertical="center"/>
    </xf>
    <xf numFmtId="0" fontId="4" fillId="2" borderId="0" xfId="41" applyFont="1" applyFill="1" applyBorder="1" applyAlignment="1">
      <alignment horizontal="center" vertical="center"/>
    </xf>
    <xf numFmtId="2" fontId="24" fillId="9" borderId="19" xfId="41" applyNumberFormat="1" applyFont="1" applyFill="1" applyBorder="1" applyAlignment="1">
      <alignment horizontal="center" vertical="center"/>
    </xf>
    <xf numFmtId="2" fontId="24" fillId="9" borderId="17" xfId="41" applyNumberFormat="1" applyFont="1" applyFill="1" applyBorder="1" applyAlignment="1">
      <alignment horizontal="center" vertical="center"/>
    </xf>
    <xf numFmtId="0" fontId="4" fillId="10" borderId="27" xfId="41" applyFont="1" applyFill="1" applyBorder="1" applyAlignment="1">
      <alignment horizontal="center" vertical="center"/>
    </xf>
    <xf numFmtId="0" fontId="22" fillId="2" borderId="0" xfId="41" applyFont="1" applyFill="1" applyBorder="1" applyAlignment="1">
      <alignment horizontal="center" vertical="center"/>
    </xf>
    <xf numFmtId="0" fontId="18" fillId="2" borderId="0" xfId="41" applyFont="1" applyFill="1" applyAlignment="1">
      <alignment horizontal="center"/>
    </xf>
    <xf numFmtId="167" fontId="18" fillId="10" borderId="3" xfId="41" applyNumberFormat="1" applyFont="1" applyFill="1" applyBorder="1" applyAlignment="1" applyProtection="1">
      <alignment horizontal="center" vertical="center"/>
      <protection hidden="1"/>
    </xf>
    <xf numFmtId="167" fontId="18" fillId="10" borderId="23" xfId="41" applyNumberFormat="1" applyFont="1" applyFill="1" applyBorder="1" applyAlignment="1" applyProtection="1">
      <alignment horizontal="center" vertical="center"/>
      <protection hidden="1"/>
    </xf>
    <xf numFmtId="167" fontId="18" fillId="10" borderId="3" xfId="41" applyNumberFormat="1" applyFont="1" applyFill="1" applyBorder="1" applyAlignment="1">
      <alignment horizontal="center" vertical="center"/>
    </xf>
    <xf numFmtId="167" fontId="18" fillId="10" borderId="23" xfId="41" applyNumberFormat="1" applyFont="1" applyFill="1" applyBorder="1" applyAlignment="1">
      <alignment horizontal="center" vertical="center"/>
    </xf>
    <xf numFmtId="165" fontId="38" fillId="4" borderId="22" xfId="0" applyNumberFormat="1" applyFont="1" applyFill="1" applyBorder="1" applyAlignment="1">
      <alignment horizontal="right" vertical="center"/>
    </xf>
    <xf numFmtId="165" fontId="40" fillId="2" borderId="22" xfId="0" applyNumberFormat="1" applyFont="1" applyFill="1" applyBorder="1"/>
    <xf numFmtId="0" fontId="40" fillId="2" borderId="22" xfId="0" applyFont="1" applyFill="1" applyBorder="1"/>
  </cellXfs>
  <cellStyles count="45">
    <cellStyle name="1 indent" xfId="1"/>
    <cellStyle name="2 indents" xfId="2"/>
    <cellStyle name="3 indents" xfId="3"/>
    <cellStyle name="4 indents" xfId="4"/>
    <cellStyle name="Bad" xfId="37" builtinId="27"/>
    <cellStyle name="Bad 2" xfId="4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4"/>
    <cellStyle name="Normal 11" xfId="35"/>
    <cellStyle name="Normal 12" xfId="36"/>
    <cellStyle name="Normal 13" xfId="40"/>
    <cellStyle name="Normal 14" xfId="42"/>
    <cellStyle name="Normal 15" xfId="43"/>
    <cellStyle name="Normal 2" xfId="22"/>
    <cellStyle name="Normal 2 2" xfId="38"/>
    <cellStyle name="Normal 2 3" xfId="41"/>
    <cellStyle name="Normal 3" xfId="26"/>
    <cellStyle name="Normal 4" xfId="28"/>
    <cellStyle name="Normal 5" xfId="29"/>
    <cellStyle name="Normal 6" xfId="30"/>
    <cellStyle name="Normal 7" xfId="31"/>
    <cellStyle name="Normal 8" xfId="32"/>
    <cellStyle name="Normal 9" xfId="33"/>
    <cellStyle name="Normal_Execution for 2012_int" xfId="39"/>
    <cellStyle name="Normal_Sheet1" xfId="27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6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7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8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9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6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7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8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9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55033</xdr:colOff>
      <xdr:row>0</xdr:row>
      <xdr:rowOff>0</xdr:rowOff>
    </xdr:from>
    <xdr:to>
      <xdr:col>10</xdr:col>
      <xdr:colOff>172507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08483" y="0"/>
          <a:ext cx="841374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55033</xdr:colOff>
      <xdr:row>0</xdr:row>
      <xdr:rowOff>0</xdr:rowOff>
    </xdr:from>
    <xdr:to>
      <xdr:col>11</xdr:col>
      <xdr:colOff>143932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9783" y="0"/>
          <a:ext cx="843491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392206</xdr:colOff>
      <xdr:row>6</xdr:row>
      <xdr:rowOff>0</xdr:rowOff>
    </xdr:to>
    <xdr:pic>
      <xdr:nvPicPr>
        <xdr:cNvPr id="3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0"/>
          <a:ext cx="838200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28576</xdr:rowOff>
    </xdr:from>
    <xdr:to>
      <xdr:col>10</xdr:col>
      <xdr:colOff>295274</xdr:colOff>
      <xdr:row>6</xdr:row>
      <xdr:rowOff>38101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4100" y="190501"/>
          <a:ext cx="752475" cy="81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9700" y="28575"/>
          <a:ext cx="838200" cy="971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28575"/>
          <a:ext cx="838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DATA\US\GEO\MISC\medium-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fad\DATA\O2\HRV\FIS\hrv-fi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chan/AppData/Local/Microsoft/Windows/Temporary%20Internet%20Files/Content.IE5/RU4I0UD6/GDDS%20tabela%20sa%20fiskalnim%20i%20podacima%20o%20javnom%20dug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AL"/>
      <sheetName val="BOP"/>
      <sheetName val="FIS"/>
      <sheetName val="MACROF"/>
      <sheetName val="debt_sust"/>
      <sheetName val="WEO"/>
      <sheetName val="Ostvarenj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umentation"/>
      <sheetName val="B"/>
      <sheetName val="C"/>
      <sheetName val="D"/>
      <sheetName val="financ"/>
      <sheetName val="financsum"/>
      <sheetName val="EBFs"/>
      <sheetName val="consolid"/>
      <sheetName val="local"/>
      <sheetName val="SR tab 2"/>
      <sheetName val="K"/>
      <sheetName val="struct"/>
      <sheetName val="L"/>
      <sheetName val="S-I"/>
      <sheetName val="M"/>
      <sheetName val="N"/>
      <sheetName val="function"/>
      <sheetName val="pensions"/>
      <sheetName val="Gen1"/>
      <sheetName val="Gen2"/>
      <sheetName val="Gen3"/>
      <sheetName val="m-t"/>
      <sheetName val="Q4WEO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nalitics tab 2014"/>
      <sheetName val="2014 - plan"/>
      <sheetName val="2014 - execution "/>
      <sheetName val="2013 - execution"/>
      <sheetName val="2013 - plan"/>
      <sheetName val="2012 - execution "/>
      <sheetName val="2012 - plan"/>
      <sheetName val="Public debt tab"/>
      <sheetName val="MasterSheet"/>
    </sheetNames>
    <sheetDataSet>
      <sheetData sheetId="0"/>
      <sheetData sheetId="1">
        <row r="14">
          <cell r="D14">
            <v>3516000000</v>
          </cell>
        </row>
      </sheetData>
      <sheetData sheetId="2"/>
      <sheetData sheetId="3">
        <row r="14">
          <cell r="D14">
            <v>3335900000</v>
          </cell>
        </row>
      </sheetData>
      <sheetData sheetId="4">
        <row r="18">
          <cell r="D18" t="str">
            <v>Januar</v>
          </cell>
          <cell r="E18" t="str">
            <v>Februar</v>
          </cell>
          <cell r="F18" t="str">
            <v>Mart</v>
          </cell>
          <cell r="G18" t="str">
            <v>April</v>
          </cell>
          <cell r="H18" t="str">
            <v>Maj</v>
          </cell>
          <cell r="I18" t="str">
            <v>Jun</v>
          </cell>
          <cell r="J18" t="str">
            <v>Jul</v>
          </cell>
          <cell r="K18" t="str">
            <v>Avgust</v>
          </cell>
          <cell r="L18" t="str">
            <v>Septembar</v>
          </cell>
          <cell r="M18" t="str">
            <v>Oktobar</v>
          </cell>
          <cell r="N18" t="str">
            <v>Novembar</v>
          </cell>
          <cell r="O18" t="str">
            <v>Decembar</v>
          </cell>
        </row>
      </sheetData>
      <sheetData sheetId="5"/>
      <sheetData sheetId="6"/>
      <sheetData sheetId="7"/>
      <sheetData sheetId="8">
        <row r="1">
          <cell r="A1">
            <v>2</v>
          </cell>
        </row>
        <row r="5">
          <cell r="B5" t="str">
            <v>CRNA GORA</v>
          </cell>
          <cell r="C5" t="str">
            <v>MONTENEGRO</v>
          </cell>
        </row>
        <row r="6">
          <cell r="B6" t="str">
            <v>MINISTARSTVO FINANSIJA</v>
          </cell>
          <cell r="C6" t="str">
            <v>MINISTRY OF FINANCE</v>
          </cell>
        </row>
        <row r="257">
          <cell r="C257" t="str">
            <v>mil. €</v>
          </cell>
          <cell r="D257" t="str">
            <v xml:space="preserve"> % BDP</v>
          </cell>
          <cell r="E257" t="str">
            <v>mil. €</v>
          </cell>
          <cell r="F257" t="str">
            <v xml:space="preserve"> % BDP</v>
          </cell>
          <cell r="G257" t="str">
            <v>mil. €</v>
          </cell>
          <cell r="H257" t="str">
            <v xml:space="preserve"> % BDP</v>
          </cell>
        </row>
        <row r="258">
          <cell r="C258" t="str">
            <v>mil. €</v>
          </cell>
          <cell r="D258" t="str">
            <v xml:space="preserve"> % GDP</v>
          </cell>
          <cell r="E258" t="str">
            <v>mil. €</v>
          </cell>
          <cell r="F258" t="str">
            <v xml:space="preserve"> % GDP</v>
          </cell>
          <cell r="G258" t="str">
            <v>mil. €</v>
          </cell>
          <cell r="H258" t="str">
            <v xml:space="preserve"> % GDP</v>
          </cell>
        </row>
        <row r="328">
          <cell r="B328" t="str">
            <v>Izvor: Ministarstvo finansija Crne Gore</v>
          </cell>
          <cell r="C328" t="str">
            <v>Sourse: Ministry of Finance of Montenegro</v>
          </cell>
        </row>
        <row r="435">
          <cell r="B435" t="str">
            <v>Stanje javnog duga, na kraju perioda</v>
          </cell>
          <cell r="C435" t="str">
            <v>Public debt, at the end of the period</v>
          </cell>
        </row>
        <row r="437">
          <cell r="B437" t="str">
            <v>Ukupno javni dug</v>
          </cell>
          <cell r="C437" t="str">
            <v>Public debt</v>
          </cell>
        </row>
        <row r="438">
          <cell r="B438" t="str">
            <v>Dug prema rezidentima</v>
          </cell>
          <cell r="C438" t="str">
            <v>Debt to residents</v>
          </cell>
        </row>
        <row r="439">
          <cell r="B439" t="str">
            <v>Dug prema nerezidentima</v>
          </cell>
          <cell r="C439" t="str">
            <v>Debt to nonresidents</v>
          </cell>
        </row>
        <row r="441">
          <cell r="B441" t="str">
            <v>Stanje javnog duga, kvartalno</v>
          </cell>
          <cell r="C441" t="str">
            <v>I kvartal</v>
          </cell>
          <cell r="D441" t="str">
            <v>II kvartal</v>
          </cell>
          <cell r="E441" t="str">
            <v>III kvartal</v>
          </cell>
          <cell r="F441" t="str">
            <v>IV kvartal</v>
          </cell>
        </row>
        <row r="442">
          <cell r="B442" t="str">
            <v xml:space="preserve">Public debt, quaterly </v>
          </cell>
          <cell r="C442" t="str">
            <v>I quater</v>
          </cell>
          <cell r="D442" t="str">
            <v>II quater</v>
          </cell>
          <cell r="E442" t="str">
            <v>III quater</v>
          </cell>
          <cell r="F442" t="str">
            <v>IV quater</v>
          </cell>
        </row>
        <row r="443">
          <cell r="B443" t="str">
            <v>Stanje javnog duga, po mjesecima</v>
          </cell>
        </row>
        <row r="444">
          <cell r="B444" t="str">
            <v>Public debt, monthly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theme="4" tint="0.79998168889431442"/>
    <pageSetUpPr fitToPage="1"/>
  </sheetPr>
  <dimension ref="A1:AK149"/>
  <sheetViews>
    <sheetView zoomScale="85" zoomScaleNormal="85" workbookViewId="0">
      <pane ySplit="18" topLeftCell="A19" activePane="bottomLeft" state="frozen"/>
      <selection pane="bottomLeft" activeCell="F19" sqref="F19"/>
    </sheetView>
  </sheetViews>
  <sheetFormatPr defaultRowHeight="12.75"/>
  <cols>
    <col min="1" max="3" width="9.140625" style="554" customWidth="1"/>
    <col min="4" max="4" width="44.7109375" style="554" customWidth="1"/>
    <col min="5" max="6" width="14.28515625" style="554" customWidth="1"/>
    <col min="7" max="8" width="15.42578125" style="554" customWidth="1"/>
    <col min="9" max="10" width="14.28515625" style="554" customWidth="1"/>
    <col min="11" max="11" width="13.7109375" style="554" customWidth="1"/>
    <col min="12" max="12" width="10.140625" style="554" customWidth="1"/>
    <col min="13" max="13" width="10.7109375" style="554" customWidth="1"/>
    <col min="14" max="15" width="14.28515625" style="554" customWidth="1"/>
    <col min="16" max="16" width="10.42578125" style="554" customWidth="1"/>
    <col min="17" max="17" width="12.42578125" style="554" customWidth="1"/>
    <col min="18" max="18" width="12" style="554" customWidth="1"/>
    <col min="19" max="20" width="11.7109375" style="554" customWidth="1"/>
    <col min="21" max="21" width="15.7109375" style="554" customWidth="1"/>
    <col min="22" max="16384" width="9.140625" style="554"/>
  </cols>
  <sheetData>
    <row r="1" spans="1:37">
      <c r="A1" s="492"/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</row>
    <row r="2" spans="1:37">
      <c r="A2" s="492"/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  <c r="AJ2" s="492"/>
      <c r="AK2" s="492"/>
    </row>
    <row r="3" spans="1:37">
      <c r="A3" s="492"/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  <c r="AG3" s="492"/>
      <c r="AH3" s="492"/>
      <c r="AI3" s="492"/>
      <c r="AJ3" s="492"/>
      <c r="AK3" s="492"/>
    </row>
    <row r="4" spans="1:37" hidden="1">
      <c r="A4" s="492"/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  <c r="AK4" s="492"/>
    </row>
    <row r="5" spans="1:37" hidden="1">
      <c r="A5" s="492"/>
      <c r="B5" s="492"/>
      <c r="C5" s="492"/>
      <c r="D5" s="514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492"/>
      <c r="X5" s="492"/>
      <c r="Y5" s="492"/>
      <c r="Z5" s="492"/>
      <c r="AA5" s="492"/>
      <c r="AB5" s="492"/>
      <c r="AC5" s="492"/>
      <c r="AD5" s="492"/>
      <c r="AE5" s="492"/>
      <c r="AF5" s="492"/>
      <c r="AG5" s="492"/>
      <c r="AH5" s="492"/>
      <c r="AI5" s="492"/>
      <c r="AJ5" s="492"/>
      <c r="AK5" s="492"/>
    </row>
    <row r="6" spans="1:37" hidden="1">
      <c r="A6" s="492"/>
      <c r="B6" s="492"/>
      <c r="C6" s="492"/>
      <c r="D6" s="514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2"/>
    </row>
    <row r="7" spans="1:37" hidden="1">
      <c r="A7" s="492"/>
      <c r="B7" s="492"/>
      <c r="C7" s="492"/>
      <c r="D7" s="514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</row>
    <row r="8" spans="1:37" ht="15.75" hidden="1">
      <c r="A8" s="492"/>
      <c r="B8" s="492"/>
      <c r="C8" s="492"/>
      <c r="D8" s="514"/>
      <c r="E8" s="492"/>
      <c r="F8" s="555"/>
      <c r="G8" s="555"/>
      <c r="H8" s="555"/>
      <c r="I8" s="737" t="str">
        <f>IF(MasterSheet!$A$1=1, MasterSheet!C5,MasterSheet!B5)</f>
        <v>CRNA GORA</v>
      </c>
      <c r="J8" s="737"/>
      <c r="K8" s="737"/>
      <c r="L8" s="737"/>
      <c r="M8" s="555"/>
      <c r="N8" s="555"/>
      <c r="O8" s="555"/>
      <c r="P8" s="555"/>
      <c r="Q8" s="555"/>
      <c r="R8" s="555"/>
      <c r="S8" s="555"/>
      <c r="T8" s="555"/>
      <c r="U8" s="555"/>
      <c r="V8" s="492"/>
      <c r="W8" s="492"/>
      <c r="X8" s="492"/>
      <c r="Y8" s="492"/>
      <c r="Z8" s="492"/>
      <c r="AA8" s="514"/>
      <c r="AB8" s="492"/>
      <c r="AC8" s="492"/>
      <c r="AD8" s="492"/>
      <c r="AE8" s="492"/>
      <c r="AF8" s="492"/>
      <c r="AG8" s="492"/>
      <c r="AH8" s="492"/>
      <c r="AI8" s="492"/>
      <c r="AJ8" s="492"/>
      <c r="AK8" s="492"/>
    </row>
    <row r="9" spans="1:37" ht="15.75" hidden="1">
      <c r="A9" s="492"/>
      <c r="B9" s="492"/>
      <c r="C9" s="492"/>
      <c r="D9" s="556"/>
      <c r="E9" s="492"/>
      <c r="F9" s="492"/>
      <c r="G9" s="492"/>
      <c r="H9" s="737" t="str">
        <f>IF(MasterSheet!$A$1=1, MasterSheet!C6,MasterSheet!B6)</f>
        <v>MINISTARSTVO FINANSIJA</v>
      </c>
      <c r="I9" s="737"/>
      <c r="J9" s="737"/>
      <c r="K9" s="737"/>
      <c r="L9" s="737"/>
      <c r="M9" s="737"/>
      <c r="N9" s="557"/>
      <c r="O9" s="555"/>
      <c r="P9" s="555"/>
      <c r="Q9" s="555"/>
      <c r="R9" s="555"/>
      <c r="S9" s="555"/>
      <c r="T9" s="555"/>
      <c r="U9" s="555"/>
      <c r="V9" s="555"/>
      <c r="W9" s="555"/>
      <c r="X9" s="555"/>
      <c r="Y9" s="555"/>
      <c r="Z9" s="492"/>
      <c r="AA9" s="514"/>
      <c r="AB9" s="492"/>
      <c r="AC9" s="492"/>
      <c r="AD9" s="492"/>
      <c r="AE9" s="492"/>
      <c r="AF9" s="492"/>
      <c r="AG9" s="492"/>
      <c r="AH9" s="492"/>
      <c r="AI9" s="492"/>
      <c r="AJ9" s="492"/>
      <c r="AK9" s="492"/>
    </row>
    <row r="10" spans="1:37" hidden="1">
      <c r="A10" s="492"/>
      <c r="B10" s="492"/>
      <c r="C10" s="492"/>
      <c r="D10" s="514"/>
      <c r="E10" s="492"/>
      <c r="F10" s="492"/>
      <c r="G10" s="492"/>
      <c r="H10" s="492"/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2"/>
      <c r="U10" s="492"/>
      <c r="V10" s="492"/>
      <c r="W10" s="492"/>
      <c r="X10" s="492"/>
      <c r="Y10" s="492"/>
      <c r="Z10" s="492"/>
      <c r="AA10" s="514"/>
      <c r="AB10" s="492"/>
      <c r="AC10" s="492"/>
      <c r="AD10" s="492"/>
      <c r="AE10" s="492"/>
      <c r="AF10" s="492"/>
      <c r="AG10" s="492"/>
      <c r="AH10" s="492"/>
      <c r="AI10" s="492"/>
      <c r="AJ10" s="492"/>
      <c r="AK10" s="492"/>
    </row>
    <row r="11" spans="1:37" hidden="1">
      <c r="A11" s="492"/>
      <c r="B11" s="492"/>
      <c r="C11" s="492"/>
      <c r="D11" s="514"/>
      <c r="E11" s="492"/>
      <c r="F11" s="514"/>
      <c r="G11" s="514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514"/>
      <c r="S11" s="514"/>
      <c r="T11" s="514"/>
      <c r="U11" s="492"/>
      <c r="V11" s="492"/>
      <c r="W11" s="492"/>
      <c r="X11" s="492"/>
      <c r="Y11" s="492"/>
      <c r="Z11" s="492"/>
      <c r="AA11" s="514"/>
      <c r="AB11" s="492"/>
      <c r="AC11" s="492"/>
      <c r="AD11" s="492"/>
      <c r="AE11" s="492"/>
      <c r="AF11" s="492"/>
      <c r="AG11" s="492"/>
      <c r="AH11" s="492"/>
      <c r="AI11" s="492"/>
      <c r="AJ11" s="492"/>
      <c r="AK11" s="492"/>
    </row>
    <row r="12" spans="1:37" hidden="1">
      <c r="A12" s="492"/>
      <c r="B12" s="492"/>
      <c r="C12" s="492"/>
      <c r="D12" s="514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514"/>
      <c r="Q12" s="514"/>
      <c r="R12" s="514"/>
      <c r="S12" s="514"/>
      <c r="T12" s="514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  <c r="AH12" s="492"/>
      <c r="AI12" s="492"/>
      <c r="AJ12" s="492"/>
      <c r="AK12" s="492"/>
    </row>
    <row r="13" spans="1:37" ht="15" customHeight="1">
      <c r="A13" s="492"/>
      <c r="B13" s="492"/>
      <c r="C13" s="492"/>
      <c r="D13" s="492"/>
      <c r="E13" s="492"/>
      <c r="F13" s="492"/>
      <c r="G13" s="492"/>
      <c r="H13" s="492"/>
      <c r="I13" s="492"/>
      <c r="J13" s="492"/>
      <c r="K13" s="514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2"/>
      <c r="AB13" s="492"/>
      <c r="AC13" s="492"/>
      <c r="AD13" s="492"/>
      <c r="AE13" s="492"/>
      <c r="AF13" s="492"/>
      <c r="AG13" s="492"/>
      <c r="AH13" s="492"/>
      <c r="AI13" s="492"/>
      <c r="AJ13" s="492"/>
      <c r="AK13" s="492"/>
    </row>
    <row r="14" spans="1:37" ht="15" customHeight="1">
      <c r="A14" s="492"/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  <c r="AE14" s="492"/>
      <c r="AF14" s="492"/>
      <c r="AG14" s="492"/>
      <c r="AH14" s="492"/>
      <c r="AI14" s="492"/>
      <c r="AJ14" s="492"/>
      <c r="AK14" s="492"/>
    </row>
    <row r="15" spans="1:37" ht="15" customHeight="1">
      <c r="A15" s="492"/>
      <c r="B15" s="492"/>
      <c r="C15" s="492"/>
      <c r="D15" s="492"/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  <c r="AE15" s="492"/>
      <c r="AF15" s="492"/>
      <c r="AG15" s="492"/>
      <c r="AH15" s="492"/>
      <c r="AI15" s="492"/>
      <c r="AJ15" s="492"/>
      <c r="AK15" s="492"/>
    </row>
    <row r="16" spans="1:37" ht="15" customHeight="1" thickBot="1">
      <c r="A16" s="492"/>
      <c r="B16" s="492"/>
      <c r="C16" s="492"/>
      <c r="D16" s="492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  <c r="T16" s="514"/>
      <c r="U16" s="514"/>
      <c r="V16" s="492"/>
      <c r="W16" s="492"/>
      <c r="X16" s="492"/>
      <c r="Y16" s="492"/>
      <c r="Z16" s="492"/>
      <c r="AA16" s="492"/>
      <c r="AB16" s="492"/>
      <c r="AC16" s="492"/>
      <c r="AD16" s="492"/>
      <c r="AE16" s="492"/>
      <c r="AF16" s="492"/>
      <c r="AG16" s="492"/>
      <c r="AH16" s="492"/>
      <c r="AI16" s="492"/>
      <c r="AJ16" s="492"/>
      <c r="AK16" s="492"/>
    </row>
    <row r="17" spans="1:37" ht="21" customHeight="1" thickTop="1">
      <c r="A17" s="492"/>
      <c r="B17" s="492"/>
      <c r="C17" s="492"/>
      <c r="D17" s="735" t="str">
        <f>IF(MasterSheet!$A$1=1,MasterSheet!B433,MasterSheet!B432)</f>
        <v>Analitika ostvarenja</v>
      </c>
      <c r="E17" s="730" t="s">
        <v>416</v>
      </c>
      <c r="F17" s="731"/>
      <c r="G17" s="731"/>
      <c r="H17" s="731"/>
      <c r="I17" s="731"/>
      <c r="J17" s="731"/>
      <c r="K17" s="731"/>
      <c r="L17" s="732" t="s">
        <v>417</v>
      </c>
      <c r="M17" s="733"/>
      <c r="N17" s="733"/>
      <c r="O17" s="733"/>
      <c r="P17" s="733"/>
      <c r="Q17" s="733"/>
      <c r="R17" s="734"/>
      <c r="S17" s="412"/>
      <c r="T17" s="412"/>
      <c r="U17" s="412"/>
      <c r="V17" s="492"/>
      <c r="W17" s="492"/>
      <c r="X17" s="492"/>
      <c r="Y17" s="492"/>
      <c r="Z17" s="492"/>
      <c r="AA17" s="492"/>
      <c r="AB17" s="492"/>
      <c r="AC17" s="492"/>
      <c r="AD17" s="492"/>
      <c r="AE17" s="492"/>
      <c r="AF17" s="492"/>
      <c r="AG17" s="492"/>
      <c r="AH17" s="492"/>
      <c r="AI17" s="492"/>
      <c r="AJ17" s="492"/>
      <c r="AK17" s="492"/>
    </row>
    <row r="18" spans="1:37" ht="39" thickBot="1">
      <c r="A18" s="492"/>
      <c r="B18" s="492"/>
      <c r="C18" s="492"/>
      <c r="D18" s="736"/>
      <c r="E18" s="413" t="s">
        <v>336</v>
      </c>
      <c r="F18" s="704" t="str">
        <f>IF(MasterSheet!$A$1=1,MasterSheet!$C$433,MasterSheet!$C$432)</f>
        <v>Ostvarenje</v>
      </c>
      <c r="G18" s="705" t="s">
        <v>382</v>
      </c>
      <c r="H18" s="705" t="str">
        <f>+CONCATENATE(E17," / ", E17, " plan")</f>
        <v>Jan - Jun 2014 / Jan - Jun 2014 plan</v>
      </c>
      <c r="I18" s="707" t="str">
        <f>+CONCATENATE(LEFT(E17,9)," 2013")</f>
        <v>Jan - Jun 2013</v>
      </c>
      <c r="J18" s="706" t="s">
        <v>383</v>
      </c>
      <c r="K18" s="708" t="str">
        <f>+CONCATENATE(E17, " / ", I18)</f>
        <v>Jan - Jun 2014 / Jan - Jun 2013</v>
      </c>
      <c r="L18" s="709" t="s">
        <v>336</v>
      </c>
      <c r="M18" s="710" t="str">
        <f>IF(MasterSheet!$A$1=1,MasterSheet!$C$433,MasterSheet!$C$432)</f>
        <v>Ostvarenje</v>
      </c>
      <c r="N18" s="705" t="s">
        <v>382</v>
      </c>
      <c r="O18" s="711" t="str">
        <f>+CONCATENATE(L17," /    ", L17, " plan")</f>
        <v>Jun 2014 /    Jun 2014 plan</v>
      </c>
      <c r="P18" s="704" t="str">
        <f>+CONCATENATE(LEFT(L17,4),"2013")</f>
        <v>Jun 2013</v>
      </c>
      <c r="Q18" s="705" t="s">
        <v>383</v>
      </c>
      <c r="R18" s="414" t="str">
        <f>+CONCATENATE(L17, "  / ", P18)</f>
        <v>Jun 2014  / Jun 2013</v>
      </c>
      <c r="S18" s="415"/>
      <c r="T18" s="415"/>
      <c r="U18" s="415"/>
      <c r="V18" s="492"/>
      <c r="W18" s="492"/>
      <c r="X18" s="492"/>
      <c r="Y18" s="492"/>
      <c r="Z18" s="492"/>
      <c r="AA18" s="492"/>
      <c r="AB18" s="492"/>
      <c r="AC18" s="492"/>
      <c r="AD18" s="492"/>
      <c r="AE18" s="492"/>
      <c r="AF18" s="492"/>
      <c r="AG18" s="492"/>
      <c r="AH18" s="492"/>
      <c r="AI18" s="492"/>
      <c r="AJ18" s="492"/>
      <c r="AK18" s="492"/>
    </row>
    <row r="19" spans="1:37" ht="15" customHeight="1" thickTop="1" thickBot="1">
      <c r="A19" s="492"/>
      <c r="B19" s="492"/>
      <c r="C19" s="492"/>
      <c r="D19" s="558" t="str">
        <f>IF(MasterSheet!$A$1=1,MasterSheet!C337,MasterSheet!B337)</f>
        <v>Izvorni prihodi</v>
      </c>
      <c r="E19" s="429">
        <f>+SUM('2014 - plan'!D19:I19)</f>
        <v>544181713.35374999</v>
      </c>
      <c r="F19" s="686">
        <f>+'2014 - execution '!P19</f>
        <v>574750063.71999991</v>
      </c>
      <c r="G19" s="696">
        <f>+F19-E19</f>
        <v>30568350.366249919</v>
      </c>
      <c r="H19" s="430">
        <f>+F19/E19*100</f>
        <v>105.6173056933243</v>
      </c>
      <c r="I19" s="431">
        <f>+SUM('2013 - execution'!D19:I19)</f>
        <v>518199799.38000005</v>
      </c>
      <c r="J19" s="431">
        <f>+F19-I19</f>
        <v>56550264.339999855</v>
      </c>
      <c r="K19" s="691">
        <f>F19/I19*100</f>
        <v>110.9128302264222</v>
      </c>
      <c r="L19" s="696">
        <f>+'2014 - plan'!I19</f>
        <v>105858468.0117318</v>
      </c>
      <c r="M19" s="696">
        <f>+'2014 - execution '!I19</f>
        <v>109846821.42</v>
      </c>
      <c r="N19" s="696">
        <f>+M19-L19</f>
        <v>3988353.4082681984</v>
      </c>
      <c r="O19" s="688">
        <f>+M19/L19*100-100</f>
        <v>3.7676281200538284</v>
      </c>
      <c r="P19" s="700">
        <f>+'2013 - execution'!I19</f>
        <v>100021639.11</v>
      </c>
      <c r="Q19" s="429">
        <f>+M19-P19</f>
        <v>9825182.3100000024</v>
      </c>
      <c r="R19" s="432">
        <f>M19/P19*100-100</f>
        <v>9.82305668795793</v>
      </c>
      <c r="S19" s="398"/>
      <c r="T19" s="398"/>
      <c r="U19" s="398"/>
      <c r="V19" s="492"/>
      <c r="W19" s="492"/>
      <c r="X19" s="492"/>
      <c r="Y19" s="492"/>
      <c r="Z19" s="492"/>
      <c r="AA19" s="492"/>
      <c r="AB19" s="492"/>
      <c r="AC19" s="492"/>
      <c r="AD19" s="492"/>
      <c r="AE19" s="492"/>
      <c r="AF19" s="492"/>
      <c r="AG19" s="492"/>
      <c r="AH19" s="492"/>
      <c r="AI19" s="492"/>
      <c r="AJ19" s="492"/>
      <c r="AK19" s="492"/>
    </row>
    <row r="20" spans="1:37" ht="15" customHeight="1" thickTop="1">
      <c r="A20" s="492"/>
      <c r="B20" s="492"/>
      <c r="C20" s="492"/>
      <c r="D20" s="486" t="str">
        <f>IF(MasterSheet!$A$1=1,MasterSheet!C338,MasterSheet!B338)</f>
        <v>Porezi</v>
      </c>
      <c r="E20" s="717">
        <f>+SUM('2014 - plan'!D20:I20)</f>
        <v>354897074.4086231</v>
      </c>
      <c r="F20" s="701">
        <f>+'2014 - execution '!P20</f>
        <v>360862720.15000004</v>
      </c>
      <c r="G20" s="422">
        <f>+F20-E20</f>
        <v>5965645.7413769364</v>
      </c>
      <c r="H20" s="559">
        <f t="shared" ref="H20:H88" si="0">+F20/E20*100</f>
        <v>101.68095094931896</v>
      </c>
      <c r="I20" s="720">
        <f>+SUM('2013 - execution'!D20:I20)</f>
        <v>327537733.19999999</v>
      </c>
      <c r="J20" s="422">
        <f t="shared" ref="J20:J67" si="1">+F20-I20</f>
        <v>33324986.950000048</v>
      </c>
      <c r="K20" s="559">
        <f t="shared" ref="K20:K67" si="2">F20/I20*100</f>
        <v>110.17439628235178</v>
      </c>
      <c r="L20" s="695">
        <f>+'2014 - plan'!I20</f>
        <v>68150867.818816096</v>
      </c>
      <c r="M20" s="695">
        <f>+'2014 - execution '!I20</f>
        <v>65704527.309999995</v>
      </c>
      <c r="N20" s="423">
        <f t="shared" ref="N20:N87" si="3">+M20-L20</f>
        <v>-2446340.5088161007</v>
      </c>
      <c r="O20" s="559">
        <f t="shared" ref="O20:O84" si="4">+M20/L20*100-100</f>
        <v>-3.589595535774933</v>
      </c>
      <c r="P20" s="722">
        <f>+'2013 - execution'!I20</f>
        <v>61991252.850000001</v>
      </c>
      <c r="Q20" s="422">
        <f t="shared" ref="Q20:Q87" si="5">+M20-P20</f>
        <v>3713274.4599999934</v>
      </c>
      <c r="R20" s="425">
        <f t="shared" ref="R20:R84" si="6">M20/P20*100-100</f>
        <v>5.9899974420342517</v>
      </c>
      <c r="S20" s="398"/>
      <c r="T20" s="398"/>
      <c r="U20" s="398"/>
      <c r="V20" s="492"/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</row>
    <row r="21" spans="1:37" ht="15" customHeight="1">
      <c r="A21" s="492"/>
      <c r="B21" s="492"/>
      <c r="C21" s="492"/>
      <c r="D21" s="494" t="str">
        <f>IF(MasterSheet!$A$1=1,MasterSheet!C339,MasterSheet!B339)</f>
        <v>Porez na dohodak fizičkih lica</v>
      </c>
      <c r="E21" s="718">
        <f>+SUM('2014 - plan'!D21:I21)</f>
        <v>40405897.15929234</v>
      </c>
      <c r="F21" s="496">
        <f>+'2014 - execution '!P21</f>
        <v>44296559.049999997</v>
      </c>
      <c r="G21" s="561">
        <f t="shared" ref="G21:G87" si="7">+F21-E21</f>
        <v>3890661.8907076567</v>
      </c>
      <c r="H21" s="562">
        <f t="shared" si="0"/>
        <v>109.62894568426358</v>
      </c>
      <c r="I21" s="721">
        <f>+SUM('2013 - execution'!D21:I21)</f>
        <v>37252699.370000005</v>
      </c>
      <c r="J21" s="561">
        <f t="shared" si="1"/>
        <v>7043859.6799999923</v>
      </c>
      <c r="K21" s="576">
        <f t="shared" si="2"/>
        <v>118.90832019993829</v>
      </c>
      <c r="L21" s="697">
        <f>+'2014 - plan'!I21</f>
        <v>6933974.2607370922</v>
      </c>
      <c r="M21" s="697">
        <f>+'2014 - execution '!I21</f>
        <v>8873002.2799999993</v>
      </c>
      <c r="N21" s="561">
        <f t="shared" si="3"/>
        <v>1939028.0192629071</v>
      </c>
      <c r="O21" s="562">
        <f t="shared" si="4"/>
        <v>27.964165229779582</v>
      </c>
      <c r="P21" s="723">
        <f>+'2013 - execution'!I21</f>
        <v>6905575.8099999996</v>
      </c>
      <c r="Q21" s="561">
        <f t="shared" si="5"/>
        <v>1967426.4699999997</v>
      </c>
      <c r="R21" s="563">
        <f t="shared" si="6"/>
        <v>28.49040433602886</v>
      </c>
      <c r="S21" s="525"/>
      <c r="T21" s="525"/>
      <c r="U21" s="525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492"/>
      <c r="AG21" s="492"/>
      <c r="AH21" s="492"/>
      <c r="AI21" s="492"/>
      <c r="AJ21" s="492"/>
      <c r="AK21" s="492"/>
    </row>
    <row r="22" spans="1:37" ht="15" customHeight="1">
      <c r="A22" s="492"/>
      <c r="B22" s="492"/>
      <c r="C22" s="492"/>
      <c r="D22" s="494" t="str">
        <f>IF(MasterSheet!$A$1=1,MasterSheet!C340,MasterSheet!B340)</f>
        <v>Porez na dobit pravnih lica</v>
      </c>
      <c r="E22" s="718">
        <f>+SUM('2014 - plan'!D22:I22)</f>
        <v>30736947.62197189</v>
      </c>
      <c r="F22" s="496">
        <f>+'2014 - execution '!P22</f>
        <v>30787131.91</v>
      </c>
      <c r="G22" s="561">
        <f t="shared" si="7"/>
        <v>50184.288028109819</v>
      </c>
      <c r="H22" s="562">
        <f t="shared" si="0"/>
        <v>100.16327023959997</v>
      </c>
      <c r="I22" s="721">
        <f>+SUM('2013 - execution'!D22:I22)</f>
        <v>28135879.140000004</v>
      </c>
      <c r="J22" s="561">
        <f t="shared" si="1"/>
        <v>2651252.7699999958</v>
      </c>
      <c r="K22" s="576">
        <f t="shared" si="2"/>
        <v>109.42303155628352</v>
      </c>
      <c r="L22" s="697">
        <f>+'2014 - plan'!I22</f>
        <v>3973142.0907613225</v>
      </c>
      <c r="M22" s="697">
        <f>+'2014 - execution '!I22</f>
        <v>2382596.06</v>
      </c>
      <c r="N22" s="561">
        <f t="shared" si="3"/>
        <v>-1590546.0307613225</v>
      </c>
      <c r="O22" s="562">
        <f t="shared" si="4"/>
        <v>-40.03244773097321</v>
      </c>
      <c r="P22" s="723">
        <f>+'2013 - execution'!I22</f>
        <v>3636920.85</v>
      </c>
      <c r="Q22" s="561">
        <f t="shared" si="5"/>
        <v>-1254324.79</v>
      </c>
      <c r="R22" s="563">
        <f t="shared" si="6"/>
        <v>-34.488646900303038</v>
      </c>
      <c r="S22" s="525"/>
      <c r="T22" s="525"/>
      <c r="U22" s="525"/>
      <c r="V22" s="492"/>
      <c r="W22" s="492"/>
      <c r="X22" s="492"/>
      <c r="Y22" s="492"/>
      <c r="Z22" s="492"/>
      <c r="AA22" s="492"/>
      <c r="AB22" s="492"/>
      <c r="AC22" s="492"/>
      <c r="AD22" s="492"/>
      <c r="AE22" s="492"/>
      <c r="AF22" s="492"/>
      <c r="AG22" s="492"/>
      <c r="AH22" s="492"/>
      <c r="AI22" s="492"/>
      <c r="AJ22" s="492"/>
      <c r="AK22" s="492"/>
    </row>
    <row r="23" spans="1:37" ht="15" customHeight="1">
      <c r="A23" s="492"/>
      <c r="B23" s="492"/>
      <c r="C23" s="492"/>
      <c r="D23" s="494" t="str">
        <f>IF(MasterSheet!$A$1=1,MasterSheet!C341,MasterSheet!B341)</f>
        <v>Porez na imovinu</v>
      </c>
      <c r="E23" s="718">
        <f>+SUM('2014 - plan'!D23:I23)</f>
        <v>672770.02154224459</v>
      </c>
      <c r="F23" s="496">
        <f>+'2014 - execution '!P23</f>
        <v>720615.74</v>
      </c>
      <c r="G23" s="561">
        <f t="shared" si="7"/>
        <v>47845.7184577554</v>
      </c>
      <c r="H23" s="562">
        <f t="shared" si="0"/>
        <v>107.11174947243856</v>
      </c>
      <c r="I23" s="721">
        <f>+SUM('2013 - execution'!D23:I23)</f>
        <v>627482.13</v>
      </c>
      <c r="J23" s="561">
        <f t="shared" si="1"/>
        <v>93133.609999999986</v>
      </c>
      <c r="K23" s="576">
        <f t="shared" si="2"/>
        <v>114.8424322458394</v>
      </c>
      <c r="L23" s="697">
        <f>+'2014 - plan'!I23</f>
        <v>77284.349346340969</v>
      </c>
      <c r="M23" s="697">
        <f>+'2014 - execution '!I23</f>
        <v>122243.61</v>
      </c>
      <c r="N23" s="561">
        <f t="shared" si="3"/>
        <v>44959.260653659032</v>
      </c>
      <c r="O23" s="562">
        <f t="shared" si="4"/>
        <v>58.173823075328301</v>
      </c>
      <c r="P23" s="723">
        <f>+'2013 - execution'!I23</f>
        <v>72081.91</v>
      </c>
      <c r="Q23" s="561">
        <f t="shared" si="5"/>
        <v>50161.7</v>
      </c>
      <c r="R23" s="563">
        <f t="shared" si="6"/>
        <v>69.58985964717084</v>
      </c>
      <c r="S23" s="525"/>
      <c r="T23" s="525"/>
      <c r="U23" s="525"/>
      <c r="V23" s="492"/>
      <c r="W23" s="492"/>
      <c r="X23" s="492"/>
      <c r="Y23" s="492"/>
      <c r="Z23" s="492"/>
      <c r="AA23" s="492"/>
      <c r="AB23" s="492"/>
      <c r="AC23" s="492"/>
      <c r="AD23" s="492"/>
      <c r="AE23" s="492"/>
      <c r="AF23" s="492"/>
      <c r="AG23" s="492"/>
      <c r="AH23" s="492"/>
      <c r="AI23" s="492"/>
      <c r="AJ23" s="492"/>
      <c r="AK23" s="492"/>
    </row>
    <row r="24" spans="1:37" ht="15" customHeight="1">
      <c r="A24" s="492"/>
      <c r="B24" s="492"/>
      <c r="C24" s="492"/>
      <c r="D24" s="494" t="str">
        <f>IF(MasterSheet!$A$1=1,MasterSheet!C342,MasterSheet!B342)</f>
        <v>Porez na dodatu vrijednost</v>
      </c>
      <c r="E24" s="718">
        <f>+SUM('2014 - plan'!D24:I24)</f>
        <v>200090862.40461901</v>
      </c>
      <c r="F24" s="496">
        <f>+'2014 - execution '!P24</f>
        <v>207411174.41</v>
      </c>
      <c r="G24" s="561">
        <f t="shared" si="7"/>
        <v>7320312.0053809881</v>
      </c>
      <c r="H24" s="562">
        <f t="shared" si="0"/>
        <v>103.65849390492308</v>
      </c>
      <c r="I24" s="721">
        <f>+SUM('2013 - execution'!D24:I24)</f>
        <v>182895789.21000001</v>
      </c>
      <c r="J24" s="561">
        <f t="shared" si="1"/>
        <v>24515385.199999988</v>
      </c>
      <c r="K24" s="576">
        <f t="shared" si="2"/>
        <v>113.40401837893137</v>
      </c>
      <c r="L24" s="697">
        <f>+'2014 - plan'!I24</f>
        <v>39976192.562335499</v>
      </c>
      <c r="M24" s="697">
        <f>+'2014 - execution '!I24</f>
        <v>37063129.880000003</v>
      </c>
      <c r="N24" s="561">
        <f t="shared" si="3"/>
        <v>-2913062.6823354959</v>
      </c>
      <c r="O24" s="562">
        <f t="shared" si="4"/>
        <v>-7.2869938221182764</v>
      </c>
      <c r="P24" s="723">
        <f>+'2013 - execution'!I24</f>
        <v>35865076.689999998</v>
      </c>
      <c r="Q24" s="561">
        <f t="shared" si="5"/>
        <v>1198053.1900000051</v>
      </c>
      <c r="R24" s="563">
        <f t="shared" si="6"/>
        <v>3.340445080754705</v>
      </c>
      <c r="S24" s="525"/>
      <c r="T24" s="525"/>
      <c r="U24" s="525"/>
      <c r="V24" s="492"/>
      <c r="W24" s="492"/>
      <c r="X24" s="492"/>
      <c r="Y24" s="492"/>
      <c r="Z24" s="492"/>
      <c r="AA24" s="492"/>
      <c r="AB24" s="492"/>
      <c r="AC24" s="492"/>
      <c r="AD24" s="492"/>
      <c r="AE24" s="492"/>
      <c r="AF24" s="492"/>
      <c r="AG24" s="492"/>
      <c r="AH24" s="492"/>
      <c r="AI24" s="492"/>
      <c r="AJ24" s="492"/>
      <c r="AK24" s="492"/>
    </row>
    <row r="25" spans="1:37" ht="15" customHeight="1">
      <c r="A25" s="492"/>
      <c r="B25" s="492"/>
      <c r="C25" s="492"/>
      <c r="D25" s="494" t="str">
        <f>IF(MasterSheet!$A$1=1,MasterSheet!C343,MasterSheet!B343)</f>
        <v xml:space="preserve">Akcize </v>
      </c>
      <c r="E25" s="718">
        <f>+SUM('2014 - plan'!D25:I25)</f>
        <v>69659558.462702274</v>
      </c>
      <c r="F25" s="496">
        <f>+'2014 - execution '!P25</f>
        <v>65267567.059999995</v>
      </c>
      <c r="G25" s="561">
        <f t="shared" si="7"/>
        <v>-4391991.4027022794</v>
      </c>
      <c r="H25" s="562">
        <f t="shared" si="0"/>
        <v>93.695062817468369</v>
      </c>
      <c r="I25" s="721">
        <f>+SUM('2013 - execution'!D25:I25)</f>
        <v>65974254.980000004</v>
      </c>
      <c r="J25" s="561">
        <f t="shared" si="1"/>
        <v>-706687.92000000924</v>
      </c>
      <c r="K25" s="576">
        <f t="shared" si="2"/>
        <v>98.928842894528728</v>
      </c>
      <c r="L25" s="697">
        <f>+'2014 - plan'!I25</f>
        <v>14576879.575155489</v>
      </c>
      <c r="M25" s="697">
        <f>+'2014 - execution '!I25</f>
        <v>14553419.619999999</v>
      </c>
      <c r="N25" s="561">
        <f t="shared" si="3"/>
        <v>-23459.955155489966</v>
      </c>
      <c r="O25" s="562">
        <f t="shared" si="4"/>
        <v>-0.16093948663385049</v>
      </c>
      <c r="P25" s="723">
        <f>+'2013 - execution'!I25</f>
        <v>13029212.49</v>
      </c>
      <c r="Q25" s="561">
        <f t="shared" si="5"/>
        <v>1524207.129999999</v>
      </c>
      <c r="R25" s="563">
        <f t="shared" si="6"/>
        <v>11.698382624198018</v>
      </c>
      <c r="S25" s="525"/>
      <c r="T25" s="525"/>
      <c r="U25" s="525"/>
      <c r="V25" s="492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92"/>
      <c r="AH25" s="492"/>
      <c r="AI25" s="492"/>
      <c r="AJ25" s="492"/>
      <c r="AK25" s="492"/>
    </row>
    <row r="26" spans="1:37" ht="15" customHeight="1">
      <c r="A26" s="492"/>
      <c r="B26" s="492"/>
      <c r="C26" s="492"/>
      <c r="D26" s="494" t="str">
        <f>IF(MasterSheet!$A$1=1,MasterSheet!C344,MasterSheet!B344)</f>
        <v>Porez na međ. trgov. i transakcije</v>
      </c>
      <c r="E26" s="718">
        <f>+SUM('2014 - plan'!D26:I26)</f>
        <v>11034735.198540185</v>
      </c>
      <c r="F26" s="496">
        <f>+'2014 - execution '!P26</f>
        <v>9739794.0199999996</v>
      </c>
      <c r="G26" s="561">
        <f t="shared" si="7"/>
        <v>-1294941.1785401851</v>
      </c>
      <c r="H26" s="562">
        <f t="shared" si="0"/>
        <v>88.264864038500022</v>
      </c>
      <c r="I26" s="721">
        <f>+SUM('2013 - execution'!D26:I26)</f>
        <v>10353194.799999999</v>
      </c>
      <c r="J26" s="561">
        <f t="shared" si="1"/>
        <v>-613400.77999999933</v>
      </c>
      <c r="K26" s="576">
        <f t="shared" si="2"/>
        <v>94.07525124515189</v>
      </c>
      <c r="L26" s="697">
        <f>+'2014 - plan'!I26</f>
        <v>2128447.743077762</v>
      </c>
      <c r="M26" s="697">
        <f>+'2014 - execution '!I26</f>
        <v>2141367.04</v>
      </c>
      <c r="N26" s="561">
        <f t="shared" si="3"/>
        <v>12919.296922238078</v>
      </c>
      <c r="O26" s="562">
        <f t="shared" si="4"/>
        <v>0.60698210535142039</v>
      </c>
      <c r="P26" s="723">
        <f>+'2013 - execution'!I26</f>
        <v>1996988.03</v>
      </c>
      <c r="Q26" s="561">
        <f t="shared" si="5"/>
        <v>144379.01</v>
      </c>
      <c r="R26" s="563">
        <f t="shared" si="6"/>
        <v>7.229838528376149</v>
      </c>
      <c r="S26" s="525"/>
      <c r="T26" s="525"/>
      <c r="U26" s="525"/>
      <c r="V26" s="492"/>
      <c r="W26" s="564"/>
      <c r="X26" s="564"/>
      <c r="Y26" s="565"/>
      <c r="Z26" s="564"/>
      <c r="AA26" s="565"/>
      <c r="AB26" s="564"/>
      <c r="AC26" s="564"/>
      <c r="AD26" s="565"/>
      <c r="AE26" s="564"/>
      <c r="AF26" s="565"/>
      <c r="AG26" s="492"/>
      <c r="AH26" s="492"/>
      <c r="AI26" s="492"/>
      <c r="AJ26" s="492"/>
      <c r="AK26" s="492"/>
    </row>
    <row r="27" spans="1:37" ht="15" customHeight="1">
      <c r="A27" s="492"/>
      <c r="B27" s="492"/>
      <c r="C27" s="492"/>
      <c r="D27" s="494" t="str">
        <f>IF(MasterSheet!$A$1=1,MasterSheet!C345,MasterSheet!B345)</f>
        <v>Ostali republički porezi</v>
      </c>
      <c r="E27" s="718">
        <f>+SUM('2014 - plan'!D27:I27)</f>
        <v>2296303.5399551806</v>
      </c>
      <c r="F27" s="496">
        <f>+'2014 - execution '!P27</f>
        <v>2639877.96</v>
      </c>
      <c r="G27" s="561">
        <f t="shared" si="7"/>
        <v>343574.42004481936</v>
      </c>
      <c r="H27" s="562">
        <f t="shared" si="0"/>
        <v>114.96206464287928</v>
      </c>
      <c r="I27" s="721">
        <f>+SUM('2013 - execution'!D27:I27)</f>
        <v>2298433.5699999998</v>
      </c>
      <c r="J27" s="561">
        <f t="shared" si="1"/>
        <v>341444.39000000013</v>
      </c>
      <c r="K27" s="576">
        <f t="shared" si="2"/>
        <v>114.85552571354066</v>
      </c>
      <c r="L27" s="697">
        <f>+'2014 - plan'!I27</f>
        <v>484947.23740259005</v>
      </c>
      <c r="M27" s="697">
        <f>+'2014 - execution '!I27</f>
        <v>568768.81999999995</v>
      </c>
      <c r="N27" s="561">
        <f t="shared" si="3"/>
        <v>83821.582597409899</v>
      </c>
      <c r="O27" s="562">
        <f t="shared" si="4"/>
        <v>17.284680916291833</v>
      </c>
      <c r="P27" s="723">
        <f>+'2013 - execution'!I27</f>
        <v>485397.07</v>
      </c>
      <c r="Q27" s="561">
        <f t="shared" si="5"/>
        <v>83371.749999999942</v>
      </c>
      <c r="R27" s="563">
        <f t="shared" si="6"/>
        <v>17.175989546043184</v>
      </c>
      <c r="S27" s="525"/>
      <c r="T27" s="525"/>
      <c r="U27" s="525"/>
      <c r="V27" s="492"/>
      <c r="W27" s="566"/>
      <c r="X27" s="566"/>
      <c r="Y27" s="565"/>
      <c r="Z27" s="566"/>
      <c r="AA27" s="565"/>
      <c r="AB27" s="566"/>
      <c r="AC27" s="566"/>
      <c r="AD27" s="565"/>
      <c r="AE27" s="566"/>
      <c r="AF27" s="565"/>
      <c r="AG27" s="492"/>
      <c r="AH27" s="492"/>
      <c r="AI27" s="492"/>
      <c r="AJ27" s="492"/>
      <c r="AK27" s="492"/>
    </row>
    <row r="28" spans="1:37" ht="15" customHeight="1">
      <c r="A28" s="492"/>
      <c r="B28" s="492"/>
      <c r="C28" s="492"/>
      <c r="D28" s="502" t="str">
        <f>IF(MasterSheet!$A$1=1,MasterSheet!C346,MasterSheet!B346)</f>
        <v>Doprinosi</v>
      </c>
      <c r="E28" s="718">
        <f>+SUM('2014 - plan'!D28:I28)</f>
        <v>156576183.97311801</v>
      </c>
      <c r="F28" s="254">
        <f>+'2014 - execution '!P28</f>
        <v>180856406.82000002</v>
      </c>
      <c r="G28" s="422">
        <f t="shared" si="7"/>
        <v>24280222.846882015</v>
      </c>
      <c r="H28" s="552">
        <f t="shared" si="0"/>
        <v>115.50697062016187</v>
      </c>
      <c r="I28" s="721">
        <f>+SUM('2013 - execution'!D28:I28)</f>
        <v>156722358.10999998</v>
      </c>
      <c r="J28" s="422">
        <f t="shared" si="1"/>
        <v>24134048.710000038</v>
      </c>
      <c r="K28" s="424">
        <f t="shared" si="2"/>
        <v>115.39923786308835</v>
      </c>
      <c r="L28" s="697">
        <f>+'2014 - plan'!I28</f>
        <v>32131723.207960628</v>
      </c>
      <c r="M28" s="697">
        <f>+'2014 - execution '!I28</f>
        <v>36834320.210000001</v>
      </c>
      <c r="N28" s="422">
        <f t="shared" si="3"/>
        <v>4702597.0020393729</v>
      </c>
      <c r="O28" s="552">
        <f t="shared" si="4"/>
        <v>14.635371317011419</v>
      </c>
      <c r="P28" s="723">
        <f>+'2013 - execution'!I28</f>
        <v>32181705.779999997</v>
      </c>
      <c r="Q28" s="422">
        <f t="shared" si="5"/>
        <v>4652614.4300000034</v>
      </c>
      <c r="R28" s="425">
        <f t="shared" si="6"/>
        <v>14.457326972678587</v>
      </c>
      <c r="S28" s="398"/>
      <c r="T28" s="398"/>
      <c r="U28" s="398"/>
      <c r="V28" s="492"/>
      <c r="W28" s="567"/>
      <c r="X28" s="567"/>
      <c r="Y28" s="568"/>
      <c r="Z28" s="567"/>
      <c r="AA28" s="568"/>
      <c r="AB28" s="567"/>
      <c r="AC28" s="567"/>
      <c r="AD28" s="568"/>
      <c r="AE28" s="567"/>
      <c r="AF28" s="568"/>
      <c r="AG28" s="492"/>
      <c r="AH28" s="492"/>
      <c r="AI28" s="492"/>
      <c r="AJ28" s="492"/>
      <c r="AK28" s="492"/>
    </row>
    <row r="29" spans="1:37" ht="15" customHeight="1">
      <c r="A29" s="492"/>
      <c r="B29" s="492"/>
      <c r="C29" s="492"/>
      <c r="D29" s="494" t="str">
        <f>IF(MasterSheet!$A$1=1,MasterSheet!C347,MasterSheet!B347)</f>
        <v>Doprinosi za PIO</v>
      </c>
      <c r="E29" s="718">
        <f>+SUM('2014 - plan'!D29:I29)</f>
        <v>90994007.007421568</v>
      </c>
      <c r="F29" s="496">
        <f>+'2014 - execution '!P29</f>
        <v>110583253.45</v>
      </c>
      <c r="G29" s="561">
        <f t="shared" si="7"/>
        <v>19589246.442578435</v>
      </c>
      <c r="H29" s="562">
        <f t="shared" si="0"/>
        <v>121.52806221730702</v>
      </c>
      <c r="I29" s="721">
        <f>+SUM('2013 - execution'!D29:I29)</f>
        <v>93731763.979999989</v>
      </c>
      <c r="J29" s="561">
        <f t="shared" si="1"/>
        <v>16851489.470000014</v>
      </c>
      <c r="K29" s="576">
        <f t="shared" si="2"/>
        <v>117.97841921933284</v>
      </c>
      <c r="L29" s="697">
        <f>+'2014 - plan'!I29</f>
        <v>19303870.20408624</v>
      </c>
      <c r="M29" s="697">
        <f>+'2014 - execution '!I29</f>
        <v>22243647.52</v>
      </c>
      <c r="N29" s="561">
        <f t="shared" si="3"/>
        <v>2939777.3159137592</v>
      </c>
      <c r="O29" s="562">
        <f t="shared" si="4"/>
        <v>15.228952975924329</v>
      </c>
      <c r="P29" s="723">
        <f>+'2013 - execution'!I29</f>
        <v>19884670.050000001</v>
      </c>
      <c r="Q29" s="561">
        <f t="shared" si="5"/>
        <v>2358977.4699999988</v>
      </c>
      <c r="R29" s="563">
        <f t="shared" si="6"/>
        <v>11.863297022622703</v>
      </c>
      <c r="S29" s="525"/>
      <c r="T29" s="525"/>
      <c r="U29" s="525"/>
      <c r="V29" s="492"/>
      <c r="W29" s="567"/>
      <c r="X29" s="567"/>
      <c r="Y29" s="568"/>
      <c r="Z29" s="567"/>
      <c r="AA29" s="568"/>
      <c r="AB29" s="567"/>
      <c r="AC29" s="567"/>
      <c r="AD29" s="568"/>
      <c r="AE29" s="567"/>
      <c r="AF29" s="568"/>
      <c r="AG29" s="492"/>
      <c r="AH29" s="492"/>
      <c r="AI29" s="492"/>
      <c r="AJ29" s="492"/>
      <c r="AK29" s="492"/>
    </row>
    <row r="30" spans="1:37" ht="15" customHeight="1">
      <c r="A30" s="492"/>
      <c r="B30" s="492"/>
      <c r="C30" s="492"/>
      <c r="D30" s="494" t="str">
        <f>IF(MasterSheet!$A$1=1,MasterSheet!C348,MasterSheet!B348)</f>
        <v>Doprinosi za zdravstvo</v>
      </c>
      <c r="E30" s="718">
        <f>+SUM('2014 - plan'!D30:I30)</f>
        <v>55643257.562558144</v>
      </c>
      <c r="F30" s="496">
        <f>+'2014 - execution '!P30</f>
        <v>61197863.909999996</v>
      </c>
      <c r="G30" s="561">
        <f t="shared" si="7"/>
        <v>5554606.3474418521</v>
      </c>
      <c r="H30" s="562">
        <f t="shared" si="0"/>
        <v>109.98253263874238</v>
      </c>
      <c r="I30" s="721">
        <f>+SUM('2013 - execution'!D30:I30)</f>
        <v>54052856.760000005</v>
      </c>
      <c r="J30" s="587">
        <f t="shared" si="1"/>
        <v>7145007.1499999911</v>
      </c>
      <c r="K30" s="562">
        <f t="shared" si="2"/>
        <v>113.21855601772266</v>
      </c>
      <c r="L30" s="697">
        <f>+'2014 - plan'!I30</f>
        <v>10655134.986795479</v>
      </c>
      <c r="M30" s="697">
        <f>+'2014 - execution '!I30</f>
        <v>12628126.41</v>
      </c>
      <c r="N30" s="561">
        <f t="shared" si="3"/>
        <v>1972991.4232045207</v>
      </c>
      <c r="O30" s="562">
        <f t="shared" si="4"/>
        <v>18.516813026297442</v>
      </c>
      <c r="P30" s="723">
        <f>+'2013 - execution'!I30</f>
        <v>10350588.92</v>
      </c>
      <c r="Q30" s="561">
        <f t="shared" si="5"/>
        <v>2277537.4900000002</v>
      </c>
      <c r="R30" s="563">
        <f t="shared" si="6"/>
        <v>22.00394110521782</v>
      </c>
      <c r="S30" s="525"/>
      <c r="T30" s="525"/>
      <c r="U30" s="525"/>
      <c r="V30" s="492"/>
      <c r="W30" s="567"/>
      <c r="X30" s="567"/>
      <c r="Y30" s="568"/>
      <c r="Z30" s="567"/>
      <c r="AA30" s="568"/>
      <c r="AB30" s="567"/>
      <c r="AC30" s="567"/>
      <c r="AD30" s="568"/>
      <c r="AE30" s="567"/>
      <c r="AF30" s="568"/>
      <c r="AG30" s="492"/>
      <c r="AH30" s="492"/>
      <c r="AI30" s="492"/>
      <c r="AJ30" s="492"/>
      <c r="AK30" s="492"/>
    </row>
    <row r="31" spans="1:37" ht="15" customHeight="1">
      <c r="A31" s="492"/>
      <c r="B31" s="492"/>
      <c r="C31" s="492"/>
      <c r="D31" s="494" t="str">
        <f>IF(MasterSheet!$A$1=1,MasterSheet!C349,MasterSheet!B349)</f>
        <v>Doprinosi za nezaposlene</v>
      </c>
      <c r="E31" s="718">
        <f>+SUM('2014 - plan'!D31:I31)</f>
        <v>4657396.6877637766</v>
      </c>
      <c r="F31" s="496">
        <f>+'2014 - execution '!P31</f>
        <v>4906925.2</v>
      </c>
      <c r="G31" s="561">
        <f t="shared" si="7"/>
        <v>249528.51223622356</v>
      </c>
      <c r="H31" s="562">
        <f t="shared" si="0"/>
        <v>105.35768217665036</v>
      </c>
      <c r="I31" s="721">
        <f>+SUM('2013 - execution'!D31:I31)</f>
        <v>4317757.04</v>
      </c>
      <c r="J31" s="561">
        <f t="shared" si="1"/>
        <v>589168.16000000015</v>
      </c>
      <c r="K31" s="576">
        <f t="shared" si="2"/>
        <v>113.64523650918534</v>
      </c>
      <c r="L31" s="697">
        <f>+'2014 - plan'!I31</f>
        <v>876623.14344260271</v>
      </c>
      <c r="M31" s="697">
        <f>+'2014 - execution '!I31</f>
        <v>1020288.9</v>
      </c>
      <c r="N31" s="561">
        <f t="shared" si="3"/>
        <v>143665.75655739731</v>
      </c>
      <c r="O31" s="562">
        <f t="shared" si="4"/>
        <v>16.388542514769227</v>
      </c>
      <c r="P31" s="723">
        <f>+'2013 - execution'!I31</f>
        <v>812695.59</v>
      </c>
      <c r="Q31" s="561">
        <f t="shared" si="5"/>
        <v>207593.31000000006</v>
      </c>
      <c r="R31" s="563">
        <f t="shared" si="6"/>
        <v>25.543796786198897</v>
      </c>
      <c r="S31" s="525"/>
      <c r="T31" s="525"/>
      <c r="U31" s="525"/>
      <c r="V31" s="492"/>
      <c r="W31" s="567"/>
      <c r="X31" s="567"/>
      <c r="Y31" s="568"/>
      <c r="Z31" s="567"/>
      <c r="AA31" s="568"/>
      <c r="AB31" s="567"/>
      <c r="AC31" s="567"/>
      <c r="AD31" s="568"/>
      <c r="AE31" s="567"/>
      <c r="AF31" s="568"/>
      <c r="AG31" s="492"/>
      <c r="AH31" s="492"/>
      <c r="AI31" s="492"/>
      <c r="AJ31" s="492"/>
      <c r="AK31" s="492"/>
    </row>
    <row r="32" spans="1:37" ht="15" customHeight="1">
      <c r="A32" s="492"/>
      <c r="B32" s="492"/>
      <c r="C32" s="492"/>
      <c r="D32" s="494" t="str">
        <f>IF(MasterSheet!$A$1=1,MasterSheet!C350,MasterSheet!B350)</f>
        <v>Ostali doprinosi</v>
      </c>
      <c r="E32" s="718">
        <f>+SUM('2014 - plan'!D32:I32)</f>
        <v>5281522.7153745089</v>
      </c>
      <c r="F32" s="496">
        <f>+'2014 - execution '!P32</f>
        <v>4168364.26</v>
      </c>
      <c r="G32" s="561">
        <f t="shared" si="7"/>
        <v>-1113158.4553745091</v>
      </c>
      <c r="H32" s="562">
        <f t="shared" si="0"/>
        <v>78.923531803922657</v>
      </c>
      <c r="I32" s="721">
        <f>+SUM('2013 - execution'!D32:I32)</f>
        <v>4619980.33</v>
      </c>
      <c r="J32" s="561">
        <f t="shared" si="1"/>
        <v>-451616.0700000003</v>
      </c>
      <c r="K32" s="576">
        <f t="shared" si="2"/>
        <v>90.224718770609996</v>
      </c>
      <c r="L32" s="697">
        <f>+'2014 - plan'!I32</f>
        <v>1296094.8736363046</v>
      </c>
      <c r="M32" s="697">
        <f>+'2014 - execution '!I32</f>
        <v>942257.38</v>
      </c>
      <c r="N32" s="561">
        <f t="shared" si="3"/>
        <v>-353837.49363630463</v>
      </c>
      <c r="O32" s="562">
        <f t="shared" si="4"/>
        <v>-27.300277227668019</v>
      </c>
      <c r="P32" s="723">
        <f>+'2013 - execution'!I32</f>
        <v>1133751.22</v>
      </c>
      <c r="Q32" s="561">
        <f t="shared" si="5"/>
        <v>-191493.83999999997</v>
      </c>
      <c r="R32" s="563">
        <f t="shared" si="6"/>
        <v>-16.890287447717142</v>
      </c>
      <c r="S32" s="525"/>
      <c r="T32" s="525"/>
      <c r="U32" s="525"/>
      <c r="V32" s="492"/>
      <c r="W32" s="567"/>
      <c r="X32" s="567"/>
      <c r="Y32" s="568"/>
      <c r="Z32" s="567"/>
      <c r="AA32" s="568"/>
      <c r="AB32" s="567"/>
      <c r="AC32" s="567"/>
      <c r="AD32" s="568"/>
      <c r="AE32" s="567"/>
      <c r="AF32" s="568"/>
      <c r="AG32" s="492"/>
      <c r="AH32" s="492"/>
      <c r="AI32" s="492"/>
      <c r="AJ32" s="492"/>
      <c r="AK32" s="492"/>
    </row>
    <row r="33" spans="1:37" ht="15" customHeight="1">
      <c r="A33" s="492"/>
      <c r="B33" s="492"/>
      <c r="C33" s="492"/>
      <c r="D33" s="502" t="str">
        <f>IF(MasterSheet!$A$1=1,MasterSheet!C351,MasterSheet!B351)</f>
        <v>Takse</v>
      </c>
      <c r="E33" s="718">
        <f>+SUM('2014 - plan'!D33:I33)</f>
        <v>8931611.8992766514</v>
      </c>
      <c r="F33" s="254">
        <f>+'2014 - execution '!P33</f>
        <v>7889656.7200000007</v>
      </c>
      <c r="G33" s="422">
        <f t="shared" si="7"/>
        <v>-1041955.1792766508</v>
      </c>
      <c r="H33" s="552">
        <f t="shared" si="0"/>
        <v>88.334074621390172</v>
      </c>
      <c r="I33" s="721">
        <f>+SUM('2013 - execution'!D33:I33)</f>
        <v>11400115.85</v>
      </c>
      <c r="J33" s="422">
        <f t="shared" si="1"/>
        <v>-3510459.129999999</v>
      </c>
      <c r="K33" s="424">
        <f t="shared" si="2"/>
        <v>69.206811788671445</v>
      </c>
      <c r="L33" s="697">
        <f>+'2014 - plan'!I33</f>
        <v>1713767.4441061548</v>
      </c>
      <c r="M33" s="697">
        <f>+'2014 - execution '!I33</f>
        <v>1141613.81</v>
      </c>
      <c r="N33" s="422">
        <f t="shared" si="3"/>
        <v>-572153.63410615479</v>
      </c>
      <c r="O33" s="552">
        <f t="shared" si="4"/>
        <v>-33.385721970262509</v>
      </c>
      <c r="P33" s="723">
        <f>+'2013 - execution'!I33</f>
        <v>2056189.4</v>
      </c>
      <c r="Q33" s="422">
        <f t="shared" si="5"/>
        <v>-914575.58999999985</v>
      </c>
      <c r="R33" s="425">
        <f t="shared" si="6"/>
        <v>-44.479151093765964</v>
      </c>
      <c r="S33" s="398"/>
      <c r="T33" s="398"/>
      <c r="U33" s="398"/>
      <c r="V33" s="492"/>
      <c r="W33" s="567"/>
      <c r="X33" s="567"/>
      <c r="Y33" s="568"/>
      <c r="Z33" s="567"/>
      <c r="AA33" s="568"/>
      <c r="AB33" s="567"/>
      <c r="AC33" s="567"/>
      <c r="AD33" s="568"/>
      <c r="AE33" s="567"/>
      <c r="AF33" s="568"/>
      <c r="AG33" s="492"/>
      <c r="AH33" s="492"/>
      <c r="AI33" s="492"/>
      <c r="AJ33" s="492"/>
      <c r="AK33" s="492"/>
    </row>
    <row r="34" spans="1:37" ht="15" customHeight="1">
      <c r="A34" s="492"/>
      <c r="B34" s="492"/>
      <c r="C34" s="492"/>
      <c r="D34" s="494" t="str">
        <f>IF(MasterSheet!$A$1=1,MasterSheet!C352,MasterSheet!B352)</f>
        <v>Administrativne takse</v>
      </c>
      <c r="E34" s="718">
        <f>+SUM('2014 - plan'!D34:I34)</f>
        <v>3912046.6080364147</v>
      </c>
      <c r="F34" s="496">
        <f>+'2014 - execution '!P34</f>
        <v>3694973.6700000004</v>
      </c>
      <c r="G34" s="561">
        <f t="shared" si="7"/>
        <v>-217072.93803641433</v>
      </c>
      <c r="H34" s="562">
        <f t="shared" si="0"/>
        <v>94.451166875402578</v>
      </c>
      <c r="I34" s="721">
        <f>+SUM('2013 - execution'!D34:I34)</f>
        <v>3785647.9</v>
      </c>
      <c r="J34" s="561">
        <f t="shared" si="1"/>
        <v>-90674.229999999516</v>
      </c>
      <c r="K34" s="576">
        <f t="shared" si="2"/>
        <v>97.604789658330361</v>
      </c>
      <c r="L34" s="697">
        <f>+'2014 - plan'!I34</f>
        <v>896155.50480476802</v>
      </c>
      <c r="M34" s="697">
        <f>+'2014 - execution '!I34</f>
        <v>728800.4</v>
      </c>
      <c r="N34" s="561">
        <f t="shared" si="3"/>
        <v>-167355.10480476799</v>
      </c>
      <c r="O34" s="562">
        <f t="shared" si="4"/>
        <v>-18.674783997586133</v>
      </c>
      <c r="P34" s="723">
        <f>+'2013 - execution'!I34</f>
        <v>867200.61</v>
      </c>
      <c r="Q34" s="561">
        <f t="shared" si="5"/>
        <v>-138400.20999999996</v>
      </c>
      <c r="R34" s="563">
        <f t="shared" si="6"/>
        <v>-15.959422583893243</v>
      </c>
      <c r="S34" s="525"/>
      <c r="T34" s="525"/>
      <c r="U34" s="525"/>
      <c r="V34" s="492"/>
      <c r="W34" s="567"/>
      <c r="X34" s="567"/>
      <c r="Y34" s="568"/>
      <c r="Z34" s="567"/>
      <c r="AA34" s="568"/>
      <c r="AB34" s="567"/>
      <c r="AC34" s="567"/>
      <c r="AD34" s="568"/>
      <c r="AE34" s="567"/>
      <c r="AF34" s="568"/>
      <c r="AG34" s="492"/>
      <c r="AH34" s="492"/>
      <c r="AI34" s="492"/>
      <c r="AJ34" s="492"/>
      <c r="AK34" s="492"/>
    </row>
    <row r="35" spans="1:37" ht="15" customHeight="1">
      <c r="A35" s="492"/>
      <c r="B35" s="492"/>
      <c r="C35" s="492"/>
      <c r="D35" s="494" t="str">
        <f>IF(MasterSheet!$A$1=1,MasterSheet!C353,MasterSheet!B353)</f>
        <v>Sudske takse</v>
      </c>
      <c r="E35" s="718">
        <f>+SUM('2014 - plan'!D35:I35)</f>
        <v>1414843.0202582455</v>
      </c>
      <c r="F35" s="496">
        <f>+'2014 - execution '!P35</f>
        <v>2615866.5399999996</v>
      </c>
      <c r="G35" s="561">
        <f t="shared" si="7"/>
        <v>1201023.519741754</v>
      </c>
      <c r="H35" s="562">
        <f t="shared" si="0"/>
        <v>184.88740464808146</v>
      </c>
      <c r="I35" s="721">
        <f>+SUM('2013 - execution'!D35:I35)</f>
        <v>1754192.7500000002</v>
      </c>
      <c r="J35" s="561">
        <f t="shared" si="1"/>
        <v>861673.78999999934</v>
      </c>
      <c r="K35" s="576">
        <f t="shared" si="2"/>
        <v>149.12081582824916</v>
      </c>
      <c r="L35" s="697">
        <f>+'2014 - plan'!I35</f>
        <v>266102.24570597394</v>
      </c>
      <c r="M35" s="697">
        <f>+'2014 - execution '!I35</f>
        <v>252707.13</v>
      </c>
      <c r="N35" s="561">
        <f t="shared" si="3"/>
        <v>-13395.115705973934</v>
      </c>
      <c r="O35" s="562">
        <f t="shared" si="4"/>
        <v>-5.0338228715193623</v>
      </c>
      <c r="P35" s="723">
        <f>+'2013 - execution'!I35</f>
        <v>329926.8</v>
      </c>
      <c r="Q35" s="561">
        <f t="shared" si="5"/>
        <v>-77219.669999999984</v>
      </c>
      <c r="R35" s="563">
        <f t="shared" si="6"/>
        <v>-23.405091674880609</v>
      </c>
      <c r="S35" s="525"/>
      <c r="T35" s="525"/>
      <c r="U35" s="525"/>
      <c r="V35" s="492"/>
      <c r="W35" s="566"/>
      <c r="X35" s="566"/>
      <c r="Y35" s="565"/>
      <c r="Z35" s="566"/>
      <c r="AA35" s="565"/>
      <c r="AB35" s="566"/>
      <c r="AC35" s="566"/>
      <c r="AD35" s="565"/>
      <c r="AE35" s="566"/>
      <c r="AF35" s="565"/>
      <c r="AG35" s="492"/>
      <c r="AH35" s="492"/>
      <c r="AI35" s="492"/>
      <c r="AJ35" s="492"/>
      <c r="AK35" s="492"/>
    </row>
    <row r="36" spans="1:37" ht="15" customHeight="1">
      <c r="A36" s="492"/>
      <c r="B36" s="492"/>
      <c r="C36" s="492"/>
      <c r="D36" s="494" t="str">
        <f>IF(MasterSheet!$A$1=1,MasterSheet!C354,MasterSheet!B354)</f>
        <v>Boravišne takse</v>
      </c>
      <c r="E36" s="718">
        <f>+SUM('2014 - plan'!D36:I36)</f>
        <v>200598.86562672249</v>
      </c>
      <c r="F36" s="496">
        <f>+'2014 - execution '!P36</f>
        <v>120251.4</v>
      </c>
      <c r="G36" s="561">
        <f t="shared" si="7"/>
        <v>-80347.465626722493</v>
      </c>
      <c r="H36" s="562">
        <f t="shared" si="0"/>
        <v>59.946201402636888</v>
      </c>
      <c r="I36" s="721">
        <f>+SUM('2013 - execution'!D36:I36)</f>
        <v>202026.2</v>
      </c>
      <c r="J36" s="561">
        <f t="shared" si="1"/>
        <v>-81774.800000000017</v>
      </c>
      <c r="K36" s="576">
        <f t="shared" si="2"/>
        <v>59.522675771756326</v>
      </c>
      <c r="L36" s="697">
        <f>+'2014 - plan'!I36</f>
        <v>87997.575035473725</v>
      </c>
      <c r="M36" s="697">
        <f>+'2014 - execution '!I36</f>
        <v>53188.68</v>
      </c>
      <c r="N36" s="561">
        <f t="shared" si="3"/>
        <v>-34808.895035473724</v>
      </c>
      <c r="O36" s="562">
        <f t="shared" si="4"/>
        <v>-39.556652579848375</v>
      </c>
      <c r="P36" s="723">
        <f>+'2013 - execution'!I36</f>
        <v>88623.71</v>
      </c>
      <c r="Q36" s="561">
        <f t="shared" si="5"/>
        <v>-35435.030000000006</v>
      </c>
      <c r="R36" s="563">
        <f t="shared" si="6"/>
        <v>-39.983690594762969</v>
      </c>
      <c r="S36" s="525"/>
      <c r="T36" s="525"/>
      <c r="U36" s="525"/>
      <c r="V36" s="492"/>
      <c r="W36" s="567"/>
      <c r="X36" s="567"/>
      <c r="Y36" s="568"/>
      <c r="Z36" s="567"/>
      <c r="AA36" s="568"/>
      <c r="AB36" s="567"/>
      <c r="AC36" s="567"/>
      <c r="AD36" s="568"/>
      <c r="AE36" s="567"/>
      <c r="AF36" s="568"/>
      <c r="AG36" s="492"/>
      <c r="AH36" s="492"/>
      <c r="AI36" s="492"/>
      <c r="AJ36" s="492"/>
      <c r="AK36" s="492"/>
    </row>
    <row r="37" spans="1:37" ht="15" customHeight="1">
      <c r="A37" s="492"/>
      <c r="B37" s="492"/>
      <c r="C37" s="492"/>
      <c r="D37" s="494" t="str">
        <f>IF(MasterSheet!$A$1=1,MasterSheet!C355,MasterSheet!B355)</f>
        <v>Ostale takse</v>
      </c>
      <c r="E37" s="718">
        <f>+SUM('2014 - plan'!D37:I37)</f>
        <v>3404123.4053552691</v>
      </c>
      <c r="F37" s="496">
        <f>+'2014 - execution '!P37</f>
        <v>1458565.1099999999</v>
      </c>
      <c r="G37" s="561">
        <f t="shared" si="7"/>
        <v>-1945558.2953552692</v>
      </c>
      <c r="H37" s="562">
        <f t="shared" si="0"/>
        <v>42.847010414059234</v>
      </c>
      <c r="I37" s="721">
        <f>+SUM('2013 - execution'!D37:I37)</f>
        <v>5658249.0000000009</v>
      </c>
      <c r="J37" s="561">
        <f t="shared" si="1"/>
        <v>-4199683.8900000006</v>
      </c>
      <c r="K37" s="576">
        <f t="shared" si="2"/>
        <v>25.7776762740558</v>
      </c>
      <c r="L37" s="697">
        <f>+'2014 - plan'!I37</f>
        <v>463512.11855993903</v>
      </c>
      <c r="M37" s="697">
        <f>+'2014 - execution '!I37</f>
        <v>106917.6</v>
      </c>
      <c r="N37" s="561">
        <f t="shared" si="3"/>
        <v>-356594.518559939</v>
      </c>
      <c r="O37" s="562">
        <f t="shared" si="4"/>
        <v>-76.933159734382656</v>
      </c>
      <c r="P37" s="723">
        <f>+'2013 - execution'!I37</f>
        <v>770438.28</v>
      </c>
      <c r="Q37" s="561">
        <f t="shared" si="5"/>
        <v>-663520.68000000005</v>
      </c>
      <c r="R37" s="563">
        <f t="shared" si="6"/>
        <v>-86.12249640555244</v>
      </c>
      <c r="S37" s="525"/>
      <c r="T37" s="525"/>
      <c r="U37" s="525"/>
      <c r="V37" s="492"/>
      <c r="W37" s="567"/>
      <c r="X37" s="567"/>
      <c r="Y37" s="568"/>
      <c r="Z37" s="567"/>
      <c r="AA37" s="568"/>
      <c r="AB37" s="567"/>
      <c r="AC37" s="567"/>
      <c r="AD37" s="568"/>
      <c r="AE37" s="567"/>
      <c r="AF37" s="568"/>
      <c r="AG37" s="492"/>
      <c r="AH37" s="492"/>
      <c r="AI37" s="492"/>
      <c r="AJ37" s="492"/>
      <c r="AK37" s="492"/>
    </row>
    <row r="38" spans="1:37" ht="15" customHeight="1">
      <c r="A38" s="492"/>
      <c r="B38" s="492"/>
      <c r="C38" s="492"/>
      <c r="D38" s="502" t="str">
        <f>IF(MasterSheet!$A$1=1,MasterSheet!C356,MasterSheet!B356)</f>
        <v>Naknade</v>
      </c>
      <c r="E38" s="718">
        <f>+SUM('2014 - plan'!D38:I38)</f>
        <v>6023686.8167657759</v>
      </c>
      <c r="F38" s="254">
        <f>+'2014 - execution '!P38</f>
        <v>6928035.2100000009</v>
      </c>
      <c r="G38" s="422">
        <f t="shared" si="7"/>
        <v>904348.39323422499</v>
      </c>
      <c r="H38" s="552">
        <f t="shared" si="0"/>
        <v>115.01320405166393</v>
      </c>
      <c r="I38" s="721">
        <f>+SUM('2013 - execution'!D38:I38)</f>
        <v>6092353.1000000006</v>
      </c>
      <c r="J38" s="422">
        <f t="shared" si="1"/>
        <v>835682.11000000034</v>
      </c>
      <c r="K38" s="424">
        <f t="shared" si="2"/>
        <v>113.71690209485725</v>
      </c>
      <c r="L38" s="697">
        <f>+'2014 - plan'!I38</f>
        <v>954989.7774594496</v>
      </c>
      <c r="M38" s="697">
        <f>+'2014 - execution '!I38</f>
        <v>1663478.84</v>
      </c>
      <c r="N38" s="422">
        <f t="shared" si="3"/>
        <v>708489.06254055048</v>
      </c>
      <c r="O38" s="552">
        <f t="shared" si="4"/>
        <v>74.188130518562957</v>
      </c>
      <c r="P38" s="723">
        <f>+'2013 - execution'!I38</f>
        <v>985589.28</v>
      </c>
      <c r="Q38" s="422">
        <f t="shared" si="5"/>
        <v>677889.56</v>
      </c>
      <c r="R38" s="425">
        <f t="shared" si="6"/>
        <v>68.780127153980402</v>
      </c>
      <c r="S38" s="398"/>
      <c r="T38" s="398"/>
      <c r="U38" s="398"/>
      <c r="V38" s="492"/>
      <c r="W38" s="567"/>
      <c r="X38" s="567"/>
      <c r="Y38" s="568"/>
      <c r="Z38" s="567"/>
      <c r="AA38" s="568"/>
      <c r="AB38" s="567"/>
      <c r="AC38" s="567"/>
      <c r="AD38" s="568"/>
      <c r="AE38" s="567"/>
      <c r="AF38" s="568"/>
      <c r="AG38" s="492"/>
      <c r="AH38" s="492"/>
      <c r="AI38" s="492"/>
      <c r="AJ38" s="492"/>
      <c r="AK38" s="492"/>
    </row>
    <row r="39" spans="1:37" ht="15" customHeight="1">
      <c r="A39" s="492"/>
      <c r="B39" s="492"/>
      <c r="C39" s="492"/>
      <c r="D39" s="494" t="str">
        <f>IF(MasterSheet!$A$1=1,MasterSheet!C357,MasterSheet!B357)</f>
        <v>Nakn. za koriš. dob. od opš. int.</v>
      </c>
      <c r="E39" s="718">
        <f>+SUM('2014 - plan'!D39:I39)</f>
        <v>202423.55735998417</v>
      </c>
      <c r="F39" s="496">
        <f>+'2014 - execution '!P39</f>
        <v>209606.39</v>
      </c>
      <c r="G39" s="561">
        <f t="shared" si="7"/>
        <v>7182.8326400158403</v>
      </c>
      <c r="H39" s="562">
        <f t="shared" si="0"/>
        <v>103.54841735502262</v>
      </c>
      <c r="I39" s="721">
        <f>+SUM('2013 - execution'!D39:I39)</f>
        <v>187535.64999999997</v>
      </c>
      <c r="J39" s="561">
        <f t="shared" si="1"/>
        <v>22070.740000000049</v>
      </c>
      <c r="K39" s="576">
        <f t="shared" si="2"/>
        <v>111.76882368765621</v>
      </c>
      <c r="L39" s="697">
        <f>+'2014 - plan'!I39</f>
        <v>75989.810977853747</v>
      </c>
      <c r="M39" s="697">
        <f>+'2014 - execution '!I39</f>
        <v>117655.46</v>
      </c>
      <c r="N39" s="561">
        <f t="shared" si="3"/>
        <v>41665.649022146259</v>
      </c>
      <c r="O39" s="562">
        <f t="shared" si="4"/>
        <v>54.830573317637516</v>
      </c>
      <c r="P39" s="723">
        <f>+'2013 - execution'!I39</f>
        <v>70400.89</v>
      </c>
      <c r="Q39" s="561">
        <f t="shared" si="5"/>
        <v>47254.570000000007</v>
      </c>
      <c r="R39" s="563">
        <f t="shared" si="6"/>
        <v>67.122120189105573</v>
      </c>
      <c r="S39" s="525"/>
      <c r="T39" s="525"/>
      <c r="U39" s="525"/>
      <c r="V39" s="492"/>
      <c r="W39" s="567"/>
      <c r="X39" s="567"/>
      <c r="Y39" s="568"/>
      <c r="Z39" s="567"/>
      <c r="AA39" s="568"/>
      <c r="AB39" s="567"/>
      <c r="AC39" s="567"/>
      <c r="AD39" s="568"/>
      <c r="AE39" s="567"/>
      <c r="AF39" s="568"/>
      <c r="AG39" s="492"/>
      <c r="AH39" s="492"/>
      <c r="AI39" s="492"/>
      <c r="AJ39" s="492"/>
      <c r="AK39" s="492"/>
    </row>
    <row r="40" spans="1:37" ht="15" customHeight="1">
      <c r="A40" s="492"/>
      <c r="B40" s="492"/>
      <c r="C40" s="492"/>
      <c r="D40" s="494" t="str">
        <f>IF(MasterSheet!$A$1=1,MasterSheet!C358,MasterSheet!B358)</f>
        <v>Naknada za kor. prirodnih dobara</v>
      </c>
      <c r="E40" s="718">
        <f>+SUM('2014 - plan'!D40:I40)</f>
        <v>692800.34409113182</v>
      </c>
      <c r="F40" s="496">
        <f>+'2014 - execution '!P40</f>
        <v>692173.47</v>
      </c>
      <c r="G40" s="561">
        <f t="shared" si="7"/>
        <v>-626.87409113184549</v>
      </c>
      <c r="H40" s="562">
        <f t="shared" si="0"/>
        <v>99.90951590938451</v>
      </c>
      <c r="I40" s="721">
        <f>+SUM('2013 - execution'!D40:I40)</f>
        <v>691835.63</v>
      </c>
      <c r="J40" s="561">
        <f t="shared" si="1"/>
        <v>337.8399999999674</v>
      </c>
      <c r="K40" s="576">
        <f t="shared" si="2"/>
        <v>100.04883240835687</v>
      </c>
      <c r="L40" s="697">
        <f>+'2014 - plan'!I40</f>
        <v>150975.511135493</v>
      </c>
      <c r="M40" s="697">
        <f>+'2014 - execution '!I40</f>
        <v>144705</v>
      </c>
      <c r="N40" s="561">
        <f t="shared" si="3"/>
        <v>-6270.5111354929977</v>
      </c>
      <c r="O40" s="562">
        <f t="shared" si="4"/>
        <v>-4.153329959496233</v>
      </c>
      <c r="P40" s="723">
        <f>+'2013 - execution'!I40</f>
        <v>150765.28</v>
      </c>
      <c r="Q40" s="561">
        <f t="shared" si="5"/>
        <v>-6060.2799999999988</v>
      </c>
      <c r="R40" s="563">
        <f t="shared" si="6"/>
        <v>-4.0196788013792002</v>
      </c>
      <c r="S40" s="525"/>
      <c r="T40" s="525"/>
      <c r="U40" s="525"/>
      <c r="V40" s="492"/>
      <c r="W40" s="566"/>
      <c r="X40" s="566"/>
      <c r="Y40" s="565"/>
      <c r="Z40" s="566"/>
      <c r="AA40" s="565"/>
      <c r="AB40" s="566"/>
      <c r="AC40" s="566"/>
      <c r="AD40" s="565"/>
      <c r="AE40" s="566"/>
      <c r="AF40" s="565"/>
      <c r="AG40" s="492"/>
      <c r="AH40" s="492"/>
      <c r="AI40" s="492"/>
      <c r="AJ40" s="492"/>
      <c r="AK40" s="492"/>
    </row>
    <row r="41" spans="1:37" ht="15" customHeight="1">
      <c r="A41" s="492"/>
      <c r="B41" s="492"/>
      <c r="C41" s="492"/>
      <c r="D41" s="494" t="str">
        <f>IF(MasterSheet!$A$1=1,MasterSheet!C359,MasterSheet!B359)</f>
        <v>Ekološke naknade</v>
      </c>
      <c r="E41" s="718">
        <f>+SUM('2014 - plan'!D41:I41)</f>
        <v>288855.72032297228</v>
      </c>
      <c r="F41" s="496">
        <f>+'2014 - execution '!P41</f>
        <v>54231.87</v>
      </c>
      <c r="G41" s="561">
        <f t="shared" si="7"/>
        <v>-234623.85032297228</v>
      </c>
      <c r="H41" s="562">
        <f t="shared" si="0"/>
        <v>18.774725991011305</v>
      </c>
      <c r="I41" s="721">
        <f>+SUM('2013 - execution'!D41:I41)</f>
        <v>210904.37</v>
      </c>
      <c r="J41" s="561">
        <f t="shared" si="1"/>
        <v>-156672.5</v>
      </c>
      <c r="K41" s="576">
        <f t="shared" si="2"/>
        <v>25.713962209507564</v>
      </c>
      <c r="L41" s="697">
        <f>+'2014 - plan'!I41</f>
        <v>1047.213826418807</v>
      </c>
      <c r="M41" s="697">
        <f>+'2014 - execution '!I41</f>
        <v>348.13</v>
      </c>
      <c r="N41" s="561">
        <f t="shared" si="3"/>
        <v>-699.08382641880701</v>
      </c>
      <c r="O41" s="562">
        <f t="shared" si="4"/>
        <v>-66.756550456317783</v>
      </c>
      <c r="P41" s="723">
        <f>+'2013 - execution'!I41</f>
        <v>764.61</v>
      </c>
      <c r="Q41" s="561">
        <f t="shared" si="5"/>
        <v>-416.48</v>
      </c>
      <c r="R41" s="563">
        <f t="shared" si="6"/>
        <v>-54.469598880475019</v>
      </c>
      <c r="S41" s="525"/>
      <c r="T41" s="525"/>
      <c r="U41" s="525"/>
      <c r="V41" s="492"/>
      <c r="W41" s="567"/>
      <c r="X41" s="567"/>
      <c r="Y41" s="568"/>
      <c r="Z41" s="567"/>
      <c r="AA41" s="568"/>
      <c r="AB41" s="567"/>
      <c r="AC41" s="567"/>
      <c r="AD41" s="568"/>
      <c r="AE41" s="567"/>
      <c r="AF41" s="568"/>
      <c r="AG41" s="492"/>
      <c r="AH41" s="492"/>
      <c r="AI41" s="492"/>
      <c r="AJ41" s="492"/>
      <c r="AK41" s="492"/>
    </row>
    <row r="42" spans="1:37">
      <c r="A42" s="492"/>
      <c r="B42" s="492"/>
      <c r="C42" s="492"/>
      <c r="D42" s="494" t="str">
        <f>IF(MasterSheet!$A$1=1,MasterSheet!C360,MasterSheet!B360)</f>
        <v>Naknade za priređ.  igara na sreću</v>
      </c>
      <c r="E42" s="718">
        <f>+SUM('2014 - plan'!D42:I42)</f>
        <v>1518800.4091476477</v>
      </c>
      <c r="F42" s="496">
        <f>+'2014 - execution '!P42</f>
        <v>2122368.2800000003</v>
      </c>
      <c r="G42" s="561">
        <f t="shared" si="7"/>
        <v>603567.87085235259</v>
      </c>
      <c r="H42" s="562">
        <f t="shared" si="0"/>
        <v>139.73977536594657</v>
      </c>
      <c r="I42" s="721">
        <f>+SUM('2013 - execution'!D42:I42)</f>
        <v>1545692.4</v>
      </c>
      <c r="J42" s="561">
        <f t="shared" si="1"/>
        <v>576675.88000000035</v>
      </c>
      <c r="K42" s="576">
        <f t="shared" si="2"/>
        <v>137.30857963719046</v>
      </c>
      <c r="L42" s="697">
        <f>+'2014 - plan'!I42</f>
        <v>235732.32623325672</v>
      </c>
      <c r="M42" s="697">
        <f>+'2014 - execution '!I42</f>
        <v>376168.74</v>
      </c>
      <c r="N42" s="561">
        <f t="shared" si="3"/>
        <v>140436.41376674327</v>
      </c>
      <c r="O42" s="562">
        <f t="shared" si="4"/>
        <v>59.574525060165797</v>
      </c>
      <c r="P42" s="723">
        <f>+'2013 - execution'!I42</f>
        <v>239906.22</v>
      </c>
      <c r="Q42" s="561">
        <f t="shared" si="5"/>
        <v>136262.51999999999</v>
      </c>
      <c r="R42" s="563">
        <f t="shared" si="6"/>
        <v>56.79824391380933</v>
      </c>
      <c r="S42" s="525"/>
      <c r="T42" s="525"/>
      <c r="U42" s="525"/>
      <c r="V42" s="492"/>
      <c r="W42" s="567"/>
      <c r="X42" s="567"/>
      <c r="Y42" s="568"/>
      <c r="Z42" s="567"/>
      <c r="AA42" s="568"/>
      <c r="AB42" s="567"/>
      <c r="AC42" s="567"/>
      <c r="AD42" s="568"/>
      <c r="AE42" s="567"/>
      <c r="AF42" s="568"/>
      <c r="AG42" s="492"/>
      <c r="AH42" s="492"/>
      <c r="AI42" s="492"/>
      <c r="AJ42" s="492"/>
      <c r="AK42" s="492"/>
    </row>
    <row r="43" spans="1:37">
      <c r="A43" s="492"/>
      <c r="B43" s="492"/>
      <c r="C43" s="492"/>
      <c r="D43" s="494" t="str">
        <f>IF(MasterSheet!$A$1=1,MasterSheet!C361,MasterSheet!B361)</f>
        <v>Naknade za puteve</v>
      </c>
      <c r="E43" s="718">
        <f>+SUM('2014 - plan'!D43:I43)</f>
        <v>1390648.1741472178</v>
      </c>
      <c r="F43" s="496">
        <f>+'2014 - execution '!P43</f>
        <v>1348197.61</v>
      </c>
      <c r="G43" s="561">
        <f t="shared" si="7"/>
        <v>-42450.564147217665</v>
      </c>
      <c r="H43" s="562">
        <f>+F43/E43*100</f>
        <v>96.947426032234972</v>
      </c>
      <c r="I43" s="721">
        <f>+SUM('2013 - execution'!D43:I43)</f>
        <v>1516326.3800000001</v>
      </c>
      <c r="J43" s="561">
        <f t="shared" si="1"/>
        <v>-168128.77000000002</v>
      </c>
      <c r="K43" s="576">
        <f t="shared" si="2"/>
        <v>88.912098858294613</v>
      </c>
      <c r="L43" s="697">
        <f>+'2014 - plan'!I43</f>
        <v>351783.78129680996</v>
      </c>
      <c r="M43" s="697">
        <f>+'2014 - execution '!I43</f>
        <v>361590.53</v>
      </c>
      <c r="N43" s="561">
        <f t="shared" si="3"/>
        <v>9806.7487031900673</v>
      </c>
      <c r="O43" s="562">
        <f t="shared" si="4"/>
        <v>2.7877205330611332</v>
      </c>
      <c r="P43" s="723">
        <f>+'2013 - execution'!I43</f>
        <v>383575.83</v>
      </c>
      <c r="Q43" s="561">
        <f t="shared" si="5"/>
        <v>-21985.299999999988</v>
      </c>
      <c r="R43" s="563">
        <f t="shared" si="6"/>
        <v>-5.7316697978597801</v>
      </c>
      <c r="S43" s="525"/>
      <c r="T43" s="525"/>
      <c r="U43" s="525"/>
      <c r="V43" s="492"/>
      <c r="W43" s="567"/>
      <c r="X43" s="567"/>
      <c r="Y43" s="568"/>
      <c r="Z43" s="567"/>
      <c r="AA43" s="568"/>
      <c r="AB43" s="567"/>
      <c r="AC43" s="567"/>
      <c r="AD43" s="568"/>
      <c r="AE43" s="567"/>
      <c r="AF43" s="568"/>
      <c r="AG43" s="492"/>
      <c r="AH43" s="492"/>
      <c r="AI43" s="492"/>
      <c r="AJ43" s="492"/>
      <c r="AK43" s="492"/>
    </row>
    <row r="44" spans="1:37">
      <c r="A44" s="492"/>
      <c r="B44" s="492"/>
      <c r="C44" s="492"/>
      <c r="D44" s="494" t="str">
        <f>IF(MasterSheet!$A$1=1,MasterSheet!C362,MasterSheet!B362)</f>
        <v>Ostale naknade</v>
      </c>
      <c r="E44" s="718">
        <f>+SUM('2014 - plan'!D44:I44)</f>
        <v>1930158.6116968228</v>
      </c>
      <c r="F44" s="496">
        <f>+'2014 - execution '!P44</f>
        <v>2501457.59</v>
      </c>
      <c r="G44" s="561">
        <f t="shared" si="7"/>
        <v>571298.97830317705</v>
      </c>
      <c r="H44" s="562">
        <f t="shared" si="0"/>
        <v>129.59855085696518</v>
      </c>
      <c r="I44" s="721">
        <f>+SUM('2013 - execution'!D44:I44)</f>
        <v>1940058.67</v>
      </c>
      <c r="J44" s="561">
        <f t="shared" si="1"/>
        <v>561398.91999999993</v>
      </c>
      <c r="K44" s="576">
        <f t="shared" si="2"/>
        <v>128.93721353282578</v>
      </c>
      <c r="L44" s="697">
        <f>+'2014 - plan'!I44</f>
        <v>139461.13398961752</v>
      </c>
      <c r="M44" s="697">
        <f>+'2014 - execution '!I44</f>
        <v>663010.98</v>
      </c>
      <c r="N44" s="561">
        <f t="shared" si="3"/>
        <v>523549.84601038246</v>
      </c>
      <c r="O44" s="562">
        <f t="shared" si="4"/>
        <v>375.40914162461866</v>
      </c>
      <c r="P44" s="723">
        <f>+'2013 - execution'!I44</f>
        <v>140176.45000000001</v>
      </c>
      <c r="Q44" s="561">
        <f t="shared" si="5"/>
        <v>522834.52999999997</v>
      </c>
      <c r="R44" s="563">
        <f t="shared" si="6"/>
        <v>372.98314374490144</v>
      </c>
      <c r="S44" s="525"/>
      <c r="T44" s="525"/>
      <c r="U44" s="525"/>
      <c r="V44" s="492"/>
      <c r="W44" s="567"/>
      <c r="X44" s="567"/>
      <c r="Y44" s="568"/>
      <c r="Z44" s="567"/>
      <c r="AA44" s="568"/>
      <c r="AB44" s="567"/>
      <c r="AC44" s="567"/>
      <c r="AD44" s="568"/>
      <c r="AE44" s="567"/>
      <c r="AF44" s="568"/>
      <c r="AG44" s="492"/>
      <c r="AH44" s="492"/>
      <c r="AI44" s="492"/>
      <c r="AJ44" s="492"/>
      <c r="AK44" s="492"/>
    </row>
    <row r="45" spans="1:37">
      <c r="A45" s="492"/>
      <c r="B45" s="492"/>
      <c r="C45" s="492"/>
      <c r="D45" s="502" t="str">
        <f>IF(MasterSheet!$A$1=1,MasterSheet!C363,MasterSheet!B363)</f>
        <v>Ostali prihodi</v>
      </c>
      <c r="E45" s="718">
        <f>+SUM('2014 - plan'!D45:I45)</f>
        <v>12283144.364010619</v>
      </c>
      <c r="F45" s="254">
        <f>+'2014 - execution '!P45</f>
        <v>14045340.539999999</v>
      </c>
      <c r="G45" s="422">
        <f t="shared" si="7"/>
        <v>1762196.1759893801</v>
      </c>
      <c r="H45" s="552">
        <f t="shared" si="0"/>
        <v>114.34645823387521</v>
      </c>
      <c r="I45" s="721">
        <f>+SUM('2013 - execution'!D45:I45)</f>
        <v>12991893.34</v>
      </c>
      <c r="J45" s="422">
        <f t="shared" si="1"/>
        <v>1053447.1999999993</v>
      </c>
      <c r="K45" s="424">
        <f t="shared" si="2"/>
        <v>108.1084963710147</v>
      </c>
      <c r="L45" s="697">
        <f>+'2014 - plan'!I45</f>
        <v>1934475.5951932021</v>
      </c>
      <c r="M45" s="697">
        <f>+'2014 - execution '!I45</f>
        <v>3349246.4699999997</v>
      </c>
      <c r="N45" s="422">
        <f t="shared" si="3"/>
        <v>1414770.8748067976</v>
      </c>
      <c r="O45" s="552">
        <f t="shared" si="4"/>
        <v>73.134594115440365</v>
      </c>
      <c r="P45" s="723">
        <f>+'2013 - execution'!I45</f>
        <v>2018414.1600000001</v>
      </c>
      <c r="Q45" s="422">
        <f t="shared" si="5"/>
        <v>1330832.3099999996</v>
      </c>
      <c r="R45" s="425">
        <f t="shared" si="6"/>
        <v>65.934550815874161</v>
      </c>
      <c r="S45" s="398"/>
      <c r="T45" s="398"/>
      <c r="U45" s="398"/>
      <c r="V45" s="492"/>
      <c r="W45" s="566"/>
      <c r="X45" s="566"/>
      <c r="Y45" s="565"/>
      <c r="Z45" s="566"/>
      <c r="AA45" s="565"/>
      <c r="AB45" s="566"/>
      <c r="AC45" s="566"/>
      <c r="AD45" s="565"/>
      <c r="AE45" s="566"/>
      <c r="AF45" s="565"/>
      <c r="AG45" s="492"/>
      <c r="AH45" s="492"/>
      <c r="AI45" s="492"/>
      <c r="AJ45" s="492"/>
      <c r="AK45" s="492"/>
    </row>
    <row r="46" spans="1:37">
      <c r="A46" s="492"/>
      <c r="B46" s="492"/>
      <c r="C46" s="492"/>
      <c r="D46" s="494" t="str">
        <f>IF(MasterSheet!$A$1=1,MasterSheet!C364,MasterSheet!B364)</f>
        <v>Prihodi od kapitala</v>
      </c>
      <c r="E46" s="718">
        <f>+SUM('2014 - plan'!D46:I46)</f>
        <v>1312067.0367902261</v>
      </c>
      <c r="F46" s="496">
        <f>+'2014 - execution '!P46</f>
        <v>2010268.7699999998</v>
      </c>
      <c r="G46" s="561">
        <f t="shared" si="7"/>
        <v>698201.73320977367</v>
      </c>
      <c r="H46" s="562">
        <f t="shared" si="0"/>
        <v>153.21387654992222</v>
      </c>
      <c r="I46" s="721">
        <f>+SUM('2013 - execution'!D46:I46)</f>
        <v>1518649.0300000003</v>
      </c>
      <c r="J46" s="561">
        <f t="shared" si="1"/>
        <v>491619.73999999953</v>
      </c>
      <c r="K46" s="576">
        <f t="shared" si="2"/>
        <v>132.37217620979877</v>
      </c>
      <c r="L46" s="697">
        <f>+'2014 - plan'!I46</f>
        <v>104006.28981622387</v>
      </c>
      <c r="M46" s="697">
        <f>+'2014 - execution '!I46</f>
        <v>38904.43</v>
      </c>
      <c r="N46" s="561">
        <f t="shared" si="3"/>
        <v>-65101.85981622387</v>
      </c>
      <c r="O46" s="562">
        <f>+M46/L46*100-100</f>
        <v>-62.594156498858858</v>
      </c>
      <c r="P46" s="723">
        <f>+'2013 - execution'!I46</f>
        <v>113427.79</v>
      </c>
      <c r="Q46" s="561">
        <f t="shared" si="5"/>
        <v>-74523.359999999986</v>
      </c>
      <c r="R46" s="563">
        <f t="shared" si="6"/>
        <v>-65.701147840401376</v>
      </c>
      <c r="S46" s="525"/>
      <c r="T46" s="525"/>
      <c r="U46" s="525"/>
      <c r="V46" s="492"/>
      <c r="W46" s="567"/>
      <c r="X46" s="567"/>
      <c r="Y46" s="568"/>
      <c r="Z46" s="567"/>
      <c r="AA46" s="568"/>
      <c r="AB46" s="567"/>
      <c r="AC46" s="567"/>
      <c r="AD46" s="568"/>
      <c r="AE46" s="567"/>
      <c r="AF46" s="568"/>
      <c r="AG46" s="492"/>
      <c r="AH46" s="492"/>
      <c r="AI46" s="492"/>
      <c r="AJ46" s="492"/>
      <c r="AK46" s="492"/>
    </row>
    <row r="47" spans="1:37">
      <c r="A47" s="492"/>
      <c r="B47" s="492"/>
      <c r="C47" s="492"/>
      <c r="D47" s="494" t="str">
        <f>IF(MasterSheet!$A$1=1,MasterSheet!C365,MasterSheet!B365)</f>
        <v>Novčane kazne i oduzete imovinske koristi</v>
      </c>
      <c r="E47" s="718">
        <f>+SUM('2014 - plan'!D47:I47)</f>
        <v>4776128.7091177534</v>
      </c>
      <c r="F47" s="496">
        <f>+'2014 - execution '!P47</f>
        <v>5745227.1600000001</v>
      </c>
      <c r="G47" s="561">
        <f t="shared" si="7"/>
        <v>969098.45088224672</v>
      </c>
      <c r="H47" s="562">
        <f t="shared" si="0"/>
        <v>120.29045927996481</v>
      </c>
      <c r="I47" s="721">
        <f>+SUM('2013 - execution'!D47:I47)</f>
        <v>4975116.6199999992</v>
      </c>
      <c r="J47" s="561">
        <f t="shared" si="1"/>
        <v>770110.54000000097</v>
      </c>
      <c r="K47" s="576">
        <f t="shared" si="2"/>
        <v>115.47924599202663</v>
      </c>
      <c r="L47" s="697">
        <f>+'2014 - plan'!I47</f>
        <v>1039527.5505012028</v>
      </c>
      <c r="M47" s="697">
        <f>+'2014 - execution '!I47</f>
        <v>1382633.53</v>
      </c>
      <c r="N47" s="561">
        <f t="shared" si="3"/>
        <v>343105.97949879721</v>
      </c>
      <c r="O47" s="562">
        <f t="shared" si="4"/>
        <v>33.005953457738599</v>
      </c>
      <c r="P47" s="723">
        <f>+'2013 - execution'!I47</f>
        <v>1082837.3999999999</v>
      </c>
      <c r="Q47" s="561">
        <f t="shared" si="5"/>
        <v>299796.13000000012</v>
      </c>
      <c r="R47" s="563">
        <f t="shared" si="6"/>
        <v>27.686163222659289</v>
      </c>
      <c r="S47" s="525"/>
      <c r="T47" s="525"/>
      <c r="U47" s="525"/>
      <c r="V47" s="398"/>
      <c r="W47" s="567"/>
      <c r="X47" s="567"/>
      <c r="Y47" s="568"/>
      <c r="Z47" s="567"/>
      <c r="AA47" s="568"/>
      <c r="AB47" s="567"/>
      <c r="AC47" s="567"/>
      <c r="AD47" s="568"/>
      <c r="AE47" s="567"/>
      <c r="AF47" s="568"/>
      <c r="AG47" s="492"/>
      <c r="AH47" s="492"/>
      <c r="AI47" s="492"/>
      <c r="AJ47" s="492"/>
      <c r="AK47" s="492"/>
    </row>
    <row r="48" spans="1:37">
      <c r="A48" s="492"/>
      <c r="B48" s="492"/>
      <c r="C48" s="492"/>
      <c r="D48" s="494" t="str">
        <f>IF(MasterSheet!$A$1=1,MasterSheet!C366,MasterSheet!B366)</f>
        <v>Prihodi koje organi ostvaruju vršenjem svoje djel.</v>
      </c>
      <c r="E48" s="718">
        <f>+SUM('2014 - plan'!D48:I48)</f>
        <v>955325.90152484516</v>
      </c>
      <c r="F48" s="496">
        <f>+'2014 - execution '!P48</f>
        <v>1203973.06</v>
      </c>
      <c r="G48" s="561">
        <f t="shared" si="7"/>
        <v>248647.15847515489</v>
      </c>
      <c r="H48" s="562">
        <f t="shared" si="0"/>
        <v>126.02746958689974</v>
      </c>
      <c r="I48" s="721">
        <f>+SUM('2013 - execution'!D48:I48)</f>
        <v>937772.3</v>
      </c>
      <c r="J48" s="561">
        <f t="shared" si="1"/>
        <v>266200.76</v>
      </c>
      <c r="K48" s="576">
        <f t="shared" si="2"/>
        <v>128.38650277897949</v>
      </c>
      <c r="L48" s="697">
        <f>+'2014 - plan'!I48</f>
        <v>216223.29722223387</v>
      </c>
      <c r="M48" s="697">
        <f>+'2014 - execution '!I48</f>
        <v>227087.17</v>
      </c>
      <c r="N48" s="561">
        <f t="shared" si="3"/>
        <v>10863.872777766141</v>
      </c>
      <c r="O48" s="562">
        <f t="shared" si="4"/>
        <v>5.0243766131270746</v>
      </c>
      <c r="P48" s="723">
        <f>+'2013 - execution'!I48</f>
        <v>212250.31</v>
      </c>
      <c r="Q48" s="561">
        <f t="shared" si="5"/>
        <v>14836.860000000015</v>
      </c>
      <c r="R48" s="563">
        <f t="shared" si="6"/>
        <v>6.9902654087996581</v>
      </c>
      <c r="S48" s="525"/>
      <c r="T48" s="525"/>
      <c r="U48" s="525"/>
      <c r="V48" s="398"/>
      <c r="W48" s="567"/>
      <c r="X48" s="567"/>
      <c r="Y48" s="568"/>
      <c r="Z48" s="567"/>
      <c r="AA48" s="568"/>
      <c r="AB48" s="567"/>
      <c r="AC48" s="567"/>
      <c r="AD48" s="568"/>
      <c r="AE48" s="567"/>
      <c r="AF48" s="568"/>
      <c r="AG48" s="492"/>
      <c r="AH48" s="492"/>
      <c r="AI48" s="492"/>
      <c r="AJ48" s="492"/>
      <c r="AK48" s="492"/>
    </row>
    <row r="49" spans="1:37">
      <c r="A49" s="492"/>
      <c r="B49" s="492"/>
      <c r="C49" s="492"/>
      <c r="D49" s="494" t="str">
        <f>IF(MasterSheet!$A$1=1,MasterSheet!C367,MasterSheet!B367)</f>
        <v>Ostali prihodi</v>
      </c>
      <c r="E49" s="718">
        <f>+SUM('2014 - plan'!D49:I49)</f>
        <v>5239622.7165777944</v>
      </c>
      <c r="F49" s="496">
        <f>+'2014 - execution '!P49</f>
        <v>5085871.55</v>
      </c>
      <c r="G49" s="561">
        <f t="shared" si="7"/>
        <v>-153751.16657779459</v>
      </c>
      <c r="H49" s="562">
        <f t="shared" si="0"/>
        <v>97.065606153448087</v>
      </c>
      <c r="I49" s="721">
        <f>+SUM('2013 - execution'!D49:I49)</f>
        <v>5560355.3900000006</v>
      </c>
      <c r="J49" s="561">
        <f t="shared" si="1"/>
        <v>-474483.84000000078</v>
      </c>
      <c r="K49" s="576">
        <f t="shared" si="2"/>
        <v>91.466663428504319</v>
      </c>
      <c r="L49" s="697">
        <f>+'2014 - plan'!I49</f>
        <v>574718.45765354158</v>
      </c>
      <c r="M49" s="697">
        <f>+'2014 - execution '!I49</f>
        <v>1700621.34</v>
      </c>
      <c r="N49" s="561">
        <f t="shared" si="3"/>
        <v>1125902.8823464585</v>
      </c>
      <c r="O49" s="562">
        <f t="shared" si="4"/>
        <v>195.90511968995929</v>
      </c>
      <c r="P49" s="723">
        <f>+'2013 - execution'!I49</f>
        <v>609898.66</v>
      </c>
      <c r="Q49" s="561">
        <f t="shared" si="5"/>
        <v>1090722.6800000002</v>
      </c>
      <c r="R49" s="563">
        <f t="shared" si="6"/>
        <v>178.83670706867923</v>
      </c>
      <c r="S49" s="525"/>
      <c r="T49" s="525"/>
      <c r="U49" s="525"/>
      <c r="V49" s="398"/>
      <c r="W49" s="567"/>
      <c r="X49" s="567"/>
      <c r="Y49" s="568"/>
      <c r="Z49" s="567"/>
      <c r="AA49" s="568"/>
      <c r="AB49" s="567"/>
      <c r="AC49" s="567"/>
      <c r="AD49" s="568"/>
      <c r="AE49" s="567"/>
      <c r="AF49" s="568"/>
      <c r="AG49" s="492"/>
      <c r="AH49" s="492"/>
      <c r="AI49" s="492"/>
      <c r="AJ49" s="492"/>
      <c r="AK49" s="492"/>
    </row>
    <row r="50" spans="1:37" ht="26.25" thickBot="1">
      <c r="A50" s="492"/>
      <c r="B50" s="492"/>
      <c r="C50" s="492"/>
      <c r="D50" s="527" t="str">
        <f>IF(MasterSheet!$A$1=1,MasterSheet!C368,MasterSheet!B368)</f>
        <v>Primici od otplate kredita i sredstva prenijeta iz prethodne godine</v>
      </c>
      <c r="E50" s="719">
        <f>+SUM('2014 - plan'!D50:I50)</f>
        <v>1470011.8919558744</v>
      </c>
      <c r="F50" s="304">
        <f>+'2014 - execution '!P50</f>
        <v>2022752.08</v>
      </c>
      <c r="G50" s="422">
        <f t="shared" si="7"/>
        <v>552740.18804412568</v>
      </c>
      <c r="H50" s="421">
        <f t="shared" si="0"/>
        <v>137.60106915248801</v>
      </c>
      <c r="I50" s="715">
        <f>+SUM('2013 - execution'!D50:I50)</f>
        <v>1578126.67</v>
      </c>
      <c r="J50" s="422">
        <f t="shared" si="1"/>
        <v>444625.41000000015</v>
      </c>
      <c r="K50" s="424">
        <f t="shared" si="2"/>
        <v>128.17425359144335</v>
      </c>
      <c r="L50" s="698">
        <f>+'2014 - plan'!I50</f>
        <v>305977.50152959337</v>
      </c>
      <c r="M50" s="698">
        <f>+'2014 - execution '!I50</f>
        <v>988773.85000000009</v>
      </c>
      <c r="N50" s="422">
        <f t="shared" si="3"/>
        <v>682796.34847040672</v>
      </c>
      <c r="O50" s="421">
        <f t="shared" si="4"/>
        <v>223.15246874593112</v>
      </c>
      <c r="P50" s="724">
        <f>+'2013 - execution'!I50</f>
        <v>328481.19</v>
      </c>
      <c r="Q50" s="422">
        <f t="shared" si="5"/>
        <v>660292.66000000015</v>
      </c>
      <c r="R50" s="553">
        <f t="shared" si="6"/>
        <v>201.0138419189239</v>
      </c>
      <c r="S50" s="398"/>
      <c r="T50" s="398"/>
      <c r="U50" s="398"/>
      <c r="V50" s="398"/>
      <c r="W50" s="567"/>
      <c r="X50" s="567"/>
      <c r="Y50" s="568"/>
      <c r="Z50" s="567"/>
      <c r="AA50" s="568"/>
      <c r="AB50" s="567"/>
      <c r="AC50" s="567"/>
      <c r="AD50" s="568"/>
      <c r="AE50" s="567"/>
      <c r="AF50" s="568"/>
      <c r="AG50" s="492"/>
      <c r="AH50" s="492"/>
      <c r="AI50" s="492"/>
      <c r="AJ50" s="492"/>
      <c r="AK50" s="492"/>
    </row>
    <row r="51" spans="1:37" ht="14.25" thickTop="1" thickBot="1">
      <c r="A51" s="492"/>
      <c r="B51" s="492"/>
      <c r="C51" s="492"/>
      <c r="D51" s="569" t="str">
        <f>IF(MasterSheet!$A$1=1,MasterSheet!C416,MasterSheet!B416)</f>
        <v>Donacije</v>
      </c>
      <c r="E51" s="429">
        <f>+SUM('2014 - plan'!D51:I51)</f>
        <v>3999999.9999999995</v>
      </c>
      <c r="F51" s="712">
        <f>+'2014 - execution '!P51</f>
        <v>2145152.2000000002</v>
      </c>
      <c r="G51" s="685">
        <f>+F51-E51</f>
        <v>-1854847.7999999993</v>
      </c>
      <c r="H51" s="727" t="s">
        <v>367</v>
      </c>
      <c r="I51" s="431">
        <f>+SUM('2013 - execution'!D51:I51)</f>
        <v>1877219.11</v>
      </c>
      <c r="J51" s="570">
        <f>+F51-I51</f>
        <v>267933.09000000008</v>
      </c>
      <c r="K51" s="687">
        <f>F51/I51*100</f>
        <v>114.27287249382412</v>
      </c>
      <c r="L51" s="696">
        <f>+'2014 - plan'!I51</f>
        <v>666666.66666666663</v>
      </c>
      <c r="M51" s="696">
        <f>+'2014 - execution '!I51</f>
        <v>164860.93</v>
      </c>
      <c r="N51" s="571">
        <f>+M51-L51</f>
        <v>-501805.73666666663</v>
      </c>
      <c r="O51" s="693" t="s">
        <v>367</v>
      </c>
      <c r="P51" s="700">
        <f>+'2013 - execution'!I51</f>
        <v>460006.45</v>
      </c>
      <c r="Q51" s="570">
        <f>+M51-P51</f>
        <v>-295145.52</v>
      </c>
      <c r="R51" s="572">
        <f>M51/P51*100-100</f>
        <v>-64.161169914030552</v>
      </c>
      <c r="S51" s="525"/>
      <c r="T51" s="525"/>
      <c r="U51" s="525"/>
      <c r="V51" s="492"/>
      <c r="W51" s="492"/>
      <c r="X51" s="492"/>
      <c r="Y51" s="492"/>
      <c r="Z51" s="492"/>
      <c r="AA51" s="492"/>
      <c r="AB51" s="492"/>
      <c r="AC51" s="492"/>
      <c r="AD51" s="492"/>
      <c r="AE51" s="492"/>
      <c r="AF51" s="492"/>
      <c r="AG51" s="492"/>
      <c r="AH51" s="492"/>
      <c r="AI51" s="492"/>
      <c r="AJ51" s="492"/>
      <c r="AK51" s="492"/>
    </row>
    <row r="52" spans="1:37" ht="14.25" thickTop="1" thickBot="1">
      <c r="A52" s="492"/>
      <c r="B52" s="492"/>
      <c r="C52" s="492"/>
      <c r="D52" s="573" t="str">
        <f>IF(MasterSheet!$A$1=1,MasterSheet!C369,MasterSheet!B369)</f>
        <v>Izdaci</v>
      </c>
      <c r="E52" s="429">
        <f>+SUM('2014 - plan'!D52:I52)</f>
        <v>668802534.91000009</v>
      </c>
      <c r="F52" s="713">
        <f>+'2014 - execution '!P52</f>
        <v>630559852.11337972</v>
      </c>
      <c r="G52" s="690">
        <f t="shared" si="7"/>
        <v>-38242682.796620369</v>
      </c>
      <c r="H52" s="726">
        <f>+F52/E52*100</f>
        <v>94.281917187744114</v>
      </c>
      <c r="I52" s="431">
        <f>+SUM('2013 - execution'!D52:I52)</f>
        <v>594812465.92631388</v>
      </c>
      <c r="J52" s="696">
        <f t="shared" si="1"/>
        <v>35747386.18706584</v>
      </c>
      <c r="K52" s="586">
        <f t="shared" si="2"/>
        <v>106.00985827211871</v>
      </c>
      <c r="L52" s="696">
        <f>+'2014 - plan'!I52</f>
        <v>111467089.15166669</v>
      </c>
      <c r="M52" s="696">
        <f>+'2014 - execution '!I52</f>
        <v>107807504.06337962</v>
      </c>
      <c r="N52" s="696">
        <f t="shared" si="3"/>
        <v>-3659585.0882870704</v>
      </c>
      <c r="O52" s="586">
        <f t="shared" si="4"/>
        <v>-3.2831081498034678</v>
      </c>
      <c r="P52" s="700">
        <f>+'2013 - execution'!I52</f>
        <v>100169319.59338963</v>
      </c>
      <c r="Q52" s="696">
        <f t="shared" si="5"/>
        <v>7638184.4699899852</v>
      </c>
      <c r="R52" s="584">
        <f t="shared" si="6"/>
        <v>7.6252733880944277</v>
      </c>
      <c r="S52" s="574"/>
      <c r="T52" s="574"/>
      <c r="U52" s="574"/>
      <c r="V52" s="398"/>
      <c r="W52" s="567"/>
      <c r="X52" s="567"/>
      <c r="Y52" s="568"/>
      <c r="Z52" s="567"/>
      <c r="AA52" s="568"/>
      <c r="AB52" s="567"/>
      <c r="AC52" s="567"/>
      <c r="AD52" s="568"/>
      <c r="AE52" s="567"/>
      <c r="AF52" s="568"/>
      <c r="AG52" s="492"/>
      <c r="AH52" s="492"/>
      <c r="AI52" s="492"/>
      <c r="AJ52" s="492"/>
      <c r="AK52" s="492"/>
    </row>
    <row r="53" spans="1:37" ht="14.25" thickTop="1" thickBot="1">
      <c r="A53" s="492"/>
      <c r="B53" s="492"/>
      <c r="C53" s="492"/>
      <c r="D53" s="573" t="str">
        <f>IF(MasterSheet!$A$1=1,MasterSheet!C370,MasterSheet!B370)</f>
        <v>Tekuća budžetska potrošnja</v>
      </c>
      <c r="E53" s="429">
        <f>+SUM('2014 - plan'!D53:I53)</f>
        <v>617892284.91000009</v>
      </c>
      <c r="F53" s="713">
        <f>+'2014 - execution '!P53</f>
        <v>606824167.14337969</v>
      </c>
      <c r="G53" s="690">
        <f t="shared" si="7"/>
        <v>-11068117.766620398</v>
      </c>
      <c r="H53" s="725">
        <f t="shared" si="0"/>
        <v>98.208730220958728</v>
      </c>
      <c r="I53" s="431">
        <f>+SUM('2013 - execution'!D53:I53)</f>
        <v>575103336.31631398</v>
      </c>
      <c r="J53" s="696">
        <f t="shared" si="1"/>
        <v>31720830.827065706</v>
      </c>
      <c r="K53" s="586">
        <f t="shared" si="2"/>
        <v>105.51567497942993</v>
      </c>
      <c r="L53" s="696">
        <f>+'2014 - plan'!I53</f>
        <v>102982047.48500001</v>
      </c>
      <c r="M53" s="696">
        <f>+'2014 - execution '!I53</f>
        <v>101826347.56337962</v>
      </c>
      <c r="N53" s="696">
        <f t="shared" si="3"/>
        <v>-1155699.9216203988</v>
      </c>
      <c r="O53" s="586">
        <f t="shared" si="4"/>
        <v>-1.1222343601089619</v>
      </c>
      <c r="P53" s="700">
        <f>+'2013 - execution'!I53</f>
        <v>95463164.173389629</v>
      </c>
      <c r="Q53" s="696">
        <f t="shared" si="5"/>
        <v>6363183.389989987</v>
      </c>
      <c r="R53" s="584">
        <f t="shared" si="6"/>
        <v>6.6655902777667677</v>
      </c>
      <c r="S53" s="574"/>
      <c r="T53" s="574"/>
      <c r="U53" s="574"/>
      <c r="V53" s="398"/>
      <c r="W53" s="567"/>
      <c r="X53" s="567"/>
      <c r="Y53" s="568"/>
      <c r="Z53" s="567"/>
      <c r="AA53" s="568"/>
      <c r="AB53" s="567"/>
      <c r="AC53" s="567"/>
      <c r="AD53" s="568"/>
      <c r="AE53" s="567"/>
      <c r="AF53" s="568"/>
      <c r="AG53" s="492"/>
      <c r="AH53" s="492"/>
      <c r="AI53" s="492"/>
      <c r="AJ53" s="492"/>
      <c r="AK53" s="492"/>
    </row>
    <row r="54" spans="1:37" ht="13.5" thickTop="1">
      <c r="A54" s="492"/>
      <c r="B54" s="492"/>
      <c r="C54" s="492"/>
      <c r="D54" s="502" t="str">
        <f>IF(MasterSheet!$A$1=1,MasterSheet!C371,MasterSheet!B371)</f>
        <v>Tekući izdaci</v>
      </c>
      <c r="E54" s="447">
        <f>+SUM('2014 - plan'!D54:I54)</f>
        <v>312763236.73000008</v>
      </c>
      <c r="F54" s="701">
        <f>+'2014 - execution '!P54</f>
        <v>300909527.41337967</v>
      </c>
      <c r="G54" s="422">
        <f t="shared" si="7"/>
        <v>-11853709.316620409</v>
      </c>
      <c r="H54" s="559">
        <f t="shared" si="0"/>
        <v>96.210005549068612</v>
      </c>
      <c r="I54" s="720">
        <f>+SUM('2013 - execution'!D54:I54)</f>
        <v>285561969.32631403</v>
      </c>
      <c r="J54" s="423">
        <f t="shared" si="1"/>
        <v>15347558.087065637</v>
      </c>
      <c r="K54" s="559">
        <f t="shared" si="2"/>
        <v>105.37451052157714</v>
      </c>
      <c r="L54" s="695">
        <f>+'2014 - plan'!I54</f>
        <v>52127206.121666677</v>
      </c>
      <c r="M54" s="695">
        <f>+'2014 - execution '!I54</f>
        <v>51843026.403379604</v>
      </c>
      <c r="N54" s="422">
        <f t="shared" si="3"/>
        <v>-284179.71828707308</v>
      </c>
      <c r="O54" s="559">
        <f t="shared" si="4"/>
        <v>-0.54516583456207002</v>
      </c>
      <c r="P54" s="722">
        <f>+'2013 - execution'!I54</f>
        <v>45218002.023389645</v>
      </c>
      <c r="Q54" s="422">
        <f t="shared" si="5"/>
        <v>6625024.3799899593</v>
      </c>
      <c r="R54" s="425">
        <f t="shared" si="6"/>
        <v>14.651298340344781</v>
      </c>
      <c r="S54" s="398"/>
      <c r="T54" s="398"/>
      <c r="U54" s="398"/>
      <c r="V54" s="492"/>
      <c r="W54" s="566"/>
      <c r="X54" s="566"/>
      <c r="Y54" s="565"/>
      <c r="Z54" s="566"/>
      <c r="AA54" s="565"/>
      <c r="AB54" s="566"/>
      <c r="AC54" s="566"/>
      <c r="AD54" s="565"/>
      <c r="AE54" s="566"/>
      <c r="AF54" s="565"/>
      <c r="AG54" s="492"/>
      <c r="AH54" s="492"/>
      <c r="AI54" s="492"/>
      <c r="AJ54" s="492"/>
      <c r="AK54" s="492"/>
    </row>
    <row r="55" spans="1:37">
      <c r="A55" s="492"/>
      <c r="B55" s="492"/>
      <c r="C55" s="492"/>
      <c r="D55" s="502" t="str">
        <f>IF(MasterSheet!$A$1=1,MasterSheet!C372,MasterSheet!B372)</f>
        <v>Bruto zarade i doprinosi na teret poslodavca</v>
      </c>
      <c r="E55" s="253">
        <f>+SUM('2014 - plan'!D55:I55)</f>
        <v>193244346.86000007</v>
      </c>
      <c r="F55" s="255">
        <f>+'2014 - execution '!P55</f>
        <v>191408025.19337967</v>
      </c>
      <c r="G55" s="422">
        <f t="shared" si="7"/>
        <v>-1836321.6666204035</v>
      </c>
      <c r="H55" s="552">
        <f t="shared" si="0"/>
        <v>99.049741068000941</v>
      </c>
      <c r="I55" s="697">
        <f>+SUM('2013 - execution'!D55:I55)</f>
        <v>185669511.00631404</v>
      </c>
      <c r="J55" s="422">
        <f t="shared" si="1"/>
        <v>5738514.1870656312</v>
      </c>
      <c r="K55" s="552">
        <f t="shared" si="2"/>
        <v>103.09071433212881</v>
      </c>
      <c r="L55" s="697">
        <f>+'2014 - plan'!I55</f>
        <v>32207391.143333346</v>
      </c>
      <c r="M55" s="697">
        <f>+'2014 - execution '!I55</f>
        <v>31683704.053379606</v>
      </c>
      <c r="N55" s="422">
        <f t="shared" si="3"/>
        <v>-523687.0899537392</v>
      </c>
      <c r="O55" s="552">
        <f t="shared" si="4"/>
        <v>-1.6259841960597328</v>
      </c>
      <c r="P55" s="723">
        <f>+'2013 - execution'!I55</f>
        <v>31115366.173389643</v>
      </c>
      <c r="Q55" s="422">
        <f t="shared" si="5"/>
        <v>568337.87998996302</v>
      </c>
      <c r="R55" s="425">
        <f t="shared" si="6"/>
        <v>1.8265505114833473</v>
      </c>
      <c r="S55" s="398"/>
      <c r="T55" s="398"/>
      <c r="U55" s="398"/>
      <c r="V55" s="492"/>
      <c r="W55" s="567"/>
      <c r="X55" s="567"/>
      <c r="Y55" s="568"/>
      <c r="Z55" s="567"/>
      <c r="AA55" s="568"/>
      <c r="AB55" s="567"/>
      <c r="AC55" s="567"/>
      <c r="AD55" s="568"/>
      <c r="AE55" s="567"/>
      <c r="AF55" s="568"/>
      <c r="AG55" s="492"/>
      <c r="AH55" s="492"/>
      <c r="AI55" s="492"/>
      <c r="AJ55" s="492"/>
      <c r="AK55" s="492"/>
    </row>
    <row r="56" spans="1:37">
      <c r="A56" s="492"/>
      <c r="B56" s="492"/>
      <c r="C56" s="492"/>
      <c r="D56" s="494" t="str">
        <f>IF(MasterSheet!$A$1=1,MasterSheet!C373,MasterSheet!B373)</f>
        <v>Neto zarade</v>
      </c>
      <c r="E56" s="253">
        <f>+SUM('2014 - plan'!D56:I56)</f>
        <v>113248382.7900001</v>
      </c>
      <c r="F56" s="269">
        <f>+'2014 - execution '!P56</f>
        <v>113060695.94000003</v>
      </c>
      <c r="G56" s="561">
        <f t="shared" si="7"/>
        <v>-187686.85000006855</v>
      </c>
      <c r="H56" s="562">
        <f t="shared" si="0"/>
        <v>99.83426973050193</v>
      </c>
      <c r="I56" s="697">
        <f>+SUM('2013 - execution'!D56:I56)</f>
        <v>112452738.85000002</v>
      </c>
      <c r="J56" s="561">
        <f t="shared" si="1"/>
        <v>607957.09000000358</v>
      </c>
      <c r="K56" s="562">
        <f t="shared" si="2"/>
        <v>100.54063342184219</v>
      </c>
      <c r="L56" s="697">
        <f>+'2014 - plan'!I56</f>
        <v>18874730.465000015</v>
      </c>
      <c r="M56" s="697">
        <f>+'2014 - execution '!I56</f>
        <v>18771070.48999998</v>
      </c>
      <c r="N56" s="561">
        <f t="shared" si="3"/>
        <v>-103659.97500003502</v>
      </c>
      <c r="O56" s="562">
        <f t="shared" si="4"/>
        <v>-0.54919976310260665</v>
      </c>
      <c r="P56" s="723">
        <f>+'2013 - execution'!I56</f>
        <v>18845356.610000011</v>
      </c>
      <c r="Q56" s="561">
        <f t="shared" si="5"/>
        <v>-74286.120000030845</v>
      </c>
      <c r="R56" s="563">
        <f t="shared" si="6"/>
        <v>-0.39418792404603664</v>
      </c>
      <c r="S56" s="525"/>
      <c r="T56" s="525"/>
      <c r="U56" s="519"/>
      <c r="V56" s="492"/>
      <c r="W56" s="567"/>
      <c r="X56" s="567"/>
      <c r="Y56" s="568"/>
      <c r="Z56" s="567"/>
      <c r="AA56" s="568"/>
      <c r="AB56" s="567"/>
      <c r="AC56" s="567"/>
      <c r="AD56" s="568"/>
      <c r="AE56" s="567"/>
      <c r="AF56" s="568"/>
      <c r="AG56" s="492"/>
      <c r="AH56" s="492"/>
      <c r="AI56" s="492"/>
      <c r="AJ56" s="492"/>
      <c r="AK56" s="492"/>
    </row>
    <row r="57" spans="1:37">
      <c r="A57" s="492"/>
      <c r="B57" s="492"/>
      <c r="C57" s="492"/>
      <c r="D57" s="494" t="str">
        <f>IF(MasterSheet!$A$1=1,MasterSheet!C374,MasterSheet!B374)</f>
        <v>Porez na zarade</v>
      </c>
      <c r="E57" s="253">
        <f>+SUM('2014 - plan'!D57:I57)</f>
        <v>16280459.239999991</v>
      </c>
      <c r="F57" s="269">
        <f>+'2014 - execution '!P57</f>
        <v>16417415.219081428</v>
      </c>
      <c r="G57" s="561">
        <f t="shared" si="7"/>
        <v>136955.97908143699</v>
      </c>
      <c r="H57" s="562">
        <f t="shared" si="0"/>
        <v>100.84122921265602</v>
      </c>
      <c r="I57" s="697">
        <f>+SUM('2013 - execution'!D57:I57)</f>
        <v>14574108.045266617</v>
      </c>
      <c r="J57" s="561">
        <f t="shared" si="1"/>
        <v>1843307.1738148108</v>
      </c>
      <c r="K57" s="562">
        <f t="shared" si="2"/>
        <v>112.64782152080642</v>
      </c>
      <c r="L57" s="697">
        <f>+'2014 - plan'!I57</f>
        <v>2713409.8733333321</v>
      </c>
      <c r="M57" s="697">
        <f>+'2014 - execution '!I57</f>
        <v>2669980.4090814297</v>
      </c>
      <c r="N57" s="561">
        <f t="shared" si="3"/>
        <v>-43429.46425190242</v>
      </c>
      <c r="O57" s="562">
        <f t="shared" si="4"/>
        <v>-1.6005493559493402</v>
      </c>
      <c r="P57" s="723">
        <f>+'2013 - execution'!I57</f>
        <v>2442397.2790211816</v>
      </c>
      <c r="Q57" s="561">
        <f t="shared" si="5"/>
        <v>227583.13006024808</v>
      </c>
      <c r="R57" s="563">
        <f t="shared" si="6"/>
        <v>9.3180225844115938</v>
      </c>
      <c r="S57" s="525"/>
      <c r="T57" s="525"/>
      <c r="U57" s="519"/>
      <c r="V57" s="492"/>
      <c r="W57" s="567"/>
      <c r="X57" s="567"/>
      <c r="Y57" s="568"/>
      <c r="Z57" s="567"/>
      <c r="AA57" s="568"/>
      <c r="AB57" s="567"/>
      <c r="AC57" s="567"/>
      <c r="AD57" s="568"/>
      <c r="AE57" s="567"/>
      <c r="AF57" s="568"/>
      <c r="AG57" s="492"/>
      <c r="AH57" s="492"/>
      <c r="AI57" s="492"/>
      <c r="AJ57" s="492"/>
      <c r="AK57" s="492"/>
    </row>
    <row r="58" spans="1:37">
      <c r="A58" s="492"/>
      <c r="B58" s="492"/>
      <c r="C58" s="492"/>
      <c r="D58" s="494" t="str">
        <f>IF(MasterSheet!$A$1=1,MasterSheet!C375,MasterSheet!B375)</f>
        <v>Doprinosi na teret zaposlenog</v>
      </c>
      <c r="E58" s="253">
        <f>+SUM('2014 - plan'!D58:I58)</f>
        <v>40561083.070000008</v>
      </c>
      <c r="F58" s="269">
        <f>+'2014 - execution '!P58</f>
        <v>39490573.725441761</v>
      </c>
      <c r="G58" s="561">
        <f t="shared" si="7"/>
        <v>-1070509.3445582464</v>
      </c>
      <c r="H58" s="562">
        <f t="shared" si="0"/>
        <v>97.360747634103433</v>
      </c>
      <c r="I58" s="697">
        <f>+SUM('2013 - execution'!D58:I58)</f>
        <v>38030935.920978986</v>
      </c>
      <c r="J58" s="561">
        <f t="shared" si="1"/>
        <v>1459637.8044627756</v>
      </c>
      <c r="K58" s="562">
        <f t="shared" si="2"/>
        <v>103.83802756654642</v>
      </c>
      <c r="L58" s="697">
        <f>+'2014 - plan'!I58</f>
        <v>6760180.5116666667</v>
      </c>
      <c r="M58" s="697">
        <f>+'2014 - execution '!I58</f>
        <v>6525071.0354417656</v>
      </c>
      <c r="N58" s="561">
        <f t="shared" si="3"/>
        <v>-235109.47622490115</v>
      </c>
      <c r="O58" s="562">
        <f t="shared" si="4"/>
        <v>-3.4778579628036823</v>
      </c>
      <c r="P58" s="723">
        <f>+'2013 - execution'!I58</f>
        <v>6373402.3463752046</v>
      </c>
      <c r="Q58" s="561">
        <f t="shared" si="5"/>
        <v>151668.68906656094</v>
      </c>
      <c r="R58" s="563">
        <f t="shared" si="6"/>
        <v>2.3797130766869117</v>
      </c>
      <c r="S58" s="525"/>
      <c r="T58" s="525"/>
      <c r="U58" s="519"/>
      <c r="V58" s="492"/>
      <c r="W58" s="567"/>
      <c r="X58" s="567"/>
      <c r="Y58" s="568"/>
      <c r="Z58" s="567"/>
      <c r="AA58" s="568"/>
      <c r="AB58" s="567"/>
      <c r="AC58" s="567"/>
      <c r="AD58" s="568"/>
      <c r="AE58" s="567"/>
      <c r="AF58" s="568"/>
      <c r="AG58" s="492"/>
      <c r="AH58" s="492"/>
      <c r="AI58" s="492"/>
      <c r="AJ58" s="492"/>
      <c r="AK58" s="492"/>
    </row>
    <row r="59" spans="1:37">
      <c r="A59" s="492"/>
      <c r="B59" s="492"/>
      <c r="C59" s="492"/>
      <c r="D59" s="494" t="str">
        <f>IF(MasterSheet!$A$1=1,MasterSheet!C376,MasterSheet!B376)</f>
        <v>Doprinosi na teret poslodavca</v>
      </c>
      <c r="E59" s="253">
        <f>+SUM('2014 - plan'!D59:I59)</f>
        <v>20849654.130000003</v>
      </c>
      <c r="F59" s="269">
        <f>+'2014 - execution '!P59</f>
        <v>20439653.363837279</v>
      </c>
      <c r="G59" s="561">
        <f t="shared" si="7"/>
        <v>-410000.7661627233</v>
      </c>
      <c r="H59" s="562">
        <f t="shared" si="0"/>
        <v>98.033536846192646</v>
      </c>
      <c r="I59" s="697">
        <f>+SUM('2013 - execution'!D59:I59)</f>
        <v>19916897.014173366</v>
      </c>
      <c r="J59" s="561">
        <f t="shared" si="1"/>
        <v>522756.34966391325</v>
      </c>
      <c r="K59" s="562">
        <f t="shared" si="2"/>
        <v>102.62468771762944</v>
      </c>
      <c r="L59" s="697">
        <f>+'2014 - plan'!I59</f>
        <v>3474942.3550000004</v>
      </c>
      <c r="M59" s="697">
        <f>+'2014 - execution '!I59</f>
        <v>3341755.0938372673</v>
      </c>
      <c r="N59" s="561">
        <f t="shared" si="3"/>
        <v>-133187.26116273319</v>
      </c>
      <c r="O59" s="562">
        <f t="shared" si="4"/>
        <v>-3.8327905201389569</v>
      </c>
      <c r="P59" s="723">
        <f>+'2013 - execution'!I59</f>
        <v>3337766.8755352101</v>
      </c>
      <c r="Q59" s="561">
        <f t="shared" si="5"/>
        <v>3988.2183020571247</v>
      </c>
      <c r="R59" s="563">
        <f t="shared" si="6"/>
        <v>0.11948762303590854</v>
      </c>
      <c r="S59" s="525"/>
      <c r="T59" s="525"/>
      <c r="U59" s="519"/>
      <c r="V59" s="492"/>
      <c r="W59" s="566"/>
      <c r="X59" s="566"/>
      <c r="Y59" s="565"/>
      <c r="Z59" s="566"/>
      <c r="AA59" s="565"/>
      <c r="AB59" s="566"/>
      <c r="AC59" s="566"/>
      <c r="AD59" s="565"/>
      <c r="AE59" s="566"/>
      <c r="AF59" s="565"/>
      <c r="AG59" s="492"/>
      <c r="AH59" s="492"/>
      <c r="AI59" s="492"/>
      <c r="AJ59" s="492"/>
      <c r="AK59" s="492"/>
    </row>
    <row r="60" spans="1:37">
      <c r="A60" s="492"/>
      <c r="B60" s="492"/>
      <c r="C60" s="492"/>
      <c r="D60" s="494" t="str">
        <f>IF(MasterSheet!$A$1=1,MasterSheet!C377,MasterSheet!B377)</f>
        <v>Prirez na porez na dohodak</v>
      </c>
      <c r="E60" s="253">
        <f>+SUM('2014 - plan'!D60:I60)</f>
        <v>2304767.6300000004</v>
      </c>
      <c r="F60" s="269">
        <f>+'2014 - execution '!P60</f>
        <v>1999686.9450191646</v>
      </c>
      <c r="G60" s="561">
        <f t="shared" si="7"/>
        <v>-305080.68498083577</v>
      </c>
      <c r="H60" s="562">
        <f t="shared" si="0"/>
        <v>86.763061012756609</v>
      </c>
      <c r="I60" s="697">
        <f>+SUM('2013 - execution'!D60:I60)</f>
        <v>694831.17589504784</v>
      </c>
      <c r="J60" s="561">
        <f t="shared" si="1"/>
        <v>1304855.7691241167</v>
      </c>
      <c r="K60" s="562">
        <f t="shared" si="2"/>
        <v>287.79464917406233</v>
      </c>
      <c r="L60" s="697">
        <f>+'2014 - plan'!I60</f>
        <v>384127.93833333341</v>
      </c>
      <c r="M60" s="697">
        <f>+'2014 - execution '!I60</f>
        <v>375827.02501916554</v>
      </c>
      <c r="N60" s="561">
        <f t="shared" si="3"/>
        <v>-8300.9133141678758</v>
      </c>
      <c r="O60" s="562">
        <f t="shared" si="4"/>
        <v>-2.1609761971972574</v>
      </c>
      <c r="P60" s="723">
        <f>+'2013 - execution'!I60</f>
        <v>116443.06245803653</v>
      </c>
      <c r="Q60" s="561">
        <f t="shared" si="5"/>
        <v>259383.96256112901</v>
      </c>
      <c r="R60" s="563">
        <f t="shared" si="6"/>
        <v>222.75604667698013</v>
      </c>
      <c r="S60" s="525"/>
      <c r="T60" s="525"/>
      <c r="U60" s="519"/>
      <c r="V60" s="492"/>
      <c r="W60" s="514"/>
      <c r="X60" s="492"/>
      <c r="Y60" s="492"/>
      <c r="Z60" s="492"/>
      <c r="AA60" s="492"/>
      <c r="AB60" s="492"/>
      <c r="AC60" s="492"/>
      <c r="AD60" s="492"/>
      <c r="AE60" s="492"/>
      <c r="AF60" s="492"/>
      <c r="AG60" s="492"/>
      <c r="AH60" s="492"/>
      <c r="AI60" s="492"/>
      <c r="AJ60" s="492"/>
      <c r="AK60" s="492"/>
    </row>
    <row r="61" spans="1:37">
      <c r="A61" s="492"/>
      <c r="B61" s="492"/>
      <c r="C61" s="492"/>
      <c r="D61" s="502" t="str">
        <f>IF(MasterSheet!$A$1=1,MasterSheet!C378,MasterSheet!B378)</f>
        <v>Ostala lična primanja</v>
      </c>
      <c r="E61" s="253">
        <f>+SUM('2014 - plan'!D61:I61)</f>
        <v>5739081.9799999995</v>
      </c>
      <c r="F61" s="255">
        <f>+'2014 - execution '!P61</f>
        <v>4560274.43</v>
      </c>
      <c r="G61" s="422">
        <f t="shared" si="7"/>
        <v>-1178807.5499999998</v>
      </c>
      <c r="H61" s="552">
        <f t="shared" si="0"/>
        <v>79.459998060526047</v>
      </c>
      <c r="I61" s="697">
        <f>+SUM('2013 - execution'!D61:I61)</f>
        <v>5965067.7899999991</v>
      </c>
      <c r="J61" s="422">
        <f t="shared" si="1"/>
        <v>-1404793.3599999994</v>
      </c>
      <c r="K61" s="552">
        <f t="shared" si="2"/>
        <v>76.449666467243958</v>
      </c>
      <c r="L61" s="697">
        <f>+'2014 - plan'!I61</f>
        <v>956513.66333333333</v>
      </c>
      <c r="M61" s="697">
        <f>+'2014 - execution '!I61</f>
        <v>907135.8899999999</v>
      </c>
      <c r="N61" s="422">
        <f t="shared" si="3"/>
        <v>-49377.773333333433</v>
      </c>
      <c r="O61" s="552">
        <f t="shared" si="4"/>
        <v>-5.1622653419563136</v>
      </c>
      <c r="P61" s="723">
        <f>+'2013 - execution'!I61</f>
        <v>460176.88999999996</v>
      </c>
      <c r="Q61" s="422">
        <f t="shared" si="5"/>
        <v>446958.99999999994</v>
      </c>
      <c r="R61" s="425">
        <f t="shared" si="6"/>
        <v>97.127650195558488</v>
      </c>
      <c r="S61" s="398"/>
      <c r="T61" s="398"/>
      <c r="U61" s="519"/>
      <c r="V61" s="492"/>
      <c r="W61" s="514"/>
      <c r="X61" s="492"/>
      <c r="Y61" s="492"/>
      <c r="Z61" s="492"/>
      <c r="AA61" s="492"/>
      <c r="AB61" s="492"/>
      <c r="AC61" s="492"/>
      <c r="AD61" s="492"/>
      <c r="AE61" s="492"/>
      <c r="AF61" s="492"/>
      <c r="AG61" s="492"/>
      <c r="AH61" s="492"/>
      <c r="AI61" s="492"/>
      <c r="AJ61" s="492"/>
      <c r="AK61" s="492"/>
    </row>
    <row r="62" spans="1:37">
      <c r="A62" s="492"/>
      <c r="B62" s="492"/>
      <c r="C62" s="492"/>
      <c r="D62" s="502" t="str">
        <f>IF(MasterSheet!$A$1=1,MasterSheet!C379,MasterSheet!B379)</f>
        <v>Rashodi za materijal</v>
      </c>
      <c r="E62" s="253">
        <f>+SUM('2014 - plan'!D62:I62)</f>
        <v>44605165.134999998</v>
      </c>
      <c r="F62" s="255">
        <f>+'2014 - execution '!P62</f>
        <v>33826469.530000001</v>
      </c>
      <c r="G62" s="422">
        <f t="shared" si="7"/>
        <v>-10778695.604999997</v>
      </c>
      <c r="H62" s="552">
        <f t="shared" si="0"/>
        <v>75.835319581537973</v>
      </c>
      <c r="I62" s="697">
        <f>+SUM('2013 - execution'!D62:I62)</f>
        <v>37058554</v>
      </c>
      <c r="J62" s="422">
        <f t="shared" si="1"/>
        <v>-3232084.4699999988</v>
      </c>
      <c r="K62" s="552">
        <f t="shared" si="2"/>
        <v>91.278438791756429</v>
      </c>
      <c r="L62" s="697">
        <f>+'2014 - plan'!I62</f>
        <v>7434194.1891666669</v>
      </c>
      <c r="M62" s="697">
        <f>+'2014 - execution '!I62</f>
        <v>7635013.4299999997</v>
      </c>
      <c r="N62" s="422">
        <f t="shared" si="3"/>
        <v>200819.24083333276</v>
      </c>
      <c r="O62" s="552">
        <f t="shared" si="4"/>
        <v>2.7012912996807756</v>
      </c>
      <c r="P62" s="723">
        <f>+'2013 - execution'!I62</f>
        <v>6088193.9900000002</v>
      </c>
      <c r="Q62" s="422">
        <f t="shared" si="5"/>
        <v>1546819.4399999995</v>
      </c>
      <c r="R62" s="425">
        <f t="shared" si="6"/>
        <v>25.40686848252021</v>
      </c>
      <c r="S62" s="398"/>
      <c r="T62" s="398"/>
      <c r="U62" s="519"/>
      <c r="V62" s="492"/>
      <c r="W62" s="514"/>
      <c r="X62" s="492"/>
      <c r="Y62" s="492"/>
      <c r="Z62" s="492"/>
      <c r="AA62" s="492"/>
      <c r="AB62" s="492"/>
      <c r="AC62" s="492"/>
      <c r="AD62" s="492"/>
      <c r="AE62" s="492"/>
      <c r="AF62" s="492"/>
      <c r="AG62" s="492"/>
      <c r="AH62" s="492"/>
      <c r="AI62" s="492"/>
      <c r="AJ62" s="492"/>
      <c r="AK62" s="492"/>
    </row>
    <row r="63" spans="1:37">
      <c r="A63" s="492"/>
      <c r="B63" s="492"/>
      <c r="C63" s="492"/>
      <c r="D63" s="502" t="str">
        <f>IF(MasterSheet!$A$1=1,MasterSheet!C381,MasterSheet!B381)</f>
        <v>Tekuće održavanje</v>
      </c>
      <c r="E63" s="253">
        <f>+SUM('2014 - plan'!D63:I63)</f>
        <v>10827701.6</v>
      </c>
      <c r="F63" s="255">
        <f>+'2014 - execution '!P63</f>
        <v>8122558.0999999996</v>
      </c>
      <c r="G63" s="422">
        <f t="shared" si="7"/>
        <v>-2705143.5</v>
      </c>
      <c r="H63" s="552">
        <f t="shared" si="0"/>
        <v>75.016456862830424</v>
      </c>
      <c r="I63" s="697">
        <f>+SUM('2013 - execution'!D63:I63)</f>
        <v>6467478.6299999999</v>
      </c>
      <c r="J63" s="422">
        <f t="shared" si="1"/>
        <v>1655079.4699999997</v>
      </c>
      <c r="K63" s="552">
        <f t="shared" si="2"/>
        <v>125.59079920763494</v>
      </c>
      <c r="L63" s="697">
        <f>+'2014 - plan'!I63</f>
        <v>1804616.9333333331</v>
      </c>
      <c r="M63" s="697">
        <f>+'2014 - execution '!I63</f>
        <v>1421763.2599999998</v>
      </c>
      <c r="N63" s="422">
        <f t="shared" si="3"/>
        <v>-382853.67333333334</v>
      </c>
      <c r="O63" s="552">
        <f t="shared" si="4"/>
        <v>-21.215232233588708</v>
      </c>
      <c r="P63" s="723">
        <f>+'2013 - execution'!I63</f>
        <v>1586588.07</v>
      </c>
      <c r="Q63" s="422">
        <f t="shared" si="5"/>
        <v>-164824.81000000029</v>
      </c>
      <c r="R63" s="425">
        <f t="shared" si="6"/>
        <v>-10.38863288566138</v>
      </c>
      <c r="S63" s="398"/>
      <c r="T63" s="398"/>
      <c r="U63" s="519"/>
      <c r="V63" s="492"/>
      <c r="W63" s="514"/>
      <c r="X63" s="492"/>
      <c r="Y63" s="492"/>
      <c r="Z63" s="492"/>
      <c r="AA63" s="492"/>
      <c r="AB63" s="492"/>
      <c r="AC63" s="492"/>
      <c r="AD63" s="492"/>
      <c r="AE63" s="492"/>
      <c r="AF63" s="492"/>
      <c r="AG63" s="492"/>
      <c r="AH63" s="492"/>
      <c r="AI63" s="492"/>
      <c r="AJ63" s="492"/>
      <c r="AK63" s="492"/>
    </row>
    <row r="64" spans="1:37">
      <c r="A64" s="492"/>
      <c r="B64" s="492"/>
      <c r="C64" s="492"/>
      <c r="D64" s="502" t="str">
        <f>IF(MasterSheet!$A$1=1,MasterSheet!C382,MasterSheet!B382)</f>
        <v>Kamate</v>
      </c>
      <c r="E64" s="253">
        <f>+SUM('2014 - plan'!D64:I64)</f>
        <v>36658061.560000002</v>
      </c>
      <c r="F64" s="255">
        <f>+'2014 - execution '!P64</f>
        <v>39244997.390000001</v>
      </c>
      <c r="G64" s="422">
        <f t="shared" si="7"/>
        <v>2586935.8299999982</v>
      </c>
      <c r="H64" s="552">
        <f t="shared" si="0"/>
        <v>107.05693569139174</v>
      </c>
      <c r="I64" s="697">
        <f>+SUM('2013 - execution'!D64:I64)</f>
        <v>34198878.990000002</v>
      </c>
      <c r="J64" s="422">
        <f t="shared" si="1"/>
        <v>5046118.3999999985</v>
      </c>
      <c r="K64" s="552">
        <f t="shared" si="2"/>
        <v>114.755215811242</v>
      </c>
      <c r="L64" s="697">
        <f>+'2014 - plan'!I64</f>
        <v>6109676.9266666668</v>
      </c>
      <c r="M64" s="697">
        <f>+'2014 - execution '!I64</f>
        <v>5612584.5300000003</v>
      </c>
      <c r="N64" s="422">
        <f t="shared" si="3"/>
        <v>-497092.39666666649</v>
      </c>
      <c r="O64" s="552">
        <f t="shared" si="4"/>
        <v>-8.13614864800833</v>
      </c>
      <c r="P64" s="723">
        <f>+'2013 - execution'!I64</f>
        <v>3793946.45</v>
      </c>
      <c r="Q64" s="422">
        <f t="shared" si="5"/>
        <v>1818638.08</v>
      </c>
      <c r="R64" s="425">
        <f t="shared" si="6"/>
        <v>47.935259602833867</v>
      </c>
      <c r="S64" s="398"/>
      <c r="T64" s="398"/>
      <c r="U64" s="519"/>
      <c r="V64" s="492"/>
      <c r="W64" s="492"/>
      <c r="X64" s="492"/>
      <c r="Y64" s="492"/>
      <c r="Z64" s="492"/>
      <c r="AA64" s="492"/>
      <c r="AB64" s="492"/>
      <c r="AC64" s="492"/>
      <c r="AD64" s="492"/>
      <c r="AE64" s="492"/>
      <c r="AF64" s="492"/>
      <c r="AG64" s="492"/>
      <c r="AH64" s="492"/>
      <c r="AI64" s="492"/>
      <c r="AJ64" s="492"/>
      <c r="AK64" s="492"/>
    </row>
    <row r="65" spans="1:37">
      <c r="A65" s="492"/>
      <c r="B65" s="492"/>
      <c r="C65" s="492"/>
      <c r="D65" s="502" t="str">
        <f>IF(MasterSheet!$A$1=1,MasterSheet!C383,MasterSheet!B383)</f>
        <v>Renta</v>
      </c>
      <c r="E65" s="253">
        <f>+SUM('2014 - plan'!D65:I65)</f>
        <v>4086401.0699999994</v>
      </c>
      <c r="F65" s="255">
        <f>+'2014 - execution '!P65</f>
        <v>4327072.8499999996</v>
      </c>
      <c r="G65" s="422">
        <f t="shared" si="7"/>
        <v>240671.78000000026</v>
      </c>
      <c r="H65" s="552">
        <f t="shared" si="0"/>
        <v>105.8895780388977</v>
      </c>
      <c r="I65" s="697">
        <f>+SUM('2013 - execution'!D65:I65)</f>
        <v>3797602.51</v>
      </c>
      <c r="J65" s="422">
        <f t="shared" si="1"/>
        <v>529470.33999999985</v>
      </c>
      <c r="K65" s="552">
        <f t="shared" si="2"/>
        <v>113.94222640747095</v>
      </c>
      <c r="L65" s="697">
        <f>+'2014 - plan'!I65</f>
        <v>681066.84499999997</v>
      </c>
      <c r="M65" s="697">
        <f>+'2014 - execution '!I65</f>
        <v>768899.8</v>
      </c>
      <c r="N65" s="422">
        <f t="shared" si="3"/>
        <v>87832.955000000075</v>
      </c>
      <c r="O65" s="552">
        <f t="shared" si="4"/>
        <v>12.896378034670008</v>
      </c>
      <c r="P65" s="723">
        <f>+'2013 - execution'!I65</f>
        <v>562444.48</v>
      </c>
      <c r="Q65" s="422">
        <f t="shared" si="5"/>
        <v>206455.32000000007</v>
      </c>
      <c r="R65" s="425">
        <f t="shared" si="6"/>
        <v>36.706791041846486</v>
      </c>
      <c r="S65" s="398"/>
      <c r="T65" s="398"/>
      <c r="U65" s="519"/>
      <c r="V65" s="492"/>
      <c r="W65" s="492"/>
      <c r="X65" s="492"/>
      <c r="Y65" s="492"/>
      <c r="Z65" s="492"/>
      <c r="AA65" s="492"/>
      <c r="AB65" s="492"/>
      <c r="AC65" s="492"/>
      <c r="AD65" s="492"/>
      <c r="AE65" s="492"/>
      <c r="AF65" s="492"/>
      <c r="AG65" s="492"/>
      <c r="AH65" s="492"/>
      <c r="AI65" s="492"/>
      <c r="AJ65" s="492"/>
      <c r="AK65" s="492"/>
    </row>
    <row r="66" spans="1:37">
      <c r="A66" s="492"/>
      <c r="B66" s="492"/>
      <c r="C66" s="492"/>
      <c r="D66" s="502" t="str">
        <f>IF(MasterSheet!$A$1=1,MasterSheet!C384,MasterSheet!B384)</f>
        <v>Subvencije</v>
      </c>
      <c r="E66" s="253">
        <f>+SUM('2014 - plan'!D66:I66)</f>
        <v>9437300</v>
      </c>
      <c r="F66" s="255">
        <f>+'2014 - execution '!P66</f>
        <v>10060417.039999999</v>
      </c>
      <c r="G66" s="422">
        <f t="shared" si="7"/>
        <v>623117.03999999911</v>
      </c>
      <c r="H66" s="552">
        <f t="shared" si="0"/>
        <v>106.60270458711707</v>
      </c>
      <c r="I66" s="697">
        <f>+SUM('2013 - execution'!D66:I66)</f>
        <v>6930971.7499999991</v>
      </c>
      <c r="J66" s="422">
        <f t="shared" si="1"/>
        <v>3129445.29</v>
      </c>
      <c r="K66" s="552">
        <f t="shared" si="2"/>
        <v>145.15160936848432</v>
      </c>
      <c r="L66" s="697">
        <f>+'2014 - plan'!I66</f>
        <v>1572883.3333333333</v>
      </c>
      <c r="M66" s="697">
        <f>+'2014 - execution '!I66</f>
        <v>2276344.9</v>
      </c>
      <c r="N66" s="422">
        <f t="shared" si="3"/>
        <v>703461.56666666665</v>
      </c>
      <c r="O66" s="552">
        <f t="shared" si="4"/>
        <v>44.724332171277808</v>
      </c>
      <c r="P66" s="723">
        <f>+'2013 - execution'!I66</f>
        <v>697386.65</v>
      </c>
      <c r="Q66" s="422">
        <f t="shared" si="5"/>
        <v>1578958.25</v>
      </c>
      <c r="R66" s="425">
        <f t="shared" si="6"/>
        <v>226.41073642576896</v>
      </c>
      <c r="S66" s="398"/>
      <c r="T66" s="398"/>
      <c r="U66" s="519"/>
      <c r="V66" s="492"/>
      <c r="W66" s="492"/>
      <c r="X66" s="492"/>
      <c r="Y66" s="492"/>
      <c r="Z66" s="492"/>
      <c r="AA66" s="492"/>
      <c r="AB66" s="492"/>
      <c r="AC66" s="492"/>
      <c r="AD66" s="492"/>
      <c r="AE66" s="492"/>
      <c r="AF66" s="492"/>
      <c r="AG66" s="492"/>
      <c r="AH66" s="492"/>
      <c r="AI66" s="492"/>
      <c r="AJ66" s="492"/>
      <c r="AK66" s="492"/>
    </row>
    <row r="67" spans="1:37">
      <c r="A67" s="492"/>
      <c r="B67" s="492"/>
      <c r="C67" s="492"/>
      <c r="D67" s="502" t="str">
        <f>IF(MasterSheet!$A$1=1,MasterSheet!C385,MasterSheet!B385)</f>
        <v>Ostali izdaci</v>
      </c>
      <c r="E67" s="253">
        <f>+SUM('2014 - plan'!D67:I67)</f>
        <v>2913696.8649999998</v>
      </c>
      <c r="F67" s="255">
        <f>+'2014 - execution '!P67</f>
        <v>6745366.7799999984</v>
      </c>
      <c r="G67" s="422">
        <f t="shared" si="7"/>
        <v>3831669.9149999986</v>
      </c>
      <c r="H67" s="552">
        <f t="shared" si="0"/>
        <v>231.50544111252285</v>
      </c>
      <c r="I67" s="697">
        <f>+SUM('2013 - execution'!D67:I67)</f>
        <v>2779194.4300000011</v>
      </c>
      <c r="J67" s="422">
        <f t="shared" si="1"/>
        <v>3966172.3499999973</v>
      </c>
      <c r="K67" s="552">
        <f t="shared" si="2"/>
        <v>242.70942353608547</v>
      </c>
      <c r="L67" s="697">
        <f>+'2014 - plan'!I67</f>
        <v>485616.14416666661</v>
      </c>
      <c r="M67" s="697">
        <f>+'2014 - execution '!I67</f>
        <v>771180.51</v>
      </c>
      <c r="N67" s="422">
        <f t="shared" si="3"/>
        <v>285564.3658333334</v>
      </c>
      <c r="O67" s="552">
        <f t="shared" si="4"/>
        <v>58.804545372636113</v>
      </c>
      <c r="P67" s="723">
        <f>+'2013 - execution'!I67</f>
        <v>409954.32000000024</v>
      </c>
      <c r="Q67" s="422">
        <f t="shared" si="5"/>
        <v>361226.18999999977</v>
      </c>
      <c r="R67" s="425">
        <f t="shared" si="6"/>
        <v>88.113765943483543</v>
      </c>
      <c r="S67" s="398"/>
      <c r="T67" s="398"/>
      <c r="U67" s="519"/>
      <c r="V67" s="492"/>
      <c r="W67" s="492"/>
      <c r="X67" s="492"/>
      <c r="Y67" s="492"/>
      <c r="Z67" s="492"/>
      <c r="AA67" s="492"/>
      <c r="AB67" s="492"/>
      <c r="AC67" s="492"/>
      <c r="AD67" s="492"/>
      <c r="AE67" s="492"/>
      <c r="AF67" s="492"/>
      <c r="AG67" s="492"/>
      <c r="AH67" s="492"/>
      <c r="AI67" s="492"/>
      <c r="AJ67" s="492"/>
      <c r="AK67" s="492"/>
    </row>
    <row r="68" spans="1:37">
      <c r="A68" s="492"/>
      <c r="B68" s="492"/>
      <c r="C68" s="492"/>
      <c r="D68" s="502" t="str">
        <f>IF(MasterSheet!$A$1=1,MasterSheet!C386,MasterSheet!B386)</f>
        <v>Kapitalni izdaci u tekućem budžetu</v>
      </c>
      <c r="E68" s="253">
        <f>+SUM('2014 - plan'!D68:I68)</f>
        <v>5251481.66</v>
      </c>
      <c r="F68" s="255">
        <f>+'2014 - execution '!P68</f>
        <v>2614346.0999999996</v>
      </c>
      <c r="G68" s="422">
        <f t="shared" si="7"/>
        <v>-2637135.5600000005</v>
      </c>
      <c r="H68" s="552">
        <f t="shared" si="0"/>
        <v>49.783018760461587</v>
      </c>
      <c r="I68" s="697">
        <f>+SUM('2013 - execution'!D68:I68)</f>
        <v>2694710.2199999997</v>
      </c>
      <c r="J68" s="422" t="s">
        <v>367</v>
      </c>
      <c r="K68" s="552" t="s">
        <v>367</v>
      </c>
      <c r="L68" s="697">
        <f>+'2014 - plan'!I68</f>
        <v>875246.94333333336</v>
      </c>
      <c r="M68" s="697">
        <f>+'2014 - execution '!I68</f>
        <v>766400.02999999968</v>
      </c>
      <c r="N68" s="422">
        <f t="shared" si="3"/>
        <v>-108846.91333333368</v>
      </c>
      <c r="O68" s="552">
        <f t="shared" si="4"/>
        <v>-12.436137499526225</v>
      </c>
      <c r="P68" s="723">
        <f>+'2013 - execution'!I68</f>
        <v>503945</v>
      </c>
      <c r="Q68" s="422" t="s">
        <v>367</v>
      </c>
      <c r="R68" s="425">
        <f t="shared" si="6"/>
        <v>52.08009405788323</v>
      </c>
      <c r="S68" s="398"/>
      <c r="T68" s="398"/>
      <c r="U68" s="519"/>
      <c r="V68" s="492"/>
      <c r="W68" s="492"/>
      <c r="X68" s="492"/>
      <c r="Y68" s="492"/>
      <c r="Z68" s="492"/>
      <c r="AA68" s="492"/>
      <c r="AB68" s="492"/>
      <c r="AC68" s="492"/>
      <c r="AD68" s="492"/>
      <c r="AE68" s="492"/>
      <c r="AF68" s="492"/>
      <c r="AG68" s="492"/>
      <c r="AH68" s="492"/>
      <c r="AI68" s="492"/>
      <c r="AJ68" s="492"/>
      <c r="AK68" s="492"/>
    </row>
    <row r="69" spans="1:37">
      <c r="A69" s="492"/>
      <c r="B69" s="492"/>
      <c r="C69" s="492"/>
      <c r="D69" s="502" t="str">
        <f>IF(MasterSheet!$A$1=1,MasterSheet!C387,MasterSheet!B387)</f>
        <v>Transferi za socijalnu zaštitu</v>
      </c>
      <c r="E69" s="253">
        <f>+SUM('2014 - plan'!D69:I69)</f>
        <v>249111699.48500007</v>
      </c>
      <c r="F69" s="255">
        <f>+'2014 - execution '!P69</f>
        <v>244030237.51000011</v>
      </c>
      <c r="G69" s="422">
        <f t="shared" si="7"/>
        <v>-5081461.9749999642</v>
      </c>
      <c r="H69" s="552">
        <f t="shared" si="0"/>
        <v>97.960167272149363</v>
      </c>
      <c r="I69" s="697">
        <f>+SUM('2013 - execution'!D69:I69)</f>
        <v>241187758.42999989</v>
      </c>
      <c r="J69" s="422">
        <f>+F69-I69</f>
        <v>2842479.0800002217</v>
      </c>
      <c r="K69" s="552">
        <f>F69/I69*100</f>
        <v>101.17853372762498</v>
      </c>
      <c r="L69" s="697">
        <f>+'2014 - plan'!I69</f>
        <v>41518616.580833346</v>
      </c>
      <c r="M69" s="697">
        <f>+'2014 - execution '!I69</f>
        <v>40208740.130000018</v>
      </c>
      <c r="N69" s="422">
        <f t="shared" si="3"/>
        <v>-1309876.4508333281</v>
      </c>
      <c r="O69" s="552">
        <f t="shared" si="4"/>
        <v>-3.1549135272441049</v>
      </c>
      <c r="P69" s="723">
        <f>+'2013 - execution'!I69</f>
        <v>39873840.349999979</v>
      </c>
      <c r="Q69" s="422">
        <f t="shared" si="5"/>
        <v>334899.78000003844</v>
      </c>
      <c r="R69" s="425">
        <f t="shared" si="6"/>
        <v>0.83989848246469023</v>
      </c>
      <c r="S69" s="398"/>
      <c r="T69" s="398"/>
      <c r="U69" s="398"/>
      <c r="V69" s="492"/>
      <c r="W69" s="492"/>
      <c r="X69" s="492"/>
      <c r="Y69" s="492"/>
      <c r="Z69" s="492"/>
      <c r="AA69" s="492"/>
      <c r="AB69" s="492"/>
      <c r="AC69" s="492"/>
      <c r="AD69" s="492"/>
      <c r="AE69" s="492"/>
      <c r="AF69" s="492"/>
      <c r="AG69" s="492"/>
      <c r="AH69" s="492"/>
      <c r="AI69" s="492"/>
      <c r="AJ69" s="492"/>
      <c r="AK69" s="492"/>
    </row>
    <row r="70" spans="1:37">
      <c r="A70" s="492"/>
      <c r="B70" s="492"/>
      <c r="C70" s="492"/>
      <c r="D70" s="494" t="str">
        <f>IF(MasterSheet!$A$1=1,MasterSheet!C388,MasterSheet!B388)</f>
        <v>Prava iz oblasti socijalne zaštite</v>
      </c>
      <c r="E70" s="253">
        <f>+SUM('2014 - plan'!D70:I70)</f>
        <v>29322499.999999996</v>
      </c>
      <c r="F70" s="269">
        <f>+'2014 - execution '!P70</f>
        <v>30529146.619999997</v>
      </c>
      <c r="G70" s="561">
        <f t="shared" si="7"/>
        <v>1206646.620000001</v>
      </c>
      <c r="H70" s="562">
        <f t="shared" si="0"/>
        <v>104.11508779947141</v>
      </c>
      <c r="I70" s="697">
        <f>+SUM('2013 - execution'!D70:I70)</f>
        <v>33468696.410000004</v>
      </c>
      <c r="J70" s="561">
        <f t="shared" ref="J70:J98" si="8">+F70-I70</f>
        <v>-2939549.7900000066</v>
      </c>
      <c r="K70" s="552">
        <f t="shared" ref="K70:K78" si="9">F70/I70*100</f>
        <v>91.21701737650676</v>
      </c>
      <c r="L70" s="697">
        <f>+'2014 - plan'!I70</f>
        <v>4887083.333333333</v>
      </c>
      <c r="M70" s="697">
        <f>+'2014 - execution '!I70</f>
        <v>5282073.4000000004</v>
      </c>
      <c r="N70" s="561">
        <f t="shared" si="3"/>
        <v>394990.06666666735</v>
      </c>
      <c r="O70" s="562">
        <f t="shared" si="4"/>
        <v>8.0823272231221921</v>
      </c>
      <c r="P70" s="723">
        <f>+'2013 - execution'!I70</f>
        <v>5414506.1199999992</v>
      </c>
      <c r="Q70" s="561">
        <f t="shared" si="5"/>
        <v>-132432.71999999881</v>
      </c>
      <c r="R70" s="563">
        <f t="shared" si="6"/>
        <v>-2.4458873453078382</v>
      </c>
      <c r="S70" s="525"/>
      <c r="T70" s="525"/>
      <c r="U70" s="519"/>
      <c r="V70" s="492"/>
      <c r="W70" s="492"/>
      <c r="X70" s="492"/>
      <c r="Y70" s="492"/>
      <c r="Z70" s="492"/>
      <c r="AA70" s="492"/>
      <c r="AB70" s="492"/>
      <c r="AC70" s="492"/>
      <c r="AD70" s="492"/>
      <c r="AE70" s="492"/>
      <c r="AF70" s="492"/>
      <c r="AG70" s="492"/>
      <c r="AH70" s="492"/>
      <c r="AI70" s="492"/>
      <c r="AJ70" s="492"/>
      <c r="AK70" s="492"/>
    </row>
    <row r="71" spans="1:37">
      <c r="A71" s="492"/>
      <c r="B71" s="492"/>
      <c r="C71" s="492"/>
      <c r="D71" s="494" t="str">
        <f>IF(MasterSheet!$A$1=1,MasterSheet!C389,MasterSheet!B389)</f>
        <v>Sredstva za tehnološke viškove</v>
      </c>
      <c r="E71" s="253">
        <f>+SUM('2014 - plan'!D71:I71)</f>
        <v>10379061.999999998</v>
      </c>
      <c r="F71" s="269">
        <f>+'2014 - execution '!P71</f>
        <v>10029579.360000001</v>
      </c>
      <c r="G71" s="561">
        <f t="shared" si="7"/>
        <v>-349482.63999999687</v>
      </c>
      <c r="H71" s="562">
        <f t="shared" si="0"/>
        <v>96.632810941875121</v>
      </c>
      <c r="I71" s="697">
        <f>+SUM('2013 - execution'!D71:I71)</f>
        <v>6230608.7299999995</v>
      </c>
      <c r="J71" s="561">
        <f t="shared" si="8"/>
        <v>3798970.6300000018</v>
      </c>
      <c r="K71" s="552">
        <f t="shared" si="9"/>
        <v>160.97270418712367</v>
      </c>
      <c r="L71" s="697">
        <f>+'2014 - plan'!I71</f>
        <v>1729843.6666666665</v>
      </c>
      <c r="M71" s="697">
        <f>+'2014 - execution '!I71</f>
        <v>985386.38</v>
      </c>
      <c r="N71" s="561">
        <f t="shared" si="3"/>
        <v>-744457.28666666651</v>
      </c>
      <c r="O71" s="562">
        <f t="shared" si="4"/>
        <v>-43.03610210633677</v>
      </c>
      <c r="P71" s="723">
        <f>+'2013 - execution'!I71</f>
        <v>934224.6</v>
      </c>
      <c r="Q71" s="561">
        <f t="shared" si="5"/>
        <v>51161.780000000028</v>
      </c>
      <c r="R71" s="563">
        <f t="shared" si="6"/>
        <v>5.4763897246979099</v>
      </c>
      <c r="S71" s="525"/>
      <c r="T71" s="525"/>
      <c r="U71" s="519"/>
      <c r="V71" s="492"/>
      <c r="W71" s="492"/>
      <c r="X71" s="492"/>
      <c r="Y71" s="492"/>
      <c r="Z71" s="492"/>
      <c r="AA71" s="492"/>
      <c r="AB71" s="492"/>
      <c r="AC71" s="492"/>
      <c r="AD71" s="492"/>
      <c r="AE71" s="492"/>
      <c r="AF71" s="492"/>
      <c r="AG71" s="492"/>
      <c r="AH71" s="492"/>
      <c r="AI71" s="492"/>
      <c r="AJ71" s="492"/>
      <c r="AK71" s="492"/>
    </row>
    <row r="72" spans="1:37">
      <c r="A72" s="492"/>
      <c r="B72" s="492"/>
      <c r="C72" s="492"/>
      <c r="D72" s="494" t="str">
        <f>IF(MasterSheet!$A$1=1,MasterSheet!C390,MasterSheet!B390)</f>
        <v>Prava iz oblasti penzijskog i invalidskog osiguranja</v>
      </c>
      <c r="E72" s="253">
        <f>+SUM('2014 - plan'!D72:I72)</f>
        <v>198660137.48500001</v>
      </c>
      <c r="F72" s="269">
        <f>+'2014 - execution '!P72</f>
        <v>192523021.31000009</v>
      </c>
      <c r="G72" s="561">
        <f t="shared" si="7"/>
        <v>-6137116.1749999225</v>
      </c>
      <c r="H72" s="562">
        <f t="shared" si="0"/>
        <v>96.91074603456201</v>
      </c>
      <c r="I72" s="697">
        <f>+SUM('2013 - execution'!D72:I72)</f>
        <v>191688778.28999993</v>
      </c>
      <c r="J72" s="561">
        <f t="shared" si="8"/>
        <v>834243.02000015974</v>
      </c>
      <c r="K72" s="552">
        <f t="shared" si="9"/>
        <v>100.43520702017207</v>
      </c>
      <c r="L72" s="697">
        <f>+'2014 - plan'!I72</f>
        <v>33110022.91416667</v>
      </c>
      <c r="M72" s="697">
        <f>+'2014 - execution '!I72</f>
        <v>31831971.510000017</v>
      </c>
      <c r="N72" s="561">
        <f t="shared" si="3"/>
        <v>-1278051.4041666538</v>
      </c>
      <c r="O72" s="562">
        <f t="shared" si="4"/>
        <v>-3.8600136504883409</v>
      </c>
      <c r="P72" s="723">
        <f>+'2013 - execution'!I72</f>
        <v>31986440.05999998</v>
      </c>
      <c r="Q72" s="561">
        <f t="shared" si="5"/>
        <v>-154468.54999996349</v>
      </c>
      <c r="R72" s="563">
        <f t="shared" si="6"/>
        <v>-0.4829188547090979</v>
      </c>
      <c r="S72" s="525"/>
      <c r="T72" s="525"/>
      <c r="U72" s="519"/>
      <c r="V72" s="492"/>
      <c r="W72" s="492"/>
      <c r="X72" s="492"/>
      <c r="Y72" s="492"/>
      <c r="Z72" s="492"/>
      <c r="AA72" s="492"/>
      <c r="AB72" s="492"/>
      <c r="AC72" s="492"/>
      <c r="AD72" s="492"/>
      <c r="AE72" s="492"/>
      <c r="AF72" s="492"/>
      <c r="AG72" s="492"/>
      <c r="AH72" s="492"/>
      <c r="AI72" s="492"/>
      <c r="AJ72" s="492"/>
      <c r="AK72" s="492"/>
    </row>
    <row r="73" spans="1:37">
      <c r="A73" s="492"/>
      <c r="B73" s="492"/>
      <c r="C73" s="492"/>
      <c r="D73" s="494" t="str">
        <f>IF(MasterSheet!$A$1=1,MasterSheet!C391,MasterSheet!B391)</f>
        <v>Ostala prava iz oblasti zdravstvene zaštite</v>
      </c>
      <c r="E73" s="253">
        <f>+SUM('2014 - plan'!D73:I73)</f>
        <v>7249999.9999999991</v>
      </c>
      <c r="F73" s="269">
        <f>+'2014 - execution '!P73</f>
        <v>7335536.0099999998</v>
      </c>
      <c r="G73" s="561">
        <f t="shared" si="7"/>
        <v>85536.010000000708</v>
      </c>
      <c r="H73" s="562">
        <f t="shared" si="0"/>
        <v>101.17980703448278</v>
      </c>
      <c r="I73" s="697">
        <f>+SUM('2013 - execution'!D73:I73)</f>
        <v>6234259.5700000003</v>
      </c>
      <c r="J73" s="561">
        <f t="shared" si="8"/>
        <v>1101276.4399999995</v>
      </c>
      <c r="K73" s="552">
        <f t="shared" si="9"/>
        <v>117.66491156864036</v>
      </c>
      <c r="L73" s="697">
        <f>+'2014 - plan'!I73</f>
        <v>1208333.3333333333</v>
      </c>
      <c r="M73" s="697">
        <f>+'2014 - execution '!I73</f>
        <v>1337111.77</v>
      </c>
      <c r="N73" s="561">
        <f t="shared" si="3"/>
        <v>128778.43666666676</v>
      </c>
      <c r="O73" s="562">
        <f t="shared" si="4"/>
        <v>10.65752579310346</v>
      </c>
      <c r="P73" s="723">
        <f>+'2013 - execution'!I73</f>
        <v>678250.89</v>
      </c>
      <c r="Q73" s="561">
        <f t="shared" si="5"/>
        <v>658860.88</v>
      </c>
      <c r="R73" s="563">
        <f t="shared" si="6"/>
        <v>97.141174411138621</v>
      </c>
      <c r="S73" s="525"/>
      <c r="T73" s="577"/>
      <c r="U73" s="519"/>
      <c r="V73" s="492"/>
      <c r="W73" s="492"/>
      <c r="X73" s="492"/>
      <c r="Y73" s="492"/>
      <c r="Z73" s="492"/>
      <c r="AA73" s="492"/>
      <c r="AB73" s="492"/>
      <c r="AC73" s="492"/>
      <c r="AD73" s="492"/>
      <c r="AE73" s="492"/>
      <c r="AF73" s="492"/>
      <c r="AG73" s="492"/>
      <c r="AH73" s="492"/>
      <c r="AI73" s="492"/>
      <c r="AJ73" s="492"/>
      <c r="AK73" s="492"/>
    </row>
    <row r="74" spans="1:37">
      <c r="A74" s="492"/>
      <c r="B74" s="492"/>
      <c r="C74" s="492"/>
      <c r="D74" s="494" t="str">
        <f>IF(MasterSheet!$A$1=1,MasterSheet!C392,MasterSheet!B392)</f>
        <v>Ostala prava iz oblasti zdravstvenog osiguranja</v>
      </c>
      <c r="E74" s="253">
        <f>+SUM('2014 - plan'!D74:I74)</f>
        <v>3499999.9999999991</v>
      </c>
      <c r="F74" s="269">
        <f>+'2014 - execution '!P74</f>
        <v>3612954.21</v>
      </c>
      <c r="G74" s="561">
        <f t="shared" si="7"/>
        <v>112954.21000000089</v>
      </c>
      <c r="H74" s="562">
        <f t="shared" si="0"/>
        <v>103.22726314285717</v>
      </c>
      <c r="I74" s="697">
        <f>+SUM('2013 - execution'!D74:I74)</f>
        <v>3565415.43</v>
      </c>
      <c r="J74" s="561">
        <f t="shared" si="8"/>
        <v>47538.779999999795</v>
      </c>
      <c r="K74" s="552">
        <f t="shared" si="9"/>
        <v>101.33333074176996</v>
      </c>
      <c r="L74" s="697">
        <f>+'2014 - plan'!I74</f>
        <v>583333.33333333326</v>
      </c>
      <c r="M74" s="697">
        <f>+'2014 - execution '!I74</f>
        <v>772197.07000000007</v>
      </c>
      <c r="N74" s="561">
        <f t="shared" si="3"/>
        <v>188863.73666666681</v>
      </c>
      <c r="O74" s="562">
        <f t="shared" si="4"/>
        <v>32.376640571428595</v>
      </c>
      <c r="P74" s="723">
        <f>+'2013 - execution'!I74</f>
        <v>860418.68</v>
      </c>
      <c r="Q74" s="561">
        <f t="shared" si="5"/>
        <v>-88221.609999999986</v>
      </c>
      <c r="R74" s="563">
        <f t="shared" si="6"/>
        <v>-10.253335039169528</v>
      </c>
      <c r="S74" s="525"/>
      <c r="T74" s="525"/>
      <c r="U74" s="519"/>
      <c r="V74" s="492"/>
      <c r="W74" s="492"/>
      <c r="X74" s="492"/>
      <c r="Y74" s="492"/>
      <c r="Z74" s="492"/>
      <c r="AA74" s="492"/>
      <c r="AB74" s="492"/>
      <c r="AC74" s="492"/>
      <c r="AD74" s="492"/>
      <c r="AE74" s="492"/>
      <c r="AF74" s="492"/>
      <c r="AG74" s="492"/>
      <c r="AH74" s="492"/>
      <c r="AI74" s="492"/>
      <c r="AJ74" s="492"/>
      <c r="AK74" s="492"/>
    </row>
    <row r="75" spans="1:37" ht="12.75" customHeight="1">
      <c r="A75" s="492"/>
      <c r="B75" s="492"/>
      <c r="C75" s="492"/>
      <c r="D75" s="527" t="str">
        <f>IF(MasterSheet!$A$1=1,MasterSheet!C393,MasterSheet!B393)</f>
        <v>Transferi institucijama pojedinicima nevladinom i javnom sektoru</v>
      </c>
      <c r="E75" s="253">
        <f>+SUM('2014 - plan'!D75:I75)</f>
        <v>50520023.810000002</v>
      </c>
      <c r="F75" s="255">
        <f>+'2014 - execution '!P75</f>
        <v>45811049.399999999</v>
      </c>
      <c r="G75" s="422">
        <f t="shared" si="7"/>
        <v>-4708974.4100000039</v>
      </c>
      <c r="H75" s="552">
        <f t="shared" si="0"/>
        <v>90.678994080228634</v>
      </c>
      <c r="I75" s="697">
        <f>+SUM('2013 - execution'!D75:I75)</f>
        <v>41258440.280000001</v>
      </c>
      <c r="J75" s="422">
        <f t="shared" si="8"/>
        <v>4552609.1199999973</v>
      </c>
      <c r="K75" s="552">
        <f>F75/I75*100</f>
        <v>111.03437039573905</v>
      </c>
      <c r="L75" s="697">
        <f>+'2014 - plan'!I75</f>
        <v>8420003.9683333337</v>
      </c>
      <c r="M75" s="697">
        <f>+'2014 - execution '!I75</f>
        <v>8709222.3800000008</v>
      </c>
      <c r="N75" s="422">
        <f t="shared" si="3"/>
        <v>289218.41166666709</v>
      </c>
      <c r="O75" s="552">
        <f t="shared" si="4"/>
        <v>3.4348963819302583</v>
      </c>
      <c r="P75" s="723">
        <f>+'2013 - execution'!I75</f>
        <v>7060820.2999999998</v>
      </c>
      <c r="Q75" s="422">
        <f t="shared" si="5"/>
        <v>1648402.080000001</v>
      </c>
      <c r="R75" s="425">
        <f t="shared" si="6"/>
        <v>23.345758849010807</v>
      </c>
      <c r="S75" s="398"/>
      <c r="T75" s="398"/>
      <c r="U75" s="398"/>
      <c r="V75" s="492"/>
      <c r="W75" s="492"/>
      <c r="X75" s="492"/>
      <c r="Y75" s="492"/>
      <c r="Z75" s="492"/>
      <c r="AA75" s="492"/>
      <c r="AB75" s="492"/>
      <c r="AC75" s="492"/>
      <c r="AD75" s="492"/>
      <c r="AE75" s="492"/>
      <c r="AF75" s="492"/>
      <c r="AG75" s="492"/>
      <c r="AH75" s="492"/>
      <c r="AI75" s="492"/>
      <c r="AJ75" s="492"/>
      <c r="AK75" s="492"/>
    </row>
    <row r="76" spans="1:37">
      <c r="A76" s="492"/>
      <c r="B76" s="492"/>
      <c r="C76" s="492"/>
      <c r="D76" s="494" t="str">
        <f>IF(MasterSheet!$A$1=1,MasterSheet!C394,MasterSheet!B394)</f>
        <v>Transferi javnim institucijama</v>
      </c>
      <c r="E76" s="253">
        <f>+SUM('2014 - plan'!D76:I76)</f>
        <v>38423543.119999997</v>
      </c>
      <c r="F76" s="269">
        <f>+'2014 - execution '!P76</f>
        <v>41222276.949999996</v>
      </c>
      <c r="G76" s="561">
        <f t="shared" si="7"/>
        <v>2798733.8299999982</v>
      </c>
      <c r="H76" s="562">
        <f t="shared" si="0"/>
        <v>107.28390357250323</v>
      </c>
      <c r="I76" s="697">
        <f>+SUM('2013 - execution'!D76:I76)</f>
        <v>32557173.600000001</v>
      </c>
      <c r="J76" s="561">
        <f t="shared" si="8"/>
        <v>8665103.349999994</v>
      </c>
      <c r="K76" s="552">
        <f t="shared" si="9"/>
        <v>126.61503561844813</v>
      </c>
      <c r="L76" s="697">
        <f>+'2014 - plan'!I76</f>
        <v>6403923.8533333335</v>
      </c>
      <c r="M76" s="697">
        <f>+'2014 - execution '!I76</f>
        <v>6884149.2600000007</v>
      </c>
      <c r="N76" s="561">
        <f t="shared" si="3"/>
        <v>480225.4066666672</v>
      </c>
      <c r="O76" s="562">
        <f t="shared" si="4"/>
        <v>7.4989243730108228</v>
      </c>
      <c r="P76" s="723">
        <f>+'2013 - execution'!I76</f>
        <v>5511337.29</v>
      </c>
      <c r="Q76" s="561">
        <f t="shared" si="5"/>
        <v>1372811.9700000007</v>
      </c>
      <c r="R76" s="563">
        <f t="shared" si="6"/>
        <v>24.908872343757452</v>
      </c>
      <c r="S76" s="525"/>
      <c r="T76" s="525"/>
      <c r="U76" s="519"/>
      <c r="V76" s="492"/>
      <c r="W76" s="492"/>
      <c r="X76" s="492"/>
      <c r="Y76" s="492"/>
      <c r="Z76" s="492"/>
      <c r="AA76" s="492"/>
      <c r="AB76" s="492"/>
      <c r="AC76" s="492"/>
      <c r="AD76" s="492"/>
      <c r="AE76" s="492"/>
      <c r="AF76" s="492"/>
      <c r="AG76" s="492"/>
      <c r="AH76" s="492"/>
      <c r="AI76" s="492"/>
      <c r="AJ76" s="492"/>
      <c r="AK76" s="492"/>
    </row>
    <row r="77" spans="1:37">
      <c r="A77" s="492"/>
      <c r="B77" s="492"/>
      <c r="C77" s="492"/>
      <c r="D77" s="494" t="str">
        <f>IF(MasterSheet!$A$1=1,MasterSheet!C395,MasterSheet!B395)</f>
        <v>Transferi nevladinim organizacijama</v>
      </c>
      <c r="E77" s="253">
        <f>+SUM('2014 - plan'!D77:I77)</f>
        <v>1236754.97</v>
      </c>
      <c r="F77" s="269">
        <f>+'2014 - execution '!P77</f>
        <v>79012.5</v>
      </c>
      <c r="G77" s="561">
        <f t="shared" si="7"/>
        <v>-1157742.47</v>
      </c>
      <c r="H77" s="562">
        <f t="shared" si="0"/>
        <v>6.3886947630378232</v>
      </c>
      <c r="I77" s="697">
        <f>+SUM('2013 - execution'!D77:I77)</f>
        <v>114783.34999999999</v>
      </c>
      <c r="J77" s="561">
        <f t="shared" si="8"/>
        <v>-35770.849999999991</v>
      </c>
      <c r="K77" s="552">
        <f t="shared" si="9"/>
        <v>68.836203160127312</v>
      </c>
      <c r="L77" s="697">
        <f>+'2014 - plan'!I77</f>
        <v>206125.82833333334</v>
      </c>
      <c r="M77" s="697">
        <f>+'2014 - execution '!I77</f>
        <v>23337.5</v>
      </c>
      <c r="N77" s="561">
        <f t="shared" si="3"/>
        <v>-182788.32833333334</v>
      </c>
      <c r="O77" s="562">
        <f t="shared" si="4"/>
        <v>-88.678032157008431</v>
      </c>
      <c r="P77" s="723">
        <f>+'2013 - execution'!I77</f>
        <v>22916.67</v>
      </c>
      <c r="Q77" s="561">
        <f t="shared" si="5"/>
        <v>420.83000000000175</v>
      </c>
      <c r="R77" s="563" t="s">
        <v>367</v>
      </c>
      <c r="S77" s="525"/>
      <c r="T77" s="525"/>
      <c r="U77" s="519"/>
      <c r="V77" s="492"/>
      <c r="W77" s="492"/>
      <c r="X77" s="492"/>
      <c r="Y77" s="492"/>
      <c r="Z77" s="492"/>
      <c r="AA77" s="492"/>
      <c r="AB77" s="492"/>
      <c r="AC77" s="492"/>
      <c r="AD77" s="492"/>
      <c r="AE77" s="492"/>
      <c r="AF77" s="492"/>
      <c r="AG77" s="492"/>
      <c r="AH77" s="492"/>
      <c r="AI77" s="492"/>
      <c r="AJ77" s="492"/>
      <c r="AK77" s="492"/>
    </row>
    <row r="78" spans="1:37">
      <c r="A78" s="492"/>
      <c r="B78" s="492"/>
      <c r="C78" s="492"/>
      <c r="D78" s="494" t="str">
        <f>IF(MasterSheet!$A$1=1,MasterSheet!C396,MasterSheet!B396)</f>
        <v>Transferi pojedincima</v>
      </c>
      <c r="E78" s="253">
        <f>+SUM('2014 - plan'!D78:I78)</f>
        <v>9725826</v>
      </c>
      <c r="F78" s="269">
        <f>+'2014 - execution '!P78</f>
        <v>4275341.34</v>
      </c>
      <c r="G78" s="561">
        <f t="shared" si="7"/>
        <v>-5450484.6600000001</v>
      </c>
      <c r="H78" s="562">
        <f t="shared" si="0"/>
        <v>43.958645157748037</v>
      </c>
      <c r="I78" s="697">
        <f>+SUM('2013 - execution'!D78:I78)</f>
        <v>8579983.3300000001</v>
      </c>
      <c r="J78" s="561">
        <f t="shared" si="8"/>
        <v>-4304641.99</v>
      </c>
      <c r="K78" s="552">
        <f t="shared" si="9"/>
        <v>49.829249959626672</v>
      </c>
      <c r="L78" s="697">
        <f>+'2014 - plan'!I78</f>
        <v>1620971</v>
      </c>
      <c r="M78" s="697">
        <f>+'2014 - execution '!I78</f>
        <v>1567317.01</v>
      </c>
      <c r="N78" s="561">
        <f t="shared" si="3"/>
        <v>-53653.989999999991</v>
      </c>
      <c r="O78" s="562">
        <f t="shared" si="4"/>
        <v>-3.3099907401181241</v>
      </c>
      <c r="P78" s="723">
        <f>+'2013 - execution'!I78</f>
        <v>1526566.34</v>
      </c>
      <c r="Q78" s="561">
        <f t="shared" si="5"/>
        <v>40750.669999999925</v>
      </c>
      <c r="R78" s="563">
        <f t="shared" si="6"/>
        <v>2.6694332851594282</v>
      </c>
      <c r="S78" s="525"/>
      <c r="T78" s="525"/>
      <c r="U78" s="519"/>
      <c r="V78" s="492"/>
      <c r="W78" s="492"/>
      <c r="X78" s="492"/>
      <c r="Y78" s="492"/>
      <c r="Z78" s="492"/>
      <c r="AA78" s="492"/>
      <c r="AB78" s="492"/>
      <c r="AC78" s="492"/>
      <c r="AD78" s="492"/>
      <c r="AE78" s="492"/>
      <c r="AF78" s="492"/>
      <c r="AG78" s="492"/>
      <c r="AH78" s="492"/>
      <c r="AI78" s="492"/>
      <c r="AJ78" s="492"/>
      <c r="AK78" s="492"/>
    </row>
    <row r="79" spans="1:37">
      <c r="A79" s="492"/>
      <c r="B79" s="492"/>
      <c r="C79" s="492"/>
      <c r="D79" s="494" t="str">
        <f>IF(MasterSheet!$A$1=1,MasterSheet!C397,MasterSheet!B397)</f>
        <v>Transferi opštinama</v>
      </c>
      <c r="E79" s="253">
        <f>+SUM('2014 - plan'!D79:I79)</f>
        <v>946058.38499999989</v>
      </c>
      <c r="F79" s="269">
        <f>+'2014 - execution '!P79</f>
        <v>234418.61</v>
      </c>
      <c r="G79" s="561">
        <f t="shared" si="7"/>
        <v>-711639.77499999991</v>
      </c>
      <c r="H79" s="562">
        <f t="shared" si="0"/>
        <v>24.778450644988471</v>
      </c>
      <c r="I79" s="697">
        <f>+SUM('2013 - execution'!D79:I79)</f>
        <v>6500</v>
      </c>
      <c r="J79" s="561">
        <f t="shared" si="8"/>
        <v>227918.61</v>
      </c>
      <c r="K79" s="552">
        <f>F79/I79*'Analitics tab 2014'!I111094</f>
        <v>0</v>
      </c>
      <c r="L79" s="697">
        <f>+'2014 - plan'!I79</f>
        <v>157676.39749999999</v>
      </c>
      <c r="M79" s="697">
        <f>+'2014 - execution '!I79</f>
        <v>234418.61</v>
      </c>
      <c r="N79" s="561">
        <f t="shared" si="3"/>
        <v>76742.212499999994</v>
      </c>
      <c r="O79" s="562">
        <f t="shared" si="4"/>
        <v>48.670703869930833</v>
      </c>
      <c r="P79" s="723">
        <f>+'2013 - execution'!I79</f>
        <v>0</v>
      </c>
      <c r="Q79" s="561">
        <f t="shared" si="5"/>
        <v>234418.61</v>
      </c>
      <c r="R79" s="563" t="s">
        <v>367</v>
      </c>
      <c r="S79" s="525"/>
      <c r="T79" s="525"/>
      <c r="U79" s="519"/>
      <c r="V79" s="492"/>
      <c r="W79" s="492"/>
      <c r="X79" s="492"/>
      <c r="Y79" s="492"/>
      <c r="Z79" s="492"/>
      <c r="AA79" s="492"/>
      <c r="AB79" s="492"/>
      <c r="AC79" s="492"/>
      <c r="AD79" s="492"/>
      <c r="AE79" s="492"/>
      <c r="AF79" s="492"/>
      <c r="AG79" s="492"/>
      <c r="AH79" s="492"/>
      <c r="AI79" s="492"/>
      <c r="AJ79" s="492"/>
      <c r="AK79" s="492"/>
    </row>
    <row r="80" spans="1:37">
      <c r="A80" s="492"/>
      <c r="B80" s="492"/>
      <c r="C80" s="492"/>
      <c r="D80" s="494" t="s">
        <v>411</v>
      </c>
      <c r="E80" s="253">
        <f>+SUM('2014 - plan'!D80:I80)</f>
        <v>12841.334999999999</v>
      </c>
      <c r="F80" s="269">
        <f>+'2014 - execution '!P80</f>
        <v>0</v>
      </c>
      <c r="G80" s="561"/>
      <c r="H80" s="562"/>
      <c r="I80" s="697">
        <f>+SUM('2013 - execution'!D80:I80)</f>
        <v>0</v>
      </c>
      <c r="J80" s="561"/>
      <c r="K80" s="552"/>
      <c r="L80" s="697">
        <f>+'2014 - plan'!I80</f>
        <v>2140.2224999999999</v>
      </c>
      <c r="M80" s="697">
        <f>+'2014 - execution '!I80</f>
        <v>0</v>
      </c>
      <c r="N80" s="561"/>
      <c r="O80" s="562">
        <f t="shared" si="4"/>
        <v>-100</v>
      </c>
      <c r="P80" s="723">
        <f>+'2013 - execution'!I80</f>
        <v>0</v>
      </c>
      <c r="Q80" s="561"/>
      <c r="R80" s="563" t="s">
        <v>367</v>
      </c>
      <c r="S80" s="525"/>
      <c r="T80" s="525"/>
      <c r="U80" s="519"/>
      <c r="V80" s="492"/>
      <c r="W80" s="492"/>
      <c r="X80" s="492"/>
      <c r="Y80" s="492"/>
      <c r="Z80" s="492"/>
      <c r="AA80" s="492"/>
      <c r="AB80" s="492"/>
      <c r="AC80" s="492"/>
      <c r="AD80" s="492"/>
      <c r="AE80" s="492"/>
      <c r="AF80" s="492"/>
      <c r="AG80" s="492"/>
      <c r="AH80" s="492"/>
      <c r="AI80" s="492"/>
      <c r="AJ80" s="492"/>
      <c r="AK80" s="492"/>
    </row>
    <row r="81" spans="1:37" ht="13.5" thickBot="1">
      <c r="A81" s="492"/>
      <c r="B81" s="492"/>
      <c r="C81" s="492"/>
      <c r="D81" s="528" t="str">
        <f>IF(MasterSheet!$A$1=1,MasterSheet!C398,MasterSheet!B398)</f>
        <v>Transferi javnim preduzećima</v>
      </c>
      <c r="E81" s="303">
        <f>+SUM('2014 - plan'!D81:I81)</f>
        <v>175000</v>
      </c>
      <c r="F81" s="531">
        <f>+'2014 - execution '!P81</f>
        <v>0</v>
      </c>
      <c r="G81" s="561">
        <f t="shared" si="7"/>
        <v>-175000</v>
      </c>
      <c r="H81" s="702"/>
      <c r="I81" s="698">
        <f>+SUM('2013 - execution'!D81:I81)</f>
        <v>0</v>
      </c>
      <c r="J81" s="561">
        <f t="shared" si="8"/>
        <v>0</v>
      </c>
      <c r="K81" s="421">
        <v>0</v>
      </c>
      <c r="L81" s="698">
        <f>+'2014 - plan'!I81</f>
        <v>29166.666666666668</v>
      </c>
      <c r="M81" s="698">
        <f>+'2014 - execution '!I81</f>
        <v>0</v>
      </c>
      <c r="N81" s="561">
        <f t="shared" si="3"/>
        <v>-29166.666666666668</v>
      </c>
      <c r="O81" s="702">
        <f t="shared" si="4"/>
        <v>-100</v>
      </c>
      <c r="P81" s="724">
        <f>+'2013 - execution'!I81</f>
        <v>0</v>
      </c>
      <c r="Q81" s="561">
        <f t="shared" si="5"/>
        <v>0</v>
      </c>
      <c r="R81" s="563" t="s">
        <v>367</v>
      </c>
      <c r="S81" s="525"/>
      <c r="T81" s="525"/>
      <c r="U81" s="519"/>
      <c r="V81" s="492"/>
      <c r="W81" s="492"/>
      <c r="X81" s="492"/>
      <c r="Y81" s="492"/>
      <c r="Z81" s="492"/>
      <c r="AA81" s="492"/>
      <c r="AB81" s="492"/>
      <c r="AC81" s="492"/>
      <c r="AD81" s="492"/>
      <c r="AE81" s="492"/>
      <c r="AF81" s="492"/>
      <c r="AG81" s="492"/>
      <c r="AH81" s="492"/>
      <c r="AI81" s="492"/>
      <c r="AJ81" s="492"/>
      <c r="AK81" s="492"/>
    </row>
    <row r="82" spans="1:37" ht="14.25" thickTop="1" thickBot="1">
      <c r="A82" s="492"/>
      <c r="B82" s="492"/>
      <c r="C82" s="492"/>
      <c r="D82" s="558" t="str">
        <f>IF(MasterSheet!$A$1=1,MasterSheet!C400,MasterSheet!B400)</f>
        <v>Kapitalni budžet</v>
      </c>
      <c r="E82" s="429">
        <f>+SUM('2014 - plan'!D82:I82)</f>
        <v>50910249.999999993</v>
      </c>
      <c r="F82" s="716">
        <f>+'2014 - execution '!P82</f>
        <v>23735684.969999999</v>
      </c>
      <c r="G82" s="696">
        <f t="shared" si="7"/>
        <v>-27174565.029999994</v>
      </c>
      <c r="H82" s="691">
        <f t="shared" si="0"/>
        <v>46.622605408537574</v>
      </c>
      <c r="I82" s="696">
        <f>+SUM('2013 - execution'!D82:I82)</f>
        <v>19709129.609999999</v>
      </c>
      <c r="J82" s="431">
        <f t="shared" si="8"/>
        <v>4026555.3599999994</v>
      </c>
      <c r="K82" s="688">
        <f>F82/I82*100</f>
        <v>120.42989944090179</v>
      </c>
      <c r="L82" s="696">
        <f>+'2014 - plan'!I82</f>
        <v>8485041.666666666</v>
      </c>
      <c r="M82" s="696">
        <f>+'2014 - execution '!I82</f>
        <v>5981156.5</v>
      </c>
      <c r="N82" s="696">
        <f t="shared" si="3"/>
        <v>-2503885.166666666</v>
      </c>
      <c r="O82" s="688">
        <f t="shared" si="4"/>
        <v>-29.509403312692427</v>
      </c>
      <c r="P82" s="700">
        <f>+'2013 - execution'!I82</f>
        <v>4706155.42</v>
      </c>
      <c r="Q82" s="431">
        <f t="shared" si="5"/>
        <v>1275001.08</v>
      </c>
      <c r="R82" s="432">
        <f t="shared" si="6"/>
        <v>27.092200877632735</v>
      </c>
      <c r="S82" s="398"/>
      <c r="T82" s="398"/>
      <c r="U82" s="574"/>
      <c r="V82" s="492"/>
      <c r="W82" s="492"/>
      <c r="X82" s="492"/>
      <c r="Y82" s="492"/>
      <c r="Z82" s="492"/>
      <c r="AA82" s="492"/>
      <c r="AB82" s="492"/>
      <c r="AC82" s="492"/>
      <c r="AD82" s="492"/>
      <c r="AE82" s="492"/>
      <c r="AF82" s="492"/>
      <c r="AG82" s="492"/>
      <c r="AH82" s="492"/>
      <c r="AI82" s="492"/>
      <c r="AJ82" s="492"/>
      <c r="AK82" s="492"/>
    </row>
    <row r="83" spans="1:37" ht="13.5" thickTop="1">
      <c r="A83" s="492"/>
      <c r="B83" s="492"/>
      <c r="C83" s="492"/>
      <c r="D83" s="494" t="str">
        <f>IF(MasterSheet!$A$1=1,MasterSheet!C401,MasterSheet!B401)</f>
        <v>Pozajmice i krediti</v>
      </c>
      <c r="E83" s="447">
        <f>+SUM('2014 - plan'!D83:I83)</f>
        <v>1070000</v>
      </c>
      <c r="F83" s="538">
        <f>+'2014 - execution '!P83</f>
        <v>1238026.46</v>
      </c>
      <c r="G83" s="561">
        <f t="shared" si="7"/>
        <v>168026.45999999996</v>
      </c>
      <c r="H83" s="703">
        <f t="shared" si="0"/>
        <v>115.7034074766355</v>
      </c>
      <c r="I83" s="695">
        <f>+SUM('2013 - execution'!D83:I83)</f>
        <v>1235465.1099999999</v>
      </c>
      <c r="J83" s="692">
        <f t="shared" si="8"/>
        <v>2561.3500000000931</v>
      </c>
      <c r="K83" s="576">
        <f>F83/I83*100</f>
        <v>100.20731868340663</v>
      </c>
      <c r="L83" s="695">
        <f>+'2014 - plan'!I83</f>
        <v>178333.33333333334</v>
      </c>
      <c r="M83" s="695">
        <f>+'2014 - execution '!I83</f>
        <v>411760.67</v>
      </c>
      <c r="N83" s="561">
        <f t="shared" si="3"/>
        <v>233427.33666666664</v>
      </c>
      <c r="O83" s="576">
        <f t="shared" si="4"/>
        <v>130.89383364485977</v>
      </c>
      <c r="P83" s="722">
        <f>+'2013 - execution'!I83</f>
        <v>6656</v>
      </c>
      <c r="Q83" s="561">
        <f t="shared" si="5"/>
        <v>405104.67</v>
      </c>
      <c r="R83" s="563">
        <f t="shared" si="6"/>
        <v>6086.3081430288457</v>
      </c>
      <c r="S83" s="525"/>
      <c r="T83" s="525"/>
      <c r="U83" s="519"/>
      <c r="V83" s="492"/>
      <c r="W83" s="492"/>
      <c r="X83" s="492"/>
      <c r="Y83" s="492"/>
      <c r="Z83" s="492"/>
      <c r="AA83" s="492"/>
      <c r="AB83" s="492"/>
      <c r="AC83" s="492"/>
      <c r="AD83" s="492"/>
      <c r="AE83" s="492"/>
      <c r="AF83" s="492"/>
      <c r="AG83" s="492"/>
      <c r="AH83" s="492"/>
      <c r="AI83" s="492"/>
      <c r="AJ83" s="492"/>
      <c r="AK83" s="492"/>
    </row>
    <row r="84" spans="1:37">
      <c r="A84" s="492"/>
      <c r="B84" s="492"/>
      <c r="C84" s="492"/>
      <c r="D84" s="579" t="str">
        <f>IF(MasterSheet!$A$1=1,MasterSheet!C402,MasterSheet!B402)</f>
        <v>Rezerve</v>
      </c>
      <c r="E84" s="253">
        <f>+SUM('2014 - plan'!D84:I84)</f>
        <v>4427324.8849999998</v>
      </c>
      <c r="F84" s="496">
        <f>+'2014 - execution '!P84</f>
        <v>5152559.290000001</v>
      </c>
      <c r="G84" s="561">
        <f t="shared" si="7"/>
        <v>725234.40500000119</v>
      </c>
      <c r="H84" s="562">
        <f t="shared" si="0"/>
        <v>116.3808716061731</v>
      </c>
      <c r="I84" s="697">
        <f>+SUM('2013 - execution'!D84:I84)</f>
        <v>5714182.7999999998</v>
      </c>
      <c r="J84" s="561">
        <f t="shared" si="8"/>
        <v>-561623.50999999885</v>
      </c>
      <c r="K84" s="562" t="s">
        <v>367</v>
      </c>
      <c r="L84" s="697">
        <f>+'2014 - plan'!I84</f>
        <v>737887.48083333333</v>
      </c>
      <c r="M84" s="697">
        <f>+'2014 - execution '!I84</f>
        <v>653597.98</v>
      </c>
      <c r="N84" s="561">
        <f t="shared" si="3"/>
        <v>-84289.500833333354</v>
      </c>
      <c r="O84" s="576">
        <f t="shared" si="4"/>
        <v>-11.423083196660428</v>
      </c>
      <c r="P84" s="723">
        <f>+'2013 - execution'!I84</f>
        <v>3303845.5</v>
      </c>
      <c r="Q84" s="561">
        <f t="shared" si="5"/>
        <v>-2650247.52</v>
      </c>
      <c r="R84" s="563">
        <f t="shared" si="6"/>
        <v>-80.217053733293525</v>
      </c>
      <c r="S84" s="525"/>
      <c r="T84" s="525"/>
      <c r="U84" s="519"/>
      <c r="V84" s="492"/>
      <c r="W84" s="492"/>
      <c r="X84" s="492"/>
      <c r="Y84" s="492"/>
      <c r="Z84" s="492"/>
      <c r="AA84" s="492"/>
      <c r="AB84" s="492"/>
      <c r="AC84" s="492"/>
      <c r="AD84" s="492"/>
      <c r="AE84" s="492"/>
      <c r="AF84" s="492"/>
      <c r="AG84" s="492"/>
      <c r="AH84" s="492"/>
      <c r="AI84" s="492"/>
      <c r="AJ84" s="492"/>
      <c r="AK84" s="492"/>
    </row>
    <row r="85" spans="1:37" ht="13.5" thickBot="1">
      <c r="A85" s="492"/>
      <c r="B85" s="492"/>
      <c r="C85" s="492"/>
      <c r="D85" s="580" t="str">
        <f>IF(MasterSheet!$A$1=1,MasterSheet!C411,MasterSheet!B411)</f>
        <v>Otplata garancija</v>
      </c>
      <c r="E85" s="303">
        <f>+SUM('2014 - plan'!D85:I85)</f>
        <v>0</v>
      </c>
      <c r="F85" s="531">
        <f>+'2014 - execution '!P85</f>
        <v>9682767.0700000003</v>
      </c>
      <c r="G85" s="561">
        <f>+F85-E85</f>
        <v>9682767.0700000003</v>
      </c>
      <c r="H85" s="702" t="s">
        <v>367</v>
      </c>
      <c r="I85" s="698">
        <f>+SUM('2013 - execution'!D85:I85)</f>
        <v>145520.37</v>
      </c>
      <c r="J85" s="561">
        <f>+F85-I85</f>
        <v>9537246.7000000011</v>
      </c>
      <c r="K85" s="702" t="s">
        <v>367</v>
      </c>
      <c r="L85" s="698">
        <f>+'2014 - plan'!I85</f>
        <v>0</v>
      </c>
      <c r="M85" s="698">
        <f>+'2014 - execution '!I85</f>
        <v>0</v>
      </c>
      <c r="N85" s="561">
        <f>+M85-L85</f>
        <v>0</v>
      </c>
      <c r="O85" s="576" t="s">
        <v>367</v>
      </c>
      <c r="P85" s="724">
        <f>+'2013 - execution'!I85</f>
        <v>0</v>
      </c>
      <c r="Q85" s="561">
        <f>+M85-P85</f>
        <v>0</v>
      </c>
      <c r="R85" s="563" t="s">
        <v>367</v>
      </c>
      <c r="S85" s="525"/>
      <c r="T85" s="525"/>
      <c r="U85" s="519"/>
      <c r="V85" s="492"/>
      <c r="W85" s="492"/>
      <c r="X85" s="492"/>
      <c r="Y85" s="492"/>
      <c r="Z85" s="492"/>
      <c r="AA85" s="492"/>
      <c r="AB85" s="492"/>
      <c r="AC85" s="492"/>
      <c r="AD85" s="492"/>
      <c r="AE85" s="492"/>
      <c r="AF85" s="492"/>
      <c r="AG85" s="492"/>
      <c r="AH85" s="492"/>
      <c r="AI85" s="492"/>
      <c r="AJ85" s="492"/>
      <c r="AK85" s="492"/>
    </row>
    <row r="86" spans="1:37" ht="14.25" hidden="1" thickTop="1" thickBot="1">
      <c r="A86" s="492"/>
      <c r="B86" s="492"/>
      <c r="C86" s="492"/>
      <c r="D86" s="581" t="s">
        <v>152</v>
      </c>
      <c r="E86" s="429">
        <f>+SUM('2014 - plan'!D86:I86)</f>
        <v>0</v>
      </c>
      <c r="F86" s="582">
        <f>+'2014 - execution '!P86</f>
        <v>0</v>
      </c>
      <c r="G86" s="582"/>
      <c r="H86" s="582"/>
      <c r="I86" s="431">
        <f>+SUM('2013 - execution'!D86:I86)</f>
        <v>0</v>
      </c>
      <c r="J86" s="582"/>
      <c r="K86" s="582"/>
      <c r="L86" s="696">
        <f>+'2014 - plan'!I86</f>
        <v>0</v>
      </c>
      <c r="M86" s="696">
        <f>+'2014 - execution '!I86</f>
        <v>0</v>
      </c>
      <c r="N86" s="582"/>
      <c r="O86" s="582" t="e">
        <f t="shared" ref="O86:O98" si="10">+M86/L86*100-100</f>
        <v>#DIV/0!</v>
      </c>
      <c r="P86" s="700">
        <f>+'2013 - execution'!I86</f>
        <v>0</v>
      </c>
      <c r="Q86" s="582"/>
      <c r="R86" s="583" t="e">
        <f t="shared" ref="R86:R98" si="11">M86/P86*100-100</f>
        <v>#DIV/0!</v>
      </c>
      <c r="S86" s="525"/>
      <c r="T86" s="525"/>
      <c r="U86" s="525"/>
      <c r="V86" s="514"/>
      <c r="W86" s="492"/>
      <c r="X86" s="492"/>
      <c r="Y86" s="492"/>
      <c r="Z86" s="492"/>
      <c r="AA86" s="492"/>
      <c r="AB86" s="492"/>
      <c r="AC86" s="492"/>
      <c r="AD86" s="492"/>
      <c r="AE86" s="492"/>
      <c r="AF86" s="492"/>
      <c r="AG86" s="492"/>
      <c r="AH86" s="492"/>
      <c r="AI86" s="492"/>
      <c r="AJ86" s="492"/>
      <c r="AK86" s="492"/>
    </row>
    <row r="87" spans="1:37" ht="14.25" thickTop="1" thickBot="1">
      <c r="A87" s="492"/>
      <c r="B87" s="492"/>
      <c r="C87" s="492"/>
      <c r="D87" s="558" t="str">
        <f>IF(MasterSheet!$A$1=1,MasterSheet!C405,MasterSheet!B405)</f>
        <v>Korigovani Suficit/ Deficit</v>
      </c>
      <c r="E87" s="429">
        <f>+SUM('2014 - plan'!D87:I87)</f>
        <v>-124620821.55625004</v>
      </c>
      <c r="F87" s="714">
        <f>+'2014 - execution '!P87</f>
        <v>-55809788.393379763</v>
      </c>
      <c r="G87" s="431">
        <f t="shared" si="7"/>
        <v>68811033.162870273</v>
      </c>
      <c r="H87" s="585">
        <f>+F87/E87*100</f>
        <v>44.783678759643649</v>
      </c>
      <c r="I87" s="431">
        <f>+SUM('2013 - execution'!D87:I87)</f>
        <v>-76612666.546313927</v>
      </c>
      <c r="J87" s="431">
        <f t="shared" si="8"/>
        <v>20802878.152934164</v>
      </c>
      <c r="K87" s="689">
        <f t="shared" ref="K87:K97" si="12">F87/I87*100</f>
        <v>72.846685684333409</v>
      </c>
      <c r="L87" s="696">
        <f>+'2014 - plan'!I87</f>
        <v>-5608621.1399348825</v>
      </c>
      <c r="M87" s="696">
        <f>+'2014 - execution '!I87</f>
        <v>2039317.3566203862</v>
      </c>
      <c r="N87" s="696">
        <f t="shared" si="3"/>
        <v>7647938.4965552688</v>
      </c>
      <c r="O87" s="586">
        <f t="shared" si="10"/>
        <v>-136.36040491485335</v>
      </c>
      <c r="P87" s="700">
        <f>+'2013 - execution'!I87</f>
        <v>-147680.48338963091</v>
      </c>
      <c r="Q87" s="431">
        <f t="shared" si="5"/>
        <v>2186997.8400100172</v>
      </c>
      <c r="R87" s="584">
        <f t="shared" si="11"/>
        <v>-1480.8983487953376</v>
      </c>
      <c r="S87" s="574"/>
      <c r="T87" s="574"/>
      <c r="U87" s="574"/>
      <c r="V87" s="492"/>
      <c r="W87" s="492"/>
      <c r="X87" s="492"/>
      <c r="Y87" s="492"/>
      <c r="Z87" s="492"/>
      <c r="AA87" s="492"/>
      <c r="AB87" s="492"/>
      <c r="AC87" s="492"/>
      <c r="AD87" s="492"/>
      <c r="AE87" s="492"/>
      <c r="AF87" s="492"/>
      <c r="AG87" s="492"/>
      <c r="AH87" s="492"/>
      <c r="AI87" s="492"/>
      <c r="AJ87" s="492"/>
      <c r="AK87" s="492"/>
    </row>
    <row r="88" spans="1:37" ht="14.25" thickTop="1" thickBot="1">
      <c r="A88" s="492"/>
      <c r="B88" s="492"/>
      <c r="C88" s="492"/>
      <c r="D88" s="558" t="str">
        <f>IF(MasterSheet!$A$1=1,MasterSheet!C406,MasterSheet!B406)</f>
        <v>Primarni deficit</v>
      </c>
      <c r="E88" s="429">
        <f>+SUM('2014 - plan'!D88:I88)</f>
        <v>-87962759.996250048</v>
      </c>
      <c r="F88" s="714">
        <f>+'2014 - execution '!P88</f>
        <v>-16564791.003379758</v>
      </c>
      <c r="G88" s="431">
        <f t="shared" ref="G88:G98" si="13">+F88-E88</f>
        <v>71397968.992870286</v>
      </c>
      <c r="H88" s="585">
        <f t="shared" si="0"/>
        <v>18.831595329757654</v>
      </c>
      <c r="I88" s="431">
        <f>+SUM('2013 - execution'!D88:I88)</f>
        <v>-42413787.556313917</v>
      </c>
      <c r="J88" s="431">
        <f t="shared" si="8"/>
        <v>25848996.552934159</v>
      </c>
      <c r="K88" s="689">
        <f t="shared" si="12"/>
        <v>39.055203408528996</v>
      </c>
      <c r="L88" s="696">
        <f>+'2014 - plan'!I88</f>
        <v>501055.78673178423</v>
      </c>
      <c r="M88" s="696">
        <f>+'2014 - execution '!I88</f>
        <v>7651901.8866203865</v>
      </c>
      <c r="N88" s="696">
        <f t="shared" ref="N88:N98" si="14">+M88-L88</f>
        <v>7150846.0998886023</v>
      </c>
      <c r="O88" s="586">
        <f t="shared" si="10"/>
        <v>1427.1556759240582</v>
      </c>
      <c r="P88" s="700">
        <f>+'2013 - execution'!I88</f>
        <v>3646265.9666103693</v>
      </c>
      <c r="Q88" s="431">
        <f t="shared" ref="Q88:Q98" si="15">+M88-P88</f>
        <v>4005635.9200100172</v>
      </c>
      <c r="R88" s="584">
        <f t="shared" si="11"/>
        <v>109.85583489220136</v>
      </c>
      <c r="S88" s="574"/>
      <c r="T88" s="574"/>
      <c r="U88" s="574"/>
      <c r="V88" s="492"/>
      <c r="W88" s="492"/>
      <c r="X88" s="492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J88" s="492"/>
      <c r="AK88" s="492"/>
    </row>
    <row r="89" spans="1:37" ht="14.25" thickTop="1" thickBot="1">
      <c r="A89" s="492"/>
      <c r="B89" s="492"/>
      <c r="C89" s="492"/>
      <c r="D89" s="558" t="str">
        <f>IF(MasterSheet!$A$1=1,MasterSheet!C407,MasterSheet!B407)</f>
        <v>Otplata duga</v>
      </c>
      <c r="E89" s="429">
        <f>+SUM('2014 - plan'!D89:I89)</f>
        <v>85713452.74499999</v>
      </c>
      <c r="F89" s="714">
        <f>+'2014 - execution '!P89</f>
        <v>129396637.32999998</v>
      </c>
      <c r="G89" s="431">
        <f t="shared" si="13"/>
        <v>43683184.584999993</v>
      </c>
      <c r="H89" s="585">
        <f t="shared" ref="H89:H97" si="16">+F89/E89*100</f>
        <v>150.96421061809136</v>
      </c>
      <c r="I89" s="431">
        <f>+SUM('2013 - execution'!D89:I89)</f>
        <v>62579917.019999996</v>
      </c>
      <c r="J89" s="431">
        <f t="shared" si="8"/>
        <v>66816720.309999987</v>
      </c>
      <c r="K89" s="689">
        <f t="shared" si="12"/>
        <v>206.77022836039546</v>
      </c>
      <c r="L89" s="696">
        <f>+'2014 - plan'!I89</f>
        <v>14285575.4575</v>
      </c>
      <c r="M89" s="696">
        <f>+'2014 - execution '!I89</f>
        <v>60612488.649999999</v>
      </c>
      <c r="N89" s="696">
        <f t="shared" si="14"/>
        <v>46326913.192499995</v>
      </c>
      <c r="O89" s="586">
        <f t="shared" si="10"/>
        <v>324.2915438046154</v>
      </c>
      <c r="P89" s="700">
        <f>+'2013 - execution'!I89</f>
        <v>18466625.890000001</v>
      </c>
      <c r="Q89" s="431">
        <f t="shared" si="15"/>
        <v>42145862.759999998</v>
      </c>
      <c r="R89" s="584">
        <f t="shared" si="11"/>
        <v>228.22719759987513</v>
      </c>
      <c r="S89" s="574"/>
      <c r="T89" s="574"/>
      <c r="U89" s="574"/>
      <c r="V89" s="492"/>
      <c r="W89" s="492"/>
      <c r="X89" s="492"/>
      <c r="Y89" s="492"/>
      <c r="Z89" s="492"/>
      <c r="AA89" s="492"/>
      <c r="AB89" s="492"/>
      <c r="AC89" s="492"/>
      <c r="AD89" s="492"/>
      <c r="AE89" s="492"/>
      <c r="AF89" s="492"/>
      <c r="AG89" s="492"/>
      <c r="AH89" s="492"/>
      <c r="AI89" s="492"/>
      <c r="AJ89" s="492"/>
      <c r="AK89" s="492"/>
    </row>
    <row r="90" spans="1:37" ht="13.5" thickTop="1">
      <c r="A90" s="492"/>
      <c r="B90" s="492"/>
      <c r="C90" s="492"/>
      <c r="D90" s="494" t="str">
        <f>IF(MasterSheet!$A$1=1,MasterSheet!C408,MasterSheet!B408)</f>
        <v>Otplata duga rezidentima</v>
      </c>
      <c r="E90" s="447">
        <f>+SUM('2014 - plan'!D90:I90)</f>
        <v>15004172.635</v>
      </c>
      <c r="F90" s="538">
        <f>+'2014 - execution '!P90</f>
        <v>51858004.079999998</v>
      </c>
      <c r="G90" s="561">
        <f t="shared" si="13"/>
        <v>36853831.445</v>
      </c>
      <c r="H90" s="562">
        <f t="shared" si="16"/>
        <v>345.62388304591775</v>
      </c>
      <c r="I90" s="720">
        <f>+SUM('2013 - execution'!D90:I90)</f>
        <v>19104255.59</v>
      </c>
      <c r="J90" s="561">
        <f t="shared" si="8"/>
        <v>32753748.489999998</v>
      </c>
      <c r="K90" s="576">
        <f t="shared" si="12"/>
        <v>271.44739472154436</v>
      </c>
      <c r="L90" s="695">
        <f>+'2014 - plan'!I90</f>
        <v>2500695.4391666665</v>
      </c>
      <c r="M90" s="695">
        <f>+'2014 - execution '!I90</f>
        <v>35693419.079999998</v>
      </c>
      <c r="N90" s="575">
        <f t="shared" si="14"/>
        <v>33192723.640833333</v>
      </c>
      <c r="O90" s="560">
        <f t="shared" si="10"/>
        <v>1327.3397120240479</v>
      </c>
      <c r="P90" s="722">
        <f>+'2013 - execution'!I90</f>
        <v>989736.54</v>
      </c>
      <c r="Q90" s="561">
        <f t="shared" si="15"/>
        <v>34703682.539999999</v>
      </c>
      <c r="R90" s="578">
        <f t="shared" si="11"/>
        <v>3506.355594388785</v>
      </c>
      <c r="S90" s="525"/>
      <c r="T90" s="525"/>
      <c r="U90" s="525"/>
      <c r="V90" s="492"/>
      <c r="W90" s="492"/>
      <c r="X90" s="492"/>
      <c r="Y90" s="492"/>
      <c r="Z90" s="492"/>
      <c r="AA90" s="492"/>
      <c r="AB90" s="492"/>
      <c r="AC90" s="492"/>
      <c r="AD90" s="492"/>
      <c r="AE90" s="492"/>
      <c r="AF90" s="492"/>
      <c r="AG90" s="492"/>
      <c r="AH90" s="492"/>
      <c r="AI90" s="492"/>
      <c r="AJ90" s="492"/>
      <c r="AK90" s="492"/>
    </row>
    <row r="91" spans="1:37">
      <c r="A91" s="492"/>
      <c r="B91" s="492"/>
      <c r="C91" s="492"/>
      <c r="D91" s="494" t="str">
        <f>IF(MasterSheet!$A$1=1,MasterSheet!C409,MasterSheet!B409)</f>
        <v>Otplata duga nerezidentima</v>
      </c>
      <c r="E91" s="253">
        <f>+SUM('2014 - plan'!D91:I91)</f>
        <v>54040200.125000007</v>
      </c>
      <c r="F91" s="496">
        <f>+'2014 - execution '!P91</f>
        <v>58361999.07</v>
      </c>
      <c r="G91" s="561">
        <f t="shared" si="13"/>
        <v>4321798.9449999928</v>
      </c>
      <c r="H91" s="562">
        <f t="shared" si="16"/>
        <v>107.99737775767535</v>
      </c>
      <c r="I91" s="721">
        <f>+SUM('2013 - execution'!D91:I91)</f>
        <v>22722534.93</v>
      </c>
      <c r="J91" s="561">
        <f t="shared" si="8"/>
        <v>35639464.140000001</v>
      </c>
      <c r="K91" s="576">
        <f t="shared" si="12"/>
        <v>256.84633888689109</v>
      </c>
      <c r="L91" s="697">
        <f>+'2014 - plan'!I91</f>
        <v>9006700.020833334</v>
      </c>
      <c r="M91" s="697">
        <f>+'2014 - execution '!I91</f>
        <v>15387656.43</v>
      </c>
      <c r="N91" s="575">
        <f t="shared" si="14"/>
        <v>6380956.4091666657</v>
      </c>
      <c r="O91" s="560">
        <f t="shared" si="10"/>
        <v>70.846774006094591</v>
      </c>
      <c r="P91" s="723">
        <f>+'2013 - execution'!I91</f>
        <v>11294736.17</v>
      </c>
      <c r="Q91" s="561">
        <f t="shared" si="15"/>
        <v>4092920.26</v>
      </c>
      <c r="R91" s="578">
        <f t="shared" si="11"/>
        <v>36.237413591573954</v>
      </c>
      <c r="S91" s="525"/>
      <c r="T91" s="525"/>
      <c r="U91" s="519"/>
      <c r="V91" s="492"/>
      <c r="W91" s="492"/>
      <c r="X91" s="492"/>
      <c r="Y91" s="492"/>
      <c r="Z91" s="492"/>
      <c r="AA91" s="492"/>
      <c r="AB91" s="492"/>
      <c r="AC91" s="492"/>
      <c r="AD91" s="492"/>
      <c r="AE91" s="492"/>
      <c r="AF91" s="492"/>
      <c r="AG91" s="492"/>
      <c r="AH91" s="492"/>
      <c r="AI91" s="492"/>
      <c r="AJ91" s="492"/>
      <c r="AK91" s="492"/>
    </row>
    <row r="92" spans="1:37" ht="13.5" thickBot="1">
      <c r="A92" s="492"/>
      <c r="B92" s="492"/>
      <c r="C92" s="492"/>
      <c r="D92" s="494" t="str">
        <f>IF(MasterSheet!$A$1=1,MasterSheet!C410,MasterSheet!B410)</f>
        <v>Otplata obaveza iz prethodnog perioda</v>
      </c>
      <c r="E92" s="303">
        <f>+SUM('2014 - plan'!D92:I92)</f>
        <v>16669079.984999996</v>
      </c>
      <c r="F92" s="531">
        <f>+'2014 - execution '!P92</f>
        <v>19176634.18</v>
      </c>
      <c r="G92" s="561">
        <f t="shared" si="13"/>
        <v>2507554.195000004</v>
      </c>
      <c r="H92" s="562">
        <f t="shared" si="16"/>
        <v>115.04314693586255</v>
      </c>
      <c r="I92" s="715">
        <f>+SUM('2013 - execution'!D92:I92)</f>
        <v>20753126.5</v>
      </c>
      <c r="J92" s="561">
        <f t="shared" si="8"/>
        <v>-1576492.3200000003</v>
      </c>
      <c r="K92" s="576">
        <f t="shared" si="12"/>
        <v>92.403591237204665</v>
      </c>
      <c r="L92" s="698">
        <f>+'2014 - plan'!I92</f>
        <v>2778179.9974999996</v>
      </c>
      <c r="M92" s="698">
        <f>+'2014 - execution '!I92</f>
        <v>9531413.1399999987</v>
      </c>
      <c r="N92" s="575">
        <f t="shared" si="14"/>
        <v>6753233.1424999991</v>
      </c>
      <c r="O92" s="560">
        <f t="shared" si="10"/>
        <v>243.08119519170936</v>
      </c>
      <c r="P92" s="724">
        <f>+'2013 - execution'!I92</f>
        <v>6182153.1800000016</v>
      </c>
      <c r="Q92" s="561">
        <f t="shared" si="15"/>
        <v>3349259.9599999972</v>
      </c>
      <c r="R92" s="578">
        <f t="shared" si="11"/>
        <v>54.176269375454012</v>
      </c>
      <c r="S92" s="525"/>
      <c r="T92" s="525"/>
      <c r="U92" s="525"/>
      <c r="V92" s="492"/>
      <c r="W92" s="492"/>
      <c r="X92" s="492"/>
      <c r="Y92" s="492"/>
      <c r="Z92" s="492"/>
      <c r="AA92" s="492"/>
      <c r="AB92" s="492"/>
      <c r="AC92" s="492"/>
      <c r="AD92" s="492"/>
      <c r="AE92" s="492"/>
      <c r="AF92" s="492"/>
      <c r="AG92" s="492"/>
      <c r="AH92" s="492"/>
      <c r="AI92" s="492"/>
      <c r="AJ92" s="492"/>
      <c r="AK92" s="492"/>
    </row>
    <row r="93" spans="1:37" ht="14.25" thickTop="1" thickBot="1">
      <c r="A93" s="492"/>
      <c r="B93" s="492"/>
      <c r="C93" s="492"/>
      <c r="D93" s="558" t="str">
        <f>IF(MasterSheet!$A$1=1,MasterSheet!C412,MasterSheet!B412)</f>
        <v>Nedostajuća sredstva</v>
      </c>
      <c r="E93" s="429">
        <f>+SUM('2014 - plan'!D93:I93)</f>
        <v>-210334274.30125001</v>
      </c>
      <c r="F93" s="714">
        <f>+'2014 - execution '!P93</f>
        <v>-185206425.72337976</v>
      </c>
      <c r="G93" s="431">
        <f t="shared" si="13"/>
        <v>25127848.57787025</v>
      </c>
      <c r="H93" s="585">
        <f t="shared" si="16"/>
        <v>88.053374248515937</v>
      </c>
      <c r="I93" s="431">
        <f>+SUM('2013 - execution'!D93:I93)</f>
        <v>-139192583.56631392</v>
      </c>
      <c r="J93" s="431">
        <f t="shared" si="8"/>
        <v>-46013842.157065839</v>
      </c>
      <c r="K93" s="689">
        <f t="shared" si="12"/>
        <v>133.05768236936558</v>
      </c>
      <c r="L93" s="696">
        <f>+'2014 - plan'!I93</f>
        <v>-19894196.597434882</v>
      </c>
      <c r="M93" s="696">
        <f>+'2014 - execution '!I93</f>
        <v>-58573171.293379612</v>
      </c>
      <c r="N93" s="696">
        <f t="shared" si="14"/>
        <v>-38678974.695944726</v>
      </c>
      <c r="O93" s="430">
        <f t="shared" si="10"/>
        <v>194.42340637636966</v>
      </c>
      <c r="P93" s="700">
        <f>+'2013 - execution'!I93</f>
        <v>-18614306.373389632</v>
      </c>
      <c r="Q93" s="431">
        <f t="shared" si="15"/>
        <v>-39958864.919989981</v>
      </c>
      <c r="R93" s="584">
        <f t="shared" si="11"/>
        <v>214.66749347756411</v>
      </c>
      <c r="S93" s="574"/>
      <c r="T93" s="574"/>
      <c r="U93" s="574"/>
      <c r="V93" s="492"/>
      <c r="W93" s="492"/>
      <c r="X93" s="492"/>
      <c r="Y93" s="492"/>
      <c r="Z93" s="492"/>
      <c r="AA93" s="492"/>
      <c r="AB93" s="492"/>
      <c r="AC93" s="492"/>
      <c r="AD93" s="492"/>
      <c r="AE93" s="492"/>
      <c r="AF93" s="492"/>
      <c r="AG93" s="492"/>
      <c r="AH93" s="492"/>
      <c r="AI93" s="492"/>
      <c r="AJ93" s="492"/>
      <c r="AK93" s="492"/>
    </row>
    <row r="94" spans="1:37" ht="14.25" thickTop="1" thickBot="1">
      <c r="A94" s="492"/>
      <c r="B94" s="492"/>
      <c r="C94" s="492"/>
      <c r="D94" s="558" t="str">
        <f>IF(MasterSheet!$A$1=1,MasterSheet!C413,MasterSheet!B413)</f>
        <v>Finansiranje</v>
      </c>
      <c r="E94" s="429">
        <f>+SUM('2014 - plan'!D94:I94)</f>
        <v>210334274.30125001</v>
      </c>
      <c r="F94" s="714">
        <f>+'2014 - execution '!P94</f>
        <v>185206425.72337976</v>
      </c>
      <c r="G94" s="431">
        <f t="shared" si="13"/>
        <v>-25127848.57787025</v>
      </c>
      <c r="H94" s="585"/>
      <c r="I94" s="431">
        <f>+SUM('2013 - execution'!D94:I94)</f>
        <v>139192583.56631392</v>
      </c>
      <c r="J94" s="431">
        <f t="shared" si="8"/>
        <v>46013842.157065839</v>
      </c>
      <c r="K94" s="689">
        <f t="shared" si="12"/>
        <v>133.05768236936558</v>
      </c>
      <c r="L94" s="696">
        <f>+'2014 - plan'!I94</f>
        <v>19894196.597434882</v>
      </c>
      <c r="M94" s="696">
        <f>+'2014 - execution '!I94</f>
        <v>58573171.293379612</v>
      </c>
      <c r="N94" s="696">
        <f t="shared" si="14"/>
        <v>38678974.695944726</v>
      </c>
      <c r="O94" s="430">
        <f t="shared" si="10"/>
        <v>194.42340637636966</v>
      </c>
      <c r="P94" s="700">
        <f>+'2013 - execution'!I94</f>
        <v>18614306.373389632</v>
      </c>
      <c r="Q94" s="431">
        <f t="shared" si="15"/>
        <v>39958864.919989981</v>
      </c>
      <c r="R94" s="584">
        <f t="shared" si="11"/>
        <v>214.66749347756411</v>
      </c>
      <c r="S94" s="574"/>
      <c r="T94" s="574"/>
      <c r="U94" s="574"/>
      <c r="V94" s="492"/>
      <c r="W94" s="492"/>
      <c r="X94" s="492"/>
      <c r="Y94" s="492"/>
      <c r="Z94" s="492"/>
      <c r="AA94" s="492"/>
      <c r="AB94" s="492"/>
      <c r="AC94" s="492"/>
      <c r="AD94" s="492"/>
      <c r="AE94" s="492"/>
      <c r="AF94" s="492"/>
      <c r="AG94" s="492"/>
      <c r="AH94" s="492"/>
      <c r="AI94" s="492"/>
      <c r="AJ94" s="492"/>
      <c r="AK94" s="492"/>
    </row>
    <row r="95" spans="1:37" ht="13.5" thickTop="1">
      <c r="A95" s="492"/>
      <c r="B95" s="492"/>
      <c r="C95" s="492"/>
      <c r="D95" s="494" t="str">
        <f>IF(MasterSheet!$A$1=1,MasterSheet!C414,MasterSheet!B414)</f>
        <v>Pozajmice i krediti iz domaćih izvora</v>
      </c>
      <c r="E95" s="447">
        <f>+SUM('2014 - plan'!D95:I95)</f>
        <v>0</v>
      </c>
      <c r="F95" s="538">
        <f>+'2014 - execution '!P95</f>
        <v>98410759.670000002</v>
      </c>
      <c r="G95" s="561">
        <f t="shared" si="13"/>
        <v>98410759.670000002</v>
      </c>
      <c r="H95" s="562" t="s">
        <v>367</v>
      </c>
      <c r="I95" s="720">
        <f>+SUM('2013 - execution'!D95:I95)</f>
        <v>53671642</v>
      </c>
      <c r="J95" s="561">
        <f t="shared" si="8"/>
        <v>44739117.670000002</v>
      </c>
      <c r="K95" s="703">
        <f t="shared" si="12"/>
        <v>183.35708765906585</v>
      </c>
      <c r="L95" s="695">
        <f>+'2014 - plan'!I95</f>
        <v>0</v>
      </c>
      <c r="M95" s="695">
        <f>+'2014 - execution '!I95</f>
        <v>0</v>
      </c>
      <c r="N95" s="587">
        <f t="shared" si="14"/>
        <v>0</v>
      </c>
      <c r="O95" s="694" t="s">
        <v>367</v>
      </c>
      <c r="P95" s="722">
        <f>+'2013 - execution'!I95</f>
        <v>7801000</v>
      </c>
      <c r="Q95" s="561">
        <f t="shared" si="15"/>
        <v>-7801000</v>
      </c>
      <c r="R95" s="563" t="s">
        <v>367</v>
      </c>
      <c r="S95" s="525"/>
      <c r="T95" s="525"/>
      <c r="U95" s="525"/>
      <c r="V95" s="492"/>
      <c r="W95" s="492"/>
      <c r="X95" s="492"/>
      <c r="Y95" s="492"/>
      <c r="Z95" s="492"/>
      <c r="AA95" s="492"/>
      <c r="AB95" s="492"/>
      <c r="AC95" s="492"/>
      <c r="AD95" s="492"/>
      <c r="AE95" s="492"/>
      <c r="AF95" s="492"/>
      <c r="AG95" s="492"/>
      <c r="AH95" s="492"/>
      <c r="AI95" s="492"/>
      <c r="AJ95" s="492"/>
      <c r="AK95" s="492"/>
    </row>
    <row r="96" spans="1:37">
      <c r="A96" s="492"/>
      <c r="B96" s="492"/>
      <c r="C96" s="492"/>
      <c r="D96" s="494" t="str">
        <f>IF(MasterSheet!$A$1=1,MasterSheet!C415,MasterSheet!B415)</f>
        <v>Pozajmice i krediti iz inostranih izvora</v>
      </c>
      <c r="E96" s="253">
        <f>+SUM('2014 - plan'!D96:I96)</f>
        <v>113987787.93141471</v>
      </c>
      <c r="F96" s="496">
        <f>+'2014 - execution '!P96</f>
        <v>1873633.7799999998</v>
      </c>
      <c r="G96" s="561">
        <f t="shared" si="13"/>
        <v>-112114154.15141471</v>
      </c>
      <c r="H96" s="562"/>
      <c r="I96" s="721">
        <f>+SUM('2013 - execution'!D96:I96)</f>
        <v>43015713.520000003</v>
      </c>
      <c r="J96" s="561">
        <f t="shared" si="8"/>
        <v>-41142079.740000002</v>
      </c>
      <c r="K96" s="562">
        <f t="shared" si="12"/>
        <v>4.3556961553801967</v>
      </c>
      <c r="L96" s="697">
        <f>+'2014 - plan'!I96</f>
        <v>18997964.655235786</v>
      </c>
      <c r="M96" s="697">
        <f>+'2014 - execution '!I96</f>
        <v>524720.36</v>
      </c>
      <c r="N96" s="587">
        <f t="shared" si="14"/>
        <v>-18473244.295235787</v>
      </c>
      <c r="O96" s="575" t="s">
        <v>367</v>
      </c>
      <c r="P96" s="723">
        <f>+'2013 - execution'!I96</f>
        <v>3391069.12</v>
      </c>
      <c r="Q96" s="561">
        <f t="shared" si="15"/>
        <v>-2866348.7600000002</v>
      </c>
      <c r="R96" s="563">
        <f t="shared" si="11"/>
        <v>-84.526403283693611</v>
      </c>
      <c r="S96" s="525"/>
      <c r="T96" s="525"/>
      <c r="U96" s="525"/>
      <c r="V96" s="492"/>
      <c r="W96" s="492"/>
      <c r="X96" s="492"/>
      <c r="Y96" s="492"/>
      <c r="Z96" s="492"/>
      <c r="AA96" s="492"/>
      <c r="AB96" s="492"/>
      <c r="AC96" s="492"/>
      <c r="AD96" s="492"/>
      <c r="AE96" s="492"/>
      <c r="AF96" s="492"/>
      <c r="AG96" s="492"/>
      <c r="AH96" s="492"/>
      <c r="AI96" s="492"/>
      <c r="AJ96" s="492"/>
      <c r="AK96" s="492"/>
    </row>
    <row r="97" spans="1:37">
      <c r="A97" s="492"/>
      <c r="B97" s="492"/>
      <c r="C97" s="492"/>
      <c r="D97" s="494" t="str">
        <f>IF(MasterSheet!$A$1=1,MasterSheet!C417,MasterSheet!B417)</f>
        <v>Prihodi od privatizacije</v>
      </c>
      <c r="E97" s="253">
        <f>+SUM('2014 - plan'!D97:I97)</f>
        <v>2500000</v>
      </c>
      <c r="F97" s="496">
        <f>+'2014 - execution '!P97</f>
        <v>982606.46</v>
      </c>
      <c r="G97" s="561">
        <f t="shared" si="13"/>
        <v>-1517393.54</v>
      </c>
      <c r="H97" s="562">
        <f t="shared" si="16"/>
        <v>39.304258399999995</v>
      </c>
      <c r="I97" s="721">
        <f>+SUM('2013 - execution'!D97:I97)</f>
        <v>845852.92999999993</v>
      </c>
      <c r="J97" s="561">
        <f t="shared" si="8"/>
        <v>136753.53000000003</v>
      </c>
      <c r="K97" s="562">
        <f t="shared" si="12"/>
        <v>116.16753044763941</v>
      </c>
      <c r="L97" s="697">
        <f>+'2014 - plan'!I97</f>
        <v>416666.66666666669</v>
      </c>
      <c r="M97" s="697">
        <f>+'2014 - execution '!I97</f>
        <v>185990.97</v>
      </c>
      <c r="N97" s="587">
        <f t="shared" si="14"/>
        <v>-230675.69666666668</v>
      </c>
      <c r="O97" s="575" t="s">
        <v>367</v>
      </c>
      <c r="P97" s="723">
        <f>+'2013 - execution'!I97</f>
        <v>461491.11</v>
      </c>
      <c r="Q97" s="561">
        <f t="shared" si="15"/>
        <v>-275500.14</v>
      </c>
      <c r="R97" s="563">
        <f t="shared" si="11"/>
        <v>-59.697821698017108</v>
      </c>
      <c r="S97" s="525"/>
      <c r="T97" s="525"/>
      <c r="U97" s="525"/>
      <c r="V97" s="492"/>
      <c r="W97" s="492"/>
      <c r="X97" s="492"/>
      <c r="Y97" s="492"/>
      <c r="Z97" s="492"/>
      <c r="AA97" s="492"/>
      <c r="AB97" s="492"/>
      <c r="AC97" s="492"/>
      <c r="AD97" s="492"/>
      <c r="AE97" s="492"/>
      <c r="AF97" s="492"/>
      <c r="AG97" s="492"/>
      <c r="AH97" s="492"/>
      <c r="AI97" s="492"/>
      <c r="AJ97" s="492"/>
      <c r="AK97" s="492"/>
    </row>
    <row r="98" spans="1:37" ht="13.5" thickBot="1">
      <c r="A98" s="492"/>
      <c r="B98" s="492"/>
      <c r="C98" s="492"/>
      <c r="D98" s="549" t="str">
        <f>IF(MasterSheet!$A$1=1,MasterSheet!C418,MasterSheet!B418)</f>
        <v>Povećanje/smanjenje depozita</v>
      </c>
      <c r="E98" s="303">
        <f>+SUM('2014 - plan'!D98:I98)</f>
        <v>93846486.369835287</v>
      </c>
      <c r="F98" s="304">
        <f>+'2014 - execution '!P98</f>
        <v>83939425.813379765</v>
      </c>
      <c r="G98" s="420">
        <f t="shared" si="13"/>
        <v>-9907060.5564555228</v>
      </c>
      <c r="H98" s="419" t="s">
        <v>367</v>
      </c>
      <c r="I98" s="698">
        <f>+SUM('2013 - execution'!D98:I98)</f>
        <v>41659375.116313919</v>
      </c>
      <c r="J98" s="420">
        <f t="shared" si="8"/>
        <v>42280050.697065845</v>
      </c>
      <c r="K98" s="421" t="s">
        <v>367</v>
      </c>
      <c r="L98" s="698">
        <f>+'2014 - plan'!I98</f>
        <v>479565.27553242818</v>
      </c>
      <c r="M98" s="698">
        <f>+'2014 - execution '!I98</f>
        <v>57862459.963379614</v>
      </c>
      <c r="N98" s="434">
        <f t="shared" si="14"/>
        <v>57382894.687847182</v>
      </c>
      <c r="O98" s="421">
        <f t="shared" si="10"/>
        <v>11965.606689128801</v>
      </c>
      <c r="P98" s="724">
        <f>+'2013 - execution'!I98</f>
        <v>6960746.1433896311</v>
      </c>
      <c r="Q98" s="420">
        <f t="shared" si="15"/>
        <v>50901713.819989979</v>
      </c>
      <c r="R98" s="435">
        <f t="shared" si="11"/>
        <v>731.26806769601126</v>
      </c>
      <c r="S98" s="398"/>
      <c r="T98" s="398"/>
      <c r="U98" s="398"/>
      <c r="V98" s="492"/>
      <c r="W98" s="492"/>
      <c r="X98" s="492"/>
      <c r="Y98" s="492"/>
      <c r="Z98" s="492"/>
      <c r="AA98" s="492"/>
      <c r="AB98" s="492"/>
      <c r="AC98" s="492"/>
      <c r="AD98" s="492"/>
      <c r="AE98" s="492"/>
      <c r="AF98" s="492"/>
      <c r="AG98" s="492"/>
      <c r="AH98" s="492"/>
      <c r="AI98" s="492"/>
      <c r="AJ98" s="492"/>
      <c r="AK98" s="492"/>
    </row>
    <row r="99" spans="1:37" ht="13.5" thickTop="1">
      <c r="A99" s="492"/>
      <c r="B99" s="492"/>
      <c r="C99" s="492"/>
      <c r="D99" s="550" t="str">
        <f>IF(MasterSheet!$A$1=1,MasterSheet!C419,MasterSheet!B419)</f>
        <v>Izvor: Ministarstvo finansija Crne Gore</v>
      </c>
      <c r="E99" s="684"/>
      <c r="F99" s="492"/>
      <c r="G99" s="492"/>
      <c r="H99" s="492"/>
      <c r="I99" s="699"/>
      <c r="J99" s="492"/>
      <c r="K99" s="492"/>
      <c r="L99" s="492"/>
      <c r="M99" s="492"/>
      <c r="N99" s="492"/>
      <c r="O99" s="492"/>
      <c r="P99" s="684"/>
      <c r="Q99" s="492"/>
      <c r="R99" s="492"/>
      <c r="S99" s="492"/>
      <c r="T99" s="492"/>
      <c r="U99" s="492"/>
      <c r="V99" s="492"/>
      <c r="W99" s="492"/>
      <c r="X99" s="492"/>
      <c r="Y99" s="492"/>
      <c r="Z99" s="492"/>
      <c r="AA99" s="492"/>
      <c r="AB99" s="492"/>
      <c r="AC99" s="492"/>
      <c r="AD99" s="492"/>
      <c r="AE99" s="492"/>
      <c r="AF99" s="492"/>
      <c r="AG99" s="492"/>
      <c r="AH99" s="492"/>
      <c r="AI99" s="492"/>
      <c r="AJ99" s="492"/>
      <c r="AK99" s="492"/>
    </row>
    <row r="100" spans="1:37">
      <c r="A100" s="492"/>
      <c r="B100" s="492"/>
      <c r="C100" s="492"/>
      <c r="D100" s="492"/>
      <c r="E100" s="492"/>
      <c r="F100" s="492"/>
      <c r="G100" s="492"/>
      <c r="H100" s="492"/>
      <c r="I100" s="492"/>
      <c r="J100" s="492"/>
      <c r="K100" s="492"/>
      <c r="L100" s="492"/>
      <c r="M100" s="492"/>
      <c r="N100" s="492"/>
      <c r="O100" s="492"/>
      <c r="P100" s="492"/>
      <c r="Q100" s="492"/>
      <c r="R100" s="492"/>
      <c r="S100" s="492"/>
      <c r="T100" s="492"/>
      <c r="U100" s="492"/>
      <c r="V100" s="492"/>
      <c r="W100" s="492"/>
      <c r="X100" s="492"/>
      <c r="Y100" s="492"/>
      <c r="Z100" s="492"/>
      <c r="AA100" s="492"/>
      <c r="AB100" s="492"/>
      <c r="AC100" s="492"/>
      <c r="AD100" s="492"/>
      <c r="AE100" s="492"/>
      <c r="AF100" s="492"/>
      <c r="AG100" s="492"/>
      <c r="AH100" s="492"/>
      <c r="AI100" s="492"/>
      <c r="AJ100" s="492"/>
      <c r="AK100" s="492"/>
    </row>
    <row r="101" spans="1:37">
      <c r="A101" s="492"/>
      <c r="B101" s="492"/>
      <c r="C101" s="492"/>
      <c r="D101" s="492"/>
      <c r="E101" s="492"/>
      <c r="F101" s="492"/>
      <c r="G101" s="492"/>
      <c r="H101" s="508"/>
      <c r="I101" s="492"/>
      <c r="J101" s="492"/>
      <c r="K101" s="492"/>
      <c r="L101" s="492"/>
      <c r="M101" s="492"/>
      <c r="N101" s="492"/>
      <c r="O101" s="492"/>
      <c r="P101" s="492"/>
      <c r="Q101" s="492"/>
      <c r="R101" s="492"/>
      <c r="S101" s="492"/>
      <c r="T101" s="492"/>
      <c r="U101" s="492"/>
      <c r="V101" s="492"/>
      <c r="W101" s="492"/>
      <c r="X101" s="492"/>
      <c r="Y101" s="492"/>
      <c r="Z101" s="492"/>
      <c r="AA101" s="492"/>
      <c r="AB101" s="492"/>
      <c r="AC101" s="492"/>
      <c r="AD101" s="492"/>
      <c r="AE101" s="492"/>
      <c r="AF101" s="492"/>
      <c r="AG101" s="492"/>
      <c r="AH101" s="492"/>
      <c r="AI101" s="492"/>
      <c r="AJ101" s="492"/>
      <c r="AK101" s="492"/>
    </row>
    <row r="102" spans="1:37">
      <c r="A102" s="492"/>
      <c r="B102" s="492"/>
      <c r="C102" s="492"/>
      <c r="D102" s="492"/>
      <c r="E102" s="492"/>
      <c r="F102" s="500"/>
      <c r="G102" s="500"/>
      <c r="H102" s="492"/>
      <c r="I102" s="492"/>
      <c r="J102" s="492"/>
      <c r="K102" s="492"/>
      <c r="L102" s="492"/>
      <c r="M102" s="492"/>
      <c r="N102" s="492"/>
      <c r="O102" s="492"/>
      <c r="P102" s="492"/>
      <c r="Q102" s="492"/>
      <c r="R102" s="492"/>
      <c r="S102" s="492"/>
      <c r="T102" s="492"/>
      <c r="U102" s="492"/>
      <c r="V102" s="492"/>
      <c r="W102" s="492"/>
      <c r="X102" s="492"/>
      <c r="Y102" s="492"/>
      <c r="Z102" s="492"/>
      <c r="AA102" s="492"/>
      <c r="AB102" s="492"/>
      <c r="AC102" s="492"/>
      <c r="AD102" s="492"/>
      <c r="AE102" s="492"/>
      <c r="AF102" s="492"/>
      <c r="AG102" s="492"/>
      <c r="AH102" s="492"/>
      <c r="AI102" s="492"/>
      <c r="AJ102" s="492"/>
      <c r="AK102" s="492"/>
    </row>
    <row r="103" spans="1:37">
      <c r="A103" s="492"/>
      <c r="B103" s="492"/>
      <c r="C103" s="492"/>
      <c r="D103" s="492"/>
      <c r="E103" s="492"/>
      <c r="F103" s="492"/>
      <c r="G103" s="492"/>
      <c r="H103" s="492"/>
      <c r="I103" s="492"/>
      <c r="J103" s="492"/>
      <c r="K103" s="492"/>
      <c r="L103" s="492"/>
      <c r="M103" s="492"/>
      <c r="N103" s="492"/>
      <c r="O103" s="492"/>
      <c r="P103" s="492"/>
      <c r="Q103" s="492"/>
      <c r="R103" s="492"/>
      <c r="S103" s="492"/>
      <c r="T103" s="492"/>
      <c r="U103" s="492"/>
      <c r="V103" s="492"/>
      <c r="W103" s="492"/>
      <c r="X103" s="492"/>
      <c r="Y103" s="492"/>
      <c r="Z103" s="492"/>
      <c r="AA103" s="492"/>
      <c r="AB103" s="492"/>
      <c r="AC103" s="492"/>
      <c r="AD103" s="492"/>
      <c r="AE103" s="492"/>
      <c r="AF103" s="492"/>
      <c r="AG103" s="492"/>
      <c r="AH103" s="492"/>
      <c r="AI103" s="492"/>
      <c r="AJ103" s="492"/>
      <c r="AK103" s="492"/>
    </row>
    <row r="104" spans="1:37">
      <c r="A104" s="492"/>
      <c r="B104" s="492"/>
      <c r="C104" s="492"/>
      <c r="D104" s="492"/>
      <c r="E104" s="492"/>
      <c r="F104" s="492"/>
      <c r="G104" s="492"/>
      <c r="H104" s="492"/>
      <c r="I104" s="492"/>
      <c r="J104" s="492"/>
      <c r="K104" s="492"/>
      <c r="L104" s="492"/>
      <c r="M104" s="492"/>
      <c r="N104" s="492"/>
      <c r="O104" s="492"/>
      <c r="P104" s="492"/>
      <c r="Q104" s="492"/>
      <c r="R104" s="492"/>
      <c r="S104" s="492"/>
      <c r="T104" s="514"/>
      <c r="U104" s="492"/>
      <c r="V104" s="492"/>
      <c r="W104" s="492"/>
      <c r="X104" s="492"/>
      <c r="Y104" s="492"/>
      <c r="Z104" s="492"/>
      <c r="AA104" s="492"/>
      <c r="AB104" s="492"/>
      <c r="AC104" s="492"/>
      <c r="AD104" s="492"/>
      <c r="AE104" s="492"/>
      <c r="AF104" s="492"/>
      <c r="AG104" s="492"/>
      <c r="AH104" s="492"/>
      <c r="AI104" s="492"/>
      <c r="AJ104" s="492"/>
      <c r="AK104" s="492"/>
    </row>
    <row r="105" spans="1:37">
      <c r="A105" s="492"/>
      <c r="B105" s="492"/>
      <c r="C105" s="492"/>
      <c r="D105" s="492"/>
      <c r="E105" s="492"/>
      <c r="F105" s="492"/>
      <c r="G105" s="492"/>
      <c r="H105" s="492"/>
      <c r="I105" s="492"/>
      <c r="J105" s="492"/>
      <c r="K105" s="492"/>
      <c r="L105" s="492"/>
      <c r="M105" s="492"/>
      <c r="N105" s="492"/>
      <c r="O105" s="492"/>
      <c r="P105" s="492"/>
      <c r="Q105" s="492"/>
      <c r="R105" s="492"/>
      <c r="S105" s="492"/>
      <c r="T105" s="492"/>
      <c r="U105" s="492"/>
      <c r="V105" s="492"/>
      <c r="W105" s="492"/>
      <c r="X105" s="492"/>
      <c r="Y105" s="492"/>
      <c r="Z105" s="492"/>
      <c r="AA105" s="492"/>
      <c r="AB105" s="492"/>
      <c r="AC105" s="492"/>
      <c r="AD105" s="492"/>
      <c r="AE105" s="492"/>
      <c r="AF105" s="492"/>
      <c r="AG105" s="492"/>
      <c r="AH105" s="492"/>
      <c r="AI105" s="492"/>
      <c r="AJ105" s="492"/>
      <c r="AK105" s="492"/>
    </row>
    <row r="106" spans="1:37">
      <c r="A106" s="492"/>
      <c r="B106" s="492"/>
      <c r="C106" s="492"/>
      <c r="D106" s="492"/>
      <c r="E106" s="492"/>
      <c r="F106" s="492"/>
      <c r="G106" s="492"/>
      <c r="H106" s="492"/>
      <c r="I106" s="492"/>
      <c r="J106" s="492"/>
      <c r="K106" s="492"/>
      <c r="L106" s="492"/>
      <c r="M106" s="492"/>
      <c r="N106" s="492"/>
      <c r="O106" s="492"/>
      <c r="P106" s="492"/>
      <c r="Q106" s="492"/>
      <c r="R106" s="492"/>
      <c r="S106" s="492"/>
      <c r="T106" s="492"/>
      <c r="U106" s="492"/>
      <c r="V106" s="492"/>
      <c r="W106" s="492"/>
      <c r="X106" s="492"/>
      <c r="Y106" s="492"/>
      <c r="Z106" s="492"/>
      <c r="AA106" s="492"/>
      <c r="AB106" s="492"/>
      <c r="AC106" s="492"/>
      <c r="AD106" s="492"/>
      <c r="AE106" s="492"/>
      <c r="AF106" s="492"/>
      <c r="AG106" s="492"/>
      <c r="AH106" s="492"/>
      <c r="AI106" s="492"/>
      <c r="AJ106" s="492"/>
      <c r="AK106" s="492"/>
    </row>
    <row r="107" spans="1:37">
      <c r="A107" s="492"/>
      <c r="B107" s="492"/>
      <c r="C107" s="492"/>
      <c r="D107" s="492"/>
      <c r="E107" s="492"/>
      <c r="F107" s="492"/>
      <c r="G107" s="492"/>
      <c r="H107" s="492"/>
      <c r="I107" s="492"/>
      <c r="J107" s="492"/>
      <c r="K107" s="492"/>
      <c r="L107" s="492"/>
      <c r="M107" s="492"/>
      <c r="N107" s="492"/>
      <c r="O107" s="492"/>
      <c r="P107" s="492"/>
      <c r="Q107" s="492"/>
      <c r="R107" s="492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/>
      <c r="AH107" s="492"/>
      <c r="AI107" s="492"/>
      <c r="AJ107" s="492"/>
      <c r="AK107" s="492"/>
    </row>
    <row r="108" spans="1:37">
      <c r="A108" s="492"/>
      <c r="B108" s="492"/>
      <c r="C108" s="492"/>
      <c r="D108" s="492"/>
      <c r="E108" s="492"/>
      <c r="F108" s="492"/>
      <c r="G108" s="492"/>
      <c r="H108" s="492"/>
      <c r="I108" s="492"/>
      <c r="J108" s="492"/>
      <c r="K108" s="492"/>
      <c r="L108" s="492"/>
      <c r="M108" s="492"/>
      <c r="N108" s="492"/>
      <c r="O108" s="492"/>
      <c r="P108" s="492"/>
      <c r="Q108" s="492"/>
      <c r="R108" s="492"/>
      <c r="S108" s="492"/>
      <c r="T108" s="492"/>
      <c r="U108" s="492"/>
      <c r="V108" s="492"/>
      <c r="W108" s="492"/>
      <c r="X108" s="492"/>
      <c r="Y108" s="492"/>
      <c r="Z108" s="492"/>
      <c r="AA108" s="492"/>
      <c r="AB108" s="492"/>
      <c r="AC108" s="492"/>
      <c r="AD108" s="492"/>
      <c r="AE108" s="492"/>
      <c r="AF108" s="492"/>
      <c r="AG108" s="492"/>
      <c r="AH108" s="492"/>
      <c r="AI108" s="492"/>
      <c r="AJ108" s="492"/>
      <c r="AK108" s="492"/>
    </row>
    <row r="109" spans="1:37">
      <c r="A109" s="492"/>
      <c r="B109" s="492"/>
      <c r="C109" s="492"/>
      <c r="D109" s="492"/>
      <c r="E109" s="492"/>
      <c r="F109" s="492"/>
      <c r="G109" s="492"/>
      <c r="H109" s="492"/>
      <c r="I109" s="492"/>
      <c r="J109" s="492"/>
      <c r="K109" s="492"/>
      <c r="L109" s="492"/>
      <c r="M109" s="492"/>
      <c r="N109" s="492"/>
      <c r="O109" s="492"/>
      <c r="P109" s="492"/>
      <c r="Q109" s="492"/>
      <c r="R109" s="492"/>
      <c r="S109" s="492"/>
      <c r="T109" s="492"/>
      <c r="U109" s="492"/>
      <c r="V109" s="492"/>
      <c r="W109" s="492"/>
      <c r="X109" s="492"/>
      <c r="Y109" s="492"/>
      <c r="Z109" s="492"/>
      <c r="AA109" s="492"/>
      <c r="AB109" s="492"/>
      <c r="AC109" s="492"/>
      <c r="AD109" s="492"/>
      <c r="AE109" s="492"/>
      <c r="AF109" s="492"/>
      <c r="AG109" s="492"/>
      <c r="AH109" s="492"/>
      <c r="AI109" s="492"/>
      <c r="AJ109" s="492"/>
      <c r="AK109" s="492"/>
    </row>
    <row r="110" spans="1:37">
      <c r="A110" s="492"/>
      <c r="B110" s="492"/>
      <c r="C110" s="492"/>
      <c r="D110" s="492"/>
      <c r="E110" s="492"/>
      <c r="F110" s="492"/>
      <c r="G110" s="492"/>
      <c r="H110" s="492"/>
      <c r="I110" s="492"/>
      <c r="J110" s="492"/>
      <c r="K110" s="492"/>
      <c r="L110" s="492"/>
      <c r="M110" s="492"/>
      <c r="N110" s="492"/>
      <c r="O110" s="492"/>
      <c r="P110" s="492"/>
      <c r="Q110" s="492"/>
      <c r="R110" s="492"/>
      <c r="S110" s="492"/>
      <c r="T110" s="492"/>
      <c r="U110" s="492"/>
      <c r="V110" s="492"/>
      <c r="W110" s="492"/>
      <c r="X110" s="492"/>
      <c r="Y110" s="492"/>
      <c r="Z110" s="492"/>
      <c r="AA110" s="492"/>
      <c r="AB110" s="492"/>
      <c r="AC110" s="492"/>
      <c r="AD110" s="492"/>
      <c r="AE110" s="492"/>
      <c r="AF110" s="492"/>
      <c r="AG110" s="492"/>
      <c r="AH110" s="492"/>
      <c r="AI110" s="492"/>
      <c r="AJ110" s="492"/>
      <c r="AK110" s="492"/>
    </row>
    <row r="111" spans="1:37">
      <c r="A111" s="492"/>
      <c r="B111" s="492"/>
      <c r="C111" s="492"/>
      <c r="D111" s="492"/>
      <c r="E111" s="492"/>
      <c r="F111" s="492"/>
      <c r="G111" s="492"/>
      <c r="H111" s="492"/>
      <c r="I111" s="492"/>
      <c r="J111" s="492"/>
      <c r="K111" s="492"/>
      <c r="L111" s="492"/>
      <c r="M111" s="492"/>
      <c r="N111" s="492"/>
      <c r="O111" s="492"/>
      <c r="P111" s="492"/>
      <c r="Q111" s="492"/>
      <c r="R111" s="492"/>
      <c r="S111" s="492"/>
      <c r="T111" s="492"/>
      <c r="U111" s="492"/>
      <c r="V111" s="492"/>
      <c r="W111" s="492"/>
      <c r="X111" s="492"/>
      <c r="Y111" s="492"/>
      <c r="Z111" s="492"/>
      <c r="AA111" s="492"/>
      <c r="AB111" s="492"/>
      <c r="AC111" s="492"/>
      <c r="AD111" s="492"/>
      <c r="AE111" s="492"/>
      <c r="AF111" s="492"/>
      <c r="AG111" s="492"/>
      <c r="AH111" s="492"/>
      <c r="AI111" s="492"/>
      <c r="AJ111" s="492"/>
      <c r="AK111" s="492"/>
    </row>
    <row r="112" spans="1:37">
      <c r="A112" s="492"/>
      <c r="B112" s="492"/>
      <c r="C112" s="492"/>
      <c r="D112" s="492"/>
      <c r="E112" s="492"/>
      <c r="F112" s="492"/>
      <c r="G112" s="492"/>
      <c r="H112" s="492"/>
      <c r="I112" s="492"/>
      <c r="J112" s="492"/>
      <c r="K112" s="492"/>
      <c r="L112" s="492"/>
      <c r="M112" s="492"/>
      <c r="N112" s="492"/>
      <c r="O112" s="492"/>
      <c r="P112" s="492"/>
      <c r="Q112" s="492"/>
      <c r="R112" s="492"/>
      <c r="S112" s="492"/>
      <c r="T112" s="492"/>
      <c r="U112" s="492"/>
      <c r="V112" s="492"/>
      <c r="W112" s="492"/>
      <c r="X112" s="492"/>
      <c r="Y112" s="492"/>
      <c r="Z112" s="492"/>
      <c r="AA112" s="492"/>
      <c r="AB112" s="492"/>
      <c r="AC112" s="492"/>
      <c r="AD112" s="492"/>
      <c r="AE112" s="492"/>
      <c r="AF112" s="492"/>
      <c r="AG112" s="492"/>
      <c r="AH112" s="492"/>
      <c r="AI112" s="492"/>
      <c r="AJ112" s="492"/>
      <c r="AK112" s="492"/>
    </row>
    <row r="113" spans="1:37">
      <c r="A113" s="492"/>
      <c r="B113" s="492"/>
      <c r="C113" s="492"/>
      <c r="D113" s="492"/>
      <c r="E113" s="492"/>
      <c r="F113" s="492"/>
      <c r="G113" s="492"/>
      <c r="H113" s="492"/>
      <c r="I113" s="492"/>
      <c r="J113" s="492"/>
      <c r="K113" s="492"/>
      <c r="L113" s="492"/>
      <c r="M113" s="492"/>
      <c r="N113" s="492"/>
      <c r="O113" s="492"/>
      <c r="P113" s="492"/>
      <c r="Q113" s="492"/>
      <c r="R113" s="492"/>
      <c r="S113" s="492"/>
      <c r="T113" s="492"/>
      <c r="U113" s="492"/>
      <c r="V113" s="492"/>
      <c r="W113" s="492"/>
      <c r="X113" s="492"/>
      <c r="Y113" s="492"/>
      <c r="Z113" s="492"/>
      <c r="AA113" s="492"/>
      <c r="AB113" s="492"/>
      <c r="AC113" s="492"/>
      <c r="AD113" s="492"/>
      <c r="AE113" s="492"/>
      <c r="AF113" s="492"/>
      <c r="AG113" s="492"/>
      <c r="AH113" s="492"/>
      <c r="AI113" s="492"/>
      <c r="AJ113" s="492"/>
      <c r="AK113" s="492"/>
    </row>
    <row r="114" spans="1:37">
      <c r="A114" s="492"/>
      <c r="B114" s="492"/>
      <c r="C114" s="492"/>
      <c r="D114" s="492"/>
      <c r="E114" s="492"/>
      <c r="F114" s="492"/>
      <c r="G114" s="492"/>
      <c r="H114" s="492"/>
      <c r="I114" s="492"/>
      <c r="J114" s="492"/>
      <c r="K114" s="492"/>
      <c r="L114" s="492"/>
      <c r="M114" s="492"/>
      <c r="N114" s="492"/>
      <c r="O114" s="492"/>
      <c r="P114" s="492"/>
      <c r="Q114" s="492"/>
      <c r="R114" s="492"/>
      <c r="S114" s="492"/>
      <c r="T114" s="492"/>
      <c r="U114" s="492"/>
      <c r="V114" s="492"/>
      <c r="W114" s="492"/>
      <c r="X114" s="492"/>
      <c r="Y114" s="492"/>
      <c r="Z114" s="492"/>
      <c r="AA114" s="492"/>
      <c r="AB114" s="492"/>
      <c r="AC114" s="492"/>
      <c r="AD114" s="492"/>
      <c r="AE114" s="492"/>
      <c r="AF114" s="492"/>
      <c r="AG114" s="492"/>
      <c r="AH114" s="492"/>
      <c r="AI114" s="492"/>
      <c r="AJ114" s="492"/>
      <c r="AK114" s="492"/>
    </row>
    <row r="115" spans="1:37">
      <c r="A115" s="492"/>
      <c r="B115" s="492"/>
      <c r="C115" s="492"/>
      <c r="D115" s="492"/>
      <c r="E115" s="492"/>
      <c r="F115" s="492"/>
      <c r="G115" s="492"/>
      <c r="H115" s="492"/>
      <c r="I115" s="492"/>
      <c r="J115" s="492"/>
      <c r="K115" s="492"/>
      <c r="L115" s="492"/>
      <c r="M115" s="492"/>
      <c r="N115" s="492"/>
      <c r="O115" s="492"/>
      <c r="P115" s="492"/>
      <c r="Q115" s="492"/>
      <c r="R115" s="492"/>
      <c r="S115" s="492"/>
      <c r="T115" s="492"/>
      <c r="U115" s="492"/>
      <c r="V115" s="492"/>
      <c r="W115" s="492"/>
      <c r="X115" s="492"/>
      <c r="Y115" s="492"/>
      <c r="Z115" s="492"/>
      <c r="AA115" s="492"/>
      <c r="AB115" s="492"/>
      <c r="AC115" s="492"/>
      <c r="AD115" s="492"/>
      <c r="AE115" s="492"/>
      <c r="AF115" s="492"/>
      <c r="AG115" s="492"/>
      <c r="AH115" s="492"/>
      <c r="AI115" s="492"/>
      <c r="AJ115" s="492"/>
      <c r="AK115" s="492"/>
    </row>
    <row r="116" spans="1:37">
      <c r="A116" s="492"/>
      <c r="B116" s="492"/>
      <c r="C116" s="492"/>
      <c r="D116" s="492"/>
      <c r="E116" s="492"/>
      <c r="F116" s="492"/>
      <c r="G116" s="492"/>
      <c r="H116" s="492"/>
      <c r="I116" s="492"/>
      <c r="J116" s="492"/>
      <c r="K116" s="492"/>
      <c r="L116" s="492"/>
      <c r="M116" s="492"/>
      <c r="N116" s="492"/>
      <c r="O116" s="492"/>
      <c r="P116" s="492"/>
      <c r="Q116" s="492"/>
      <c r="R116" s="492"/>
      <c r="S116" s="492"/>
      <c r="T116" s="492"/>
      <c r="U116" s="492"/>
      <c r="V116" s="492"/>
      <c r="W116" s="492"/>
      <c r="X116" s="492"/>
      <c r="Y116" s="492"/>
      <c r="Z116" s="492"/>
      <c r="AA116" s="492"/>
      <c r="AB116" s="492"/>
      <c r="AC116" s="492"/>
      <c r="AD116" s="492"/>
      <c r="AE116" s="492"/>
      <c r="AF116" s="492"/>
      <c r="AG116" s="492"/>
      <c r="AH116" s="492"/>
      <c r="AI116" s="492"/>
      <c r="AJ116" s="492"/>
      <c r="AK116" s="492"/>
    </row>
    <row r="117" spans="1:37">
      <c r="A117" s="492"/>
      <c r="B117" s="492"/>
      <c r="C117" s="492"/>
      <c r="D117" s="492"/>
      <c r="E117" s="492"/>
      <c r="F117" s="492"/>
      <c r="G117" s="492"/>
      <c r="H117" s="492"/>
      <c r="I117" s="492"/>
      <c r="J117" s="492"/>
      <c r="K117" s="492"/>
      <c r="L117" s="492"/>
      <c r="M117" s="492"/>
      <c r="N117" s="492"/>
      <c r="O117" s="492"/>
      <c r="P117" s="492"/>
      <c r="Q117" s="492"/>
      <c r="R117" s="492"/>
      <c r="S117" s="492"/>
      <c r="T117" s="492"/>
      <c r="U117" s="492"/>
      <c r="V117" s="492"/>
      <c r="W117" s="492"/>
      <c r="X117" s="492"/>
      <c r="Y117" s="492"/>
      <c r="Z117" s="492"/>
      <c r="AA117" s="492"/>
      <c r="AB117" s="492"/>
      <c r="AC117" s="492"/>
      <c r="AD117" s="492"/>
      <c r="AE117" s="492"/>
      <c r="AF117" s="492"/>
      <c r="AG117" s="492"/>
      <c r="AH117" s="492"/>
      <c r="AI117" s="492"/>
      <c r="AJ117" s="492"/>
      <c r="AK117" s="492"/>
    </row>
    <row r="118" spans="1:37">
      <c r="A118" s="492"/>
      <c r="B118" s="492"/>
      <c r="C118" s="492"/>
      <c r="D118" s="492"/>
      <c r="E118" s="492"/>
      <c r="F118" s="492"/>
      <c r="G118" s="492"/>
      <c r="H118" s="492"/>
      <c r="I118" s="492"/>
      <c r="J118" s="492"/>
      <c r="K118" s="492"/>
      <c r="L118" s="492"/>
      <c r="M118" s="492"/>
      <c r="N118" s="492"/>
      <c r="O118" s="492"/>
      <c r="P118" s="492"/>
      <c r="Q118" s="492"/>
      <c r="R118" s="492"/>
      <c r="S118" s="492"/>
      <c r="T118" s="492"/>
      <c r="U118" s="492"/>
      <c r="V118" s="492"/>
      <c r="W118" s="492"/>
      <c r="X118" s="492"/>
      <c r="Y118" s="492"/>
      <c r="Z118" s="492"/>
      <c r="AA118" s="492"/>
      <c r="AB118" s="492"/>
      <c r="AC118" s="492"/>
      <c r="AD118" s="492"/>
      <c r="AE118" s="492"/>
      <c r="AF118" s="492"/>
      <c r="AG118" s="492"/>
      <c r="AH118" s="492"/>
      <c r="AI118" s="492"/>
      <c r="AJ118" s="492"/>
      <c r="AK118" s="492"/>
    </row>
    <row r="119" spans="1:37">
      <c r="A119" s="492"/>
      <c r="B119" s="492"/>
      <c r="C119" s="492"/>
      <c r="D119" s="492"/>
      <c r="E119" s="492"/>
      <c r="F119" s="492"/>
      <c r="G119" s="492"/>
      <c r="H119" s="492"/>
      <c r="I119" s="492"/>
      <c r="J119" s="492"/>
      <c r="K119" s="492"/>
      <c r="L119" s="492"/>
      <c r="M119" s="492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X119" s="492"/>
      <c r="Y119" s="492"/>
      <c r="Z119" s="492"/>
      <c r="AA119" s="492"/>
      <c r="AB119" s="492"/>
      <c r="AC119" s="492"/>
      <c r="AD119" s="492"/>
      <c r="AE119" s="492"/>
      <c r="AF119" s="492"/>
      <c r="AG119" s="492"/>
      <c r="AH119" s="492"/>
      <c r="AI119" s="492"/>
      <c r="AJ119" s="492"/>
      <c r="AK119" s="492"/>
    </row>
    <row r="120" spans="1:37">
      <c r="A120" s="492"/>
      <c r="B120" s="492"/>
      <c r="C120" s="492"/>
      <c r="D120" s="492"/>
      <c r="E120" s="492"/>
      <c r="F120" s="492"/>
      <c r="G120" s="492"/>
      <c r="H120" s="492"/>
      <c r="I120" s="492"/>
      <c r="J120" s="492"/>
      <c r="K120" s="492"/>
      <c r="L120" s="492"/>
      <c r="M120" s="492"/>
      <c r="N120" s="492"/>
      <c r="O120" s="492"/>
      <c r="P120" s="492"/>
      <c r="Q120" s="492"/>
      <c r="R120" s="492"/>
      <c r="S120" s="492"/>
      <c r="T120" s="492"/>
      <c r="U120" s="492"/>
      <c r="V120" s="492"/>
      <c r="W120" s="492"/>
      <c r="X120" s="492"/>
      <c r="Y120" s="492"/>
      <c r="Z120" s="492"/>
      <c r="AA120" s="492"/>
      <c r="AB120" s="492"/>
      <c r="AC120" s="492"/>
      <c r="AD120" s="492"/>
      <c r="AE120" s="492"/>
      <c r="AF120" s="492"/>
      <c r="AG120" s="492"/>
      <c r="AH120" s="492"/>
      <c r="AI120" s="492"/>
      <c r="AJ120" s="492"/>
      <c r="AK120" s="492"/>
    </row>
    <row r="121" spans="1:37">
      <c r="A121" s="492"/>
      <c r="B121" s="492"/>
      <c r="C121" s="492"/>
      <c r="D121" s="492"/>
      <c r="E121" s="492"/>
      <c r="F121" s="492"/>
      <c r="G121" s="492"/>
      <c r="H121" s="492"/>
      <c r="I121" s="492"/>
      <c r="J121" s="492"/>
      <c r="K121" s="492"/>
      <c r="L121" s="492"/>
      <c r="M121" s="492"/>
      <c r="N121" s="492"/>
      <c r="O121" s="492"/>
      <c r="P121" s="492"/>
      <c r="Q121" s="492"/>
      <c r="R121" s="492"/>
      <c r="S121" s="492"/>
      <c r="T121" s="492"/>
      <c r="U121" s="492"/>
      <c r="V121" s="492"/>
      <c r="W121" s="492"/>
      <c r="X121" s="492"/>
      <c r="Y121" s="492"/>
      <c r="Z121" s="492"/>
      <c r="AA121" s="492"/>
      <c r="AB121" s="492"/>
      <c r="AC121" s="492"/>
      <c r="AD121" s="492"/>
      <c r="AE121" s="492"/>
      <c r="AF121" s="492"/>
      <c r="AG121" s="492"/>
      <c r="AH121" s="492"/>
      <c r="AI121" s="492"/>
      <c r="AJ121" s="492"/>
      <c r="AK121" s="492"/>
    </row>
    <row r="122" spans="1:37">
      <c r="A122" s="492"/>
      <c r="B122" s="492"/>
      <c r="C122" s="492"/>
      <c r="D122" s="492"/>
      <c r="E122" s="492"/>
      <c r="F122" s="492"/>
      <c r="G122" s="492"/>
      <c r="H122" s="492"/>
      <c r="I122" s="492"/>
      <c r="J122" s="492"/>
      <c r="K122" s="492"/>
      <c r="L122" s="492"/>
      <c r="M122" s="492"/>
      <c r="N122" s="492"/>
      <c r="O122" s="492"/>
      <c r="P122" s="492"/>
      <c r="Q122" s="492"/>
      <c r="R122" s="492"/>
      <c r="S122" s="492"/>
      <c r="T122" s="492"/>
      <c r="U122" s="492"/>
      <c r="V122" s="492"/>
      <c r="W122" s="492"/>
      <c r="X122" s="492"/>
      <c r="Y122" s="492"/>
      <c r="Z122" s="492"/>
      <c r="AA122" s="492"/>
      <c r="AB122" s="492"/>
      <c r="AC122" s="492"/>
      <c r="AD122" s="492"/>
      <c r="AE122" s="492"/>
      <c r="AF122" s="492"/>
      <c r="AG122" s="492"/>
      <c r="AH122" s="492"/>
      <c r="AI122" s="492"/>
      <c r="AJ122" s="492"/>
      <c r="AK122" s="492"/>
    </row>
    <row r="123" spans="1:37">
      <c r="A123" s="492"/>
      <c r="B123" s="492"/>
      <c r="C123" s="492"/>
      <c r="D123" s="492"/>
      <c r="E123" s="492"/>
      <c r="F123" s="492"/>
      <c r="G123" s="492"/>
      <c r="H123" s="492"/>
      <c r="I123" s="492"/>
      <c r="J123" s="492"/>
      <c r="K123" s="492"/>
      <c r="L123" s="492"/>
      <c r="M123" s="492"/>
      <c r="N123" s="492"/>
      <c r="O123" s="492"/>
      <c r="P123" s="492"/>
      <c r="Q123" s="492"/>
      <c r="R123" s="492"/>
      <c r="S123" s="492"/>
      <c r="T123" s="492"/>
      <c r="U123" s="492"/>
      <c r="V123" s="492"/>
      <c r="W123" s="492"/>
      <c r="X123" s="492"/>
      <c r="Y123" s="492"/>
      <c r="Z123" s="492"/>
      <c r="AA123" s="492"/>
      <c r="AB123" s="492"/>
      <c r="AC123" s="492"/>
      <c r="AD123" s="492"/>
      <c r="AE123" s="492"/>
      <c r="AF123" s="492"/>
      <c r="AG123" s="492"/>
      <c r="AH123" s="492"/>
      <c r="AI123" s="492"/>
      <c r="AJ123" s="492"/>
      <c r="AK123" s="492"/>
    </row>
    <row r="124" spans="1:37">
      <c r="A124" s="492"/>
      <c r="B124" s="492"/>
      <c r="C124" s="492"/>
      <c r="D124" s="492"/>
      <c r="E124" s="492"/>
      <c r="F124" s="492"/>
      <c r="G124" s="492"/>
      <c r="H124" s="492"/>
      <c r="I124" s="492"/>
      <c r="J124" s="492"/>
      <c r="K124" s="492"/>
      <c r="L124" s="492"/>
      <c r="M124" s="492"/>
      <c r="N124" s="492"/>
      <c r="O124" s="492"/>
      <c r="P124" s="492"/>
      <c r="Q124" s="492"/>
      <c r="R124" s="492"/>
      <c r="S124" s="492"/>
      <c r="T124" s="492"/>
      <c r="U124" s="492"/>
      <c r="V124" s="492"/>
      <c r="W124" s="492"/>
      <c r="X124" s="492"/>
      <c r="Y124" s="492"/>
      <c r="Z124" s="492"/>
      <c r="AA124" s="492"/>
      <c r="AB124" s="492"/>
      <c r="AC124" s="492"/>
      <c r="AD124" s="492"/>
      <c r="AE124" s="492"/>
      <c r="AF124" s="492"/>
      <c r="AG124" s="492"/>
      <c r="AH124" s="492"/>
      <c r="AI124" s="492"/>
      <c r="AJ124" s="492"/>
      <c r="AK124" s="492"/>
    </row>
    <row r="125" spans="1:37">
      <c r="A125" s="492"/>
      <c r="B125" s="492"/>
      <c r="C125" s="492"/>
      <c r="D125" s="492"/>
      <c r="E125" s="492"/>
      <c r="F125" s="492"/>
      <c r="G125" s="492"/>
      <c r="H125" s="492"/>
      <c r="I125" s="492"/>
      <c r="J125" s="492"/>
      <c r="K125" s="492"/>
      <c r="L125" s="492"/>
      <c r="M125" s="492"/>
      <c r="N125" s="492"/>
      <c r="O125" s="492"/>
      <c r="P125" s="492"/>
      <c r="Q125" s="492"/>
      <c r="R125" s="492"/>
      <c r="S125" s="492"/>
      <c r="T125" s="492"/>
      <c r="U125" s="492"/>
      <c r="V125" s="492"/>
      <c r="W125" s="492"/>
      <c r="X125" s="492"/>
      <c r="Y125" s="492"/>
      <c r="Z125" s="492"/>
      <c r="AA125" s="492"/>
      <c r="AB125" s="492"/>
      <c r="AC125" s="492"/>
      <c r="AD125" s="492"/>
      <c r="AE125" s="492"/>
      <c r="AF125" s="492"/>
      <c r="AG125" s="492"/>
      <c r="AH125" s="492"/>
      <c r="AI125" s="492"/>
      <c r="AJ125" s="492"/>
      <c r="AK125" s="492"/>
    </row>
    <row r="126" spans="1:37">
      <c r="A126" s="492"/>
      <c r="B126" s="492"/>
      <c r="C126" s="492"/>
      <c r="D126" s="492"/>
      <c r="E126" s="492"/>
      <c r="F126" s="492"/>
      <c r="G126" s="492"/>
      <c r="H126" s="492"/>
      <c r="I126" s="492"/>
      <c r="J126" s="492"/>
      <c r="K126" s="492"/>
      <c r="L126" s="492"/>
      <c r="M126" s="492"/>
      <c r="N126" s="492"/>
      <c r="O126" s="492"/>
      <c r="P126" s="492"/>
      <c r="Q126" s="492"/>
      <c r="R126" s="492"/>
      <c r="S126" s="492"/>
      <c r="T126" s="492"/>
      <c r="U126" s="492"/>
      <c r="V126" s="492"/>
      <c r="W126" s="492"/>
      <c r="X126" s="492"/>
      <c r="Y126" s="492"/>
      <c r="Z126" s="492"/>
      <c r="AA126" s="492"/>
      <c r="AB126" s="492"/>
      <c r="AC126" s="492"/>
      <c r="AD126" s="492"/>
      <c r="AE126" s="492"/>
      <c r="AF126" s="492"/>
      <c r="AG126" s="492"/>
      <c r="AH126" s="492"/>
      <c r="AI126" s="492"/>
      <c r="AJ126" s="492"/>
      <c r="AK126" s="492"/>
    </row>
    <row r="127" spans="1:37">
      <c r="A127" s="492"/>
      <c r="B127" s="492"/>
      <c r="C127" s="492"/>
      <c r="D127" s="492"/>
      <c r="E127" s="492"/>
      <c r="F127" s="492"/>
      <c r="G127" s="492"/>
      <c r="H127" s="492"/>
      <c r="I127" s="492"/>
      <c r="J127" s="492"/>
      <c r="K127" s="492"/>
      <c r="L127" s="492"/>
      <c r="M127" s="492"/>
      <c r="N127" s="492"/>
      <c r="O127" s="492"/>
      <c r="P127" s="492"/>
      <c r="Q127" s="492"/>
      <c r="R127" s="492"/>
      <c r="S127" s="492"/>
      <c r="T127" s="492"/>
      <c r="U127" s="492"/>
      <c r="V127" s="492"/>
      <c r="W127" s="492"/>
      <c r="X127" s="492"/>
      <c r="Y127" s="492"/>
      <c r="Z127" s="492"/>
      <c r="AA127" s="492"/>
      <c r="AB127" s="492"/>
      <c r="AC127" s="492"/>
      <c r="AD127" s="492"/>
      <c r="AE127" s="492"/>
      <c r="AF127" s="492"/>
      <c r="AG127" s="492"/>
      <c r="AH127" s="492"/>
      <c r="AI127" s="492"/>
      <c r="AJ127" s="492"/>
      <c r="AK127" s="492"/>
    </row>
    <row r="128" spans="1:37">
      <c r="A128" s="492"/>
      <c r="B128" s="492"/>
      <c r="C128" s="492"/>
      <c r="D128" s="492"/>
      <c r="E128" s="492"/>
      <c r="F128" s="492"/>
      <c r="G128" s="492"/>
      <c r="H128" s="492"/>
      <c r="I128" s="492"/>
      <c r="J128" s="492"/>
      <c r="K128" s="492"/>
      <c r="L128" s="492"/>
      <c r="M128" s="492"/>
      <c r="N128" s="492"/>
      <c r="O128" s="492"/>
      <c r="P128" s="492"/>
      <c r="Q128" s="492"/>
      <c r="R128" s="492"/>
      <c r="S128" s="492"/>
      <c r="T128" s="492"/>
      <c r="U128" s="492"/>
      <c r="V128" s="492"/>
      <c r="W128" s="492"/>
      <c r="X128" s="492"/>
      <c r="Y128" s="492"/>
      <c r="Z128" s="492"/>
      <c r="AA128" s="492"/>
      <c r="AB128" s="492"/>
      <c r="AC128" s="492"/>
      <c r="AD128" s="492"/>
      <c r="AE128" s="492"/>
      <c r="AF128" s="492"/>
      <c r="AG128" s="492"/>
      <c r="AH128" s="492"/>
      <c r="AI128" s="492"/>
      <c r="AJ128" s="492"/>
      <c r="AK128" s="492"/>
    </row>
    <row r="129" spans="1:37">
      <c r="A129" s="492"/>
      <c r="B129" s="492"/>
      <c r="C129" s="492"/>
      <c r="D129" s="492"/>
      <c r="E129" s="492"/>
      <c r="F129" s="492"/>
      <c r="G129" s="492"/>
      <c r="H129" s="492"/>
      <c r="I129" s="492"/>
      <c r="J129" s="492"/>
      <c r="K129" s="492"/>
      <c r="L129" s="492"/>
      <c r="M129" s="492"/>
      <c r="N129" s="492"/>
      <c r="O129" s="492"/>
      <c r="P129" s="492"/>
      <c r="Q129" s="492"/>
      <c r="R129" s="492"/>
      <c r="S129" s="492"/>
      <c r="T129" s="492"/>
      <c r="U129" s="492"/>
      <c r="V129" s="492"/>
      <c r="W129" s="492"/>
      <c r="X129" s="492"/>
      <c r="Y129" s="492"/>
      <c r="Z129" s="492"/>
      <c r="AA129" s="492"/>
      <c r="AB129" s="492"/>
      <c r="AC129" s="492"/>
      <c r="AD129" s="492"/>
      <c r="AE129" s="492"/>
      <c r="AF129" s="492"/>
      <c r="AG129" s="492"/>
      <c r="AH129" s="492"/>
      <c r="AI129" s="492"/>
      <c r="AJ129" s="492"/>
      <c r="AK129" s="492"/>
    </row>
    <row r="130" spans="1:37">
      <c r="A130" s="492"/>
      <c r="B130" s="492"/>
      <c r="C130" s="492"/>
      <c r="D130" s="492"/>
      <c r="E130" s="492"/>
      <c r="F130" s="492"/>
      <c r="G130" s="492"/>
      <c r="H130" s="492"/>
      <c r="I130" s="492"/>
      <c r="J130" s="492"/>
      <c r="K130" s="492"/>
      <c r="L130" s="492"/>
      <c r="M130" s="492"/>
      <c r="N130" s="492"/>
      <c r="O130" s="492"/>
      <c r="P130" s="492"/>
      <c r="Q130" s="492"/>
      <c r="R130" s="492"/>
      <c r="S130" s="492"/>
      <c r="T130" s="492"/>
      <c r="U130" s="492"/>
      <c r="V130" s="492"/>
      <c r="W130" s="492"/>
      <c r="X130" s="492"/>
      <c r="Y130" s="492"/>
      <c r="Z130" s="492"/>
      <c r="AA130" s="492"/>
      <c r="AB130" s="492"/>
      <c r="AC130" s="492"/>
      <c r="AD130" s="492"/>
      <c r="AE130" s="492"/>
      <c r="AF130" s="492"/>
      <c r="AG130" s="492"/>
      <c r="AH130" s="492"/>
      <c r="AI130" s="492"/>
      <c r="AJ130" s="492"/>
      <c r="AK130" s="492"/>
    </row>
    <row r="131" spans="1:37">
      <c r="A131" s="492"/>
      <c r="B131" s="492"/>
      <c r="C131" s="492"/>
      <c r="D131" s="492"/>
      <c r="E131" s="492"/>
      <c r="F131" s="492"/>
      <c r="G131" s="492"/>
      <c r="H131" s="492"/>
      <c r="I131" s="492"/>
      <c r="J131" s="492"/>
      <c r="K131" s="492"/>
      <c r="L131" s="492"/>
      <c r="M131" s="492"/>
      <c r="N131" s="492"/>
      <c r="O131" s="492"/>
      <c r="P131" s="492"/>
      <c r="Q131" s="492"/>
      <c r="R131" s="492"/>
      <c r="S131" s="492"/>
      <c r="T131" s="492"/>
      <c r="U131" s="492"/>
      <c r="V131" s="492"/>
      <c r="W131" s="492"/>
      <c r="X131" s="492"/>
      <c r="Y131" s="492"/>
      <c r="Z131" s="492"/>
      <c r="AA131" s="492"/>
      <c r="AB131" s="492"/>
      <c r="AC131" s="492"/>
      <c r="AD131" s="492"/>
      <c r="AE131" s="492"/>
      <c r="AF131" s="492"/>
      <c r="AG131" s="492"/>
      <c r="AH131" s="492"/>
      <c r="AI131" s="492"/>
      <c r="AJ131" s="492"/>
      <c r="AK131" s="492"/>
    </row>
    <row r="132" spans="1:37">
      <c r="A132" s="492"/>
      <c r="B132" s="492"/>
      <c r="C132" s="492"/>
      <c r="D132" s="492"/>
      <c r="E132" s="492"/>
      <c r="F132" s="492"/>
      <c r="G132" s="492"/>
      <c r="H132" s="492"/>
      <c r="I132" s="492"/>
      <c r="J132" s="492"/>
      <c r="K132" s="492"/>
      <c r="L132" s="492"/>
      <c r="M132" s="492"/>
      <c r="N132" s="492"/>
      <c r="O132" s="492"/>
      <c r="P132" s="492"/>
      <c r="Q132" s="492"/>
      <c r="R132" s="492"/>
      <c r="S132" s="492"/>
      <c r="T132" s="492"/>
      <c r="U132" s="492"/>
      <c r="V132" s="492"/>
      <c r="W132" s="492"/>
      <c r="X132" s="492"/>
      <c r="Y132" s="492"/>
      <c r="Z132" s="492"/>
      <c r="AA132" s="492"/>
      <c r="AB132" s="492"/>
      <c r="AC132" s="492"/>
      <c r="AD132" s="492"/>
      <c r="AE132" s="492"/>
      <c r="AF132" s="492"/>
      <c r="AG132" s="492"/>
      <c r="AH132" s="492"/>
      <c r="AI132" s="492"/>
      <c r="AJ132" s="492"/>
      <c r="AK132" s="492"/>
    </row>
    <row r="133" spans="1:37">
      <c r="A133" s="492"/>
      <c r="B133" s="492"/>
      <c r="C133" s="492"/>
      <c r="D133" s="492"/>
      <c r="E133" s="492"/>
      <c r="F133" s="492"/>
      <c r="G133" s="492"/>
      <c r="H133" s="492"/>
      <c r="I133" s="492"/>
      <c r="J133" s="492"/>
      <c r="K133" s="492"/>
      <c r="L133" s="492"/>
      <c r="M133" s="492"/>
      <c r="N133" s="492"/>
      <c r="O133" s="492"/>
      <c r="P133" s="492"/>
      <c r="Q133" s="492"/>
      <c r="R133" s="492"/>
      <c r="S133" s="492"/>
      <c r="T133" s="492"/>
      <c r="U133" s="492"/>
      <c r="V133" s="492"/>
      <c r="W133" s="492"/>
      <c r="X133" s="492"/>
      <c r="Y133" s="492"/>
      <c r="Z133" s="492"/>
      <c r="AA133" s="492"/>
      <c r="AB133" s="492"/>
      <c r="AC133" s="492"/>
      <c r="AD133" s="492"/>
      <c r="AE133" s="492"/>
      <c r="AF133" s="492"/>
      <c r="AG133" s="492"/>
      <c r="AH133" s="492"/>
      <c r="AI133" s="492"/>
      <c r="AJ133" s="492"/>
      <c r="AK133" s="492"/>
    </row>
    <row r="134" spans="1:37">
      <c r="A134" s="492"/>
      <c r="B134" s="492"/>
      <c r="C134" s="492"/>
      <c r="D134" s="492"/>
      <c r="E134" s="492"/>
      <c r="F134" s="492"/>
      <c r="G134" s="492"/>
      <c r="H134" s="492"/>
      <c r="I134" s="492"/>
      <c r="J134" s="492"/>
      <c r="K134" s="492"/>
      <c r="L134" s="492"/>
      <c r="M134" s="492"/>
      <c r="N134" s="492"/>
      <c r="O134" s="492"/>
      <c r="P134" s="492"/>
      <c r="Q134" s="492"/>
      <c r="R134" s="492"/>
      <c r="S134" s="492"/>
      <c r="T134" s="492"/>
      <c r="U134" s="492"/>
      <c r="V134" s="492"/>
      <c r="W134" s="492"/>
      <c r="X134" s="492"/>
      <c r="Y134" s="492"/>
      <c r="Z134" s="492"/>
      <c r="AA134" s="492"/>
      <c r="AB134" s="492"/>
      <c r="AC134" s="492"/>
      <c r="AD134" s="492"/>
      <c r="AE134" s="492"/>
      <c r="AF134" s="492"/>
      <c r="AG134" s="492"/>
      <c r="AH134" s="492"/>
      <c r="AI134" s="492"/>
      <c r="AJ134" s="492"/>
      <c r="AK134" s="492"/>
    </row>
    <row r="135" spans="1:37">
      <c r="A135" s="492"/>
      <c r="B135" s="492"/>
      <c r="C135" s="492"/>
      <c r="D135" s="492"/>
      <c r="E135" s="492"/>
      <c r="F135" s="492"/>
      <c r="G135" s="492"/>
      <c r="H135" s="492"/>
      <c r="I135" s="492"/>
      <c r="J135" s="492"/>
      <c r="K135" s="492"/>
      <c r="L135" s="492"/>
      <c r="M135" s="492"/>
      <c r="N135" s="492"/>
      <c r="O135" s="492"/>
      <c r="P135" s="492"/>
      <c r="Q135" s="492"/>
      <c r="R135" s="492"/>
      <c r="S135" s="492"/>
      <c r="T135" s="492"/>
      <c r="U135" s="492"/>
      <c r="V135" s="492"/>
      <c r="W135" s="492"/>
      <c r="X135" s="492"/>
      <c r="Y135" s="492"/>
      <c r="Z135" s="492"/>
      <c r="AA135" s="492"/>
      <c r="AB135" s="492"/>
      <c r="AC135" s="492"/>
      <c r="AD135" s="492"/>
      <c r="AE135" s="492"/>
      <c r="AF135" s="492"/>
      <c r="AG135" s="492"/>
      <c r="AH135" s="492"/>
      <c r="AI135" s="492"/>
      <c r="AJ135" s="492"/>
      <c r="AK135" s="492"/>
    </row>
    <row r="136" spans="1:37">
      <c r="A136" s="492"/>
      <c r="B136" s="492"/>
      <c r="C136" s="492"/>
      <c r="D136" s="492"/>
      <c r="E136" s="492"/>
      <c r="F136" s="492"/>
      <c r="G136" s="492"/>
      <c r="H136" s="492"/>
      <c r="I136" s="492"/>
      <c r="J136" s="492"/>
      <c r="K136" s="492"/>
      <c r="L136" s="492"/>
      <c r="M136" s="492"/>
      <c r="N136" s="492"/>
      <c r="O136" s="492"/>
      <c r="P136" s="492"/>
      <c r="Q136" s="492"/>
      <c r="R136" s="492"/>
      <c r="S136" s="492"/>
      <c r="T136" s="492"/>
      <c r="U136" s="492"/>
      <c r="V136" s="492"/>
      <c r="W136" s="492"/>
      <c r="X136" s="492"/>
      <c r="Y136" s="492"/>
      <c r="Z136" s="492"/>
      <c r="AA136" s="492"/>
      <c r="AB136" s="492"/>
      <c r="AC136" s="492"/>
      <c r="AD136" s="492"/>
      <c r="AE136" s="492"/>
      <c r="AF136" s="492"/>
      <c r="AG136" s="492"/>
      <c r="AH136" s="492"/>
      <c r="AI136" s="492"/>
      <c r="AJ136" s="492"/>
      <c r="AK136" s="492"/>
    </row>
    <row r="137" spans="1:37">
      <c r="A137" s="492"/>
      <c r="B137" s="492"/>
      <c r="C137" s="492"/>
      <c r="D137" s="492"/>
      <c r="E137" s="492"/>
      <c r="F137" s="492"/>
      <c r="G137" s="492"/>
      <c r="H137" s="492"/>
      <c r="I137" s="492"/>
      <c r="J137" s="492"/>
      <c r="K137" s="492"/>
      <c r="L137" s="492"/>
      <c r="M137" s="492"/>
      <c r="N137" s="492"/>
      <c r="O137" s="492"/>
      <c r="P137" s="492"/>
      <c r="Q137" s="492"/>
      <c r="R137" s="492"/>
      <c r="S137" s="492"/>
      <c r="T137" s="492"/>
      <c r="U137" s="492"/>
      <c r="V137" s="492"/>
      <c r="W137" s="492"/>
      <c r="X137" s="492"/>
      <c r="Y137" s="492"/>
      <c r="Z137" s="492"/>
      <c r="AA137" s="492"/>
      <c r="AB137" s="492"/>
      <c r="AC137" s="492"/>
      <c r="AD137" s="492"/>
      <c r="AE137" s="492"/>
      <c r="AF137" s="492"/>
      <c r="AG137" s="492"/>
      <c r="AH137" s="492"/>
      <c r="AI137" s="492"/>
      <c r="AJ137" s="492"/>
      <c r="AK137" s="492"/>
    </row>
    <row r="138" spans="1:37">
      <c r="A138" s="492"/>
      <c r="B138" s="492"/>
      <c r="C138" s="492"/>
      <c r="D138" s="492"/>
      <c r="E138" s="492"/>
      <c r="F138" s="492"/>
      <c r="G138" s="492"/>
      <c r="H138" s="492"/>
      <c r="I138" s="492"/>
      <c r="J138" s="492"/>
      <c r="K138" s="492"/>
      <c r="L138" s="492"/>
      <c r="M138" s="492"/>
      <c r="N138" s="492"/>
      <c r="O138" s="492"/>
      <c r="P138" s="492"/>
      <c r="Q138" s="492"/>
      <c r="R138" s="492"/>
      <c r="S138" s="492"/>
      <c r="T138" s="492"/>
      <c r="U138" s="492"/>
      <c r="V138" s="492"/>
      <c r="W138" s="492"/>
      <c r="X138" s="492"/>
      <c r="Y138" s="492"/>
      <c r="Z138" s="492"/>
      <c r="AA138" s="492"/>
      <c r="AB138" s="492"/>
      <c r="AC138" s="492"/>
      <c r="AD138" s="492"/>
      <c r="AE138" s="492"/>
      <c r="AF138" s="492"/>
      <c r="AG138" s="492"/>
      <c r="AH138" s="492"/>
      <c r="AI138" s="492"/>
      <c r="AJ138" s="492"/>
      <c r="AK138" s="492"/>
    </row>
    <row r="139" spans="1:37">
      <c r="A139" s="492"/>
      <c r="B139" s="492"/>
      <c r="C139" s="492"/>
      <c r="D139" s="492"/>
      <c r="E139" s="492"/>
      <c r="F139" s="492"/>
      <c r="G139" s="492"/>
      <c r="H139" s="492"/>
      <c r="I139" s="492"/>
      <c r="J139" s="492"/>
      <c r="K139" s="492"/>
      <c r="L139" s="492"/>
      <c r="M139" s="492"/>
      <c r="N139" s="492"/>
      <c r="O139" s="492"/>
      <c r="P139" s="492"/>
      <c r="Q139" s="492"/>
      <c r="R139" s="492"/>
      <c r="S139" s="492"/>
      <c r="T139" s="492"/>
      <c r="U139" s="492"/>
      <c r="V139" s="492"/>
      <c r="W139" s="492"/>
      <c r="X139" s="492"/>
      <c r="Y139" s="492"/>
      <c r="Z139" s="492"/>
      <c r="AA139" s="492"/>
      <c r="AB139" s="492"/>
      <c r="AC139" s="492"/>
      <c r="AD139" s="492"/>
      <c r="AE139" s="492"/>
      <c r="AF139" s="492"/>
      <c r="AG139" s="492"/>
      <c r="AH139" s="492"/>
      <c r="AI139" s="492"/>
      <c r="AJ139" s="492"/>
      <c r="AK139" s="492"/>
    </row>
    <row r="140" spans="1:37">
      <c r="A140" s="492"/>
      <c r="B140" s="492"/>
      <c r="C140" s="492"/>
      <c r="D140" s="492"/>
      <c r="E140" s="492"/>
      <c r="F140" s="492"/>
      <c r="G140" s="492"/>
      <c r="H140" s="492"/>
      <c r="I140" s="492"/>
      <c r="J140" s="492"/>
      <c r="K140" s="492"/>
      <c r="L140" s="492"/>
      <c r="M140" s="492"/>
      <c r="N140" s="492"/>
      <c r="O140" s="492"/>
      <c r="P140" s="492"/>
      <c r="Q140" s="492"/>
      <c r="R140" s="492"/>
      <c r="S140" s="492"/>
      <c r="T140" s="492"/>
      <c r="U140" s="492"/>
      <c r="V140" s="492"/>
      <c r="W140" s="492"/>
      <c r="X140" s="492"/>
      <c r="Y140" s="492"/>
      <c r="Z140" s="492"/>
      <c r="AA140" s="492"/>
      <c r="AB140" s="492"/>
      <c r="AC140" s="492"/>
      <c r="AD140" s="492"/>
      <c r="AE140" s="492"/>
      <c r="AF140" s="492"/>
      <c r="AG140" s="492"/>
      <c r="AH140" s="492"/>
      <c r="AI140" s="492"/>
      <c r="AJ140" s="492"/>
      <c r="AK140" s="492"/>
    </row>
    <row r="141" spans="1:37">
      <c r="A141" s="492"/>
      <c r="B141" s="492"/>
      <c r="C141" s="492"/>
      <c r="D141" s="492"/>
      <c r="E141" s="492"/>
      <c r="F141" s="492"/>
      <c r="G141" s="492"/>
      <c r="H141" s="492"/>
      <c r="I141" s="492"/>
      <c r="J141" s="492"/>
      <c r="K141" s="492"/>
      <c r="L141" s="492"/>
      <c r="M141" s="492"/>
      <c r="N141" s="492"/>
      <c r="O141" s="492"/>
      <c r="P141" s="492"/>
      <c r="Q141" s="492"/>
      <c r="R141" s="492"/>
      <c r="S141" s="492"/>
      <c r="T141" s="492"/>
      <c r="U141" s="492"/>
      <c r="V141" s="492"/>
      <c r="W141" s="492"/>
      <c r="X141" s="492"/>
      <c r="Y141" s="492"/>
      <c r="Z141" s="492"/>
      <c r="AA141" s="492"/>
      <c r="AB141" s="492"/>
      <c r="AC141" s="492"/>
      <c r="AD141" s="492"/>
      <c r="AE141" s="492"/>
      <c r="AF141" s="492"/>
      <c r="AG141" s="492"/>
      <c r="AH141" s="492"/>
      <c r="AI141" s="492"/>
      <c r="AJ141" s="492"/>
      <c r="AK141" s="492"/>
    </row>
    <row r="142" spans="1:37">
      <c r="A142" s="492"/>
      <c r="B142" s="492"/>
      <c r="C142" s="492"/>
      <c r="D142" s="492"/>
      <c r="E142" s="492"/>
      <c r="F142" s="492"/>
      <c r="G142" s="492"/>
      <c r="H142" s="492"/>
      <c r="I142" s="492"/>
      <c r="J142" s="492"/>
      <c r="K142" s="492"/>
      <c r="L142" s="492"/>
      <c r="M142" s="492"/>
      <c r="N142" s="492"/>
      <c r="O142" s="492"/>
      <c r="P142" s="492"/>
      <c r="Q142" s="492"/>
      <c r="R142" s="492"/>
      <c r="S142" s="492"/>
      <c r="T142" s="492"/>
      <c r="U142" s="492"/>
      <c r="V142" s="492"/>
      <c r="W142" s="492"/>
      <c r="X142" s="492"/>
      <c r="Y142" s="492"/>
      <c r="Z142" s="492"/>
      <c r="AA142" s="492"/>
      <c r="AB142" s="492"/>
      <c r="AC142" s="492"/>
      <c r="AD142" s="492"/>
      <c r="AE142" s="492"/>
      <c r="AF142" s="492"/>
      <c r="AG142" s="492"/>
      <c r="AH142" s="492"/>
      <c r="AI142" s="492"/>
      <c r="AJ142" s="492"/>
      <c r="AK142" s="492"/>
    </row>
    <row r="143" spans="1:37">
      <c r="A143" s="492"/>
      <c r="B143" s="492"/>
      <c r="C143" s="492"/>
      <c r="D143" s="492"/>
      <c r="E143" s="492"/>
      <c r="F143" s="492"/>
      <c r="G143" s="492"/>
      <c r="H143" s="492"/>
      <c r="I143" s="492"/>
      <c r="J143" s="492"/>
      <c r="K143" s="492"/>
      <c r="L143" s="492"/>
      <c r="M143" s="492"/>
      <c r="N143" s="492"/>
      <c r="O143" s="492"/>
      <c r="P143" s="492"/>
      <c r="Q143" s="492"/>
      <c r="R143" s="492"/>
      <c r="S143" s="492"/>
      <c r="T143" s="492"/>
      <c r="U143" s="492"/>
      <c r="V143" s="492"/>
      <c r="W143" s="492"/>
      <c r="X143" s="492"/>
      <c r="Y143" s="492"/>
      <c r="Z143" s="492"/>
      <c r="AA143" s="492"/>
      <c r="AB143" s="492"/>
      <c r="AC143" s="492"/>
      <c r="AD143" s="492"/>
      <c r="AE143" s="492"/>
      <c r="AF143" s="492"/>
      <c r="AG143" s="492"/>
      <c r="AH143" s="492"/>
      <c r="AI143" s="492"/>
      <c r="AJ143" s="492"/>
      <c r="AK143" s="492"/>
    </row>
    <row r="144" spans="1:37">
      <c r="A144" s="492"/>
      <c r="B144" s="492"/>
      <c r="C144" s="492"/>
      <c r="D144" s="492"/>
      <c r="E144" s="492"/>
      <c r="F144" s="492"/>
      <c r="G144" s="492"/>
      <c r="H144" s="492"/>
      <c r="I144" s="492"/>
      <c r="J144" s="492"/>
      <c r="K144" s="492"/>
      <c r="L144" s="492"/>
      <c r="M144" s="492"/>
      <c r="N144" s="492"/>
      <c r="O144" s="492"/>
      <c r="P144" s="492"/>
      <c r="Q144" s="492"/>
      <c r="R144" s="492"/>
      <c r="S144" s="492"/>
      <c r="T144" s="492"/>
      <c r="U144" s="492"/>
      <c r="V144" s="492"/>
      <c r="W144" s="492"/>
      <c r="X144" s="492"/>
      <c r="Y144" s="492"/>
      <c r="Z144" s="492"/>
      <c r="AA144" s="492"/>
      <c r="AB144" s="492"/>
      <c r="AC144" s="492"/>
      <c r="AD144" s="492"/>
      <c r="AE144" s="492"/>
      <c r="AF144" s="492"/>
      <c r="AG144" s="492"/>
      <c r="AH144" s="492"/>
      <c r="AI144" s="492"/>
      <c r="AJ144" s="492"/>
      <c r="AK144" s="492"/>
    </row>
    <row r="145" spans="1:37">
      <c r="A145" s="492"/>
      <c r="B145" s="492"/>
      <c r="C145" s="492"/>
      <c r="D145" s="492"/>
      <c r="E145" s="492"/>
      <c r="F145" s="492"/>
      <c r="G145" s="492"/>
      <c r="H145" s="492"/>
      <c r="I145" s="492"/>
      <c r="J145" s="492"/>
      <c r="K145" s="492"/>
      <c r="L145" s="492"/>
      <c r="M145" s="492"/>
      <c r="N145" s="492"/>
      <c r="O145" s="492"/>
      <c r="P145" s="492"/>
      <c r="Q145" s="492"/>
      <c r="R145" s="492"/>
      <c r="S145" s="492"/>
      <c r="T145" s="492"/>
      <c r="U145" s="492"/>
      <c r="V145" s="492"/>
      <c r="W145" s="492"/>
      <c r="X145" s="492"/>
      <c r="Y145" s="492"/>
      <c r="Z145" s="492"/>
      <c r="AA145" s="492"/>
      <c r="AB145" s="492"/>
      <c r="AC145" s="492"/>
      <c r="AD145" s="492"/>
      <c r="AE145" s="492"/>
      <c r="AF145" s="492"/>
      <c r="AG145" s="492"/>
      <c r="AH145" s="492"/>
      <c r="AI145" s="492"/>
      <c r="AJ145" s="492"/>
      <c r="AK145" s="492"/>
    </row>
    <row r="146" spans="1:37">
      <c r="A146" s="492"/>
      <c r="B146" s="492"/>
      <c r="C146" s="492"/>
      <c r="D146" s="492"/>
      <c r="E146" s="492"/>
      <c r="F146" s="492"/>
      <c r="G146" s="492"/>
      <c r="H146" s="492"/>
      <c r="I146" s="492"/>
      <c r="J146" s="492"/>
      <c r="K146" s="492"/>
      <c r="L146" s="492"/>
      <c r="M146" s="492"/>
      <c r="N146" s="492"/>
      <c r="O146" s="492"/>
      <c r="P146" s="492"/>
      <c r="Q146" s="492"/>
      <c r="R146" s="492"/>
      <c r="S146" s="492"/>
      <c r="T146" s="492"/>
      <c r="U146" s="492"/>
      <c r="V146" s="492"/>
      <c r="W146" s="492"/>
      <c r="X146" s="492"/>
      <c r="Y146" s="492"/>
      <c r="Z146" s="492"/>
      <c r="AA146" s="492"/>
      <c r="AB146" s="492"/>
      <c r="AC146" s="492"/>
      <c r="AD146" s="492"/>
      <c r="AE146" s="492"/>
      <c r="AF146" s="492"/>
      <c r="AG146" s="492"/>
      <c r="AH146" s="492"/>
      <c r="AI146" s="492"/>
      <c r="AJ146" s="492"/>
      <c r="AK146" s="492"/>
    </row>
    <row r="147" spans="1:37">
      <c r="A147" s="492"/>
      <c r="B147" s="492"/>
      <c r="C147" s="492"/>
      <c r="D147" s="492"/>
      <c r="E147" s="492"/>
      <c r="F147" s="492"/>
      <c r="G147" s="492"/>
      <c r="H147" s="492"/>
      <c r="I147" s="492"/>
      <c r="J147" s="492"/>
      <c r="K147" s="492"/>
      <c r="L147" s="492"/>
      <c r="M147" s="492"/>
      <c r="N147" s="492"/>
      <c r="O147" s="492"/>
      <c r="P147" s="492"/>
      <c r="Q147" s="492"/>
      <c r="R147" s="492"/>
      <c r="S147" s="492"/>
      <c r="T147" s="492"/>
      <c r="U147" s="492"/>
      <c r="V147" s="492"/>
      <c r="W147" s="492"/>
      <c r="X147" s="492"/>
      <c r="Y147" s="492"/>
      <c r="Z147" s="492"/>
      <c r="AA147" s="492"/>
      <c r="AB147" s="492"/>
      <c r="AC147" s="492"/>
      <c r="AD147" s="492"/>
      <c r="AE147" s="492"/>
      <c r="AF147" s="492"/>
      <c r="AG147" s="492"/>
      <c r="AH147" s="492"/>
      <c r="AI147" s="492"/>
      <c r="AJ147" s="492"/>
      <c r="AK147" s="492"/>
    </row>
    <row r="148" spans="1:37">
      <c r="A148" s="492"/>
      <c r="B148" s="492"/>
      <c r="C148" s="492"/>
      <c r="D148" s="492"/>
      <c r="E148" s="492"/>
      <c r="F148" s="492"/>
      <c r="G148" s="492"/>
      <c r="H148" s="492"/>
      <c r="I148" s="492"/>
      <c r="J148" s="492"/>
      <c r="K148" s="492"/>
      <c r="L148" s="492"/>
      <c r="M148" s="492"/>
      <c r="N148" s="492"/>
      <c r="O148" s="492"/>
      <c r="P148" s="492"/>
      <c r="Q148" s="492"/>
      <c r="R148" s="492"/>
      <c r="S148" s="492"/>
      <c r="T148" s="492"/>
      <c r="U148" s="492"/>
      <c r="V148" s="492"/>
      <c r="W148" s="492"/>
      <c r="X148" s="492"/>
      <c r="Y148" s="492"/>
      <c r="Z148" s="492"/>
      <c r="AA148" s="492"/>
      <c r="AB148" s="492"/>
      <c r="AC148" s="492"/>
      <c r="AD148" s="492"/>
      <c r="AE148" s="492"/>
      <c r="AF148" s="492"/>
      <c r="AG148" s="492"/>
      <c r="AH148" s="492"/>
      <c r="AI148" s="492"/>
      <c r="AJ148" s="492"/>
      <c r="AK148" s="492"/>
    </row>
    <row r="149" spans="1:37">
      <c r="A149" s="492"/>
      <c r="B149" s="492"/>
      <c r="C149" s="492"/>
      <c r="D149" s="492"/>
      <c r="E149" s="492"/>
      <c r="F149" s="492"/>
      <c r="G149" s="492"/>
      <c r="H149" s="492"/>
      <c r="I149" s="492"/>
      <c r="J149" s="492"/>
      <c r="K149" s="492"/>
      <c r="L149" s="492"/>
      <c r="M149" s="492"/>
      <c r="N149" s="492"/>
      <c r="O149" s="492"/>
      <c r="P149" s="492"/>
      <c r="Q149" s="492"/>
      <c r="R149" s="492"/>
      <c r="S149" s="492"/>
      <c r="T149" s="492"/>
      <c r="U149" s="492"/>
      <c r="V149" s="492"/>
      <c r="W149" s="492"/>
    </row>
  </sheetData>
  <sheetProtection formatCells="0" formatColumns="0" formatRows="0" sort="0" autoFilter="0" pivotTables="0"/>
  <mergeCells count="5">
    <mergeCell ref="E17:K17"/>
    <mergeCell ref="L17:R17"/>
    <mergeCell ref="D17:D18"/>
    <mergeCell ref="I8:L8"/>
    <mergeCell ref="H9:M9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L154"/>
  <sheetViews>
    <sheetView tabSelected="1" zoomScale="85" zoomScaleNormal="85" workbookViewId="0">
      <selection activeCell="L43" sqref="L43"/>
    </sheetView>
  </sheetViews>
  <sheetFormatPr defaultRowHeight="12.75"/>
  <cols>
    <col min="1" max="1" width="9.140625" style="589" customWidth="1"/>
    <col min="2" max="2" width="1.7109375" style="589" customWidth="1"/>
    <col min="3" max="3" width="40.7109375" style="589" customWidth="1"/>
    <col min="4" max="4" width="7.5703125" style="589" bestFit="1" customWidth="1"/>
    <col min="5" max="5" width="9" style="589" customWidth="1"/>
    <col min="6" max="6" width="8.7109375" style="589" bestFit="1" customWidth="1"/>
    <col min="7" max="13" width="8.7109375" style="589" customWidth="1"/>
    <col min="14" max="14" width="8.42578125" style="589" customWidth="1"/>
    <col min="15" max="15" width="9.42578125" style="589" customWidth="1"/>
    <col min="16" max="16" width="10.140625" style="589" customWidth="1"/>
    <col min="17" max="17" width="7.42578125" style="589" customWidth="1"/>
    <col min="18" max="18" width="8.7109375" style="589" customWidth="1"/>
    <col min="19" max="19" width="7.42578125" style="589" customWidth="1"/>
    <col min="20" max="20" width="8.7109375" style="589" customWidth="1"/>
    <col min="21" max="21" width="7.42578125" style="589" customWidth="1"/>
    <col min="22" max="22" width="9.85546875" style="589" customWidth="1"/>
    <col min="23" max="23" width="7.42578125" style="589" customWidth="1"/>
    <col min="24" max="24" width="7.5703125" style="589" customWidth="1"/>
    <col min="25" max="25" width="7.42578125" style="589" customWidth="1"/>
    <col min="26" max="26" width="7.5703125" style="589" customWidth="1"/>
    <col min="27" max="27" width="7.42578125" style="589" customWidth="1"/>
    <col min="28" max="52" width="10.7109375" style="589" customWidth="1"/>
    <col min="53" max="53" width="13.85546875" style="590" customWidth="1"/>
    <col min="54" max="55" width="48.28515625" style="589" customWidth="1"/>
    <col min="56" max="131" width="9.140625" style="589" customWidth="1"/>
    <col min="132" max="132" width="12.7109375" style="589" customWidth="1"/>
    <col min="133" max="133" width="11.85546875" style="589" customWidth="1"/>
    <col min="134" max="139" width="9.140625" style="589" customWidth="1"/>
    <col min="140" max="140" width="9.140625" style="589" hidden="1" customWidth="1"/>
    <col min="141" max="141" width="10" style="589" hidden="1" customWidth="1"/>
    <col min="142" max="146" width="9.140625" style="589" hidden="1" customWidth="1"/>
    <col min="147" max="180" width="9.140625" style="589" customWidth="1"/>
    <col min="181" max="181" width="9.140625" style="589"/>
    <col min="182" max="182" width="11" style="589" bestFit="1" customWidth="1"/>
    <col min="183" max="183" width="17.42578125" style="589" bestFit="1" customWidth="1"/>
    <col min="184" max="184" width="9.140625" style="589"/>
    <col min="185" max="187" width="9.140625" style="589" hidden="1" customWidth="1"/>
    <col min="188" max="188" width="17.42578125" style="591" hidden="1" customWidth="1"/>
    <col min="189" max="189" width="9.140625" style="589" hidden="1" customWidth="1"/>
    <col min="190" max="190" width="11.5703125" style="589" hidden="1" customWidth="1"/>
    <col min="191" max="192" width="9.140625" style="589" hidden="1" customWidth="1"/>
    <col min="193" max="203" width="0" style="589" hidden="1" customWidth="1"/>
    <col min="204" max="205" width="9.140625" style="589"/>
    <col min="206" max="206" width="0" style="589" hidden="1" customWidth="1"/>
    <col min="207" max="16384" width="9.140625" style="589"/>
  </cols>
  <sheetData>
    <row r="1" spans="1:246">
      <c r="A1" s="588"/>
      <c r="B1" s="588">
        <v>0</v>
      </c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821"/>
      <c r="O1" s="821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BA1" s="589"/>
      <c r="BC1" s="590"/>
      <c r="GF1" s="589"/>
      <c r="GH1" s="591"/>
    </row>
    <row r="2" spans="1:246" ht="15" customHeight="1">
      <c r="A2" s="588"/>
      <c r="B2" s="588"/>
      <c r="C2" s="592"/>
      <c r="D2" s="593"/>
      <c r="E2" s="594"/>
      <c r="F2" s="594"/>
      <c r="G2" s="594"/>
      <c r="H2" s="594"/>
      <c r="I2" s="594"/>
      <c r="J2" s="594"/>
      <c r="K2" s="594"/>
      <c r="L2" s="594"/>
      <c r="M2" s="594"/>
      <c r="N2" s="825"/>
      <c r="O2" s="825"/>
      <c r="P2" s="594"/>
      <c r="Q2" s="594"/>
      <c r="R2" s="594"/>
      <c r="S2" s="594"/>
      <c r="T2" s="594"/>
      <c r="U2" s="594"/>
      <c r="V2" s="594"/>
      <c r="W2" s="594"/>
      <c r="X2" s="595"/>
      <c r="Y2" s="596"/>
      <c r="Z2" s="596"/>
      <c r="AA2" s="597"/>
      <c r="AB2" s="597"/>
      <c r="AC2" s="597"/>
      <c r="AD2" s="597"/>
      <c r="AE2" s="597"/>
      <c r="AF2" s="597"/>
      <c r="AG2" s="597"/>
      <c r="AH2" s="597"/>
      <c r="AI2" s="597"/>
      <c r="AJ2" s="597"/>
      <c r="AK2" s="598"/>
      <c r="AL2" s="598"/>
      <c r="AM2" s="598"/>
      <c r="AN2" s="598"/>
      <c r="AO2" s="598"/>
      <c r="AP2" s="598"/>
      <c r="AQ2" s="598"/>
      <c r="AR2" s="598"/>
      <c r="AS2" s="598"/>
      <c r="AT2" s="598"/>
      <c r="AU2" s="598"/>
      <c r="AV2" s="598"/>
      <c r="AW2" s="598"/>
      <c r="AX2" s="598"/>
      <c r="AY2" s="598"/>
      <c r="AZ2" s="598"/>
      <c r="BA2" s="598"/>
      <c r="BB2" s="598"/>
      <c r="BC2" s="590"/>
      <c r="GF2" s="589"/>
      <c r="GH2" s="591"/>
    </row>
    <row r="3" spans="1:246">
      <c r="A3" s="588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99"/>
      <c r="O3" s="599"/>
      <c r="P3" s="588"/>
      <c r="Q3" s="593"/>
      <c r="R3" s="593"/>
      <c r="S3" s="588"/>
      <c r="T3" s="588"/>
      <c r="U3" s="588"/>
      <c r="V3" s="588"/>
      <c r="W3" s="588"/>
      <c r="X3" s="588"/>
      <c r="Y3" s="588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1"/>
      <c r="AL3" s="601"/>
      <c r="AM3" s="601"/>
      <c r="AN3" s="601"/>
      <c r="AO3" s="601"/>
      <c r="AP3" s="601"/>
      <c r="AQ3" s="601"/>
      <c r="AR3" s="601"/>
      <c r="AS3" s="601"/>
      <c r="AT3" s="601"/>
      <c r="AU3" s="601"/>
      <c r="AV3" s="601"/>
      <c r="AW3" s="601"/>
      <c r="AX3" s="601"/>
      <c r="AY3" s="601"/>
      <c r="AZ3" s="601"/>
      <c r="BA3" s="601"/>
      <c r="BB3" s="601"/>
      <c r="BC3" s="590"/>
      <c r="GF3" s="589"/>
      <c r="GH3" s="602"/>
    </row>
    <row r="4" spans="1:246">
      <c r="A4" s="588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603"/>
      <c r="O4" s="604"/>
      <c r="P4" s="588"/>
      <c r="Q4" s="593"/>
      <c r="R4" s="593"/>
      <c r="S4" s="588"/>
      <c r="T4" s="588"/>
      <c r="U4" s="588"/>
      <c r="V4" s="588"/>
      <c r="W4" s="588"/>
      <c r="X4" s="588"/>
      <c r="Y4" s="588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1"/>
      <c r="AL4" s="601"/>
      <c r="AM4" s="601"/>
      <c r="AN4" s="601"/>
      <c r="AO4" s="601"/>
      <c r="AP4" s="601"/>
      <c r="AQ4" s="601"/>
      <c r="AR4" s="601"/>
      <c r="AS4" s="601"/>
      <c r="AT4" s="601"/>
      <c r="AU4" s="601"/>
      <c r="AV4" s="601"/>
      <c r="AW4" s="601"/>
      <c r="AX4" s="601"/>
      <c r="AY4" s="605"/>
      <c r="AZ4" s="605"/>
      <c r="BA4" s="605"/>
      <c r="BB4" s="605"/>
      <c r="BC4" s="606"/>
      <c r="BD4" s="607"/>
      <c r="BE4" s="607"/>
      <c r="BF4" s="607"/>
      <c r="BG4" s="607"/>
      <c r="BH4" s="607"/>
      <c r="BI4" s="607"/>
      <c r="BJ4" s="607"/>
      <c r="BK4" s="607"/>
      <c r="BL4" s="607"/>
      <c r="BM4" s="607"/>
      <c r="BN4" s="607"/>
      <c r="BO4" s="607"/>
      <c r="BP4" s="607"/>
      <c r="BQ4" s="607"/>
      <c r="BR4" s="607"/>
      <c r="BS4" s="607"/>
      <c r="BT4" s="607"/>
      <c r="BU4" s="607"/>
      <c r="BV4" s="607"/>
      <c r="BW4" s="607"/>
      <c r="BX4" s="607"/>
      <c r="BY4" s="607"/>
      <c r="BZ4" s="607"/>
      <c r="CA4" s="607"/>
      <c r="CB4" s="607"/>
      <c r="CC4" s="607"/>
      <c r="CD4" s="607"/>
      <c r="CE4" s="607"/>
      <c r="CF4" s="607"/>
      <c r="CG4" s="607"/>
      <c r="CH4" s="607"/>
      <c r="CI4" s="607"/>
      <c r="CJ4" s="607"/>
      <c r="CK4" s="607"/>
      <c r="CL4" s="607"/>
      <c r="CM4" s="607"/>
      <c r="CN4" s="607"/>
      <c r="CO4" s="607"/>
      <c r="CP4" s="607"/>
      <c r="CQ4" s="607"/>
      <c r="CR4" s="607"/>
      <c r="CS4" s="607"/>
      <c r="CT4" s="607"/>
      <c r="CU4" s="607"/>
      <c r="CV4" s="607"/>
      <c r="CW4" s="607"/>
      <c r="CX4" s="607"/>
      <c r="CY4" s="607"/>
      <c r="CZ4" s="607"/>
      <c r="DA4" s="607"/>
      <c r="DB4" s="607"/>
      <c r="DC4" s="607"/>
      <c r="DD4" s="607"/>
      <c r="DE4" s="607"/>
      <c r="DF4" s="607"/>
      <c r="DG4" s="607"/>
      <c r="DH4" s="607"/>
      <c r="DI4" s="607"/>
      <c r="DJ4" s="607"/>
      <c r="DK4" s="607"/>
      <c r="DL4" s="607"/>
      <c r="DM4" s="607"/>
      <c r="DN4" s="607"/>
      <c r="DO4" s="607"/>
      <c r="DP4" s="607"/>
      <c r="DQ4" s="607"/>
      <c r="DR4" s="607"/>
      <c r="DS4" s="607"/>
      <c r="DT4" s="607"/>
      <c r="DU4" s="607"/>
      <c r="DV4" s="607"/>
      <c r="DW4" s="607"/>
      <c r="DX4" s="607"/>
      <c r="DY4" s="607"/>
      <c r="DZ4" s="607"/>
      <c r="EA4" s="607"/>
      <c r="EB4" s="607"/>
      <c r="EC4" s="607"/>
      <c r="ED4" s="607"/>
      <c r="EE4" s="607"/>
      <c r="EF4" s="607"/>
      <c r="EG4" s="607"/>
      <c r="EH4" s="607"/>
      <c r="EI4" s="607"/>
      <c r="EJ4" s="607"/>
      <c r="EK4" s="607"/>
      <c r="EL4" s="607"/>
      <c r="EM4" s="607"/>
      <c r="EN4" s="607"/>
      <c r="EO4" s="607"/>
      <c r="EP4" s="607"/>
      <c r="EQ4" s="607"/>
      <c r="ER4" s="607"/>
      <c r="ES4" s="607"/>
      <c r="ET4" s="607"/>
      <c r="EU4" s="607"/>
      <c r="EV4" s="607"/>
      <c r="EW4" s="607"/>
      <c r="EX4" s="607"/>
      <c r="EY4" s="607"/>
      <c r="EZ4" s="607"/>
      <c r="FA4" s="607"/>
      <c r="FB4" s="607"/>
      <c r="FC4" s="607"/>
      <c r="FD4" s="607"/>
      <c r="FE4" s="607"/>
      <c r="FF4" s="607"/>
      <c r="FG4" s="607"/>
      <c r="FH4" s="607"/>
      <c r="FI4" s="607"/>
      <c r="FJ4" s="607"/>
      <c r="FK4" s="607"/>
      <c r="FL4" s="607"/>
      <c r="FM4" s="607"/>
      <c r="FN4" s="607"/>
      <c r="FO4" s="607"/>
      <c r="FP4" s="607"/>
      <c r="FQ4" s="607"/>
      <c r="FR4" s="607"/>
      <c r="FS4" s="607"/>
      <c r="FT4" s="607"/>
      <c r="FU4" s="607"/>
      <c r="FV4" s="607"/>
      <c r="FW4" s="607"/>
      <c r="FX4" s="607"/>
      <c r="FY4" s="607"/>
      <c r="FZ4" s="607"/>
      <c r="GA4" s="607"/>
      <c r="GB4" s="607"/>
      <c r="GC4" s="607"/>
      <c r="GD4" s="607"/>
      <c r="GE4" s="607"/>
      <c r="GF4" s="607"/>
      <c r="GG4" s="607"/>
      <c r="GH4" s="608"/>
      <c r="GI4" s="607"/>
      <c r="GJ4" s="607"/>
      <c r="GK4" s="607"/>
      <c r="GL4" s="607"/>
      <c r="GM4" s="607"/>
      <c r="GN4" s="607"/>
      <c r="GO4" s="607"/>
      <c r="GP4" s="607"/>
      <c r="GQ4" s="607"/>
      <c r="GR4" s="607"/>
      <c r="GS4" s="607"/>
      <c r="GT4" s="607"/>
      <c r="GU4" s="607"/>
      <c r="GV4" s="607"/>
      <c r="GW4" s="607"/>
      <c r="GX4" s="607"/>
      <c r="GY4" s="607"/>
      <c r="GZ4" s="607"/>
      <c r="HA4" s="607"/>
      <c r="HB4" s="607"/>
      <c r="HC4" s="607"/>
      <c r="HD4" s="607"/>
      <c r="HE4" s="607"/>
      <c r="HF4" s="607"/>
      <c r="HG4" s="607"/>
      <c r="HH4" s="607"/>
      <c r="HI4" s="607"/>
      <c r="HJ4" s="607"/>
      <c r="HK4" s="607"/>
      <c r="HL4" s="607"/>
      <c r="HM4" s="607"/>
      <c r="HN4" s="607"/>
      <c r="HO4" s="607"/>
      <c r="HP4" s="607"/>
      <c r="HQ4" s="607"/>
      <c r="HR4" s="607"/>
      <c r="HS4" s="607"/>
      <c r="HT4" s="607"/>
      <c r="HU4" s="607"/>
      <c r="HV4" s="607"/>
      <c r="HW4" s="607"/>
      <c r="HX4" s="607"/>
      <c r="HY4" s="607"/>
      <c r="HZ4" s="607"/>
      <c r="IA4" s="607"/>
      <c r="IB4" s="607"/>
      <c r="IC4" s="607"/>
      <c r="ID4" s="607"/>
      <c r="IE4" s="607"/>
      <c r="IF4" s="607"/>
      <c r="IG4" s="607"/>
      <c r="IH4" s="607"/>
      <c r="II4" s="607"/>
      <c r="IJ4" s="607"/>
      <c r="IK4" s="607"/>
      <c r="IL4" s="607"/>
    </row>
    <row r="5" spans="1:246">
      <c r="A5" s="588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603"/>
      <c r="O5" s="604"/>
      <c r="P5" s="588"/>
      <c r="Q5" s="593"/>
      <c r="R5" s="593"/>
      <c r="S5" s="588"/>
      <c r="T5" s="588"/>
      <c r="U5" s="588"/>
      <c r="V5" s="588"/>
      <c r="W5" s="588"/>
      <c r="X5" s="588"/>
      <c r="Y5" s="588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1"/>
      <c r="AL5" s="601"/>
      <c r="AM5" s="601"/>
      <c r="AN5" s="601"/>
      <c r="AO5" s="601"/>
      <c r="AP5" s="601"/>
      <c r="AQ5" s="601"/>
      <c r="AR5" s="601"/>
      <c r="AS5" s="601"/>
      <c r="AT5" s="601"/>
      <c r="AU5" s="601"/>
      <c r="AV5" s="601"/>
      <c r="AW5" s="601"/>
      <c r="AX5" s="601"/>
      <c r="AY5" s="605"/>
      <c r="AZ5" s="605"/>
      <c r="BA5" s="605"/>
      <c r="BB5" s="605"/>
      <c r="BC5" s="606"/>
      <c r="BD5" s="607"/>
      <c r="BE5" s="607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607"/>
      <c r="BQ5" s="607"/>
      <c r="BR5" s="607"/>
      <c r="BS5" s="607"/>
      <c r="BT5" s="607"/>
      <c r="BU5" s="607"/>
      <c r="BV5" s="607"/>
      <c r="BW5" s="607"/>
      <c r="BX5" s="607"/>
      <c r="BY5" s="607"/>
      <c r="BZ5" s="607"/>
      <c r="CA5" s="607"/>
      <c r="CB5" s="607"/>
      <c r="CC5" s="607"/>
      <c r="CD5" s="607"/>
      <c r="CE5" s="607"/>
      <c r="CF5" s="607"/>
      <c r="CG5" s="607"/>
      <c r="CH5" s="607"/>
      <c r="CI5" s="607"/>
      <c r="CJ5" s="607"/>
      <c r="CK5" s="607"/>
      <c r="CL5" s="607"/>
      <c r="CM5" s="607"/>
      <c r="CN5" s="607"/>
      <c r="CO5" s="607"/>
      <c r="CP5" s="607"/>
      <c r="CQ5" s="607"/>
      <c r="CR5" s="607"/>
      <c r="CS5" s="607"/>
      <c r="CT5" s="607"/>
      <c r="CU5" s="607"/>
      <c r="CV5" s="607"/>
      <c r="CW5" s="607"/>
      <c r="CX5" s="607"/>
      <c r="CY5" s="607"/>
      <c r="CZ5" s="607"/>
      <c r="DA5" s="607"/>
      <c r="DB5" s="607"/>
      <c r="DC5" s="607"/>
      <c r="DD5" s="607"/>
      <c r="DE5" s="607"/>
      <c r="DF5" s="607"/>
      <c r="DG5" s="607"/>
      <c r="DH5" s="607"/>
      <c r="DI5" s="607"/>
      <c r="DJ5" s="607"/>
      <c r="DK5" s="607"/>
      <c r="DL5" s="607"/>
      <c r="DM5" s="607"/>
      <c r="DN5" s="607"/>
      <c r="DO5" s="607"/>
      <c r="DP5" s="607"/>
      <c r="DQ5" s="607"/>
      <c r="DR5" s="607"/>
      <c r="DS5" s="607"/>
      <c r="DT5" s="607"/>
      <c r="DU5" s="607"/>
      <c r="DV5" s="607"/>
      <c r="DW5" s="607"/>
      <c r="DX5" s="607"/>
      <c r="DY5" s="607"/>
      <c r="DZ5" s="607"/>
      <c r="EA5" s="607"/>
      <c r="EB5" s="607"/>
      <c r="EC5" s="607"/>
      <c r="ED5" s="607"/>
      <c r="EE5" s="607"/>
      <c r="EF5" s="607"/>
      <c r="EG5" s="607"/>
      <c r="EH5" s="607"/>
      <c r="EI5" s="607"/>
      <c r="EJ5" s="607"/>
      <c r="EK5" s="607"/>
      <c r="EL5" s="607"/>
      <c r="EM5" s="607"/>
      <c r="EN5" s="607"/>
      <c r="EO5" s="607"/>
      <c r="EP5" s="607"/>
      <c r="EQ5" s="607"/>
      <c r="ER5" s="607"/>
      <c r="ES5" s="607"/>
      <c r="ET5" s="607"/>
      <c r="EU5" s="607"/>
      <c r="EV5" s="607"/>
      <c r="EW5" s="607"/>
      <c r="EX5" s="607"/>
      <c r="EY5" s="607"/>
      <c r="EZ5" s="607"/>
      <c r="FA5" s="607"/>
      <c r="FB5" s="607"/>
      <c r="FC5" s="607"/>
      <c r="FD5" s="607"/>
      <c r="FE5" s="607"/>
      <c r="FF5" s="607"/>
      <c r="FG5" s="607"/>
      <c r="FH5" s="607"/>
      <c r="FI5" s="607"/>
      <c r="FJ5" s="607"/>
      <c r="FK5" s="607"/>
      <c r="FL5" s="607"/>
      <c r="FM5" s="607"/>
      <c r="FN5" s="607"/>
      <c r="FO5" s="607"/>
      <c r="FP5" s="607"/>
      <c r="FQ5" s="607"/>
      <c r="FR5" s="607"/>
      <c r="FS5" s="607"/>
      <c r="FT5" s="607"/>
      <c r="FU5" s="607"/>
      <c r="FV5" s="607"/>
      <c r="FW5" s="607"/>
      <c r="FX5" s="607"/>
      <c r="FY5" s="607"/>
      <c r="FZ5" s="607"/>
      <c r="GA5" s="607"/>
      <c r="GB5" s="607"/>
      <c r="GC5" s="607"/>
      <c r="GD5" s="607"/>
      <c r="GE5" s="607"/>
      <c r="GF5" s="607"/>
      <c r="GG5" s="607"/>
      <c r="GH5" s="608"/>
      <c r="GI5" s="607"/>
      <c r="GJ5" s="607"/>
      <c r="GK5" s="607"/>
      <c r="GL5" s="607"/>
      <c r="GM5" s="607"/>
      <c r="GN5" s="607"/>
      <c r="GO5" s="607"/>
      <c r="GP5" s="607"/>
      <c r="GQ5" s="607"/>
      <c r="GR5" s="607"/>
      <c r="GS5" s="607"/>
      <c r="GT5" s="607"/>
      <c r="GU5" s="607"/>
      <c r="GV5" s="607"/>
      <c r="GW5" s="607"/>
      <c r="GX5" s="607"/>
      <c r="GY5" s="607"/>
      <c r="GZ5" s="607"/>
      <c r="HA5" s="607"/>
      <c r="HB5" s="607"/>
      <c r="HC5" s="607"/>
      <c r="HD5" s="607"/>
      <c r="HE5" s="607"/>
      <c r="HF5" s="607"/>
      <c r="HG5" s="607"/>
      <c r="HH5" s="607"/>
      <c r="HI5" s="607"/>
      <c r="HJ5" s="607"/>
      <c r="HK5" s="607"/>
      <c r="HL5" s="607"/>
      <c r="HM5" s="607"/>
      <c r="HN5" s="607"/>
      <c r="HO5" s="607"/>
      <c r="HP5" s="607"/>
      <c r="HQ5" s="607"/>
      <c r="HR5" s="607"/>
      <c r="HS5" s="607"/>
      <c r="HT5" s="607"/>
      <c r="HU5" s="607"/>
      <c r="HV5" s="607"/>
      <c r="HW5" s="607"/>
      <c r="HX5" s="607"/>
      <c r="HY5" s="607"/>
      <c r="HZ5" s="607"/>
      <c r="IA5" s="607"/>
      <c r="IB5" s="607"/>
      <c r="IC5" s="607"/>
      <c r="ID5" s="607"/>
      <c r="IE5" s="607"/>
      <c r="IF5" s="607"/>
      <c r="IG5" s="607"/>
      <c r="IH5" s="607"/>
      <c r="II5" s="607"/>
      <c r="IJ5" s="607"/>
      <c r="IK5" s="607"/>
      <c r="IL5" s="607"/>
    </row>
    <row r="6" spans="1:246">
      <c r="A6" s="588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609"/>
      <c r="O6" s="610"/>
      <c r="P6" s="593"/>
      <c r="Q6" s="593"/>
      <c r="R6" s="593"/>
      <c r="S6" s="588"/>
      <c r="T6" s="588"/>
      <c r="U6" s="588"/>
      <c r="V6" s="588"/>
      <c r="W6" s="588"/>
      <c r="X6" s="588"/>
      <c r="Y6" s="588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1"/>
      <c r="AL6" s="601"/>
      <c r="AM6" s="601"/>
      <c r="AN6" s="601"/>
      <c r="AO6" s="601"/>
      <c r="AP6" s="601"/>
      <c r="AQ6" s="601"/>
      <c r="AR6" s="601"/>
      <c r="AS6" s="601"/>
      <c r="AT6" s="601"/>
      <c r="AU6" s="601"/>
      <c r="AV6" s="601"/>
      <c r="AW6" s="601"/>
      <c r="AX6" s="601"/>
      <c r="AY6" s="605"/>
      <c r="AZ6" s="605"/>
      <c r="BA6" s="605"/>
      <c r="BB6" s="605"/>
      <c r="BC6" s="606"/>
      <c r="BD6" s="607"/>
      <c r="BE6" s="607"/>
      <c r="BF6" s="607"/>
      <c r="BG6" s="607"/>
      <c r="BH6" s="607"/>
      <c r="BI6" s="607"/>
      <c r="BJ6" s="607"/>
      <c r="BK6" s="607"/>
      <c r="BL6" s="607"/>
      <c r="BM6" s="607"/>
      <c r="BN6" s="607"/>
      <c r="BO6" s="607"/>
      <c r="BP6" s="607"/>
      <c r="BQ6" s="607"/>
      <c r="BR6" s="607"/>
      <c r="BS6" s="607"/>
      <c r="BT6" s="607"/>
      <c r="BU6" s="607"/>
      <c r="BV6" s="607"/>
      <c r="BW6" s="607"/>
      <c r="BX6" s="607"/>
      <c r="BY6" s="607"/>
      <c r="BZ6" s="607"/>
      <c r="CA6" s="607"/>
      <c r="CB6" s="607"/>
      <c r="CC6" s="607"/>
      <c r="CD6" s="607"/>
      <c r="CE6" s="607"/>
      <c r="CF6" s="607"/>
      <c r="CG6" s="607"/>
      <c r="CH6" s="607"/>
      <c r="CI6" s="607"/>
      <c r="CJ6" s="607"/>
      <c r="CK6" s="607"/>
      <c r="CL6" s="607"/>
      <c r="CM6" s="607"/>
      <c r="CN6" s="607"/>
      <c r="CO6" s="607"/>
      <c r="CP6" s="607"/>
      <c r="CQ6" s="607"/>
      <c r="CR6" s="607"/>
      <c r="CS6" s="607"/>
      <c r="CT6" s="607"/>
      <c r="CU6" s="607"/>
      <c r="CV6" s="607"/>
      <c r="CW6" s="607"/>
      <c r="CX6" s="607"/>
      <c r="CY6" s="607"/>
      <c r="CZ6" s="607"/>
      <c r="DA6" s="607"/>
      <c r="DB6" s="607"/>
      <c r="DC6" s="607"/>
      <c r="DD6" s="607"/>
      <c r="DE6" s="607"/>
      <c r="DF6" s="607"/>
      <c r="DG6" s="607"/>
      <c r="DH6" s="607"/>
      <c r="DI6" s="607"/>
      <c r="DJ6" s="607"/>
      <c r="DK6" s="607"/>
      <c r="DL6" s="607"/>
      <c r="DM6" s="607"/>
      <c r="DN6" s="607"/>
      <c r="DO6" s="607"/>
      <c r="DP6" s="607"/>
      <c r="DQ6" s="607"/>
      <c r="DR6" s="607"/>
      <c r="DS6" s="607"/>
      <c r="DT6" s="607"/>
      <c r="DU6" s="607"/>
      <c r="DV6" s="607"/>
      <c r="DW6" s="607"/>
      <c r="DX6" s="607"/>
      <c r="DY6" s="607"/>
      <c r="DZ6" s="607"/>
      <c r="EA6" s="607"/>
      <c r="EB6" s="607"/>
      <c r="EC6" s="607"/>
      <c r="ED6" s="607"/>
      <c r="EE6" s="607"/>
      <c r="EF6" s="607"/>
      <c r="EG6" s="607"/>
      <c r="EH6" s="607"/>
      <c r="EI6" s="607"/>
      <c r="EJ6" s="607"/>
      <c r="EK6" s="607"/>
      <c r="EL6" s="607"/>
      <c r="EM6" s="607"/>
      <c r="EN6" s="607"/>
      <c r="EO6" s="607"/>
      <c r="EP6" s="607"/>
      <c r="EQ6" s="607"/>
      <c r="ER6" s="607"/>
      <c r="ES6" s="607"/>
      <c r="ET6" s="607"/>
      <c r="EU6" s="607"/>
      <c r="EV6" s="607"/>
      <c r="EW6" s="607"/>
      <c r="EX6" s="607"/>
      <c r="EY6" s="607"/>
      <c r="EZ6" s="607"/>
      <c r="FA6" s="607"/>
      <c r="FB6" s="607"/>
      <c r="FC6" s="607"/>
      <c r="FD6" s="607"/>
      <c r="FE6" s="607"/>
      <c r="FF6" s="607"/>
      <c r="FG6" s="607"/>
      <c r="FH6" s="607"/>
      <c r="FI6" s="607"/>
      <c r="FJ6" s="607"/>
      <c r="FK6" s="607"/>
      <c r="FL6" s="607"/>
      <c r="FM6" s="607"/>
      <c r="FN6" s="607"/>
      <c r="FO6" s="607"/>
      <c r="FP6" s="607"/>
      <c r="FQ6" s="607"/>
      <c r="FR6" s="607"/>
      <c r="FS6" s="607"/>
      <c r="FT6" s="607"/>
      <c r="FU6" s="607"/>
      <c r="FV6" s="607"/>
      <c r="FW6" s="607"/>
      <c r="FX6" s="607"/>
      <c r="FY6" s="607"/>
      <c r="FZ6" s="607"/>
      <c r="GA6" s="607"/>
      <c r="GB6" s="607"/>
      <c r="GC6" s="607"/>
      <c r="GD6" s="607"/>
      <c r="GE6" s="607"/>
      <c r="GF6" s="607"/>
      <c r="GG6" s="607"/>
      <c r="GH6" s="608"/>
      <c r="GI6" s="607"/>
      <c r="GJ6" s="607"/>
      <c r="GK6" s="607"/>
      <c r="GL6" s="607"/>
      <c r="GM6" s="607"/>
      <c r="GN6" s="607"/>
      <c r="GO6" s="607"/>
      <c r="GP6" s="607"/>
      <c r="GQ6" s="607"/>
      <c r="GR6" s="607"/>
      <c r="GS6" s="607"/>
      <c r="GT6" s="607"/>
      <c r="GU6" s="607"/>
      <c r="GV6" s="607"/>
      <c r="GW6" s="607"/>
      <c r="GX6" s="607"/>
      <c r="GY6" s="607"/>
      <c r="GZ6" s="607"/>
      <c r="HA6" s="607"/>
      <c r="HB6" s="607"/>
      <c r="HC6" s="607"/>
      <c r="HD6" s="607"/>
      <c r="HE6" s="607"/>
      <c r="HF6" s="607"/>
      <c r="HG6" s="607"/>
      <c r="HH6" s="607"/>
      <c r="HI6" s="607"/>
      <c r="HJ6" s="607"/>
      <c r="HK6" s="607"/>
      <c r="HL6" s="607"/>
      <c r="HM6" s="607"/>
      <c r="HN6" s="607"/>
      <c r="HO6" s="607"/>
      <c r="HP6" s="607"/>
      <c r="HQ6" s="607"/>
      <c r="HR6" s="607"/>
      <c r="HS6" s="607"/>
      <c r="HT6" s="607"/>
      <c r="HU6" s="607"/>
      <c r="HV6" s="607"/>
      <c r="HW6" s="607"/>
      <c r="HX6" s="607"/>
      <c r="HY6" s="607"/>
      <c r="HZ6" s="607"/>
      <c r="IA6" s="607"/>
      <c r="IB6" s="607"/>
      <c r="IC6" s="607"/>
      <c r="ID6" s="607"/>
      <c r="IE6" s="607"/>
      <c r="IF6" s="607"/>
      <c r="IG6" s="607"/>
      <c r="IH6" s="607"/>
      <c r="II6" s="607"/>
      <c r="IJ6" s="607"/>
      <c r="IK6" s="607"/>
      <c r="IL6" s="607"/>
    </row>
    <row r="7" spans="1:246" ht="15">
      <c r="A7" s="588"/>
      <c r="B7" s="588"/>
      <c r="C7" s="588"/>
      <c r="D7" s="588"/>
      <c r="E7" s="588"/>
      <c r="F7" s="588"/>
      <c r="G7" s="588"/>
      <c r="H7" s="588"/>
      <c r="I7" s="826" t="str">
        <f>IF([3]MasterSheet!$A$1=1, [3]MasterSheet!C5,[3]MasterSheet!B5)</f>
        <v>CRNA GORA</v>
      </c>
      <c r="J7" s="826"/>
      <c r="K7" s="826"/>
      <c r="L7" s="611"/>
      <c r="M7" s="611"/>
      <c r="N7" s="588"/>
      <c r="O7" s="593"/>
      <c r="P7" s="593"/>
      <c r="Q7" s="588"/>
      <c r="R7" s="588"/>
      <c r="S7" s="588"/>
      <c r="T7" s="588"/>
      <c r="U7" s="588"/>
      <c r="V7" s="588"/>
      <c r="W7" s="588"/>
      <c r="X7" s="600"/>
      <c r="Y7" s="600"/>
      <c r="Z7" s="600"/>
      <c r="AA7" s="600"/>
      <c r="AB7" s="600"/>
      <c r="AC7" s="600"/>
      <c r="AD7" s="600"/>
      <c r="AE7" s="600"/>
      <c r="AF7" s="600"/>
      <c r="AG7" s="600"/>
      <c r="AH7" s="600"/>
      <c r="AI7" s="601"/>
      <c r="AJ7" s="601"/>
      <c r="AK7" s="601"/>
      <c r="AL7" s="601"/>
      <c r="AM7" s="601"/>
      <c r="AN7" s="601"/>
      <c r="AO7" s="601"/>
      <c r="AP7" s="601"/>
      <c r="AQ7" s="601"/>
      <c r="AR7" s="601"/>
      <c r="AS7" s="601"/>
      <c r="AT7" s="601"/>
      <c r="AU7" s="601"/>
      <c r="AV7" s="601"/>
      <c r="AW7" s="605"/>
      <c r="AX7" s="605"/>
      <c r="AY7" s="605"/>
      <c r="AZ7" s="605"/>
      <c r="BA7" s="606"/>
      <c r="BB7" s="607"/>
      <c r="BC7" s="607"/>
      <c r="BD7" s="607"/>
      <c r="BE7" s="607"/>
      <c r="BF7" s="607"/>
      <c r="BG7" s="607"/>
      <c r="BH7" s="607"/>
      <c r="BI7" s="607"/>
      <c r="BJ7" s="607"/>
      <c r="BK7" s="607"/>
      <c r="BL7" s="607"/>
      <c r="BM7" s="607"/>
      <c r="BN7" s="607"/>
      <c r="BO7" s="607"/>
      <c r="BP7" s="607"/>
      <c r="BQ7" s="607"/>
      <c r="BR7" s="607"/>
      <c r="BS7" s="607"/>
      <c r="BT7" s="607"/>
      <c r="BU7" s="607"/>
      <c r="BV7" s="607"/>
      <c r="BW7" s="607"/>
      <c r="BX7" s="607"/>
      <c r="BY7" s="607"/>
      <c r="BZ7" s="607"/>
      <c r="CA7" s="607"/>
      <c r="CB7" s="607"/>
      <c r="CC7" s="607"/>
      <c r="CD7" s="607"/>
      <c r="CE7" s="607"/>
      <c r="CF7" s="607"/>
      <c r="CG7" s="607"/>
      <c r="CH7" s="607"/>
      <c r="CI7" s="607"/>
      <c r="CJ7" s="607"/>
      <c r="CK7" s="607"/>
      <c r="CL7" s="607"/>
      <c r="CM7" s="607"/>
      <c r="CN7" s="607"/>
      <c r="CO7" s="607"/>
      <c r="CP7" s="607"/>
      <c r="CQ7" s="607"/>
      <c r="CR7" s="607"/>
      <c r="CS7" s="607"/>
      <c r="CT7" s="607"/>
      <c r="CU7" s="607"/>
      <c r="CV7" s="607"/>
      <c r="CW7" s="607"/>
      <c r="CX7" s="607"/>
      <c r="CY7" s="607"/>
      <c r="CZ7" s="607"/>
      <c r="DA7" s="607"/>
      <c r="DB7" s="607"/>
      <c r="DC7" s="607"/>
      <c r="DD7" s="607"/>
      <c r="DE7" s="607"/>
      <c r="DF7" s="607"/>
      <c r="DG7" s="607"/>
      <c r="DH7" s="607"/>
      <c r="DI7" s="607"/>
      <c r="DJ7" s="607"/>
      <c r="DK7" s="607"/>
      <c r="DL7" s="607"/>
      <c r="DM7" s="607"/>
      <c r="DN7" s="607"/>
      <c r="DO7" s="607"/>
      <c r="DP7" s="607"/>
      <c r="DQ7" s="607"/>
      <c r="DR7" s="607"/>
      <c r="DS7" s="607"/>
      <c r="DT7" s="607"/>
      <c r="DU7" s="607"/>
      <c r="DV7" s="607"/>
      <c r="DW7" s="607"/>
      <c r="DX7" s="607"/>
      <c r="DY7" s="607"/>
      <c r="DZ7" s="607"/>
      <c r="EA7" s="607"/>
      <c r="EB7" s="607"/>
      <c r="EC7" s="607"/>
      <c r="ED7" s="607"/>
      <c r="EE7" s="607"/>
      <c r="EF7" s="607"/>
      <c r="EG7" s="607"/>
      <c r="EH7" s="607"/>
      <c r="EI7" s="607"/>
      <c r="EJ7" s="607"/>
      <c r="EK7" s="607"/>
      <c r="EL7" s="607"/>
      <c r="EM7" s="607"/>
      <c r="EN7" s="607"/>
      <c r="EO7" s="607"/>
      <c r="EP7" s="607"/>
      <c r="EQ7" s="607"/>
      <c r="ER7" s="607"/>
      <c r="ES7" s="607"/>
      <c r="ET7" s="607"/>
      <c r="EU7" s="607"/>
      <c r="EV7" s="607"/>
      <c r="EW7" s="607"/>
      <c r="EX7" s="607"/>
      <c r="EY7" s="607"/>
      <c r="EZ7" s="607"/>
      <c r="FA7" s="607"/>
      <c r="FB7" s="607"/>
      <c r="FC7" s="607"/>
      <c r="FD7" s="607"/>
      <c r="FE7" s="607"/>
      <c r="FF7" s="607"/>
      <c r="FG7" s="607"/>
      <c r="FH7" s="607"/>
      <c r="FI7" s="607"/>
      <c r="FJ7" s="607"/>
      <c r="FK7" s="607"/>
      <c r="FL7" s="607"/>
      <c r="FM7" s="607"/>
      <c r="FN7" s="607"/>
      <c r="FO7" s="607"/>
      <c r="FP7" s="607"/>
      <c r="FQ7" s="607"/>
      <c r="FR7" s="607"/>
      <c r="FS7" s="607"/>
      <c r="FT7" s="607"/>
      <c r="FU7" s="607"/>
      <c r="FV7" s="607"/>
      <c r="FW7" s="607"/>
      <c r="FX7" s="607"/>
      <c r="FY7" s="607"/>
      <c r="FZ7" s="607"/>
      <c r="GA7" s="607"/>
      <c r="GB7" s="607"/>
      <c r="GC7" s="607"/>
      <c r="GD7" s="607"/>
      <c r="GE7" s="607"/>
      <c r="GF7" s="608"/>
      <c r="GG7" s="607"/>
      <c r="GH7" s="607"/>
      <c r="GI7" s="607"/>
      <c r="GJ7" s="607"/>
      <c r="GK7" s="607"/>
      <c r="GL7" s="607"/>
      <c r="GM7" s="607"/>
      <c r="GN7" s="607"/>
      <c r="GO7" s="607"/>
      <c r="GP7" s="607"/>
      <c r="GQ7" s="607"/>
      <c r="GR7" s="607"/>
      <c r="GS7" s="607"/>
      <c r="GT7" s="607"/>
      <c r="GU7" s="607"/>
      <c r="GV7" s="607"/>
      <c r="GW7" s="607"/>
      <c r="GX7" s="607"/>
      <c r="GY7" s="607"/>
      <c r="GZ7" s="607"/>
      <c r="HA7" s="607"/>
      <c r="HB7" s="607"/>
      <c r="HC7" s="607"/>
      <c r="HD7" s="607"/>
      <c r="HE7" s="607"/>
      <c r="HF7" s="607"/>
      <c r="HG7" s="607"/>
      <c r="HH7" s="607"/>
      <c r="HI7" s="607"/>
      <c r="HJ7" s="607"/>
      <c r="HK7" s="607"/>
      <c r="HL7" s="607"/>
      <c r="HM7" s="607"/>
      <c r="HN7" s="607"/>
      <c r="HO7" s="607"/>
      <c r="HP7" s="607"/>
      <c r="HQ7" s="607"/>
      <c r="HR7" s="607"/>
      <c r="HS7" s="607"/>
      <c r="HT7" s="607"/>
      <c r="HU7" s="607"/>
      <c r="HV7" s="607"/>
      <c r="HW7" s="607"/>
      <c r="HX7" s="607"/>
      <c r="HY7" s="607"/>
      <c r="HZ7" s="607"/>
      <c r="IA7" s="607"/>
      <c r="IB7" s="607"/>
      <c r="IC7" s="607"/>
      <c r="ID7" s="607"/>
      <c r="IE7" s="607"/>
      <c r="IF7" s="607"/>
      <c r="IG7" s="607"/>
      <c r="IH7" s="607"/>
      <c r="II7" s="607"/>
      <c r="IJ7" s="607"/>
    </row>
    <row r="8" spans="1:246" ht="15">
      <c r="A8" s="588"/>
      <c r="B8" s="588"/>
      <c r="C8" s="588"/>
      <c r="D8" s="588"/>
      <c r="E8" s="588"/>
      <c r="F8" s="588"/>
      <c r="G8" s="588"/>
      <c r="H8" s="826" t="str">
        <f>IF([3]MasterSheet!$A$1=1,[3]MasterSheet!C6,[3]MasterSheet!B6)</f>
        <v>MINISTARSTVO FINANSIJA</v>
      </c>
      <c r="I8" s="826"/>
      <c r="J8" s="826"/>
      <c r="K8" s="826"/>
      <c r="L8" s="826"/>
      <c r="M8" s="612"/>
      <c r="N8" s="588"/>
      <c r="O8" s="593"/>
      <c r="P8" s="593"/>
      <c r="Q8" s="588"/>
      <c r="R8" s="588"/>
      <c r="S8" s="588"/>
      <c r="T8" s="588"/>
      <c r="U8" s="588"/>
      <c r="V8" s="588"/>
      <c r="W8" s="588"/>
      <c r="X8" s="600"/>
      <c r="Y8" s="600"/>
      <c r="Z8" s="600"/>
      <c r="AA8" s="600"/>
      <c r="AB8" s="600"/>
      <c r="AC8" s="600"/>
      <c r="AD8" s="600"/>
      <c r="AE8" s="600"/>
      <c r="AF8" s="600"/>
      <c r="AG8" s="600"/>
      <c r="AH8" s="600"/>
      <c r="AI8" s="601"/>
      <c r="AJ8" s="601"/>
      <c r="AK8" s="601"/>
      <c r="AL8" s="601"/>
      <c r="AM8" s="601"/>
      <c r="AN8" s="601"/>
      <c r="AO8" s="601"/>
      <c r="AP8" s="601"/>
      <c r="AQ8" s="601"/>
      <c r="AR8" s="601"/>
      <c r="AS8" s="601"/>
      <c r="AT8" s="601"/>
      <c r="AU8" s="601"/>
      <c r="AV8" s="601"/>
      <c r="AW8" s="605"/>
      <c r="AX8" s="605"/>
      <c r="AY8" s="605"/>
      <c r="AZ8" s="605"/>
      <c r="BA8" s="606"/>
      <c r="BB8" s="607"/>
      <c r="BC8" s="607"/>
      <c r="BD8" s="607"/>
      <c r="BE8" s="607"/>
      <c r="BF8" s="607"/>
      <c r="BG8" s="607"/>
      <c r="BH8" s="607"/>
      <c r="BI8" s="607"/>
      <c r="BJ8" s="607"/>
      <c r="BK8" s="607"/>
      <c r="BL8" s="607"/>
      <c r="BM8" s="607"/>
      <c r="BN8" s="607"/>
      <c r="BO8" s="607"/>
      <c r="BP8" s="607"/>
      <c r="BQ8" s="607"/>
      <c r="BR8" s="607"/>
      <c r="BS8" s="607"/>
      <c r="BT8" s="607"/>
      <c r="BU8" s="607"/>
      <c r="BV8" s="607"/>
      <c r="BW8" s="607"/>
      <c r="BX8" s="607"/>
      <c r="BY8" s="607"/>
      <c r="BZ8" s="607"/>
      <c r="CA8" s="607"/>
      <c r="CB8" s="607"/>
      <c r="CC8" s="607"/>
      <c r="CD8" s="607"/>
      <c r="CE8" s="607"/>
      <c r="CF8" s="607"/>
      <c r="CG8" s="607"/>
      <c r="CH8" s="607"/>
      <c r="CI8" s="607"/>
      <c r="CJ8" s="607"/>
      <c r="CK8" s="607"/>
      <c r="CL8" s="607"/>
      <c r="CM8" s="607"/>
      <c r="CN8" s="607"/>
      <c r="CO8" s="607"/>
      <c r="CP8" s="607"/>
      <c r="CQ8" s="607"/>
      <c r="CR8" s="607"/>
      <c r="CS8" s="607"/>
      <c r="CT8" s="607"/>
      <c r="CU8" s="607"/>
      <c r="CV8" s="607"/>
      <c r="CW8" s="607"/>
      <c r="CX8" s="607"/>
      <c r="CY8" s="607"/>
      <c r="CZ8" s="607"/>
      <c r="DA8" s="607"/>
      <c r="DB8" s="607"/>
      <c r="DC8" s="607"/>
      <c r="DD8" s="607"/>
      <c r="DE8" s="607"/>
      <c r="DF8" s="607"/>
      <c r="DG8" s="607"/>
      <c r="DH8" s="607"/>
      <c r="DI8" s="607"/>
      <c r="DJ8" s="607"/>
      <c r="DK8" s="607"/>
      <c r="DL8" s="607"/>
      <c r="DM8" s="607"/>
      <c r="DN8" s="607"/>
      <c r="DO8" s="607"/>
      <c r="DP8" s="607"/>
      <c r="DQ8" s="607"/>
      <c r="DR8" s="607"/>
      <c r="DS8" s="607"/>
      <c r="DT8" s="607"/>
      <c r="DU8" s="607"/>
      <c r="DV8" s="607"/>
      <c r="DW8" s="607"/>
      <c r="DX8" s="607"/>
      <c r="DY8" s="607"/>
      <c r="DZ8" s="607"/>
      <c r="EA8" s="607"/>
      <c r="EB8" s="607"/>
      <c r="EC8" s="607"/>
      <c r="ED8" s="607"/>
      <c r="EE8" s="607"/>
      <c r="EF8" s="607"/>
      <c r="EG8" s="607"/>
      <c r="EH8" s="607"/>
      <c r="EI8" s="607"/>
      <c r="EJ8" s="607"/>
      <c r="EK8" s="607"/>
      <c r="EL8" s="607"/>
      <c r="EM8" s="607"/>
      <c r="EN8" s="607"/>
      <c r="EO8" s="607"/>
      <c r="EP8" s="607"/>
      <c r="EQ8" s="607"/>
      <c r="ER8" s="607"/>
      <c r="ES8" s="607"/>
      <c r="ET8" s="607"/>
      <c r="EU8" s="607"/>
      <c r="EV8" s="607"/>
      <c r="EW8" s="607"/>
      <c r="EX8" s="607"/>
      <c r="EY8" s="607"/>
      <c r="EZ8" s="607"/>
      <c r="FA8" s="607"/>
      <c r="FB8" s="607"/>
      <c r="FC8" s="607"/>
      <c r="FD8" s="607"/>
      <c r="FE8" s="607"/>
      <c r="FF8" s="607"/>
      <c r="FG8" s="607"/>
      <c r="FH8" s="607"/>
      <c r="FI8" s="607"/>
      <c r="FJ8" s="607"/>
      <c r="FK8" s="607"/>
      <c r="FL8" s="607"/>
      <c r="FM8" s="607"/>
      <c r="FN8" s="607"/>
      <c r="FO8" s="607"/>
      <c r="FP8" s="607"/>
      <c r="FQ8" s="607"/>
      <c r="FR8" s="607"/>
      <c r="FS8" s="607"/>
      <c r="FT8" s="607"/>
      <c r="FU8" s="607"/>
      <c r="FV8" s="607"/>
      <c r="FW8" s="607"/>
      <c r="FX8" s="607"/>
      <c r="FY8" s="607"/>
      <c r="FZ8" s="607"/>
      <c r="GA8" s="607"/>
      <c r="GB8" s="607"/>
      <c r="GC8" s="607"/>
      <c r="GD8" s="607"/>
      <c r="GE8" s="607"/>
      <c r="GF8" s="608"/>
      <c r="GG8" s="607"/>
      <c r="GH8" s="607"/>
      <c r="GI8" s="607"/>
      <c r="GJ8" s="607"/>
      <c r="GK8" s="607"/>
      <c r="GL8" s="607"/>
      <c r="GM8" s="607"/>
      <c r="GN8" s="607"/>
      <c r="GO8" s="607"/>
      <c r="GP8" s="607"/>
      <c r="GQ8" s="607"/>
      <c r="GR8" s="607"/>
      <c r="GS8" s="607"/>
      <c r="GT8" s="607"/>
      <c r="GU8" s="607"/>
      <c r="GV8" s="607"/>
      <c r="GW8" s="607"/>
      <c r="GX8" s="607"/>
      <c r="GY8" s="607"/>
      <c r="GZ8" s="607"/>
      <c r="HA8" s="607"/>
      <c r="HB8" s="607"/>
      <c r="HC8" s="607"/>
      <c r="HD8" s="607"/>
      <c r="HE8" s="607"/>
      <c r="HF8" s="607"/>
      <c r="HG8" s="607"/>
      <c r="HH8" s="607"/>
      <c r="HI8" s="607"/>
      <c r="HJ8" s="607"/>
      <c r="HK8" s="607"/>
      <c r="HL8" s="607"/>
      <c r="HM8" s="607"/>
      <c r="HN8" s="607"/>
      <c r="HO8" s="607"/>
      <c r="HP8" s="607"/>
      <c r="HQ8" s="607"/>
      <c r="HR8" s="607"/>
      <c r="HS8" s="607"/>
      <c r="HT8" s="607"/>
      <c r="HU8" s="607"/>
      <c r="HV8" s="607"/>
      <c r="HW8" s="607"/>
      <c r="HX8" s="607"/>
      <c r="HY8" s="607"/>
      <c r="HZ8" s="607"/>
      <c r="IA8" s="607"/>
      <c r="IB8" s="607"/>
      <c r="IC8" s="607"/>
      <c r="ID8" s="607"/>
      <c r="IE8" s="607"/>
      <c r="IF8" s="607"/>
      <c r="IG8" s="607"/>
      <c r="IH8" s="607"/>
      <c r="II8" s="607"/>
      <c r="IJ8" s="607"/>
    </row>
    <row r="9" spans="1:246" ht="15">
      <c r="A9" s="588"/>
      <c r="B9" s="588"/>
      <c r="C9" s="593"/>
      <c r="D9" s="588"/>
      <c r="E9" s="588"/>
      <c r="F9" s="588"/>
      <c r="G9" s="588"/>
      <c r="H9" s="588"/>
      <c r="I9" s="611"/>
      <c r="J9" s="611"/>
      <c r="K9" s="611"/>
      <c r="L9" s="611"/>
      <c r="M9" s="611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600"/>
      <c r="Y9" s="600"/>
      <c r="Z9" s="600"/>
      <c r="AA9" s="600"/>
      <c r="AB9" s="600"/>
      <c r="AC9" s="600"/>
      <c r="AD9" s="600"/>
      <c r="AE9" s="600"/>
      <c r="AF9" s="600"/>
      <c r="AG9" s="600"/>
      <c r="AH9" s="600"/>
      <c r="AI9" s="601"/>
      <c r="AJ9" s="601"/>
      <c r="AK9" s="601"/>
      <c r="AL9" s="601"/>
      <c r="AM9" s="601"/>
      <c r="AN9" s="601"/>
      <c r="AO9" s="601"/>
      <c r="AP9" s="601"/>
      <c r="AQ9" s="601"/>
      <c r="AR9" s="601"/>
      <c r="AS9" s="601"/>
      <c r="AT9" s="601"/>
      <c r="AU9" s="601"/>
      <c r="AV9" s="601"/>
      <c r="AW9" s="605"/>
      <c r="AX9" s="605"/>
      <c r="AY9" s="605"/>
      <c r="AZ9" s="605"/>
      <c r="BA9" s="606"/>
      <c r="BB9" s="607"/>
      <c r="BC9" s="607"/>
      <c r="BD9" s="607"/>
      <c r="BE9" s="607"/>
      <c r="BF9" s="607"/>
      <c r="BG9" s="607"/>
      <c r="BH9" s="607"/>
      <c r="BI9" s="607"/>
      <c r="BJ9" s="607"/>
      <c r="BK9" s="607"/>
      <c r="BL9" s="607"/>
      <c r="BM9" s="607"/>
      <c r="BN9" s="607"/>
      <c r="BO9" s="607"/>
      <c r="BP9" s="607"/>
      <c r="BQ9" s="607"/>
      <c r="BR9" s="607"/>
      <c r="BS9" s="607"/>
      <c r="BT9" s="607"/>
      <c r="BU9" s="607"/>
      <c r="BV9" s="607"/>
      <c r="BW9" s="607"/>
      <c r="BX9" s="607"/>
      <c r="BY9" s="607"/>
      <c r="BZ9" s="607"/>
      <c r="CA9" s="607"/>
      <c r="CB9" s="607"/>
      <c r="CC9" s="607"/>
      <c r="CD9" s="607"/>
      <c r="CE9" s="607"/>
      <c r="CF9" s="607"/>
      <c r="CG9" s="607"/>
      <c r="CH9" s="607"/>
      <c r="CI9" s="607"/>
      <c r="CJ9" s="607"/>
      <c r="CK9" s="607"/>
      <c r="CL9" s="607"/>
      <c r="CM9" s="607"/>
      <c r="CN9" s="607"/>
      <c r="CO9" s="607"/>
      <c r="CP9" s="607"/>
      <c r="CQ9" s="607"/>
      <c r="CR9" s="607"/>
      <c r="CS9" s="607"/>
      <c r="CT9" s="607"/>
      <c r="CU9" s="607"/>
      <c r="CV9" s="607"/>
      <c r="CW9" s="607"/>
      <c r="CX9" s="607"/>
      <c r="CY9" s="607"/>
      <c r="CZ9" s="607"/>
      <c r="DA9" s="607"/>
      <c r="DB9" s="607"/>
      <c r="DC9" s="607"/>
      <c r="DD9" s="607"/>
      <c r="DE9" s="607"/>
      <c r="DF9" s="607"/>
      <c r="DG9" s="607"/>
      <c r="DH9" s="607"/>
      <c r="DI9" s="607"/>
      <c r="DJ9" s="607"/>
      <c r="DK9" s="607"/>
      <c r="DL9" s="607"/>
      <c r="DM9" s="607"/>
      <c r="DN9" s="607"/>
      <c r="DO9" s="607"/>
      <c r="DP9" s="607"/>
      <c r="DQ9" s="607"/>
      <c r="DR9" s="607"/>
      <c r="DS9" s="607"/>
      <c r="DT9" s="607"/>
      <c r="DU9" s="607"/>
      <c r="DV9" s="607"/>
      <c r="DW9" s="607"/>
      <c r="DX9" s="607"/>
      <c r="DY9" s="607"/>
      <c r="DZ9" s="607"/>
      <c r="EA9" s="607"/>
      <c r="EB9" s="607"/>
      <c r="EC9" s="607"/>
      <c r="ED9" s="607"/>
      <c r="EE9" s="607"/>
      <c r="EF9" s="607"/>
      <c r="EG9" s="607"/>
      <c r="EH9" s="607"/>
      <c r="EI9" s="607"/>
      <c r="EJ9" s="607"/>
      <c r="EK9" s="607"/>
      <c r="EL9" s="607"/>
      <c r="EM9" s="607"/>
      <c r="EN9" s="607"/>
      <c r="EO9" s="607"/>
      <c r="EP9" s="607"/>
      <c r="EQ9" s="607"/>
      <c r="ER9" s="607"/>
      <c r="ES9" s="607"/>
      <c r="ET9" s="607"/>
      <c r="EU9" s="607"/>
      <c r="EV9" s="607"/>
      <c r="EW9" s="607"/>
      <c r="EX9" s="607"/>
      <c r="EY9" s="607"/>
      <c r="EZ9" s="607"/>
      <c r="FA9" s="607"/>
      <c r="FB9" s="607"/>
      <c r="FC9" s="607"/>
      <c r="FD9" s="607"/>
      <c r="FE9" s="607"/>
      <c r="FF9" s="607"/>
      <c r="FG9" s="607"/>
      <c r="FH9" s="607"/>
      <c r="FI9" s="607"/>
      <c r="FJ9" s="607"/>
      <c r="FK9" s="607"/>
      <c r="FL9" s="607"/>
      <c r="FM9" s="607"/>
      <c r="FN9" s="607"/>
      <c r="FO9" s="607"/>
      <c r="FP9" s="607"/>
      <c r="FQ9" s="607"/>
      <c r="FR9" s="607"/>
      <c r="FS9" s="607"/>
      <c r="FT9" s="607"/>
      <c r="FU9" s="607"/>
      <c r="FV9" s="607"/>
      <c r="FW9" s="607"/>
      <c r="FX9" s="607"/>
      <c r="FY9" s="607"/>
      <c r="FZ9" s="607"/>
      <c r="GA9" s="607"/>
      <c r="GB9" s="607"/>
      <c r="GC9" s="607"/>
      <c r="GD9" s="607"/>
      <c r="GE9" s="607"/>
      <c r="GF9" s="608"/>
      <c r="GG9" s="607"/>
      <c r="GH9" s="607"/>
      <c r="GI9" s="607"/>
      <c r="GJ9" s="607"/>
      <c r="GK9" s="607"/>
      <c r="GL9" s="607"/>
      <c r="GM9" s="607"/>
      <c r="GN9" s="607"/>
      <c r="GO9" s="607"/>
      <c r="GP9" s="607"/>
      <c r="GQ9" s="607"/>
      <c r="GR9" s="607"/>
      <c r="GS9" s="607"/>
      <c r="GT9" s="607"/>
      <c r="GU9" s="607"/>
      <c r="GV9" s="607"/>
      <c r="GW9" s="607"/>
      <c r="GX9" s="607"/>
      <c r="GY9" s="607"/>
      <c r="GZ9" s="607"/>
      <c r="HA9" s="607"/>
      <c r="HB9" s="607"/>
      <c r="HC9" s="607"/>
      <c r="HD9" s="607"/>
      <c r="HE9" s="607"/>
      <c r="HF9" s="607"/>
      <c r="HG9" s="607"/>
      <c r="HH9" s="607"/>
      <c r="HI9" s="607"/>
      <c r="HJ9" s="607"/>
      <c r="HK9" s="607"/>
      <c r="HL9" s="607"/>
      <c r="HM9" s="607"/>
      <c r="HN9" s="607"/>
      <c r="HO9" s="607"/>
      <c r="HP9" s="607"/>
      <c r="HQ9" s="607"/>
      <c r="HR9" s="607"/>
      <c r="HS9" s="607"/>
      <c r="HT9" s="607"/>
      <c r="HU9" s="607"/>
      <c r="HV9" s="607"/>
      <c r="HW9" s="607"/>
      <c r="HX9" s="607"/>
      <c r="HY9" s="607"/>
      <c r="HZ9" s="607"/>
      <c r="IA9" s="607"/>
      <c r="IB9" s="607"/>
      <c r="IC9" s="607"/>
      <c r="ID9" s="607"/>
      <c r="IE9" s="607"/>
      <c r="IF9" s="607"/>
      <c r="IG9" s="607"/>
      <c r="IH9" s="607"/>
      <c r="II9" s="607"/>
      <c r="IJ9" s="607"/>
    </row>
    <row r="10" spans="1:246">
      <c r="A10" s="588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600"/>
      <c r="Y10" s="600"/>
      <c r="Z10" s="600"/>
      <c r="AA10" s="600"/>
      <c r="AB10" s="600"/>
      <c r="AC10" s="600"/>
      <c r="AD10" s="600"/>
      <c r="AE10" s="600"/>
      <c r="AF10" s="600"/>
      <c r="AG10" s="600"/>
      <c r="AH10" s="600"/>
      <c r="AI10" s="601"/>
      <c r="AJ10" s="601"/>
      <c r="AK10" s="601"/>
      <c r="AL10" s="601"/>
      <c r="AM10" s="601"/>
      <c r="AN10" s="601"/>
      <c r="AO10" s="601"/>
      <c r="AP10" s="601"/>
      <c r="AQ10" s="601"/>
      <c r="AR10" s="601"/>
      <c r="AS10" s="601"/>
      <c r="AT10" s="601"/>
      <c r="AU10" s="601"/>
      <c r="AV10" s="601"/>
      <c r="AW10" s="605"/>
      <c r="AX10" s="605"/>
      <c r="AY10" s="605"/>
      <c r="AZ10" s="605"/>
      <c r="BA10" s="606"/>
      <c r="BB10" s="607"/>
      <c r="BC10" s="607"/>
      <c r="BD10" s="607"/>
      <c r="BE10" s="607"/>
      <c r="BF10" s="607"/>
      <c r="BG10" s="607"/>
      <c r="BH10" s="607"/>
      <c r="BI10" s="607"/>
      <c r="BJ10" s="607"/>
      <c r="BK10" s="607"/>
      <c r="BL10" s="607"/>
      <c r="BM10" s="607"/>
      <c r="BN10" s="607"/>
      <c r="BO10" s="607"/>
      <c r="BP10" s="607"/>
      <c r="BQ10" s="607"/>
      <c r="BR10" s="607"/>
      <c r="BS10" s="607"/>
      <c r="BT10" s="607"/>
      <c r="BU10" s="607"/>
      <c r="BV10" s="607"/>
      <c r="BW10" s="607"/>
      <c r="BX10" s="607"/>
      <c r="BY10" s="607"/>
      <c r="BZ10" s="607"/>
      <c r="CA10" s="607"/>
      <c r="CB10" s="607"/>
      <c r="CC10" s="607"/>
      <c r="CD10" s="607"/>
      <c r="CE10" s="607"/>
      <c r="CF10" s="607"/>
      <c r="CG10" s="607"/>
      <c r="CH10" s="607"/>
      <c r="CI10" s="607"/>
      <c r="CJ10" s="607"/>
      <c r="CK10" s="607"/>
      <c r="CL10" s="607"/>
      <c r="CM10" s="607"/>
      <c r="CN10" s="607"/>
      <c r="CO10" s="607"/>
      <c r="CP10" s="607"/>
      <c r="CQ10" s="607"/>
      <c r="CR10" s="607"/>
      <c r="CS10" s="607"/>
      <c r="CT10" s="607"/>
      <c r="CU10" s="607"/>
      <c r="CV10" s="607"/>
      <c r="CW10" s="607"/>
      <c r="CX10" s="607"/>
      <c r="CY10" s="607"/>
      <c r="CZ10" s="607"/>
      <c r="DA10" s="607"/>
      <c r="DB10" s="607"/>
      <c r="DC10" s="607"/>
      <c r="DD10" s="607"/>
      <c r="DE10" s="607"/>
      <c r="DF10" s="607"/>
      <c r="DG10" s="607"/>
      <c r="DH10" s="607"/>
      <c r="DI10" s="607"/>
      <c r="DJ10" s="607"/>
      <c r="DK10" s="607"/>
      <c r="DL10" s="607"/>
      <c r="DM10" s="607"/>
      <c r="DN10" s="607"/>
      <c r="DO10" s="607"/>
      <c r="DP10" s="607"/>
      <c r="DQ10" s="607"/>
      <c r="DR10" s="607"/>
      <c r="DS10" s="607"/>
      <c r="DT10" s="607"/>
      <c r="DU10" s="607"/>
      <c r="DV10" s="607"/>
      <c r="DW10" s="607"/>
      <c r="DX10" s="607"/>
      <c r="DY10" s="607"/>
      <c r="DZ10" s="607"/>
      <c r="EA10" s="607"/>
      <c r="EB10" s="607"/>
      <c r="EC10" s="607"/>
      <c r="ED10" s="607"/>
      <c r="EE10" s="607"/>
      <c r="EF10" s="607"/>
      <c r="EG10" s="607"/>
      <c r="EH10" s="607"/>
      <c r="EI10" s="607"/>
      <c r="EJ10" s="607"/>
      <c r="EK10" s="607"/>
      <c r="EL10" s="607"/>
      <c r="EM10" s="607"/>
      <c r="EN10" s="607"/>
      <c r="EO10" s="607"/>
      <c r="EP10" s="607"/>
      <c r="EQ10" s="607"/>
      <c r="ER10" s="607"/>
      <c r="ES10" s="607"/>
      <c r="ET10" s="607"/>
      <c r="EU10" s="607"/>
      <c r="EV10" s="607"/>
      <c r="EW10" s="607"/>
      <c r="EX10" s="607"/>
      <c r="EY10" s="607"/>
      <c r="EZ10" s="607"/>
      <c r="FA10" s="607"/>
      <c r="FB10" s="607"/>
      <c r="FC10" s="607"/>
      <c r="FD10" s="607"/>
      <c r="FE10" s="607"/>
      <c r="FF10" s="607"/>
      <c r="FG10" s="607"/>
      <c r="FH10" s="607"/>
      <c r="FI10" s="607"/>
      <c r="FJ10" s="607"/>
      <c r="FK10" s="607"/>
      <c r="FL10" s="607"/>
      <c r="FM10" s="607"/>
      <c r="FN10" s="607"/>
      <c r="FO10" s="607"/>
      <c r="FP10" s="607"/>
      <c r="FQ10" s="607"/>
      <c r="FR10" s="607"/>
      <c r="FS10" s="607"/>
      <c r="FT10" s="607"/>
      <c r="FU10" s="607"/>
      <c r="FV10" s="607"/>
      <c r="FW10" s="607"/>
      <c r="FX10" s="607"/>
      <c r="FY10" s="607"/>
      <c r="FZ10" s="607"/>
      <c r="GA10" s="607"/>
      <c r="GB10" s="607"/>
      <c r="GC10" s="607"/>
      <c r="GD10" s="607"/>
      <c r="GE10" s="607"/>
      <c r="GF10" s="608"/>
      <c r="GG10" s="607"/>
      <c r="GH10" s="607"/>
      <c r="GI10" s="607"/>
      <c r="GJ10" s="607"/>
      <c r="GK10" s="607"/>
      <c r="GL10" s="607"/>
      <c r="GM10" s="607"/>
      <c r="GN10" s="607"/>
      <c r="GO10" s="607"/>
      <c r="GP10" s="607"/>
      <c r="GQ10" s="607"/>
      <c r="GR10" s="607"/>
      <c r="GS10" s="607"/>
      <c r="GT10" s="607"/>
      <c r="GU10" s="607"/>
      <c r="GV10" s="607"/>
      <c r="GW10" s="607"/>
      <c r="GX10" s="607"/>
      <c r="GY10" s="607"/>
      <c r="GZ10" s="607"/>
      <c r="HA10" s="607"/>
      <c r="HB10" s="607"/>
      <c r="HC10" s="607"/>
      <c r="HD10" s="607"/>
      <c r="HE10" s="607"/>
      <c r="HF10" s="607"/>
      <c r="HG10" s="607"/>
      <c r="HH10" s="607"/>
      <c r="HI10" s="607"/>
      <c r="HJ10" s="607"/>
      <c r="HK10" s="607"/>
      <c r="HL10" s="607"/>
      <c r="HM10" s="607"/>
      <c r="HN10" s="607"/>
      <c r="HO10" s="607"/>
      <c r="HP10" s="607"/>
      <c r="HQ10" s="607"/>
      <c r="HR10" s="607"/>
      <c r="HS10" s="607"/>
      <c r="HT10" s="607"/>
      <c r="HU10" s="607"/>
      <c r="HV10" s="607"/>
      <c r="HW10" s="607"/>
      <c r="HX10" s="607"/>
      <c r="HY10" s="607"/>
      <c r="HZ10" s="607"/>
      <c r="IA10" s="607"/>
      <c r="IB10" s="607"/>
      <c r="IC10" s="607"/>
      <c r="ID10" s="607"/>
      <c r="IE10" s="607"/>
      <c r="IF10" s="607"/>
      <c r="IG10" s="607"/>
      <c r="IH10" s="607"/>
      <c r="II10" s="607"/>
      <c r="IJ10" s="607"/>
    </row>
    <row r="11" spans="1:246">
      <c r="A11" s="588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600"/>
      <c r="Y11" s="600"/>
      <c r="Z11" s="600"/>
      <c r="AA11" s="600"/>
      <c r="AB11" s="600"/>
      <c r="AC11" s="600"/>
      <c r="AD11" s="600"/>
      <c r="AE11" s="600"/>
      <c r="AF11" s="600"/>
      <c r="AG11" s="600"/>
      <c r="AH11" s="600"/>
      <c r="AI11" s="601"/>
      <c r="AJ11" s="601"/>
      <c r="AK11" s="601"/>
      <c r="AL11" s="601"/>
      <c r="AM11" s="601"/>
      <c r="AN11" s="601"/>
      <c r="AO11" s="601"/>
      <c r="AP11" s="601"/>
      <c r="AQ11" s="601"/>
      <c r="AR11" s="601"/>
      <c r="AS11" s="601"/>
      <c r="AT11" s="601"/>
      <c r="AU11" s="601"/>
      <c r="AV11" s="601"/>
      <c r="AW11" s="605"/>
      <c r="AX11" s="605"/>
      <c r="AY11" s="605"/>
      <c r="AZ11" s="605"/>
      <c r="BA11" s="606"/>
      <c r="BB11" s="607"/>
      <c r="BC11" s="607"/>
      <c r="BD11" s="607"/>
      <c r="BE11" s="607"/>
      <c r="BF11" s="607"/>
      <c r="BG11" s="607"/>
      <c r="BH11" s="607"/>
      <c r="BI11" s="607"/>
      <c r="BJ11" s="607"/>
      <c r="BK11" s="607"/>
      <c r="BL11" s="607"/>
      <c r="BM11" s="607"/>
      <c r="BN11" s="607"/>
      <c r="BO11" s="607"/>
      <c r="BP11" s="607"/>
      <c r="BQ11" s="607"/>
      <c r="BR11" s="607"/>
      <c r="BS11" s="607"/>
      <c r="BT11" s="607"/>
      <c r="BU11" s="607"/>
      <c r="BV11" s="607"/>
      <c r="BW11" s="607"/>
      <c r="BX11" s="607"/>
      <c r="BY11" s="607"/>
      <c r="BZ11" s="607"/>
      <c r="CA11" s="607"/>
      <c r="CB11" s="607"/>
      <c r="CC11" s="607"/>
      <c r="CD11" s="607"/>
      <c r="CE11" s="607"/>
      <c r="CF11" s="607"/>
      <c r="CG11" s="607"/>
      <c r="CH11" s="607"/>
      <c r="CI11" s="607"/>
      <c r="CJ11" s="607"/>
      <c r="CK11" s="607"/>
      <c r="CL11" s="607"/>
      <c r="CM11" s="607"/>
      <c r="CN11" s="607"/>
      <c r="CO11" s="607"/>
      <c r="CP11" s="607"/>
      <c r="CQ11" s="607"/>
      <c r="CR11" s="607"/>
      <c r="CS11" s="607"/>
      <c r="CT11" s="607"/>
      <c r="CU11" s="607"/>
      <c r="CV11" s="607"/>
      <c r="CW11" s="607"/>
      <c r="CX11" s="607"/>
      <c r="CY11" s="607"/>
      <c r="CZ11" s="607"/>
      <c r="DA11" s="607"/>
      <c r="DB11" s="607"/>
      <c r="DC11" s="607"/>
      <c r="DD11" s="607"/>
      <c r="DE11" s="607"/>
      <c r="DF11" s="607"/>
      <c r="DG11" s="607"/>
      <c r="DH11" s="607"/>
      <c r="DI11" s="607"/>
      <c r="DJ11" s="607"/>
      <c r="DK11" s="607"/>
      <c r="DL11" s="607"/>
      <c r="DM11" s="607"/>
      <c r="DN11" s="607"/>
      <c r="DO11" s="607"/>
      <c r="DP11" s="607"/>
      <c r="DQ11" s="607"/>
      <c r="DR11" s="607"/>
      <c r="DS11" s="607"/>
      <c r="DT11" s="607"/>
      <c r="DU11" s="607"/>
      <c r="DV11" s="607"/>
      <c r="DW11" s="607"/>
      <c r="DX11" s="607"/>
      <c r="DY11" s="607"/>
      <c r="DZ11" s="607"/>
      <c r="EA11" s="607"/>
      <c r="EB11" s="607"/>
      <c r="EC11" s="607"/>
      <c r="ED11" s="607"/>
      <c r="EE11" s="607"/>
      <c r="EF11" s="607"/>
      <c r="EG11" s="607"/>
      <c r="EH11" s="607"/>
      <c r="EI11" s="607"/>
      <c r="EJ11" s="607"/>
      <c r="EK11" s="607"/>
      <c r="EL11" s="607"/>
      <c r="EM11" s="607"/>
      <c r="EN11" s="607"/>
      <c r="EO11" s="607"/>
      <c r="EP11" s="607"/>
      <c r="EQ11" s="607"/>
      <c r="ER11" s="607"/>
      <c r="ES11" s="607"/>
      <c r="ET11" s="607"/>
      <c r="EU11" s="607"/>
      <c r="EV11" s="607"/>
      <c r="EW11" s="607"/>
      <c r="EX11" s="607"/>
      <c r="EY11" s="607"/>
      <c r="EZ11" s="607"/>
      <c r="FA11" s="607"/>
      <c r="FB11" s="607"/>
      <c r="FC11" s="607"/>
      <c r="FD11" s="607"/>
      <c r="FE11" s="607"/>
      <c r="FF11" s="607"/>
      <c r="FG11" s="607"/>
      <c r="FH11" s="607"/>
      <c r="FI11" s="607"/>
      <c r="FJ11" s="607"/>
      <c r="FK11" s="607"/>
      <c r="FL11" s="607"/>
      <c r="FM11" s="607"/>
      <c r="FN11" s="607"/>
      <c r="FO11" s="607"/>
      <c r="FP11" s="607"/>
      <c r="FQ11" s="607"/>
      <c r="FR11" s="607"/>
      <c r="FS11" s="607"/>
      <c r="FT11" s="607"/>
      <c r="FU11" s="607"/>
      <c r="FV11" s="607"/>
      <c r="FW11" s="607"/>
      <c r="FX11" s="607"/>
      <c r="FY11" s="607"/>
      <c r="FZ11" s="607"/>
      <c r="GA11" s="607"/>
      <c r="GB11" s="607"/>
      <c r="GC11" s="607"/>
      <c r="GD11" s="607"/>
      <c r="GE11" s="607"/>
      <c r="GF11" s="608"/>
      <c r="GG11" s="607"/>
      <c r="GH11" s="607"/>
      <c r="GI11" s="607"/>
      <c r="GJ11" s="607"/>
      <c r="GK11" s="607"/>
      <c r="GL11" s="607"/>
      <c r="GM11" s="607"/>
      <c r="GN11" s="607"/>
      <c r="GO11" s="607"/>
      <c r="GP11" s="607"/>
      <c r="GQ11" s="607"/>
      <c r="GR11" s="607"/>
      <c r="GS11" s="607"/>
      <c r="GT11" s="607"/>
      <c r="GU11" s="607"/>
      <c r="GV11" s="607"/>
      <c r="GW11" s="607"/>
      <c r="GX11" s="607"/>
      <c r="GY11" s="607"/>
      <c r="GZ11" s="607"/>
      <c r="HA11" s="607"/>
      <c r="HB11" s="607"/>
      <c r="HC11" s="607"/>
      <c r="HD11" s="607"/>
      <c r="HE11" s="607"/>
      <c r="HF11" s="607"/>
      <c r="HG11" s="607"/>
      <c r="HH11" s="607"/>
      <c r="HI11" s="607"/>
      <c r="HJ11" s="607"/>
      <c r="HK11" s="607"/>
      <c r="HL11" s="607"/>
      <c r="HM11" s="607"/>
      <c r="HN11" s="607"/>
      <c r="HO11" s="607"/>
      <c r="HP11" s="607"/>
      <c r="HQ11" s="607"/>
      <c r="HR11" s="607"/>
      <c r="HS11" s="607"/>
      <c r="HT11" s="607"/>
      <c r="HU11" s="607"/>
      <c r="HV11" s="607"/>
      <c r="HW11" s="607"/>
      <c r="HX11" s="607"/>
      <c r="HY11" s="607"/>
      <c r="HZ11" s="607"/>
      <c r="IA11" s="607"/>
      <c r="IB11" s="607"/>
      <c r="IC11" s="607"/>
      <c r="ID11" s="607"/>
      <c r="IE11" s="607"/>
      <c r="IF11" s="607"/>
      <c r="IG11" s="607"/>
      <c r="IH11" s="607"/>
      <c r="II11" s="607"/>
      <c r="IJ11" s="607"/>
    </row>
    <row r="12" spans="1:246">
      <c r="A12" s="588"/>
      <c r="B12" s="588"/>
      <c r="C12" s="588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600"/>
      <c r="Y12" s="600"/>
      <c r="Z12" s="600"/>
      <c r="AA12" s="600"/>
      <c r="AB12" s="600"/>
      <c r="AC12" s="600"/>
      <c r="AD12" s="600"/>
      <c r="AE12" s="600"/>
      <c r="AF12" s="600"/>
      <c r="AG12" s="600"/>
      <c r="AH12" s="600"/>
      <c r="AI12" s="601"/>
      <c r="AJ12" s="601"/>
      <c r="AK12" s="601"/>
      <c r="AL12" s="601"/>
      <c r="AM12" s="601"/>
      <c r="AN12" s="601"/>
      <c r="AO12" s="601"/>
      <c r="AP12" s="601"/>
      <c r="AQ12" s="601"/>
      <c r="AR12" s="601"/>
      <c r="AS12" s="601"/>
      <c r="AT12" s="601"/>
      <c r="AU12" s="601"/>
      <c r="AV12" s="601"/>
      <c r="AW12" s="605"/>
      <c r="AX12" s="605"/>
      <c r="AY12" s="605"/>
      <c r="AZ12" s="605"/>
      <c r="BA12" s="606"/>
      <c r="BB12" s="607"/>
      <c r="BC12" s="607"/>
      <c r="BD12" s="607"/>
      <c r="BE12" s="607"/>
      <c r="BF12" s="607"/>
      <c r="BG12" s="607"/>
      <c r="BH12" s="607"/>
      <c r="BI12" s="607"/>
      <c r="BJ12" s="607"/>
      <c r="BK12" s="607"/>
      <c r="BL12" s="607"/>
      <c r="BM12" s="607"/>
      <c r="BN12" s="607"/>
      <c r="BO12" s="607"/>
      <c r="BP12" s="607"/>
      <c r="BQ12" s="607"/>
      <c r="BR12" s="607"/>
      <c r="BS12" s="607"/>
      <c r="BT12" s="607"/>
      <c r="BU12" s="607"/>
      <c r="BV12" s="607"/>
      <c r="BW12" s="607"/>
      <c r="BX12" s="607"/>
      <c r="BY12" s="607"/>
      <c r="BZ12" s="607"/>
      <c r="CA12" s="607"/>
      <c r="CB12" s="607"/>
      <c r="CC12" s="607"/>
      <c r="CD12" s="607"/>
      <c r="CE12" s="607"/>
      <c r="CF12" s="607"/>
      <c r="CG12" s="607"/>
      <c r="CH12" s="607"/>
      <c r="CI12" s="607"/>
      <c r="CJ12" s="607"/>
      <c r="CK12" s="607"/>
      <c r="CL12" s="607"/>
      <c r="CM12" s="607"/>
      <c r="CN12" s="607"/>
      <c r="CO12" s="607"/>
      <c r="CP12" s="607"/>
      <c r="CQ12" s="607"/>
      <c r="CR12" s="607"/>
      <c r="CS12" s="607"/>
      <c r="CT12" s="607"/>
      <c r="CU12" s="607"/>
      <c r="CV12" s="607"/>
      <c r="CW12" s="607"/>
      <c r="CX12" s="607"/>
      <c r="CY12" s="607"/>
      <c r="CZ12" s="607"/>
      <c r="DA12" s="607"/>
      <c r="DB12" s="607"/>
      <c r="DC12" s="607"/>
      <c r="DD12" s="607"/>
      <c r="DE12" s="607"/>
      <c r="DF12" s="607"/>
      <c r="DG12" s="607"/>
      <c r="DH12" s="607"/>
      <c r="DI12" s="607"/>
      <c r="DJ12" s="607"/>
      <c r="DK12" s="607"/>
      <c r="DL12" s="607"/>
      <c r="DM12" s="607"/>
      <c r="DN12" s="607"/>
      <c r="DO12" s="607"/>
      <c r="DP12" s="607"/>
      <c r="DQ12" s="607"/>
      <c r="DR12" s="607"/>
      <c r="DS12" s="607"/>
      <c r="DT12" s="607"/>
      <c r="DU12" s="607"/>
      <c r="DV12" s="607"/>
      <c r="DW12" s="607"/>
      <c r="DX12" s="607"/>
      <c r="DY12" s="607"/>
      <c r="DZ12" s="607"/>
      <c r="EA12" s="607"/>
      <c r="EB12" s="607"/>
      <c r="EC12" s="607"/>
      <c r="ED12" s="607"/>
      <c r="EE12" s="607"/>
      <c r="EF12" s="607"/>
      <c r="EG12" s="607"/>
      <c r="EH12" s="607"/>
      <c r="EI12" s="607"/>
      <c r="EJ12" s="607"/>
      <c r="EK12" s="607"/>
      <c r="EL12" s="607"/>
      <c r="EM12" s="607"/>
      <c r="EN12" s="607"/>
      <c r="EO12" s="607"/>
      <c r="EP12" s="607"/>
      <c r="EQ12" s="607"/>
      <c r="ER12" s="607"/>
      <c r="ES12" s="607"/>
      <c r="ET12" s="607"/>
      <c r="EU12" s="607"/>
      <c r="EV12" s="607"/>
      <c r="EW12" s="607"/>
      <c r="EX12" s="607"/>
      <c r="EY12" s="607"/>
      <c r="EZ12" s="607"/>
      <c r="FA12" s="607"/>
      <c r="FB12" s="607"/>
      <c r="FC12" s="607"/>
      <c r="FD12" s="607"/>
      <c r="FE12" s="607"/>
      <c r="FF12" s="607"/>
      <c r="FG12" s="607"/>
      <c r="FH12" s="607"/>
      <c r="FI12" s="607"/>
      <c r="FJ12" s="607"/>
      <c r="FK12" s="607"/>
      <c r="FL12" s="607"/>
      <c r="FM12" s="607"/>
      <c r="FN12" s="607"/>
      <c r="FO12" s="607"/>
      <c r="FP12" s="607"/>
      <c r="FQ12" s="607"/>
      <c r="FR12" s="607"/>
      <c r="FS12" s="607"/>
      <c r="FT12" s="607"/>
      <c r="FU12" s="607"/>
      <c r="FV12" s="607"/>
      <c r="FW12" s="607"/>
      <c r="FX12" s="607"/>
      <c r="FY12" s="607"/>
      <c r="FZ12" s="607"/>
      <c r="GA12" s="607"/>
      <c r="GB12" s="607"/>
      <c r="GC12" s="607"/>
      <c r="GD12" s="607"/>
      <c r="GE12" s="607"/>
      <c r="GF12" s="608"/>
      <c r="GG12" s="607"/>
      <c r="GH12" s="607"/>
      <c r="GI12" s="607"/>
      <c r="GJ12" s="607"/>
      <c r="GK12" s="607"/>
      <c r="GL12" s="607"/>
      <c r="GM12" s="607"/>
      <c r="GN12" s="607"/>
      <c r="GO12" s="607"/>
      <c r="GP12" s="607"/>
      <c r="GQ12" s="607"/>
      <c r="GR12" s="607"/>
      <c r="GS12" s="607"/>
      <c r="GT12" s="607"/>
      <c r="GU12" s="607"/>
      <c r="GV12" s="607"/>
      <c r="GW12" s="607"/>
      <c r="GX12" s="607"/>
      <c r="GY12" s="607"/>
      <c r="GZ12" s="607"/>
      <c r="HA12" s="607"/>
      <c r="HB12" s="607"/>
      <c r="HC12" s="607"/>
      <c r="HD12" s="607"/>
      <c r="HE12" s="607"/>
      <c r="HF12" s="607"/>
      <c r="HG12" s="607"/>
      <c r="HH12" s="607"/>
      <c r="HI12" s="607"/>
      <c r="HJ12" s="607"/>
      <c r="HK12" s="607"/>
      <c r="HL12" s="607"/>
      <c r="HM12" s="607"/>
      <c r="HN12" s="607"/>
      <c r="HO12" s="607"/>
      <c r="HP12" s="607"/>
      <c r="HQ12" s="607"/>
      <c r="HR12" s="607"/>
      <c r="HS12" s="607"/>
      <c r="HT12" s="607"/>
      <c r="HU12" s="607"/>
      <c r="HV12" s="607"/>
      <c r="HW12" s="607"/>
      <c r="HX12" s="607"/>
      <c r="HY12" s="607"/>
      <c r="HZ12" s="607"/>
      <c r="IA12" s="607"/>
      <c r="IB12" s="607"/>
      <c r="IC12" s="607"/>
      <c r="ID12" s="607"/>
      <c r="IE12" s="607"/>
      <c r="IF12" s="607"/>
      <c r="IG12" s="607"/>
      <c r="IH12" s="607"/>
      <c r="II12" s="607"/>
      <c r="IJ12" s="607"/>
    </row>
    <row r="13" spans="1:246">
      <c r="A13" s="588"/>
      <c r="B13" s="588"/>
      <c r="C13" s="588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600"/>
      <c r="Y13" s="600"/>
      <c r="Z13" s="600"/>
      <c r="AA13" s="600"/>
      <c r="AB13" s="600"/>
      <c r="AC13" s="600"/>
      <c r="AD13" s="600"/>
      <c r="AE13" s="600"/>
      <c r="AF13" s="600"/>
      <c r="AG13" s="600"/>
      <c r="AH13" s="600"/>
      <c r="AI13" s="601"/>
      <c r="AJ13" s="601"/>
      <c r="AK13" s="601"/>
      <c r="AL13" s="601"/>
      <c r="AM13" s="601"/>
      <c r="AN13" s="601"/>
      <c r="AO13" s="601"/>
      <c r="AP13" s="601"/>
      <c r="AQ13" s="601"/>
      <c r="AR13" s="601"/>
      <c r="AS13" s="601"/>
      <c r="AT13" s="601"/>
      <c r="AU13" s="601"/>
      <c r="AV13" s="601"/>
      <c r="AW13" s="605"/>
      <c r="AX13" s="605"/>
      <c r="AY13" s="605"/>
      <c r="AZ13" s="605"/>
      <c r="BA13" s="606"/>
      <c r="BB13" s="607"/>
      <c r="BC13" s="607"/>
      <c r="BD13" s="607"/>
      <c r="BE13" s="607"/>
      <c r="BF13" s="607"/>
      <c r="BG13" s="607"/>
      <c r="BH13" s="607"/>
      <c r="BI13" s="607"/>
      <c r="BJ13" s="607"/>
      <c r="BK13" s="607"/>
      <c r="BL13" s="607"/>
      <c r="BM13" s="607"/>
      <c r="BN13" s="607"/>
      <c r="BO13" s="607"/>
      <c r="BP13" s="607"/>
      <c r="BQ13" s="607"/>
      <c r="BR13" s="607"/>
      <c r="BS13" s="607"/>
      <c r="BT13" s="607"/>
      <c r="BU13" s="607"/>
      <c r="BV13" s="607"/>
      <c r="BW13" s="607"/>
      <c r="BX13" s="607"/>
      <c r="BY13" s="607"/>
      <c r="BZ13" s="607"/>
      <c r="CA13" s="607"/>
      <c r="CB13" s="607"/>
      <c r="CC13" s="607"/>
      <c r="CD13" s="607"/>
      <c r="CE13" s="607"/>
      <c r="CF13" s="607"/>
      <c r="CG13" s="607"/>
      <c r="CH13" s="607"/>
      <c r="CI13" s="607"/>
      <c r="CJ13" s="607"/>
      <c r="CK13" s="607"/>
      <c r="CL13" s="607"/>
      <c r="CM13" s="607"/>
      <c r="CN13" s="607"/>
      <c r="CO13" s="607"/>
      <c r="CP13" s="607"/>
      <c r="CQ13" s="607"/>
      <c r="CR13" s="607"/>
      <c r="CS13" s="607"/>
      <c r="CT13" s="607"/>
      <c r="CU13" s="607"/>
      <c r="CV13" s="607"/>
      <c r="CW13" s="607"/>
      <c r="CX13" s="607"/>
      <c r="CY13" s="607"/>
      <c r="CZ13" s="607"/>
      <c r="DA13" s="607"/>
      <c r="DB13" s="607"/>
      <c r="DC13" s="607"/>
      <c r="DD13" s="607"/>
      <c r="DE13" s="607"/>
      <c r="DF13" s="607"/>
      <c r="DG13" s="607"/>
      <c r="DH13" s="607"/>
      <c r="DI13" s="607"/>
      <c r="DJ13" s="607"/>
      <c r="DK13" s="607"/>
      <c r="DL13" s="607"/>
      <c r="DM13" s="607"/>
      <c r="DN13" s="607"/>
      <c r="DO13" s="607"/>
      <c r="DP13" s="607"/>
      <c r="DQ13" s="607"/>
      <c r="DR13" s="607"/>
      <c r="DS13" s="607"/>
      <c r="DT13" s="607"/>
      <c r="DU13" s="607"/>
      <c r="DV13" s="607"/>
      <c r="DW13" s="607"/>
      <c r="DX13" s="607"/>
      <c r="DY13" s="607"/>
      <c r="DZ13" s="607"/>
      <c r="EA13" s="607"/>
      <c r="EB13" s="607"/>
      <c r="EC13" s="607"/>
      <c r="ED13" s="607"/>
      <c r="EE13" s="607"/>
      <c r="EF13" s="607"/>
      <c r="EG13" s="607"/>
      <c r="EH13" s="607"/>
      <c r="EI13" s="607"/>
      <c r="EJ13" s="607"/>
      <c r="EK13" s="607"/>
      <c r="EL13" s="607"/>
      <c r="EM13" s="607"/>
      <c r="EN13" s="607"/>
      <c r="EO13" s="607"/>
      <c r="EP13" s="607"/>
      <c r="EQ13" s="607"/>
      <c r="ER13" s="607"/>
      <c r="ES13" s="607"/>
      <c r="ET13" s="607"/>
      <c r="EU13" s="607"/>
      <c r="EV13" s="607"/>
      <c r="EW13" s="607"/>
      <c r="EX13" s="607"/>
      <c r="EY13" s="607"/>
      <c r="EZ13" s="607"/>
      <c r="FA13" s="607"/>
      <c r="FB13" s="607"/>
      <c r="FC13" s="607"/>
      <c r="FD13" s="607"/>
      <c r="FE13" s="607"/>
      <c r="FF13" s="607"/>
      <c r="FG13" s="607"/>
      <c r="FH13" s="607"/>
      <c r="FI13" s="607"/>
      <c r="FJ13" s="607"/>
      <c r="FK13" s="607"/>
      <c r="FL13" s="607"/>
      <c r="FM13" s="607"/>
      <c r="FN13" s="607"/>
      <c r="FO13" s="607"/>
      <c r="FP13" s="607"/>
      <c r="FQ13" s="607"/>
      <c r="FR13" s="607"/>
      <c r="FS13" s="607"/>
      <c r="FT13" s="607"/>
      <c r="FU13" s="607"/>
      <c r="FV13" s="607"/>
      <c r="FW13" s="607"/>
      <c r="FX13" s="607"/>
      <c r="FY13" s="607"/>
      <c r="FZ13" s="607"/>
      <c r="GA13" s="607"/>
      <c r="GB13" s="607"/>
      <c r="GC13" s="607"/>
      <c r="GD13" s="607"/>
      <c r="GE13" s="607"/>
      <c r="GF13" s="608"/>
      <c r="GG13" s="607"/>
      <c r="GH13" s="607"/>
      <c r="GI13" s="607"/>
      <c r="GJ13" s="607"/>
      <c r="GK13" s="607"/>
      <c r="GL13" s="607"/>
      <c r="GM13" s="607"/>
      <c r="GN13" s="607"/>
      <c r="GO13" s="607"/>
      <c r="GP13" s="607"/>
      <c r="GQ13" s="607"/>
      <c r="GR13" s="607"/>
      <c r="GS13" s="607"/>
      <c r="GT13" s="607"/>
      <c r="GU13" s="607"/>
      <c r="GV13" s="607"/>
      <c r="GW13" s="607"/>
      <c r="GX13" s="607"/>
      <c r="GY13" s="607"/>
      <c r="GZ13" s="607"/>
      <c r="HA13" s="607"/>
      <c r="HB13" s="607"/>
      <c r="HC13" s="607"/>
      <c r="HD13" s="607"/>
      <c r="HE13" s="607"/>
      <c r="HF13" s="607"/>
      <c r="HG13" s="607"/>
      <c r="HH13" s="607"/>
      <c r="HI13" s="607"/>
      <c r="HJ13" s="607"/>
      <c r="HK13" s="607"/>
      <c r="HL13" s="607"/>
      <c r="HM13" s="607"/>
      <c r="HN13" s="607"/>
      <c r="HO13" s="607"/>
      <c r="HP13" s="607"/>
      <c r="HQ13" s="607"/>
      <c r="HR13" s="607"/>
      <c r="HS13" s="607"/>
      <c r="HT13" s="607"/>
      <c r="HU13" s="607"/>
      <c r="HV13" s="607"/>
      <c r="HW13" s="607"/>
      <c r="HX13" s="607"/>
      <c r="HY13" s="607"/>
      <c r="HZ13" s="607"/>
      <c r="IA13" s="607"/>
      <c r="IB13" s="607"/>
      <c r="IC13" s="607"/>
      <c r="ID13" s="607"/>
      <c r="IE13" s="607"/>
      <c r="IF13" s="607"/>
      <c r="IG13" s="607"/>
      <c r="IH13" s="607"/>
      <c r="II13" s="607"/>
      <c r="IJ13" s="607"/>
    </row>
    <row r="14" spans="1:246" ht="13.5" thickBot="1">
      <c r="A14" s="588"/>
      <c r="B14" s="588"/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600"/>
      <c r="Y14" s="600"/>
      <c r="Z14" s="600"/>
      <c r="AA14" s="600"/>
      <c r="AB14" s="600"/>
      <c r="AC14" s="600"/>
      <c r="AD14" s="600"/>
      <c r="AE14" s="600"/>
      <c r="AF14" s="600"/>
      <c r="AG14" s="600"/>
      <c r="AH14" s="600"/>
      <c r="AI14" s="601"/>
      <c r="AJ14" s="601"/>
      <c r="AK14" s="601"/>
      <c r="AL14" s="601"/>
      <c r="AM14" s="601"/>
      <c r="AN14" s="601"/>
      <c r="AO14" s="601"/>
      <c r="AP14" s="601"/>
      <c r="AQ14" s="601"/>
      <c r="AR14" s="601"/>
      <c r="AS14" s="601"/>
      <c r="AT14" s="601"/>
      <c r="AU14" s="601"/>
      <c r="AV14" s="601"/>
      <c r="AW14" s="605"/>
      <c r="AX14" s="605"/>
      <c r="AY14" s="605"/>
      <c r="AZ14" s="605"/>
      <c r="BA14" s="606"/>
      <c r="BB14" s="607"/>
      <c r="BC14" s="607"/>
      <c r="BD14" s="607"/>
      <c r="BE14" s="607"/>
      <c r="BF14" s="607"/>
      <c r="BG14" s="607"/>
      <c r="BH14" s="607"/>
      <c r="BI14" s="607"/>
      <c r="BJ14" s="607"/>
      <c r="BK14" s="607"/>
      <c r="BL14" s="607"/>
      <c r="BM14" s="607"/>
      <c r="BN14" s="607"/>
      <c r="BO14" s="607"/>
      <c r="BP14" s="607"/>
      <c r="BQ14" s="607"/>
      <c r="BR14" s="607"/>
      <c r="BS14" s="607"/>
      <c r="BT14" s="607"/>
      <c r="BU14" s="607"/>
      <c r="BV14" s="607"/>
      <c r="BW14" s="607"/>
      <c r="BX14" s="607"/>
      <c r="BY14" s="607"/>
      <c r="BZ14" s="607"/>
      <c r="CA14" s="607"/>
      <c r="CB14" s="607"/>
      <c r="CC14" s="607"/>
      <c r="CD14" s="607"/>
      <c r="CE14" s="607"/>
      <c r="CF14" s="607"/>
      <c r="CG14" s="607"/>
      <c r="CH14" s="607"/>
      <c r="CI14" s="607"/>
      <c r="CJ14" s="607"/>
      <c r="CK14" s="607"/>
      <c r="CL14" s="607"/>
      <c r="CM14" s="607"/>
      <c r="CN14" s="607"/>
      <c r="CO14" s="607"/>
      <c r="CP14" s="607"/>
      <c r="CQ14" s="607"/>
      <c r="CR14" s="607"/>
      <c r="CS14" s="607"/>
      <c r="CT14" s="607"/>
      <c r="CU14" s="607"/>
      <c r="CV14" s="607"/>
      <c r="CW14" s="607"/>
      <c r="CX14" s="607"/>
      <c r="CY14" s="607"/>
      <c r="CZ14" s="607"/>
      <c r="DA14" s="607"/>
      <c r="DB14" s="607"/>
      <c r="DC14" s="607"/>
      <c r="DD14" s="607"/>
      <c r="DE14" s="607"/>
      <c r="DF14" s="607"/>
      <c r="DG14" s="607"/>
      <c r="DH14" s="607"/>
      <c r="DI14" s="607"/>
      <c r="DJ14" s="607"/>
      <c r="DK14" s="607"/>
      <c r="DL14" s="607"/>
      <c r="DM14" s="607"/>
      <c r="DN14" s="607"/>
      <c r="DO14" s="607"/>
      <c r="DP14" s="607"/>
      <c r="DQ14" s="607"/>
      <c r="DR14" s="607"/>
      <c r="DS14" s="607"/>
      <c r="DT14" s="607"/>
      <c r="DU14" s="607"/>
      <c r="DV14" s="607"/>
      <c r="DW14" s="607"/>
      <c r="DX14" s="607"/>
      <c r="DY14" s="607"/>
      <c r="DZ14" s="607"/>
      <c r="EA14" s="607"/>
      <c r="EB14" s="607"/>
      <c r="EC14" s="607"/>
      <c r="ED14" s="607"/>
      <c r="EE14" s="607"/>
      <c r="EF14" s="607"/>
      <c r="EG14" s="607"/>
      <c r="EH14" s="607"/>
      <c r="EI14" s="607"/>
      <c r="EJ14" s="607"/>
      <c r="EK14" s="607"/>
      <c r="EL14" s="607"/>
      <c r="EM14" s="607"/>
      <c r="EN14" s="607"/>
      <c r="EO14" s="607"/>
      <c r="EP14" s="607"/>
      <c r="EQ14" s="607"/>
      <c r="ER14" s="607"/>
      <c r="ES14" s="607"/>
      <c r="ET14" s="607"/>
      <c r="EU14" s="607"/>
      <c r="EV14" s="607"/>
      <c r="EW14" s="607"/>
      <c r="EX14" s="607"/>
      <c r="EY14" s="607"/>
      <c r="EZ14" s="607"/>
      <c r="FA14" s="607"/>
      <c r="FB14" s="607"/>
      <c r="FC14" s="607"/>
      <c r="FD14" s="607"/>
      <c r="FE14" s="607"/>
      <c r="FF14" s="607"/>
      <c r="FG14" s="607"/>
      <c r="FH14" s="607"/>
      <c r="FI14" s="607"/>
      <c r="FJ14" s="607"/>
      <c r="FK14" s="607"/>
      <c r="FL14" s="607"/>
      <c r="FM14" s="607"/>
      <c r="FN14" s="607"/>
      <c r="FO14" s="607"/>
      <c r="FP14" s="607"/>
      <c r="FQ14" s="607"/>
      <c r="FR14" s="607"/>
      <c r="FS14" s="607"/>
      <c r="FT14" s="607"/>
      <c r="FU14" s="607"/>
      <c r="FV14" s="607"/>
      <c r="FW14" s="607"/>
      <c r="FX14" s="607"/>
      <c r="FY14" s="607"/>
      <c r="FZ14" s="607"/>
      <c r="GA14" s="607"/>
      <c r="GB14" s="607"/>
      <c r="GC14" s="607"/>
      <c r="GD14" s="607"/>
      <c r="GE14" s="607"/>
      <c r="GF14" s="608"/>
      <c r="GG14" s="607"/>
      <c r="GH14" s="607"/>
      <c r="GI14" s="607"/>
      <c r="GJ14" s="607"/>
      <c r="GK14" s="607"/>
      <c r="GL14" s="607"/>
      <c r="GM14" s="607"/>
      <c r="GN14" s="607"/>
      <c r="GO14" s="607"/>
      <c r="GP14" s="607"/>
      <c r="GQ14" s="607"/>
      <c r="GR14" s="607"/>
      <c r="GS14" s="607"/>
      <c r="GT14" s="607"/>
      <c r="GU14" s="607"/>
      <c r="GV14" s="607"/>
      <c r="GW14" s="607"/>
      <c r="GX14" s="607"/>
      <c r="GY14" s="607"/>
      <c r="GZ14" s="607"/>
      <c r="HA14" s="607"/>
      <c r="HB14" s="607"/>
      <c r="HC14" s="607"/>
      <c r="HD14" s="607"/>
      <c r="HE14" s="607"/>
      <c r="HF14" s="607"/>
      <c r="HG14" s="607"/>
      <c r="HH14" s="607"/>
      <c r="HI14" s="607"/>
      <c r="HJ14" s="607"/>
      <c r="HK14" s="607"/>
      <c r="HL14" s="607"/>
      <c r="HM14" s="607"/>
      <c r="HN14" s="607"/>
      <c r="HO14" s="607"/>
      <c r="HP14" s="607"/>
      <c r="HQ14" s="607"/>
      <c r="HR14" s="607"/>
      <c r="HS14" s="607"/>
      <c r="HT14" s="607"/>
      <c r="HU14" s="607"/>
      <c r="HV14" s="607"/>
      <c r="HW14" s="607"/>
      <c r="HX14" s="607"/>
      <c r="HY14" s="607"/>
      <c r="HZ14" s="607"/>
      <c r="IA14" s="607"/>
      <c r="IB14" s="607"/>
      <c r="IC14" s="607"/>
      <c r="ID14" s="607"/>
      <c r="IE14" s="607"/>
      <c r="IF14" s="607"/>
      <c r="IG14" s="607"/>
      <c r="IH14" s="607"/>
      <c r="II14" s="607"/>
      <c r="IJ14" s="607"/>
    </row>
    <row r="15" spans="1:246" ht="16.5" customHeight="1" thickTop="1" thickBot="1">
      <c r="A15" s="588"/>
      <c r="B15" s="588"/>
      <c r="C15" s="613" t="s">
        <v>407</v>
      </c>
      <c r="D15" s="827">
        <v>3149000000</v>
      </c>
      <c r="E15" s="828"/>
      <c r="F15" s="829">
        <f>+'[3]2013 - execution'!D14</f>
        <v>3335900000</v>
      </c>
      <c r="G15" s="830"/>
      <c r="H15" s="829">
        <f>+'[3]2014 - plan'!D14</f>
        <v>3516000000</v>
      </c>
      <c r="I15" s="830">
        <v>0</v>
      </c>
      <c r="J15" s="829">
        <v>3730000000</v>
      </c>
      <c r="K15" s="830"/>
      <c r="L15" s="829">
        <v>3968000000</v>
      </c>
      <c r="M15" s="830"/>
      <c r="N15" s="588"/>
      <c r="O15" s="588"/>
      <c r="P15" s="593"/>
      <c r="Q15" s="588"/>
      <c r="R15" s="588"/>
      <c r="S15" s="588"/>
      <c r="T15" s="588"/>
      <c r="U15" s="588"/>
      <c r="V15" s="588"/>
      <c r="W15" s="588"/>
      <c r="X15" s="600"/>
      <c r="Y15" s="600"/>
      <c r="Z15" s="614"/>
      <c r="AA15" s="614"/>
      <c r="AB15" s="614"/>
      <c r="AC15" s="614"/>
      <c r="AD15" s="614"/>
      <c r="AE15" s="614"/>
      <c r="AF15" s="614"/>
      <c r="AG15" s="614"/>
      <c r="AH15" s="614"/>
      <c r="AI15" s="615"/>
      <c r="AJ15" s="615"/>
      <c r="AK15" s="615"/>
      <c r="AL15" s="615"/>
      <c r="AM15" s="615"/>
      <c r="AN15" s="615"/>
      <c r="AO15" s="615"/>
      <c r="AP15" s="615"/>
      <c r="AQ15" s="615"/>
      <c r="AR15" s="615"/>
      <c r="AS15" s="615"/>
      <c r="AT15" s="615"/>
      <c r="AU15" s="615"/>
      <c r="AV15" s="615"/>
      <c r="AW15" s="615"/>
      <c r="AX15" s="615"/>
      <c r="AY15" s="615"/>
      <c r="AZ15" s="615"/>
      <c r="BA15" s="606"/>
      <c r="BB15" s="607"/>
      <c r="BC15" s="607"/>
      <c r="BD15" s="607"/>
      <c r="BE15" s="607"/>
      <c r="BF15" s="607"/>
      <c r="BG15" s="607"/>
      <c r="BH15" s="607"/>
      <c r="BI15" s="607"/>
      <c r="BJ15" s="607"/>
      <c r="BK15" s="607"/>
      <c r="BL15" s="607"/>
      <c r="BM15" s="607"/>
      <c r="BN15" s="607"/>
      <c r="BO15" s="607"/>
      <c r="BP15" s="607"/>
      <c r="BQ15" s="607"/>
      <c r="BR15" s="607"/>
      <c r="BS15" s="607"/>
      <c r="BT15" s="607"/>
      <c r="BU15" s="607"/>
      <c r="BV15" s="607"/>
      <c r="BW15" s="607"/>
      <c r="BX15" s="607"/>
      <c r="BY15" s="607"/>
      <c r="BZ15" s="607"/>
      <c r="CA15" s="607"/>
      <c r="CB15" s="607"/>
      <c r="CC15" s="607"/>
      <c r="CD15" s="607"/>
      <c r="CE15" s="607"/>
      <c r="CF15" s="607"/>
      <c r="CG15" s="607"/>
      <c r="CH15" s="607"/>
      <c r="CI15" s="607"/>
      <c r="CJ15" s="607"/>
      <c r="CK15" s="607"/>
      <c r="CL15" s="607"/>
      <c r="CM15" s="607"/>
      <c r="CN15" s="607"/>
      <c r="CO15" s="607"/>
      <c r="CP15" s="607"/>
      <c r="CQ15" s="607"/>
      <c r="CR15" s="607"/>
      <c r="CS15" s="607"/>
      <c r="CT15" s="607"/>
      <c r="CU15" s="607"/>
      <c r="CV15" s="607"/>
      <c r="CW15" s="607"/>
      <c r="CX15" s="607"/>
      <c r="CY15" s="607"/>
      <c r="CZ15" s="607"/>
      <c r="DA15" s="607"/>
      <c r="DB15" s="607"/>
      <c r="DC15" s="607"/>
      <c r="DD15" s="607"/>
      <c r="DE15" s="607"/>
      <c r="DF15" s="607"/>
      <c r="DG15" s="607"/>
      <c r="DH15" s="607"/>
      <c r="DI15" s="607"/>
      <c r="DJ15" s="607"/>
      <c r="DK15" s="607"/>
      <c r="DL15" s="607"/>
      <c r="DM15" s="607"/>
      <c r="DN15" s="607"/>
      <c r="DO15" s="607"/>
      <c r="DP15" s="607"/>
      <c r="DQ15" s="607"/>
      <c r="DR15" s="607"/>
      <c r="DS15" s="607"/>
      <c r="DT15" s="607"/>
      <c r="DU15" s="607"/>
      <c r="DV15" s="607"/>
      <c r="DW15" s="607"/>
      <c r="DX15" s="607"/>
      <c r="DY15" s="607"/>
      <c r="DZ15" s="607"/>
      <c r="EA15" s="607"/>
      <c r="EB15" s="607"/>
      <c r="EC15" s="607"/>
      <c r="ED15" s="607"/>
      <c r="EE15" s="607"/>
      <c r="EF15" s="607"/>
      <c r="EG15" s="607"/>
      <c r="EH15" s="607"/>
      <c r="EI15" s="607"/>
      <c r="EJ15" s="607"/>
      <c r="EK15" s="607"/>
      <c r="EL15" s="607"/>
      <c r="EM15" s="607"/>
      <c r="EN15" s="607"/>
      <c r="EO15" s="607"/>
      <c r="EP15" s="607"/>
      <c r="EQ15" s="607"/>
      <c r="ER15" s="607"/>
      <c r="ES15" s="607"/>
      <c r="ET15" s="607"/>
      <c r="EU15" s="607"/>
      <c r="EV15" s="607"/>
      <c r="EW15" s="607"/>
      <c r="EX15" s="607"/>
      <c r="EY15" s="607"/>
      <c r="EZ15" s="607"/>
      <c r="FA15" s="607"/>
      <c r="FB15" s="607"/>
      <c r="FC15" s="607"/>
      <c r="FD15" s="607"/>
      <c r="FE15" s="607"/>
      <c r="FF15" s="607"/>
      <c r="FG15" s="607"/>
      <c r="FH15" s="607"/>
      <c r="FI15" s="607"/>
      <c r="FJ15" s="607"/>
      <c r="FK15" s="607"/>
      <c r="FL15" s="607"/>
      <c r="FM15" s="607"/>
      <c r="FN15" s="607"/>
      <c r="FO15" s="607"/>
      <c r="FP15" s="607"/>
      <c r="FQ15" s="607"/>
      <c r="FR15" s="607"/>
      <c r="FS15" s="607"/>
      <c r="FT15" s="607"/>
      <c r="FU15" s="607"/>
      <c r="FV15" s="607"/>
      <c r="FW15" s="607"/>
      <c r="FX15" s="607"/>
      <c r="FY15" s="607"/>
      <c r="FZ15" s="607"/>
      <c r="GA15" s="607"/>
      <c r="GB15" s="607"/>
      <c r="GC15" s="607"/>
      <c r="GD15" s="607"/>
      <c r="GE15" s="607"/>
      <c r="GF15" s="608"/>
      <c r="GG15" s="607"/>
      <c r="GH15" s="607"/>
      <c r="GI15" s="607"/>
      <c r="GJ15" s="607"/>
      <c r="GK15" s="607"/>
      <c r="GL15" s="607"/>
      <c r="GM15" s="607"/>
      <c r="GN15" s="607"/>
      <c r="GO15" s="607"/>
      <c r="GP15" s="607"/>
      <c r="GQ15" s="607"/>
      <c r="GR15" s="607"/>
      <c r="GS15" s="607"/>
      <c r="GT15" s="607"/>
      <c r="GU15" s="607"/>
      <c r="GV15" s="607"/>
      <c r="GW15" s="607"/>
      <c r="GX15" s="607"/>
      <c r="GY15" s="607"/>
      <c r="GZ15" s="607"/>
      <c r="HA15" s="607"/>
      <c r="HB15" s="607"/>
      <c r="HC15" s="607"/>
      <c r="HD15" s="607"/>
      <c r="HE15" s="607"/>
      <c r="HF15" s="607"/>
      <c r="HG15" s="607"/>
      <c r="HH15" s="607"/>
      <c r="HI15" s="607"/>
      <c r="HJ15" s="607"/>
      <c r="HK15" s="607"/>
      <c r="HL15" s="607"/>
      <c r="HM15" s="607"/>
      <c r="HN15" s="607"/>
      <c r="HO15" s="607"/>
      <c r="HP15" s="607"/>
      <c r="HQ15" s="607"/>
      <c r="HR15" s="607"/>
      <c r="HS15" s="607"/>
      <c r="HT15" s="607"/>
      <c r="HU15" s="607"/>
      <c r="HV15" s="607"/>
      <c r="HW15" s="607"/>
      <c r="HX15" s="607"/>
      <c r="HY15" s="607"/>
      <c r="HZ15" s="607"/>
      <c r="IA15" s="607"/>
      <c r="IB15" s="607"/>
      <c r="IC15" s="607"/>
      <c r="ID15" s="607"/>
      <c r="IE15" s="607"/>
      <c r="IF15" s="607"/>
      <c r="IG15" s="607"/>
      <c r="IH15" s="607"/>
      <c r="II15" s="607"/>
      <c r="IJ15" s="607"/>
    </row>
    <row r="16" spans="1:246" ht="16.5" customHeight="1" thickTop="1">
      <c r="A16" s="588"/>
      <c r="B16" s="588"/>
      <c r="C16" s="616"/>
      <c r="D16" s="617"/>
      <c r="E16" s="617"/>
      <c r="F16" s="618"/>
      <c r="G16" s="619"/>
      <c r="H16" s="619"/>
      <c r="I16" s="619"/>
      <c r="J16" s="619"/>
      <c r="K16" s="618"/>
      <c r="L16" s="618"/>
      <c r="M16" s="61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600"/>
      <c r="Y16" s="600"/>
      <c r="Z16" s="614"/>
      <c r="AA16" s="614"/>
      <c r="AB16" s="614"/>
      <c r="AC16" s="614"/>
      <c r="AD16" s="614"/>
      <c r="AE16" s="614"/>
      <c r="AF16" s="614"/>
      <c r="AG16" s="614"/>
      <c r="AH16" s="614"/>
      <c r="AI16" s="615"/>
      <c r="AJ16" s="615"/>
      <c r="AK16" s="615"/>
      <c r="AL16" s="615"/>
      <c r="AM16" s="615"/>
      <c r="AN16" s="615"/>
      <c r="AO16" s="615"/>
      <c r="AP16" s="615"/>
      <c r="AQ16" s="615"/>
      <c r="AR16" s="615"/>
      <c r="AS16" s="615"/>
      <c r="AT16" s="615"/>
      <c r="AU16" s="615"/>
      <c r="AV16" s="615"/>
      <c r="AW16" s="615"/>
      <c r="AX16" s="615"/>
      <c r="AY16" s="615"/>
      <c r="AZ16" s="615"/>
      <c r="BA16" s="606"/>
      <c r="BB16" s="607"/>
      <c r="BC16" s="607"/>
      <c r="BD16" s="607"/>
      <c r="BE16" s="607"/>
      <c r="BF16" s="607"/>
      <c r="BG16" s="607"/>
      <c r="BH16" s="607"/>
      <c r="BI16" s="607"/>
      <c r="BJ16" s="607"/>
      <c r="BK16" s="607"/>
      <c r="BL16" s="607"/>
      <c r="BM16" s="607"/>
      <c r="BN16" s="607"/>
      <c r="BO16" s="607"/>
      <c r="BP16" s="607"/>
      <c r="BQ16" s="607"/>
      <c r="BR16" s="607"/>
      <c r="BS16" s="607"/>
      <c r="BT16" s="607"/>
      <c r="BU16" s="607"/>
      <c r="BV16" s="607"/>
      <c r="BW16" s="607"/>
      <c r="BX16" s="607"/>
      <c r="BY16" s="607"/>
      <c r="BZ16" s="607"/>
      <c r="CA16" s="607"/>
      <c r="CB16" s="607"/>
      <c r="CC16" s="607"/>
      <c r="CD16" s="607"/>
      <c r="CE16" s="607"/>
      <c r="CF16" s="607"/>
      <c r="CG16" s="607"/>
      <c r="CH16" s="607"/>
      <c r="CI16" s="607"/>
      <c r="CJ16" s="607"/>
      <c r="CK16" s="607"/>
      <c r="CL16" s="607"/>
      <c r="CM16" s="607"/>
      <c r="CN16" s="607"/>
      <c r="CO16" s="607"/>
      <c r="CP16" s="607"/>
      <c r="CQ16" s="607"/>
      <c r="CR16" s="607"/>
      <c r="CS16" s="607"/>
      <c r="CT16" s="607"/>
      <c r="CU16" s="607"/>
      <c r="CV16" s="607"/>
      <c r="CW16" s="607"/>
      <c r="CX16" s="607"/>
      <c r="CY16" s="607"/>
      <c r="CZ16" s="607"/>
      <c r="DA16" s="607"/>
      <c r="DB16" s="607"/>
      <c r="DC16" s="607"/>
      <c r="DD16" s="607"/>
      <c r="DE16" s="607"/>
      <c r="DF16" s="607"/>
      <c r="DG16" s="607"/>
      <c r="DH16" s="607"/>
      <c r="DI16" s="607"/>
      <c r="DJ16" s="607"/>
      <c r="DK16" s="607"/>
      <c r="DL16" s="607"/>
      <c r="DM16" s="607"/>
      <c r="DN16" s="607"/>
      <c r="DO16" s="607"/>
      <c r="DP16" s="607"/>
      <c r="DQ16" s="607"/>
      <c r="DR16" s="607"/>
      <c r="DS16" s="607"/>
      <c r="DT16" s="607"/>
      <c r="DU16" s="607"/>
      <c r="DV16" s="607"/>
      <c r="DW16" s="607"/>
      <c r="DX16" s="607"/>
      <c r="DY16" s="607"/>
      <c r="DZ16" s="607"/>
      <c r="EA16" s="607"/>
      <c r="EB16" s="607"/>
      <c r="EC16" s="607"/>
      <c r="ED16" s="607"/>
      <c r="EE16" s="607"/>
      <c r="EF16" s="607"/>
      <c r="EG16" s="607"/>
      <c r="EH16" s="607"/>
      <c r="EI16" s="607"/>
      <c r="EJ16" s="607"/>
      <c r="EK16" s="607"/>
      <c r="EL16" s="607"/>
      <c r="EM16" s="607"/>
      <c r="EN16" s="607"/>
      <c r="EO16" s="607"/>
      <c r="EP16" s="607"/>
      <c r="EQ16" s="607"/>
      <c r="ER16" s="607"/>
      <c r="ES16" s="607"/>
      <c r="ET16" s="607"/>
      <c r="EU16" s="607"/>
      <c r="EV16" s="607"/>
      <c r="EW16" s="607"/>
      <c r="EX16" s="607"/>
      <c r="EY16" s="607"/>
      <c r="EZ16" s="607"/>
      <c r="FA16" s="607"/>
      <c r="FB16" s="607"/>
      <c r="FC16" s="607"/>
      <c r="FD16" s="607"/>
      <c r="FE16" s="607"/>
      <c r="FF16" s="607"/>
      <c r="FG16" s="607"/>
      <c r="FH16" s="607"/>
      <c r="FI16" s="607"/>
      <c r="FJ16" s="607"/>
      <c r="FK16" s="607"/>
      <c r="FL16" s="607"/>
      <c r="FM16" s="607"/>
      <c r="FN16" s="607"/>
      <c r="FO16" s="607"/>
      <c r="FP16" s="607"/>
      <c r="FQ16" s="607"/>
      <c r="FR16" s="607"/>
      <c r="FS16" s="607"/>
      <c r="FT16" s="607"/>
      <c r="FU16" s="607"/>
      <c r="FV16" s="607"/>
      <c r="FW16" s="607"/>
      <c r="FX16" s="607"/>
      <c r="FY16" s="607"/>
      <c r="FZ16" s="607"/>
      <c r="GA16" s="607"/>
      <c r="GB16" s="607"/>
      <c r="GC16" s="607"/>
      <c r="GD16" s="607"/>
      <c r="GE16" s="607"/>
      <c r="GF16" s="608"/>
      <c r="GG16" s="607"/>
      <c r="GH16" s="607"/>
      <c r="GI16" s="607"/>
      <c r="GJ16" s="607"/>
      <c r="GK16" s="607"/>
      <c r="GL16" s="607"/>
      <c r="GM16" s="607"/>
      <c r="GN16" s="607"/>
      <c r="GO16" s="607"/>
      <c r="GP16" s="607"/>
      <c r="GQ16" s="607"/>
      <c r="GR16" s="607"/>
      <c r="GS16" s="607"/>
      <c r="GT16" s="607"/>
      <c r="GU16" s="607"/>
      <c r="GV16" s="607"/>
      <c r="GW16" s="607"/>
      <c r="GX16" s="607"/>
      <c r="GY16" s="607"/>
      <c r="GZ16" s="607"/>
      <c r="HA16" s="607"/>
      <c r="HB16" s="607"/>
      <c r="HC16" s="607"/>
      <c r="HD16" s="607"/>
      <c r="HE16" s="607"/>
      <c r="HF16" s="607"/>
      <c r="HG16" s="607"/>
      <c r="HH16" s="607"/>
      <c r="HI16" s="607"/>
      <c r="HJ16" s="607"/>
      <c r="HK16" s="607"/>
      <c r="HL16" s="607"/>
      <c r="HM16" s="607"/>
      <c r="HN16" s="607"/>
      <c r="HO16" s="607"/>
      <c r="HP16" s="607"/>
      <c r="HQ16" s="607"/>
      <c r="HR16" s="607"/>
      <c r="HS16" s="607"/>
      <c r="HT16" s="607"/>
      <c r="HU16" s="607"/>
      <c r="HV16" s="607"/>
      <c r="HW16" s="607"/>
      <c r="HX16" s="607"/>
      <c r="HY16" s="607"/>
      <c r="HZ16" s="607"/>
      <c r="IA16" s="607"/>
      <c r="IB16" s="607"/>
      <c r="IC16" s="607"/>
      <c r="ID16" s="607"/>
      <c r="IE16" s="607"/>
      <c r="IF16" s="607"/>
      <c r="IG16" s="607"/>
      <c r="IH16" s="607"/>
      <c r="II16" s="607"/>
      <c r="IJ16" s="607"/>
    </row>
    <row r="17" spans="1:244" ht="17.25" customHeight="1" thickBot="1">
      <c r="A17" s="588"/>
      <c r="B17" s="620"/>
      <c r="C17" s="621"/>
      <c r="D17" s="622"/>
      <c r="E17" s="621"/>
      <c r="F17" s="623"/>
      <c r="G17" s="624"/>
      <c r="H17" s="624"/>
      <c r="I17" s="624"/>
      <c r="J17" s="625"/>
      <c r="K17" s="625"/>
      <c r="L17" s="624"/>
      <c r="M17" s="624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600"/>
      <c r="Y17" s="600"/>
      <c r="Z17" s="624"/>
      <c r="AA17" s="624"/>
      <c r="AB17" s="624"/>
      <c r="AC17" s="624"/>
      <c r="AD17" s="624"/>
      <c r="AE17" s="624"/>
      <c r="AF17" s="624"/>
      <c r="AG17" s="624"/>
      <c r="AH17" s="624"/>
      <c r="AI17" s="626"/>
      <c r="AJ17" s="626"/>
      <c r="AK17" s="626"/>
      <c r="AL17" s="626"/>
      <c r="AM17" s="626"/>
      <c r="AN17" s="626"/>
      <c r="AO17" s="626"/>
      <c r="AP17" s="626"/>
      <c r="AQ17" s="626"/>
      <c r="AR17" s="626"/>
      <c r="AS17" s="626"/>
      <c r="AT17" s="626"/>
      <c r="AU17" s="626"/>
      <c r="AV17" s="626"/>
      <c r="AW17" s="626"/>
      <c r="AX17" s="626"/>
      <c r="AY17" s="626"/>
      <c r="AZ17" s="626"/>
      <c r="BA17" s="606"/>
      <c r="BB17" s="607"/>
      <c r="BC17" s="607"/>
      <c r="BD17" s="607"/>
      <c r="BE17" s="607"/>
      <c r="BF17" s="607"/>
      <c r="BG17" s="607"/>
      <c r="BH17" s="607"/>
      <c r="BI17" s="607"/>
      <c r="BJ17" s="607"/>
      <c r="BK17" s="607"/>
      <c r="BL17" s="607"/>
      <c r="BM17" s="607"/>
      <c r="BN17" s="607"/>
      <c r="BO17" s="607"/>
      <c r="BP17" s="607"/>
      <c r="BQ17" s="607"/>
      <c r="BR17" s="607"/>
      <c r="BS17" s="607"/>
      <c r="BT17" s="607"/>
      <c r="BU17" s="607"/>
      <c r="BV17" s="607"/>
      <c r="BW17" s="607"/>
      <c r="BX17" s="607"/>
      <c r="BY17" s="607"/>
      <c r="BZ17" s="607"/>
      <c r="CA17" s="607"/>
      <c r="CB17" s="607"/>
      <c r="CC17" s="607"/>
      <c r="CD17" s="607"/>
      <c r="CE17" s="607"/>
      <c r="CF17" s="607"/>
      <c r="CG17" s="607"/>
      <c r="CH17" s="607"/>
      <c r="CI17" s="607"/>
      <c r="CJ17" s="607"/>
      <c r="CK17" s="607"/>
      <c r="CL17" s="607"/>
      <c r="CM17" s="607"/>
      <c r="CN17" s="607"/>
      <c r="CO17" s="607"/>
      <c r="CP17" s="607"/>
      <c r="CQ17" s="607"/>
      <c r="CR17" s="607"/>
      <c r="CS17" s="607"/>
      <c r="CT17" s="607"/>
      <c r="CU17" s="607"/>
      <c r="CV17" s="607"/>
      <c r="CW17" s="607"/>
      <c r="CX17" s="607"/>
      <c r="CY17" s="607"/>
      <c r="CZ17" s="607"/>
      <c r="DA17" s="607"/>
      <c r="DB17" s="607"/>
      <c r="DC17" s="607"/>
      <c r="DD17" s="607"/>
      <c r="DE17" s="607"/>
      <c r="DF17" s="607"/>
      <c r="DG17" s="607"/>
      <c r="DH17" s="607"/>
      <c r="DI17" s="607"/>
      <c r="DJ17" s="607"/>
      <c r="DK17" s="607"/>
      <c r="DL17" s="607"/>
      <c r="DM17" s="607"/>
      <c r="DN17" s="607"/>
      <c r="DO17" s="607"/>
      <c r="DP17" s="607"/>
      <c r="DQ17" s="607"/>
      <c r="DR17" s="607"/>
      <c r="DS17" s="607"/>
      <c r="DT17" s="607"/>
      <c r="DU17" s="607"/>
      <c r="DV17" s="607"/>
      <c r="DW17" s="607"/>
      <c r="DX17" s="607"/>
      <c r="DY17" s="607"/>
      <c r="DZ17" s="607"/>
      <c r="EA17" s="607"/>
      <c r="EB17" s="607"/>
      <c r="EC17" s="607"/>
      <c r="ED17" s="607"/>
      <c r="EE17" s="607"/>
      <c r="EF17" s="607"/>
      <c r="EG17" s="607"/>
      <c r="EH17" s="607"/>
      <c r="EI17" s="607"/>
      <c r="EJ17" s="607"/>
      <c r="EK17" s="607"/>
      <c r="EL17" s="607"/>
      <c r="EM17" s="607"/>
      <c r="EN17" s="607"/>
      <c r="EO17" s="607"/>
      <c r="EP17" s="607"/>
      <c r="EQ17" s="607"/>
      <c r="ER17" s="607"/>
      <c r="ES17" s="607"/>
      <c r="ET17" s="607"/>
      <c r="EU17" s="607"/>
      <c r="EV17" s="607"/>
      <c r="EW17" s="607"/>
      <c r="EX17" s="607"/>
      <c r="EY17" s="607"/>
      <c r="EZ17" s="607"/>
      <c r="FA17" s="607"/>
      <c r="FB17" s="607"/>
      <c r="FC17" s="607"/>
      <c r="FD17" s="607"/>
      <c r="FE17" s="607"/>
      <c r="FF17" s="607"/>
      <c r="FG17" s="607"/>
      <c r="FH17" s="607"/>
      <c r="FI17" s="607"/>
      <c r="FJ17" s="607"/>
      <c r="FK17" s="607"/>
      <c r="FL17" s="607"/>
      <c r="FM17" s="607"/>
      <c r="FN17" s="607"/>
      <c r="FO17" s="607"/>
      <c r="FP17" s="607"/>
      <c r="FQ17" s="607"/>
      <c r="FR17" s="607"/>
      <c r="FS17" s="607"/>
      <c r="FT17" s="607"/>
      <c r="FU17" s="607"/>
      <c r="FV17" s="607"/>
      <c r="FW17" s="607"/>
      <c r="FX17" s="607"/>
      <c r="FY17" s="607"/>
      <c r="FZ17" s="607"/>
      <c r="GA17" s="607"/>
      <c r="GB17" s="607"/>
      <c r="GC17" s="607"/>
      <c r="GD17" s="607"/>
      <c r="GE17" s="607"/>
      <c r="GF17" s="608"/>
      <c r="GG17" s="607"/>
      <c r="GH17" s="607"/>
      <c r="GI17" s="607"/>
      <c r="GJ17" s="607"/>
      <c r="GK17" s="607"/>
      <c r="GL17" s="607"/>
      <c r="GM17" s="607"/>
      <c r="GN17" s="607"/>
      <c r="GO17" s="607"/>
      <c r="GP17" s="607"/>
      <c r="GQ17" s="607"/>
      <c r="GR17" s="607"/>
      <c r="GS17" s="607"/>
      <c r="GT17" s="607"/>
      <c r="GU17" s="607"/>
      <c r="GV17" s="607"/>
      <c r="GW17" s="607"/>
      <c r="GX17" s="607"/>
      <c r="GY17" s="607"/>
      <c r="GZ17" s="607"/>
      <c r="HA17" s="607"/>
      <c r="HB17" s="607"/>
      <c r="HC17" s="607"/>
      <c r="HD17" s="607"/>
      <c r="HE17" s="607"/>
      <c r="HF17" s="607"/>
      <c r="HG17" s="607"/>
      <c r="HH17" s="607"/>
      <c r="HI17" s="607"/>
      <c r="HJ17" s="607"/>
      <c r="HK17" s="607"/>
      <c r="HL17" s="607"/>
      <c r="HM17" s="607"/>
      <c r="HN17" s="607"/>
      <c r="HO17" s="607"/>
      <c r="HP17" s="607"/>
      <c r="HQ17" s="607"/>
      <c r="HR17" s="607"/>
      <c r="HS17" s="607"/>
      <c r="HT17" s="607"/>
      <c r="HU17" s="607"/>
      <c r="HV17" s="607"/>
      <c r="HW17" s="607"/>
      <c r="HX17" s="607"/>
      <c r="HY17" s="607"/>
      <c r="HZ17" s="607"/>
      <c r="IA17" s="607"/>
      <c r="IB17" s="607"/>
      <c r="IC17" s="607"/>
      <c r="ID17" s="607"/>
      <c r="IE17" s="607"/>
      <c r="IF17" s="607"/>
      <c r="IG17" s="607"/>
      <c r="IH17" s="607"/>
      <c r="II17" s="607"/>
      <c r="IJ17" s="607"/>
    </row>
    <row r="18" spans="1:244" ht="17.25" customHeight="1" thickTop="1">
      <c r="A18" s="588"/>
      <c r="B18" s="620"/>
      <c r="C18" s="822" t="str">
        <f>IF([3]MasterSheet!$A$1=1,[3]MasterSheet!C435,[3]MasterSheet!B435)</f>
        <v>Stanje javnog duga, na kraju perioda</v>
      </c>
      <c r="D18" s="824" t="s">
        <v>389</v>
      </c>
      <c r="E18" s="824"/>
      <c r="F18" s="824" t="s">
        <v>398</v>
      </c>
      <c r="G18" s="824"/>
      <c r="H18" s="824">
        <v>2014</v>
      </c>
      <c r="I18" s="824"/>
      <c r="J18" s="824">
        <v>2015</v>
      </c>
      <c r="K18" s="824"/>
      <c r="L18" s="824">
        <v>2016</v>
      </c>
      <c r="M18" s="824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600"/>
      <c r="Y18" s="600"/>
      <c r="Z18" s="624"/>
      <c r="AA18" s="624"/>
      <c r="AB18" s="624"/>
      <c r="AC18" s="624"/>
      <c r="AD18" s="624"/>
      <c r="AE18" s="624"/>
      <c r="AF18" s="624"/>
      <c r="AG18" s="624"/>
      <c r="AH18" s="624"/>
      <c r="AI18" s="626"/>
      <c r="AJ18" s="626"/>
      <c r="AK18" s="626"/>
      <c r="AL18" s="626"/>
      <c r="AM18" s="626"/>
      <c r="AN18" s="626"/>
      <c r="AO18" s="626"/>
      <c r="AP18" s="626"/>
      <c r="AQ18" s="626"/>
      <c r="AR18" s="626"/>
      <c r="AS18" s="626"/>
      <c r="AT18" s="626"/>
      <c r="AU18" s="626"/>
      <c r="AV18" s="626"/>
      <c r="AW18" s="626"/>
      <c r="AX18" s="626"/>
      <c r="AY18" s="626"/>
      <c r="AZ18" s="626"/>
      <c r="BA18" s="606"/>
      <c r="BB18" s="607"/>
      <c r="BC18" s="607"/>
      <c r="BD18" s="607"/>
      <c r="BE18" s="607"/>
      <c r="BF18" s="607"/>
      <c r="BG18" s="607"/>
      <c r="BH18" s="607"/>
      <c r="BI18" s="607"/>
      <c r="BJ18" s="607"/>
      <c r="BK18" s="607"/>
      <c r="BL18" s="607"/>
      <c r="BM18" s="607"/>
      <c r="BN18" s="607"/>
      <c r="BO18" s="607"/>
      <c r="BP18" s="607"/>
      <c r="BQ18" s="607"/>
      <c r="BR18" s="607"/>
      <c r="BS18" s="607"/>
      <c r="BT18" s="607"/>
      <c r="BU18" s="607"/>
      <c r="BV18" s="607"/>
      <c r="BW18" s="607"/>
      <c r="BX18" s="607"/>
      <c r="BY18" s="607"/>
      <c r="BZ18" s="607"/>
      <c r="CA18" s="607"/>
      <c r="CB18" s="607"/>
      <c r="CC18" s="607"/>
      <c r="CD18" s="607"/>
      <c r="CE18" s="607"/>
      <c r="CF18" s="607"/>
      <c r="CG18" s="607"/>
      <c r="CH18" s="607"/>
      <c r="CI18" s="607"/>
      <c r="CJ18" s="607"/>
      <c r="CK18" s="607"/>
      <c r="CL18" s="607"/>
      <c r="CM18" s="607"/>
      <c r="CN18" s="607"/>
      <c r="CO18" s="607"/>
      <c r="CP18" s="607"/>
      <c r="CQ18" s="607"/>
      <c r="CR18" s="607"/>
      <c r="CS18" s="607"/>
      <c r="CT18" s="607"/>
      <c r="CU18" s="607"/>
      <c r="CV18" s="607"/>
      <c r="CW18" s="607"/>
      <c r="CX18" s="607"/>
      <c r="CY18" s="607"/>
      <c r="CZ18" s="607"/>
      <c r="DA18" s="607"/>
      <c r="DB18" s="607"/>
      <c r="DC18" s="607"/>
      <c r="DD18" s="607"/>
      <c r="DE18" s="607"/>
      <c r="DF18" s="607"/>
      <c r="DG18" s="607"/>
      <c r="DH18" s="607"/>
      <c r="DI18" s="607"/>
      <c r="DJ18" s="607"/>
      <c r="DK18" s="607"/>
      <c r="DL18" s="607"/>
      <c r="DM18" s="607"/>
      <c r="DN18" s="607"/>
      <c r="DO18" s="607"/>
      <c r="DP18" s="607"/>
      <c r="DQ18" s="607"/>
      <c r="DR18" s="607"/>
      <c r="DS18" s="607"/>
      <c r="DT18" s="607"/>
      <c r="DU18" s="607"/>
      <c r="DV18" s="607"/>
      <c r="DW18" s="607"/>
      <c r="DX18" s="607"/>
      <c r="DY18" s="607"/>
      <c r="DZ18" s="607"/>
      <c r="EA18" s="607"/>
      <c r="EB18" s="607"/>
      <c r="EC18" s="607"/>
      <c r="ED18" s="607"/>
      <c r="EE18" s="607"/>
      <c r="EF18" s="607"/>
      <c r="EG18" s="607"/>
      <c r="EH18" s="607"/>
      <c r="EI18" s="607"/>
      <c r="EJ18" s="607"/>
      <c r="EK18" s="607"/>
      <c r="EL18" s="607"/>
      <c r="EM18" s="607"/>
      <c r="EN18" s="607"/>
      <c r="EO18" s="607"/>
      <c r="EP18" s="607"/>
      <c r="EQ18" s="607"/>
      <c r="ER18" s="607"/>
      <c r="ES18" s="607"/>
      <c r="ET18" s="607"/>
      <c r="EU18" s="607"/>
      <c r="EV18" s="607"/>
      <c r="EW18" s="607"/>
      <c r="EX18" s="607"/>
      <c r="EY18" s="607"/>
      <c r="EZ18" s="607"/>
      <c r="FA18" s="607"/>
      <c r="FB18" s="607"/>
      <c r="FC18" s="607"/>
      <c r="FD18" s="607"/>
      <c r="FE18" s="607"/>
      <c r="FF18" s="607"/>
      <c r="FG18" s="607"/>
      <c r="FH18" s="607"/>
      <c r="FI18" s="607"/>
      <c r="FJ18" s="607"/>
      <c r="FK18" s="607"/>
      <c r="FL18" s="607"/>
      <c r="FM18" s="607"/>
      <c r="FN18" s="607"/>
      <c r="FO18" s="607"/>
      <c r="FP18" s="607"/>
      <c r="FQ18" s="607"/>
      <c r="FR18" s="607"/>
      <c r="FS18" s="607"/>
      <c r="FT18" s="607"/>
      <c r="FU18" s="607"/>
      <c r="FV18" s="607"/>
      <c r="FW18" s="607"/>
      <c r="FX18" s="607"/>
      <c r="FY18" s="607"/>
      <c r="FZ18" s="607"/>
      <c r="GA18" s="607"/>
      <c r="GB18" s="607"/>
      <c r="GC18" s="607"/>
      <c r="GD18" s="607"/>
      <c r="GE18" s="607"/>
      <c r="GF18" s="608"/>
      <c r="GG18" s="607"/>
      <c r="GH18" s="607"/>
      <c r="GI18" s="607"/>
      <c r="GJ18" s="607"/>
      <c r="GK18" s="607"/>
      <c r="GL18" s="607"/>
      <c r="GM18" s="607"/>
      <c r="GN18" s="607"/>
      <c r="GO18" s="607"/>
      <c r="GP18" s="607"/>
      <c r="GQ18" s="607"/>
      <c r="GR18" s="607"/>
      <c r="GS18" s="607"/>
      <c r="GT18" s="607"/>
      <c r="GU18" s="607"/>
      <c r="GV18" s="607"/>
      <c r="GW18" s="607"/>
      <c r="GX18" s="607"/>
      <c r="GY18" s="607"/>
      <c r="GZ18" s="607"/>
      <c r="HA18" s="607"/>
      <c r="HB18" s="607"/>
      <c r="HC18" s="607"/>
      <c r="HD18" s="607"/>
      <c r="HE18" s="607"/>
      <c r="HF18" s="607"/>
      <c r="HG18" s="607"/>
      <c r="HH18" s="607"/>
      <c r="HI18" s="607"/>
      <c r="HJ18" s="607"/>
      <c r="HK18" s="607"/>
      <c r="HL18" s="607"/>
      <c r="HM18" s="607"/>
      <c r="HN18" s="607"/>
      <c r="HO18" s="607"/>
      <c r="HP18" s="607"/>
      <c r="HQ18" s="607"/>
      <c r="HR18" s="607"/>
      <c r="HS18" s="607"/>
      <c r="HT18" s="607"/>
      <c r="HU18" s="607"/>
      <c r="HV18" s="607"/>
      <c r="HW18" s="607"/>
      <c r="HX18" s="607"/>
      <c r="HY18" s="607"/>
      <c r="HZ18" s="607"/>
      <c r="IA18" s="607"/>
      <c r="IB18" s="607"/>
      <c r="IC18" s="607"/>
      <c r="ID18" s="607"/>
      <c r="IE18" s="607"/>
      <c r="IF18" s="607"/>
      <c r="IG18" s="607"/>
      <c r="IH18" s="607"/>
      <c r="II18" s="607"/>
      <c r="IJ18" s="607"/>
    </row>
    <row r="19" spans="1:244" ht="16.5" customHeight="1" thickBot="1">
      <c r="A19" s="588"/>
      <c r="B19" s="588"/>
      <c r="C19" s="823"/>
      <c r="D19" s="627" t="str">
        <f>IF([3]MasterSheet!$A$1=1,[3]MasterSheet!C258,[3]MasterSheet!C257)</f>
        <v>mil. €</v>
      </c>
      <c r="E19" s="628" t="str">
        <f>IF([3]MasterSheet!$A$1=1,[3]MasterSheet!D258,[3]MasterSheet!D257)</f>
        <v xml:space="preserve"> % BDP</v>
      </c>
      <c r="F19" s="627" t="str">
        <f>IF([3]MasterSheet!$A$1=1,[3]MasterSheet!E258,[3]MasterSheet!E257)</f>
        <v>mil. €</v>
      </c>
      <c r="G19" s="628" t="str">
        <f>IF([3]MasterSheet!$A$1=1,[3]MasterSheet!F258,[3]MasterSheet!F257)</f>
        <v xml:space="preserve"> % BDP</v>
      </c>
      <c r="H19" s="627" t="str">
        <f>IF([3]MasterSheet!$A$1=1,[3]MasterSheet!G258,[3]MasterSheet!G257)</f>
        <v>mil. €</v>
      </c>
      <c r="I19" s="628" t="str">
        <f>IF([3]MasterSheet!$A$1=1,[3]MasterSheet!H258,[3]MasterSheet!H257)</f>
        <v xml:space="preserve"> % BDP</v>
      </c>
      <c r="J19" s="627" t="s">
        <v>153</v>
      </c>
      <c r="K19" s="628" t="s">
        <v>154</v>
      </c>
      <c r="L19" s="627" t="s">
        <v>153</v>
      </c>
      <c r="M19" s="628" t="s">
        <v>154</v>
      </c>
      <c r="N19" s="588"/>
      <c r="O19" s="593"/>
      <c r="P19" s="593"/>
      <c r="Q19" s="588"/>
      <c r="R19" s="588"/>
      <c r="S19" s="588"/>
      <c r="T19" s="588"/>
      <c r="U19" s="588"/>
      <c r="V19" s="588"/>
      <c r="W19" s="588"/>
      <c r="X19" s="600"/>
      <c r="Y19" s="600"/>
      <c r="Z19" s="599"/>
      <c r="AA19" s="599"/>
      <c r="AB19" s="599"/>
      <c r="AC19" s="599"/>
      <c r="AD19" s="599"/>
      <c r="AE19" s="599"/>
      <c r="AF19" s="599"/>
      <c r="AG19" s="599"/>
      <c r="AH19" s="599"/>
      <c r="AI19" s="629"/>
      <c r="AJ19" s="629"/>
      <c r="AK19" s="629"/>
      <c r="AL19" s="629"/>
      <c r="AM19" s="629"/>
      <c r="AN19" s="629"/>
      <c r="AO19" s="629"/>
      <c r="AP19" s="629"/>
      <c r="AQ19" s="629"/>
      <c r="AR19" s="629"/>
      <c r="AS19" s="629"/>
      <c r="AT19" s="629"/>
      <c r="AU19" s="629"/>
      <c r="AV19" s="629"/>
      <c r="AW19" s="629"/>
      <c r="AX19" s="629"/>
      <c r="AY19" s="629"/>
      <c r="AZ19" s="629"/>
      <c r="BA19" s="606"/>
      <c r="BB19" s="815"/>
      <c r="BC19" s="816"/>
      <c r="BD19" s="816"/>
      <c r="BE19" s="816"/>
      <c r="BF19" s="816"/>
      <c r="BG19" s="607"/>
      <c r="BH19" s="607"/>
      <c r="BI19" s="607"/>
      <c r="BJ19" s="607"/>
      <c r="BK19" s="607"/>
      <c r="BL19" s="607"/>
      <c r="BM19" s="607"/>
      <c r="BN19" s="607"/>
      <c r="BO19" s="607"/>
      <c r="BP19" s="607"/>
      <c r="BQ19" s="607"/>
      <c r="BR19" s="607"/>
      <c r="BS19" s="607"/>
      <c r="BT19" s="607"/>
      <c r="BU19" s="607"/>
      <c r="BV19" s="607"/>
      <c r="BW19" s="607"/>
      <c r="BX19" s="607"/>
      <c r="BY19" s="607"/>
      <c r="BZ19" s="607"/>
      <c r="CA19" s="607"/>
      <c r="CB19" s="607"/>
      <c r="CC19" s="607"/>
      <c r="CD19" s="607"/>
      <c r="CE19" s="607"/>
      <c r="CF19" s="607"/>
      <c r="CG19" s="607"/>
      <c r="CH19" s="607"/>
      <c r="CI19" s="607"/>
      <c r="CJ19" s="607"/>
      <c r="CK19" s="607"/>
      <c r="CL19" s="607"/>
      <c r="CM19" s="607"/>
      <c r="CN19" s="607"/>
      <c r="CO19" s="607"/>
      <c r="CP19" s="607"/>
      <c r="CQ19" s="607"/>
      <c r="CR19" s="607"/>
      <c r="CS19" s="607"/>
      <c r="CT19" s="607"/>
      <c r="CU19" s="607"/>
      <c r="CV19" s="607"/>
      <c r="CW19" s="607"/>
      <c r="CX19" s="607"/>
      <c r="CY19" s="607"/>
      <c r="CZ19" s="607"/>
      <c r="DA19" s="607"/>
      <c r="DB19" s="607"/>
      <c r="DC19" s="607"/>
      <c r="DD19" s="607"/>
      <c r="DE19" s="607"/>
      <c r="DF19" s="607"/>
      <c r="DG19" s="607"/>
      <c r="DH19" s="607"/>
      <c r="DI19" s="607"/>
      <c r="DJ19" s="607"/>
      <c r="DK19" s="607"/>
      <c r="DL19" s="607"/>
      <c r="DM19" s="607"/>
      <c r="DN19" s="607"/>
      <c r="DO19" s="607"/>
      <c r="DP19" s="607"/>
      <c r="DQ19" s="607"/>
      <c r="DR19" s="607"/>
      <c r="DS19" s="607"/>
      <c r="DT19" s="607"/>
      <c r="DU19" s="607"/>
      <c r="DV19" s="607"/>
      <c r="DW19" s="607"/>
      <c r="DX19" s="607"/>
      <c r="DY19" s="607"/>
      <c r="DZ19" s="607"/>
      <c r="EA19" s="607"/>
      <c r="EB19" s="607"/>
      <c r="EC19" s="607"/>
      <c r="ED19" s="607"/>
      <c r="EE19" s="607"/>
      <c r="EF19" s="607"/>
      <c r="EG19" s="607"/>
      <c r="EH19" s="607"/>
      <c r="EI19" s="607"/>
      <c r="EJ19" s="607"/>
      <c r="EK19" s="607"/>
      <c r="EL19" s="607"/>
      <c r="EM19" s="607"/>
      <c r="EN19" s="607"/>
      <c r="EO19" s="607"/>
      <c r="EP19" s="607"/>
      <c r="EQ19" s="607"/>
      <c r="ER19" s="607"/>
      <c r="ES19" s="607"/>
      <c r="ET19" s="607"/>
      <c r="EU19" s="607"/>
      <c r="EV19" s="607"/>
      <c r="EW19" s="607"/>
      <c r="EX19" s="607"/>
      <c r="EY19" s="607"/>
      <c r="EZ19" s="607"/>
      <c r="FA19" s="607"/>
      <c r="FB19" s="607"/>
      <c r="FC19" s="607"/>
      <c r="FD19" s="607"/>
      <c r="FE19" s="607"/>
      <c r="FF19" s="607"/>
      <c r="FG19" s="607"/>
      <c r="FH19" s="607"/>
      <c r="FI19" s="607"/>
      <c r="FJ19" s="607"/>
      <c r="FK19" s="607"/>
      <c r="FL19" s="607"/>
      <c r="FM19" s="607"/>
      <c r="FN19" s="607"/>
      <c r="FO19" s="607"/>
      <c r="FP19" s="607"/>
      <c r="FQ19" s="607"/>
      <c r="FR19" s="607"/>
      <c r="FS19" s="607"/>
      <c r="FT19" s="607"/>
      <c r="FU19" s="607"/>
      <c r="FV19" s="607"/>
      <c r="FW19" s="607"/>
      <c r="FX19" s="607"/>
      <c r="FY19" s="607"/>
      <c r="FZ19" s="607"/>
      <c r="GA19" s="607"/>
      <c r="GB19" s="607"/>
      <c r="GC19" s="607"/>
      <c r="GD19" s="607"/>
      <c r="GE19" s="607"/>
      <c r="GF19" s="608"/>
      <c r="GG19" s="607"/>
      <c r="GH19" s="607"/>
      <c r="GI19" s="607"/>
      <c r="GJ19" s="607"/>
      <c r="GK19" s="607"/>
      <c r="GL19" s="607"/>
      <c r="GM19" s="607"/>
      <c r="GN19" s="607"/>
      <c r="GO19" s="607"/>
      <c r="GP19" s="607"/>
      <c r="GQ19" s="607"/>
      <c r="GR19" s="607"/>
      <c r="GS19" s="607"/>
      <c r="GT19" s="607"/>
      <c r="GU19" s="607"/>
      <c r="GV19" s="607"/>
      <c r="GW19" s="607"/>
      <c r="GX19" s="607"/>
      <c r="GY19" s="607"/>
      <c r="GZ19" s="607"/>
      <c r="HA19" s="607"/>
      <c r="HB19" s="607"/>
      <c r="HC19" s="607"/>
      <c r="HD19" s="607"/>
      <c r="HE19" s="607"/>
      <c r="HF19" s="607"/>
      <c r="HG19" s="607"/>
      <c r="HH19" s="607"/>
      <c r="HI19" s="607"/>
      <c r="HJ19" s="607"/>
      <c r="HK19" s="607"/>
      <c r="HL19" s="607"/>
      <c r="HM19" s="607"/>
      <c r="HN19" s="607"/>
      <c r="HO19" s="607"/>
      <c r="HP19" s="607"/>
      <c r="HQ19" s="607"/>
      <c r="HR19" s="607"/>
      <c r="HS19" s="607"/>
      <c r="HT19" s="607"/>
      <c r="HU19" s="607"/>
      <c r="HV19" s="607"/>
      <c r="HW19" s="607"/>
      <c r="HX19" s="607"/>
      <c r="HY19" s="607"/>
      <c r="HZ19" s="607"/>
      <c r="IA19" s="607"/>
      <c r="IB19" s="607"/>
      <c r="IC19" s="607"/>
      <c r="ID19" s="607"/>
      <c r="IE19" s="607"/>
      <c r="IF19" s="607"/>
      <c r="IG19" s="607"/>
      <c r="IH19" s="607"/>
      <c r="II19" s="607"/>
      <c r="IJ19" s="607"/>
    </row>
    <row r="20" spans="1:244" ht="15" customHeight="1" thickTop="1" thickBot="1">
      <c r="A20" s="588"/>
      <c r="B20" s="588"/>
      <c r="C20" s="630" t="str">
        <f>IF([3]MasterSheet!$A$1=1,[3]MasterSheet!$C$437,[3]MasterSheet!$B$437)</f>
        <v>Ukupno javni dug</v>
      </c>
      <c r="D20" s="631">
        <f>SUM(D21:D22)</f>
        <v>1699500000</v>
      </c>
      <c r="E20" s="632">
        <f>D20/$D$15*100</f>
        <v>53.969514131470305</v>
      </c>
      <c r="F20" s="631">
        <f t="shared" ref="F20:G22" si="0">+R31</f>
        <v>1933720000</v>
      </c>
      <c r="G20" s="633">
        <f t="shared" si="0"/>
        <v>57.966965436613805</v>
      </c>
      <c r="H20" s="634">
        <v>2001300000</v>
      </c>
      <c r="I20" s="635">
        <f>+H20/H$15*100</f>
        <v>56.919795221843003</v>
      </c>
      <c r="J20" s="634">
        <v>2064000000</v>
      </c>
      <c r="K20" s="635">
        <f>+J20/J$15*100</f>
        <v>55.335120643431637</v>
      </c>
      <c r="L20" s="634">
        <v>2091600000</v>
      </c>
      <c r="M20" s="635">
        <f>+L20/L$15*100</f>
        <v>52.711693548387096</v>
      </c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600"/>
      <c r="Y20" s="600"/>
      <c r="Z20" s="604"/>
      <c r="AA20" s="604"/>
      <c r="AB20" s="604"/>
      <c r="AC20" s="604"/>
      <c r="AD20" s="604"/>
      <c r="AE20" s="604"/>
      <c r="AF20" s="604"/>
      <c r="AG20" s="604"/>
      <c r="AH20" s="604"/>
      <c r="AI20" s="636"/>
      <c r="AJ20" s="636"/>
      <c r="AK20" s="636"/>
      <c r="AL20" s="636"/>
      <c r="AM20" s="636"/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06"/>
      <c r="BB20" s="637"/>
      <c r="BC20" s="638"/>
      <c r="BD20" s="607"/>
      <c r="BE20" s="607"/>
      <c r="BF20" s="607"/>
      <c r="BG20" s="607"/>
      <c r="BH20" s="607"/>
      <c r="BI20" s="607"/>
      <c r="BJ20" s="607"/>
      <c r="BK20" s="607"/>
      <c r="BL20" s="607"/>
      <c r="BM20" s="607"/>
      <c r="BN20" s="607"/>
      <c r="BO20" s="607"/>
      <c r="BP20" s="607"/>
      <c r="BQ20" s="607"/>
      <c r="BR20" s="607"/>
      <c r="BS20" s="607"/>
      <c r="BT20" s="607"/>
      <c r="BU20" s="607"/>
      <c r="BV20" s="607"/>
      <c r="BW20" s="607"/>
      <c r="BX20" s="607"/>
      <c r="BY20" s="607"/>
      <c r="BZ20" s="607"/>
      <c r="CA20" s="607"/>
      <c r="CB20" s="607"/>
      <c r="CC20" s="607"/>
      <c r="CD20" s="607"/>
      <c r="CE20" s="607"/>
      <c r="CF20" s="607"/>
      <c r="CG20" s="607"/>
      <c r="CH20" s="607"/>
      <c r="CI20" s="607"/>
      <c r="CJ20" s="607"/>
      <c r="CK20" s="607"/>
      <c r="CL20" s="607"/>
      <c r="CM20" s="607"/>
      <c r="CN20" s="607"/>
      <c r="CO20" s="607"/>
      <c r="CP20" s="607"/>
      <c r="CQ20" s="607"/>
      <c r="CR20" s="607"/>
      <c r="CS20" s="607"/>
      <c r="CT20" s="607"/>
      <c r="CU20" s="607"/>
      <c r="CV20" s="607"/>
      <c r="CW20" s="607"/>
      <c r="CX20" s="607"/>
      <c r="CY20" s="607"/>
      <c r="CZ20" s="607"/>
      <c r="DA20" s="607"/>
      <c r="DB20" s="607"/>
      <c r="DC20" s="607"/>
      <c r="DD20" s="607"/>
      <c r="DE20" s="607"/>
      <c r="DF20" s="607"/>
      <c r="DG20" s="607"/>
      <c r="DH20" s="607"/>
      <c r="DI20" s="607"/>
      <c r="DJ20" s="607"/>
      <c r="DK20" s="607"/>
      <c r="DL20" s="607"/>
      <c r="DM20" s="607"/>
      <c r="DN20" s="607"/>
      <c r="DO20" s="607"/>
      <c r="DP20" s="607"/>
      <c r="DQ20" s="607"/>
      <c r="DR20" s="607"/>
      <c r="DS20" s="607"/>
      <c r="DT20" s="607"/>
      <c r="DU20" s="607"/>
      <c r="DV20" s="607"/>
      <c r="DW20" s="607"/>
      <c r="DX20" s="607"/>
      <c r="DY20" s="607"/>
      <c r="DZ20" s="607"/>
      <c r="EA20" s="607"/>
      <c r="EB20" s="607"/>
      <c r="EC20" s="607"/>
      <c r="ED20" s="607"/>
      <c r="EE20" s="607"/>
      <c r="EF20" s="607"/>
      <c r="EG20" s="607"/>
      <c r="EH20" s="607"/>
      <c r="EI20" s="607"/>
      <c r="EJ20" s="607"/>
      <c r="EK20" s="607"/>
      <c r="EL20" s="607"/>
      <c r="EM20" s="607"/>
      <c r="EN20" s="607"/>
      <c r="EO20" s="607"/>
      <c r="EP20" s="607"/>
      <c r="EQ20" s="607"/>
      <c r="ER20" s="607"/>
      <c r="ES20" s="607"/>
      <c r="ET20" s="607"/>
      <c r="EU20" s="607"/>
      <c r="EV20" s="607"/>
      <c r="EW20" s="607"/>
      <c r="EX20" s="607"/>
      <c r="EY20" s="607"/>
      <c r="EZ20" s="607"/>
      <c r="FA20" s="607"/>
      <c r="FB20" s="607"/>
      <c r="FC20" s="607"/>
      <c r="FD20" s="607"/>
      <c r="FE20" s="607"/>
      <c r="FF20" s="607"/>
      <c r="FG20" s="607"/>
      <c r="FH20" s="607"/>
      <c r="FI20" s="607"/>
      <c r="FJ20" s="607"/>
      <c r="FK20" s="607"/>
      <c r="FL20" s="607"/>
      <c r="FM20" s="607"/>
      <c r="FN20" s="607"/>
      <c r="FO20" s="607"/>
      <c r="FP20" s="607"/>
      <c r="FQ20" s="607"/>
      <c r="FR20" s="607"/>
      <c r="FS20" s="607"/>
      <c r="FT20" s="607"/>
      <c r="FU20" s="607"/>
      <c r="FV20" s="639"/>
      <c r="FW20" s="607"/>
      <c r="FX20" s="607"/>
      <c r="FY20" s="607"/>
      <c r="FZ20" s="607"/>
      <c r="GA20" s="607"/>
      <c r="GB20" s="607"/>
      <c r="GC20" s="607"/>
      <c r="GD20" s="607"/>
      <c r="GE20" s="607"/>
      <c r="GF20" s="608"/>
      <c r="GG20" s="607"/>
      <c r="GH20" s="607"/>
      <c r="GI20" s="607"/>
      <c r="GJ20" s="607"/>
      <c r="GK20" s="607"/>
      <c r="GL20" s="607"/>
      <c r="GM20" s="607"/>
      <c r="GN20" s="607"/>
      <c r="GO20" s="607"/>
      <c r="GP20" s="607"/>
      <c r="GQ20" s="607"/>
      <c r="GR20" s="607"/>
      <c r="GS20" s="607"/>
      <c r="GT20" s="607"/>
      <c r="GU20" s="607"/>
      <c r="GV20" s="607"/>
      <c r="GW20" s="607"/>
      <c r="GX20" s="607"/>
      <c r="GY20" s="607"/>
      <c r="GZ20" s="607"/>
      <c r="HA20" s="607"/>
      <c r="HB20" s="607"/>
      <c r="HC20" s="607"/>
      <c r="HD20" s="607"/>
      <c r="HE20" s="607"/>
      <c r="HF20" s="607"/>
      <c r="HG20" s="607"/>
      <c r="HH20" s="607"/>
      <c r="HI20" s="607"/>
      <c r="HJ20" s="607"/>
      <c r="HK20" s="607"/>
      <c r="HL20" s="607"/>
      <c r="HM20" s="607"/>
      <c r="HN20" s="607"/>
      <c r="HO20" s="607"/>
      <c r="HP20" s="607"/>
      <c r="HQ20" s="607"/>
      <c r="HR20" s="607"/>
      <c r="HS20" s="607"/>
      <c r="HT20" s="607"/>
      <c r="HU20" s="607"/>
      <c r="HV20" s="607"/>
      <c r="HW20" s="607"/>
      <c r="HX20" s="607"/>
      <c r="HY20" s="607"/>
      <c r="HZ20" s="607"/>
      <c r="IA20" s="607"/>
      <c r="IB20" s="607"/>
      <c r="IC20" s="607"/>
      <c r="ID20" s="607"/>
      <c r="IE20" s="607"/>
      <c r="IF20" s="607"/>
      <c r="IG20" s="607"/>
      <c r="IH20" s="607"/>
      <c r="II20" s="607"/>
      <c r="IJ20" s="607"/>
    </row>
    <row r="21" spans="1:244" ht="15" customHeight="1" thickTop="1">
      <c r="A21" s="588"/>
      <c r="B21" s="588"/>
      <c r="C21" s="640" t="str">
        <f>IF([3]MasterSheet!$A$1=1,[3]MasterSheet!$C$438,[3]MasterSheet!$B$438)</f>
        <v>Dug prema rezidentima</v>
      </c>
      <c r="D21" s="641">
        <v>404500000</v>
      </c>
      <c r="E21" s="642">
        <f>D21/$D$15*100</f>
        <v>12.845347729437917</v>
      </c>
      <c r="F21" s="643">
        <f t="shared" si="0"/>
        <v>500700000</v>
      </c>
      <c r="G21" s="644">
        <f t="shared" si="0"/>
        <v>15.009442729098593</v>
      </c>
      <c r="H21" s="645">
        <v>388600000</v>
      </c>
      <c r="I21" s="644">
        <f t="shared" ref="I21:K22" si="1">+H21/H$15*100</f>
        <v>11.052332195676906</v>
      </c>
      <c r="J21" s="645">
        <v>332100000</v>
      </c>
      <c r="K21" s="644">
        <f t="shared" si="1"/>
        <v>8.9034852546916881</v>
      </c>
      <c r="L21" s="645">
        <v>282600000</v>
      </c>
      <c r="M21" s="646">
        <f>+L21/L$15*100</f>
        <v>7.1219758064516121</v>
      </c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600"/>
      <c r="Y21" s="600"/>
      <c r="Z21" s="604"/>
      <c r="AA21" s="604"/>
      <c r="AB21" s="604"/>
      <c r="AC21" s="604"/>
      <c r="AD21" s="604"/>
      <c r="AE21" s="604"/>
      <c r="AF21" s="604"/>
      <c r="AG21" s="604"/>
      <c r="AH21" s="604"/>
      <c r="AI21" s="636"/>
      <c r="AJ21" s="636"/>
      <c r="AK21" s="636"/>
      <c r="AL21" s="636"/>
      <c r="AM21" s="636"/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06"/>
      <c r="BB21" s="647"/>
      <c r="BC21" s="638"/>
      <c r="BD21" s="607"/>
      <c r="BE21" s="607"/>
      <c r="BF21" s="607"/>
      <c r="BG21" s="607"/>
      <c r="BH21" s="607"/>
      <c r="BI21" s="607"/>
      <c r="BJ21" s="607"/>
      <c r="BK21" s="607"/>
      <c r="BL21" s="607"/>
      <c r="BM21" s="607"/>
      <c r="BN21" s="607"/>
      <c r="BO21" s="607"/>
      <c r="BP21" s="607"/>
      <c r="BQ21" s="607"/>
      <c r="BR21" s="607"/>
      <c r="BS21" s="607"/>
      <c r="BT21" s="607"/>
      <c r="BU21" s="607"/>
      <c r="BV21" s="607"/>
      <c r="BW21" s="607"/>
      <c r="BX21" s="607"/>
      <c r="BY21" s="607"/>
      <c r="BZ21" s="607"/>
      <c r="CA21" s="607"/>
      <c r="CB21" s="607"/>
      <c r="CC21" s="607"/>
      <c r="CD21" s="607"/>
      <c r="CE21" s="607"/>
      <c r="CF21" s="607"/>
      <c r="CG21" s="607"/>
      <c r="CH21" s="607"/>
      <c r="CI21" s="607"/>
      <c r="CJ21" s="607"/>
      <c r="CK21" s="607"/>
      <c r="CL21" s="607"/>
      <c r="CM21" s="607"/>
      <c r="CN21" s="607"/>
      <c r="CO21" s="607"/>
      <c r="CP21" s="607"/>
      <c r="CQ21" s="607"/>
      <c r="CR21" s="607"/>
      <c r="CS21" s="607"/>
      <c r="CT21" s="607"/>
      <c r="CU21" s="607"/>
      <c r="CV21" s="607"/>
      <c r="CW21" s="607"/>
      <c r="CX21" s="607"/>
      <c r="CY21" s="607"/>
      <c r="CZ21" s="607"/>
      <c r="DA21" s="607"/>
      <c r="DB21" s="607"/>
      <c r="DC21" s="607"/>
      <c r="DD21" s="607"/>
      <c r="DE21" s="607"/>
      <c r="DF21" s="607"/>
      <c r="DG21" s="607"/>
      <c r="DH21" s="607"/>
      <c r="DI21" s="607"/>
      <c r="DJ21" s="607"/>
      <c r="DK21" s="607"/>
      <c r="DL21" s="607"/>
      <c r="DM21" s="607"/>
      <c r="DN21" s="607"/>
      <c r="DO21" s="607"/>
      <c r="DP21" s="607"/>
      <c r="DQ21" s="607"/>
      <c r="DR21" s="607"/>
      <c r="DS21" s="607"/>
      <c r="DT21" s="607"/>
      <c r="DU21" s="607"/>
      <c r="DV21" s="607"/>
      <c r="DW21" s="607"/>
      <c r="DX21" s="607"/>
      <c r="DY21" s="607"/>
      <c r="DZ21" s="607"/>
      <c r="EA21" s="607"/>
      <c r="EB21" s="607"/>
      <c r="EC21" s="607"/>
      <c r="ED21" s="607"/>
      <c r="EE21" s="607"/>
      <c r="EF21" s="607"/>
      <c r="EG21" s="607"/>
      <c r="EH21" s="607"/>
      <c r="EI21" s="607"/>
      <c r="EJ21" s="607"/>
      <c r="EK21" s="607"/>
      <c r="EL21" s="607"/>
      <c r="EM21" s="607"/>
      <c r="EN21" s="607"/>
      <c r="EO21" s="607"/>
      <c r="EP21" s="607"/>
      <c r="EQ21" s="607"/>
      <c r="ER21" s="607"/>
      <c r="ES21" s="607"/>
      <c r="ET21" s="607"/>
      <c r="EU21" s="607"/>
      <c r="EV21" s="607"/>
      <c r="EW21" s="607"/>
      <c r="EX21" s="607"/>
      <c r="EY21" s="607"/>
      <c r="EZ21" s="607"/>
      <c r="FA21" s="607"/>
      <c r="FB21" s="607"/>
      <c r="FC21" s="607"/>
      <c r="FD21" s="607"/>
      <c r="FE21" s="607"/>
      <c r="FF21" s="607"/>
      <c r="FG21" s="607"/>
      <c r="FH21" s="607"/>
      <c r="FI21" s="607"/>
      <c r="FJ21" s="607"/>
      <c r="FK21" s="607"/>
      <c r="FL21" s="607"/>
      <c r="FM21" s="607"/>
      <c r="FN21" s="607"/>
      <c r="FO21" s="607"/>
      <c r="FP21" s="607"/>
      <c r="FQ21" s="607"/>
      <c r="FR21" s="607"/>
      <c r="FS21" s="607"/>
      <c r="FT21" s="607"/>
      <c r="FU21" s="607"/>
      <c r="FV21" s="607"/>
      <c r="FW21" s="607"/>
      <c r="FX21" s="607"/>
      <c r="FY21" s="607"/>
      <c r="FZ21" s="607"/>
      <c r="GA21" s="648"/>
      <c r="GB21" s="607"/>
      <c r="GC21" s="607"/>
      <c r="GD21" s="607"/>
      <c r="GE21" s="607"/>
      <c r="GF21" s="608"/>
      <c r="GG21" s="607"/>
      <c r="GH21" s="607"/>
      <c r="GI21" s="607"/>
      <c r="GJ21" s="607"/>
      <c r="GK21" s="607"/>
      <c r="GL21" s="607"/>
      <c r="GM21" s="607"/>
      <c r="GN21" s="607"/>
      <c r="GO21" s="607"/>
      <c r="GP21" s="607"/>
      <c r="GQ21" s="607"/>
      <c r="GR21" s="607"/>
      <c r="GS21" s="607"/>
      <c r="GT21" s="607"/>
      <c r="GU21" s="607"/>
      <c r="GV21" s="607"/>
      <c r="GW21" s="607"/>
      <c r="GX21" s="607"/>
      <c r="GY21" s="607"/>
      <c r="GZ21" s="607"/>
      <c r="HA21" s="607"/>
      <c r="HB21" s="607"/>
      <c r="HC21" s="607"/>
      <c r="HD21" s="607"/>
      <c r="HE21" s="607"/>
      <c r="HF21" s="607"/>
      <c r="HG21" s="607"/>
      <c r="HH21" s="607"/>
      <c r="HI21" s="607"/>
      <c r="HJ21" s="607"/>
      <c r="HK21" s="607"/>
      <c r="HL21" s="607"/>
      <c r="HM21" s="607"/>
      <c r="HN21" s="607"/>
      <c r="HO21" s="607"/>
      <c r="HP21" s="607"/>
      <c r="HQ21" s="607"/>
      <c r="HR21" s="607"/>
      <c r="HS21" s="607"/>
      <c r="HT21" s="607"/>
      <c r="HU21" s="607"/>
      <c r="HV21" s="607"/>
      <c r="HW21" s="607"/>
      <c r="HX21" s="607"/>
      <c r="HY21" s="607"/>
      <c r="HZ21" s="607"/>
      <c r="IA21" s="607"/>
      <c r="IB21" s="607"/>
      <c r="IC21" s="607"/>
      <c r="ID21" s="607"/>
      <c r="IE21" s="607"/>
      <c r="IF21" s="607"/>
      <c r="IG21" s="607"/>
      <c r="IH21" s="607"/>
      <c r="II21" s="607"/>
      <c r="IJ21" s="607"/>
    </row>
    <row r="22" spans="1:244" ht="15" customHeight="1" thickBot="1">
      <c r="A22" s="588"/>
      <c r="B22" s="588"/>
      <c r="C22" s="649" t="str">
        <f>IF([3]MasterSheet!$A$1=1,[3]MasterSheet!$C$439,[3]MasterSheet!B439)</f>
        <v>Dug prema nerezidentima</v>
      </c>
      <c r="D22" s="650">
        <v>1295000000</v>
      </c>
      <c r="E22" s="651">
        <f>D22/$D$15*100</f>
        <v>41.124166402032394</v>
      </c>
      <c r="F22" s="652">
        <f t="shared" si="0"/>
        <v>1433020000</v>
      </c>
      <c r="G22" s="653">
        <f t="shared" si="0"/>
        <v>42.95752270751521</v>
      </c>
      <c r="H22" s="654">
        <v>1612700000</v>
      </c>
      <c r="I22" s="653">
        <f t="shared" si="1"/>
        <v>45.867463026166099</v>
      </c>
      <c r="J22" s="654">
        <v>1731900000</v>
      </c>
      <c r="K22" s="653">
        <f t="shared" si="1"/>
        <v>46.431635388739942</v>
      </c>
      <c r="L22" s="654">
        <v>1809000000</v>
      </c>
      <c r="M22" s="655">
        <f>+L22/L$15*100</f>
        <v>45.58971774193548</v>
      </c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600"/>
      <c r="Y22" s="600"/>
      <c r="Z22" s="610"/>
      <c r="AA22" s="610"/>
      <c r="AB22" s="610"/>
      <c r="AC22" s="610"/>
      <c r="AD22" s="610"/>
      <c r="AE22" s="610"/>
      <c r="AF22" s="610"/>
      <c r="AG22" s="610"/>
      <c r="AH22" s="610"/>
      <c r="AI22" s="656"/>
      <c r="AJ22" s="656"/>
      <c r="AK22" s="656"/>
      <c r="AL22" s="656"/>
      <c r="AM22" s="656"/>
      <c r="AN22" s="656"/>
      <c r="AO22" s="656"/>
      <c r="AP22" s="656"/>
      <c r="AQ22" s="656"/>
      <c r="AR22" s="656"/>
      <c r="AS22" s="656"/>
      <c r="AT22" s="656"/>
      <c r="AU22" s="656"/>
      <c r="AV22" s="656"/>
      <c r="AW22" s="656"/>
      <c r="AX22" s="656"/>
      <c r="AY22" s="656"/>
      <c r="AZ22" s="656"/>
      <c r="BA22" s="606"/>
      <c r="BB22" s="657"/>
      <c r="BC22" s="657"/>
      <c r="BD22" s="607"/>
      <c r="BE22" s="658"/>
      <c r="BF22" s="658"/>
      <c r="BG22" s="658"/>
      <c r="BH22" s="658"/>
      <c r="BI22" s="658"/>
      <c r="BJ22" s="607"/>
      <c r="BK22" s="607"/>
      <c r="BL22" s="607"/>
      <c r="BM22" s="607"/>
      <c r="BN22" s="607"/>
      <c r="BO22" s="607"/>
      <c r="BP22" s="607"/>
      <c r="BQ22" s="607"/>
      <c r="BR22" s="607"/>
      <c r="BS22" s="607"/>
      <c r="BT22" s="607"/>
      <c r="BU22" s="607"/>
      <c r="BV22" s="607"/>
      <c r="BW22" s="607"/>
      <c r="BX22" s="607"/>
      <c r="BY22" s="607"/>
      <c r="BZ22" s="607"/>
      <c r="CA22" s="607"/>
      <c r="CB22" s="607"/>
      <c r="CC22" s="607"/>
      <c r="CD22" s="607"/>
      <c r="CE22" s="607"/>
      <c r="CF22" s="607"/>
      <c r="CG22" s="607"/>
      <c r="CH22" s="607"/>
      <c r="CI22" s="607"/>
      <c r="CJ22" s="607"/>
      <c r="CK22" s="607"/>
      <c r="CL22" s="607"/>
      <c r="CM22" s="607"/>
      <c r="CN22" s="607"/>
      <c r="CO22" s="607"/>
      <c r="CP22" s="607"/>
      <c r="CQ22" s="607"/>
      <c r="CR22" s="607"/>
      <c r="CS22" s="607"/>
      <c r="CT22" s="607"/>
      <c r="CU22" s="607"/>
      <c r="CV22" s="607"/>
      <c r="CW22" s="607"/>
      <c r="CX22" s="607"/>
      <c r="CY22" s="607"/>
      <c r="CZ22" s="607"/>
      <c r="DA22" s="607"/>
      <c r="DB22" s="607"/>
      <c r="DC22" s="607"/>
      <c r="DD22" s="607"/>
      <c r="DE22" s="607"/>
      <c r="DF22" s="607"/>
      <c r="DG22" s="607"/>
      <c r="DH22" s="607"/>
      <c r="DI22" s="607"/>
      <c r="DJ22" s="607"/>
      <c r="DK22" s="607"/>
      <c r="DL22" s="607"/>
      <c r="DM22" s="607"/>
      <c r="DN22" s="607"/>
      <c r="DO22" s="607"/>
      <c r="DP22" s="607"/>
      <c r="DQ22" s="607"/>
      <c r="DR22" s="607"/>
      <c r="DS22" s="607"/>
      <c r="DT22" s="607"/>
      <c r="DU22" s="607"/>
      <c r="DV22" s="607"/>
      <c r="DW22" s="607"/>
      <c r="DX22" s="607"/>
      <c r="DY22" s="607"/>
      <c r="DZ22" s="607"/>
      <c r="EA22" s="607"/>
      <c r="EB22" s="607"/>
      <c r="EC22" s="607"/>
      <c r="ED22" s="607"/>
      <c r="EE22" s="607"/>
      <c r="EF22" s="607"/>
      <c r="EG22" s="607"/>
      <c r="EH22" s="607"/>
      <c r="EI22" s="607"/>
      <c r="EJ22" s="607"/>
      <c r="EK22" s="607"/>
      <c r="EL22" s="607"/>
      <c r="EM22" s="607"/>
      <c r="EN22" s="607"/>
      <c r="EO22" s="607"/>
      <c r="EP22" s="607"/>
      <c r="EQ22" s="607"/>
      <c r="ER22" s="607"/>
      <c r="ES22" s="607"/>
      <c r="ET22" s="607"/>
      <c r="EU22" s="607"/>
      <c r="EV22" s="607"/>
      <c r="EW22" s="607"/>
      <c r="EX22" s="607"/>
      <c r="EY22" s="607"/>
      <c r="EZ22" s="607"/>
      <c r="FA22" s="607"/>
      <c r="FB22" s="607"/>
      <c r="FC22" s="607"/>
      <c r="FD22" s="607"/>
      <c r="FE22" s="607"/>
      <c r="FF22" s="607"/>
      <c r="FG22" s="607"/>
      <c r="FH22" s="607"/>
      <c r="FI22" s="607"/>
      <c r="FJ22" s="607"/>
      <c r="FK22" s="607"/>
      <c r="FL22" s="607"/>
      <c r="FM22" s="607"/>
      <c r="FN22" s="607"/>
      <c r="FO22" s="607"/>
      <c r="FP22" s="607"/>
      <c r="FQ22" s="607"/>
      <c r="FR22" s="607"/>
      <c r="FS22" s="607"/>
      <c r="FT22" s="607"/>
      <c r="FU22" s="607"/>
      <c r="FV22" s="607"/>
      <c r="FW22" s="607"/>
      <c r="FX22" s="607"/>
      <c r="FY22" s="607"/>
      <c r="FZ22" s="607"/>
      <c r="GA22" s="607"/>
      <c r="GB22" s="607"/>
      <c r="GC22" s="607"/>
      <c r="GD22" s="607"/>
      <c r="GE22" s="607"/>
      <c r="GF22" s="608"/>
      <c r="GG22" s="607"/>
      <c r="GH22" s="607"/>
      <c r="GI22" s="607"/>
      <c r="GJ22" s="607"/>
      <c r="GK22" s="607"/>
      <c r="GL22" s="607"/>
      <c r="GM22" s="607"/>
      <c r="GN22" s="607"/>
      <c r="GO22" s="607"/>
      <c r="GP22" s="607"/>
      <c r="GQ22" s="607"/>
      <c r="GR22" s="607"/>
      <c r="GS22" s="607"/>
      <c r="GT22" s="607"/>
      <c r="GU22" s="607"/>
      <c r="GV22" s="607"/>
      <c r="GW22" s="607"/>
      <c r="GX22" s="607"/>
      <c r="GY22" s="607"/>
      <c r="GZ22" s="607"/>
      <c r="HA22" s="607"/>
      <c r="HB22" s="607"/>
      <c r="HC22" s="607"/>
      <c r="HD22" s="607"/>
      <c r="HE22" s="607"/>
      <c r="HF22" s="607"/>
      <c r="HG22" s="607"/>
      <c r="HH22" s="607"/>
      <c r="HI22" s="607"/>
      <c r="HJ22" s="607"/>
      <c r="HK22" s="607"/>
      <c r="HL22" s="607"/>
      <c r="HM22" s="607"/>
      <c r="HN22" s="607"/>
      <c r="HO22" s="607"/>
      <c r="HP22" s="607"/>
      <c r="HQ22" s="607"/>
      <c r="HR22" s="607"/>
      <c r="HS22" s="607"/>
      <c r="HT22" s="607"/>
      <c r="HU22" s="607"/>
      <c r="HV22" s="607"/>
      <c r="HW22" s="607"/>
      <c r="HX22" s="607"/>
      <c r="HY22" s="607"/>
      <c r="HZ22" s="607"/>
      <c r="IA22" s="607"/>
      <c r="IB22" s="607"/>
      <c r="IC22" s="607"/>
      <c r="ID22" s="607"/>
      <c r="IE22" s="607"/>
      <c r="IF22" s="607"/>
      <c r="IG22" s="607"/>
      <c r="IH22" s="607"/>
      <c r="II22" s="607"/>
      <c r="IJ22" s="607"/>
    </row>
    <row r="23" spans="1:244" ht="15" customHeight="1" thickTop="1">
      <c r="A23" s="588"/>
      <c r="B23" s="588"/>
      <c r="C23" s="659" t="str">
        <f>IF([3]MasterSheet!$A$1=1,[3]MasterSheet!$C$328,[3]MasterSheet!$B$328)</f>
        <v>Izvor: Ministarstvo finansija Crne Gore</v>
      </c>
      <c r="D23" s="660"/>
      <c r="E23" s="661"/>
      <c r="F23" s="660"/>
      <c r="G23" s="661"/>
      <c r="H23" s="660"/>
      <c r="I23" s="661"/>
      <c r="J23" s="660"/>
      <c r="K23" s="661"/>
      <c r="L23" s="661"/>
      <c r="M23" s="661"/>
      <c r="N23" s="588"/>
      <c r="O23" s="593"/>
      <c r="P23" s="593" t="s">
        <v>397</v>
      </c>
      <c r="Q23" s="588"/>
      <c r="R23" s="588"/>
      <c r="S23" s="588"/>
      <c r="T23" s="588"/>
      <c r="U23" s="588"/>
      <c r="V23" s="588"/>
      <c r="W23" s="588"/>
      <c r="X23" s="600"/>
      <c r="Y23" s="600"/>
      <c r="Z23" s="661"/>
      <c r="AA23" s="661"/>
      <c r="AB23" s="661"/>
      <c r="AC23" s="661"/>
      <c r="AD23" s="661"/>
      <c r="AE23" s="661"/>
      <c r="AF23" s="661"/>
      <c r="AG23" s="661"/>
      <c r="AH23" s="661"/>
      <c r="AI23" s="662"/>
      <c r="AJ23" s="662"/>
      <c r="AK23" s="662"/>
      <c r="AL23" s="662"/>
      <c r="AM23" s="662"/>
      <c r="AN23" s="662"/>
      <c r="AO23" s="662"/>
      <c r="AP23" s="662"/>
      <c r="AQ23" s="662"/>
      <c r="AR23" s="662"/>
      <c r="AS23" s="662"/>
      <c r="AT23" s="662"/>
      <c r="AU23" s="662"/>
      <c r="AV23" s="662"/>
      <c r="AW23" s="663"/>
      <c r="AX23" s="663"/>
      <c r="AY23" s="663"/>
      <c r="AZ23" s="663"/>
      <c r="BA23" s="606"/>
      <c r="BB23" s="664"/>
      <c r="BC23" s="607"/>
      <c r="BD23" s="607"/>
      <c r="BE23" s="607"/>
      <c r="BF23" s="607"/>
      <c r="BG23" s="607"/>
      <c r="BH23" s="607"/>
      <c r="BI23" s="607"/>
      <c r="BJ23" s="607"/>
      <c r="BK23" s="607"/>
      <c r="BL23" s="607"/>
      <c r="BM23" s="607"/>
      <c r="BN23" s="607"/>
      <c r="BO23" s="607"/>
      <c r="BP23" s="607"/>
      <c r="BQ23" s="607"/>
      <c r="BR23" s="607"/>
      <c r="BS23" s="607"/>
      <c r="BT23" s="607"/>
      <c r="BU23" s="607"/>
      <c r="BV23" s="607"/>
      <c r="BW23" s="607"/>
      <c r="BX23" s="607"/>
      <c r="BY23" s="607"/>
      <c r="BZ23" s="607"/>
      <c r="CA23" s="607"/>
      <c r="CB23" s="607"/>
      <c r="CC23" s="607"/>
      <c r="CD23" s="607"/>
      <c r="CE23" s="607"/>
      <c r="CF23" s="607"/>
      <c r="CG23" s="607"/>
      <c r="CH23" s="607"/>
      <c r="CI23" s="607"/>
      <c r="CJ23" s="607"/>
      <c r="CK23" s="607"/>
      <c r="CL23" s="607"/>
      <c r="CM23" s="607"/>
      <c r="CN23" s="607"/>
      <c r="CO23" s="607"/>
      <c r="CP23" s="607"/>
      <c r="CQ23" s="607"/>
      <c r="CR23" s="607"/>
      <c r="CS23" s="607"/>
      <c r="CT23" s="607"/>
      <c r="CU23" s="607"/>
      <c r="CV23" s="607"/>
      <c r="CW23" s="607"/>
      <c r="CX23" s="607"/>
      <c r="CY23" s="607"/>
      <c r="CZ23" s="607"/>
      <c r="DA23" s="607"/>
      <c r="DB23" s="607"/>
      <c r="DC23" s="607"/>
      <c r="DD23" s="607"/>
      <c r="DE23" s="607"/>
      <c r="DF23" s="607"/>
      <c r="DG23" s="607"/>
      <c r="DH23" s="607"/>
      <c r="DI23" s="607"/>
      <c r="DJ23" s="607"/>
      <c r="DK23" s="607"/>
      <c r="DL23" s="607"/>
      <c r="DM23" s="607"/>
      <c r="DN23" s="607"/>
      <c r="DO23" s="607"/>
      <c r="DP23" s="607"/>
      <c r="DQ23" s="607"/>
      <c r="DR23" s="607"/>
      <c r="DS23" s="607"/>
      <c r="DT23" s="607"/>
      <c r="DU23" s="607"/>
      <c r="DV23" s="607"/>
      <c r="DW23" s="607"/>
      <c r="DX23" s="607"/>
      <c r="DY23" s="607"/>
      <c r="DZ23" s="607"/>
      <c r="EA23" s="607"/>
      <c r="EB23" s="607"/>
      <c r="EC23" s="607"/>
      <c r="ED23" s="607"/>
      <c r="EE23" s="607"/>
      <c r="EF23" s="607"/>
      <c r="EG23" s="607"/>
      <c r="EH23" s="607"/>
      <c r="EI23" s="607"/>
      <c r="EJ23" s="607"/>
      <c r="EK23" s="607"/>
      <c r="EL23" s="607"/>
      <c r="EM23" s="607"/>
      <c r="EN23" s="607"/>
      <c r="EO23" s="607"/>
      <c r="EP23" s="607"/>
      <c r="EQ23" s="607"/>
      <c r="ER23" s="607"/>
      <c r="ES23" s="607"/>
      <c r="ET23" s="607"/>
      <c r="EU23" s="607"/>
      <c r="EV23" s="607"/>
      <c r="EW23" s="607"/>
      <c r="EX23" s="607"/>
      <c r="EY23" s="607"/>
      <c r="EZ23" s="607"/>
      <c r="FA23" s="607"/>
      <c r="FB23" s="607"/>
      <c r="FC23" s="607"/>
      <c r="FD23" s="607"/>
      <c r="FE23" s="607"/>
      <c r="FF23" s="607"/>
      <c r="FG23" s="607"/>
      <c r="FH23" s="607"/>
      <c r="FI23" s="607"/>
      <c r="FJ23" s="607"/>
      <c r="FK23" s="607"/>
      <c r="FL23" s="607"/>
      <c r="FM23" s="607"/>
      <c r="FN23" s="607"/>
      <c r="FO23" s="607"/>
      <c r="FP23" s="607"/>
      <c r="FQ23" s="607"/>
      <c r="FR23" s="607"/>
      <c r="FS23" s="607"/>
      <c r="FT23" s="607"/>
      <c r="FU23" s="607"/>
      <c r="FV23" s="607"/>
      <c r="FW23" s="607"/>
      <c r="FX23" s="607"/>
      <c r="FY23" s="607"/>
      <c r="FZ23" s="607"/>
      <c r="GA23" s="607"/>
      <c r="GB23" s="607"/>
      <c r="GC23" s="607"/>
      <c r="GD23" s="607"/>
      <c r="GE23" s="607"/>
      <c r="GF23" s="608"/>
      <c r="GG23" s="607"/>
      <c r="GH23" s="607"/>
      <c r="GI23" s="607"/>
      <c r="GJ23" s="607"/>
      <c r="GK23" s="607"/>
      <c r="GL23" s="607"/>
      <c r="GM23" s="607"/>
      <c r="GN23" s="607"/>
      <c r="GO23" s="607"/>
      <c r="GP23" s="607"/>
      <c r="GQ23" s="607"/>
      <c r="GR23" s="607"/>
      <c r="GS23" s="607"/>
      <c r="GT23" s="607"/>
      <c r="GU23" s="607"/>
      <c r="GV23" s="607"/>
      <c r="GW23" s="607"/>
      <c r="GX23" s="607"/>
      <c r="GY23" s="607"/>
      <c r="GZ23" s="607"/>
      <c r="HA23" s="607"/>
      <c r="HB23" s="607"/>
      <c r="HC23" s="607"/>
      <c r="HD23" s="607"/>
      <c r="HE23" s="607"/>
      <c r="HF23" s="607"/>
      <c r="HG23" s="607"/>
      <c r="HH23" s="607"/>
      <c r="HI23" s="607"/>
      <c r="HJ23" s="607"/>
      <c r="HK23" s="607"/>
      <c r="HL23" s="607"/>
      <c r="HM23" s="607"/>
      <c r="HN23" s="607"/>
      <c r="HO23" s="607"/>
      <c r="HP23" s="607"/>
      <c r="HQ23" s="607"/>
      <c r="HR23" s="607"/>
      <c r="HS23" s="607"/>
      <c r="HT23" s="607"/>
      <c r="HU23" s="607"/>
      <c r="HV23" s="607"/>
      <c r="HW23" s="607"/>
      <c r="HX23" s="607"/>
      <c r="HY23" s="607"/>
      <c r="HZ23" s="607"/>
      <c r="IA23" s="607"/>
      <c r="IB23" s="607"/>
      <c r="IC23" s="607"/>
      <c r="ID23" s="607"/>
      <c r="IE23" s="607"/>
      <c r="IF23" s="607"/>
      <c r="IG23" s="607"/>
      <c r="IH23" s="607"/>
      <c r="II23" s="607"/>
      <c r="IJ23" s="607"/>
    </row>
    <row r="24" spans="1:244" ht="15" customHeight="1">
      <c r="A24" s="588"/>
      <c r="B24" s="588"/>
      <c r="C24" s="665"/>
      <c r="D24" s="194"/>
      <c r="E24" s="194"/>
      <c r="F24" s="194"/>
      <c r="G24" s="194"/>
      <c r="H24" s="588"/>
      <c r="I24" s="661"/>
      <c r="J24" s="588"/>
      <c r="K24" s="661"/>
      <c r="L24" s="661"/>
      <c r="M24" s="666"/>
      <c r="N24" s="588"/>
      <c r="O24" s="661"/>
      <c r="P24" s="667"/>
      <c r="Q24" s="666"/>
      <c r="R24" s="588"/>
      <c r="S24" s="661"/>
      <c r="T24" s="588"/>
      <c r="U24" s="661"/>
      <c r="V24" s="588"/>
      <c r="W24" s="661"/>
      <c r="X24" s="661"/>
      <c r="Y24" s="661"/>
      <c r="Z24" s="661"/>
      <c r="AA24" s="661"/>
      <c r="AB24" s="661"/>
      <c r="AC24" s="661"/>
      <c r="AD24" s="661"/>
      <c r="AE24" s="661"/>
      <c r="AF24" s="661"/>
      <c r="AG24" s="661"/>
      <c r="AH24" s="661"/>
      <c r="AI24" s="662"/>
      <c r="AJ24" s="662"/>
      <c r="AK24" s="662"/>
      <c r="AL24" s="662"/>
      <c r="AM24" s="662"/>
      <c r="AN24" s="662"/>
      <c r="AO24" s="662"/>
      <c r="AP24" s="662"/>
      <c r="AQ24" s="662"/>
      <c r="AR24" s="662"/>
      <c r="AS24" s="662"/>
      <c r="AT24" s="662"/>
      <c r="AU24" s="662"/>
      <c r="AV24" s="662"/>
      <c r="AW24" s="663"/>
      <c r="AX24" s="663"/>
      <c r="AY24" s="663"/>
      <c r="AZ24" s="663"/>
      <c r="BA24" s="606"/>
      <c r="BB24" s="607"/>
      <c r="BC24" s="607"/>
      <c r="BD24" s="607"/>
      <c r="BE24" s="607"/>
      <c r="BF24" s="607"/>
      <c r="BG24" s="607"/>
      <c r="BH24" s="607"/>
      <c r="BI24" s="607"/>
      <c r="BJ24" s="607"/>
      <c r="BK24" s="607"/>
      <c r="BL24" s="607"/>
      <c r="BM24" s="607"/>
      <c r="BN24" s="607"/>
      <c r="BO24" s="607"/>
      <c r="BP24" s="607"/>
      <c r="BQ24" s="607"/>
      <c r="BR24" s="607"/>
      <c r="BS24" s="607"/>
      <c r="BT24" s="607"/>
      <c r="BU24" s="607"/>
      <c r="BV24" s="607"/>
      <c r="BW24" s="607"/>
      <c r="BX24" s="607"/>
      <c r="BY24" s="607"/>
      <c r="BZ24" s="607"/>
      <c r="CA24" s="607"/>
      <c r="CB24" s="607"/>
      <c r="CC24" s="607"/>
      <c r="CD24" s="607"/>
      <c r="CE24" s="607"/>
      <c r="CF24" s="607"/>
      <c r="CG24" s="607"/>
      <c r="CH24" s="607"/>
      <c r="CI24" s="607"/>
      <c r="CJ24" s="607"/>
      <c r="CK24" s="607"/>
      <c r="CL24" s="607"/>
      <c r="CM24" s="607"/>
      <c r="CN24" s="607"/>
      <c r="CO24" s="607"/>
      <c r="CP24" s="607"/>
      <c r="CQ24" s="607"/>
      <c r="CR24" s="607"/>
      <c r="CS24" s="607"/>
      <c r="CT24" s="607"/>
      <c r="CU24" s="607"/>
      <c r="CV24" s="607"/>
      <c r="CW24" s="607"/>
      <c r="CX24" s="607"/>
      <c r="CY24" s="607"/>
      <c r="CZ24" s="607"/>
      <c r="DA24" s="607"/>
      <c r="DB24" s="607"/>
      <c r="DC24" s="607"/>
      <c r="DD24" s="607"/>
      <c r="DE24" s="607"/>
      <c r="DF24" s="607"/>
      <c r="DG24" s="607"/>
      <c r="DH24" s="607"/>
      <c r="DI24" s="607"/>
      <c r="DJ24" s="607"/>
      <c r="DK24" s="607"/>
      <c r="DL24" s="607"/>
      <c r="DM24" s="607"/>
      <c r="DN24" s="607"/>
      <c r="DO24" s="607"/>
      <c r="DP24" s="607"/>
      <c r="DQ24" s="607"/>
      <c r="DR24" s="607"/>
      <c r="DS24" s="607"/>
      <c r="DT24" s="607"/>
      <c r="DU24" s="607"/>
      <c r="DV24" s="607"/>
      <c r="DW24" s="607"/>
      <c r="DX24" s="607"/>
      <c r="DY24" s="607"/>
      <c r="DZ24" s="607"/>
      <c r="EA24" s="607"/>
      <c r="EB24" s="607"/>
      <c r="EC24" s="607"/>
      <c r="ED24" s="607"/>
      <c r="EE24" s="607"/>
      <c r="EF24" s="607"/>
      <c r="EG24" s="607"/>
      <c r="EH24" s="607"/>
      <c r="EI24" s="607"/>
      <c r="EJ24" s="607"/>
      <c r="EK24" s="607"/>
      <c r="EL24" s="607"/>
      <c r="EM24" s="607"/>
      <c r="EN24" s="607"/>
      <c r="EO24" s="607"/>
      <c r="EP24" s="607"/>
      <c r="EQ24" s="607"/>
      <c r="ER24" s="607"/>
      <c r="ES24" s="607"/>
      <c r="ET24" s="607"/>
      <c r="EU24" s="607"/>
      <c r="EV24" s="607"/>
      <c r="EW24" s="607"/>
      <c r="EX24" s="607"/>
      <c r="EY24" s="607"/>
      <c r="EZ24" s="607"/>
      <c r="FA24" s="607"/>
      <c r="FB24" s="607"/>
      <c r="FC24" s="607"/>
      <c r="FD24" s="607"/>
      <c r="FE24" s="607"/>
      <c r="FF24" s="607"/>
      <c r="FG24" s="607"/>
      <c r="FH24" s="607"/>
      <c r="FI24" s="607"/>
      <c r="FJ24" s="607"/>
      <c r="FK24" s="607"/>
      <c r="FL24" s="607"/>
      <c r="FM24" s="607"/>
      <c r="FN24" s="607"/>
      <c r="FO24" s="607"/>
      <c r="FP24" s="607"/>
      <c r="FQ24" s="607"/>
      <c r="FR24" s="607"/>
      <c r="FS24" s="607"/>
      <c r="FT24" s="607"/>
      <c r="FU24" s="607"/>
      <c r="FV24" s="607"/>
      <c r="FW24" s="607"/>
      <c r="FX24" s="607"/>
      <c r="FY24" s="607"/>
      <c r="FZ24" s="607"/>
      <c r="GA24" s="607"/>
      <c r="GB24" s="607"/>
      <c r="GC24" s="607"/>
      <c r="GD24" s="607"/>
      <c r="GE24" s="607"/>
      <c r="GF24" s="608"/>
      <c r="GG24" s="607"/>
      <c r="GH24" s="607"/>
      <c r="GI24" s="607"/>
      <c r="GJ24" s="607"/>
      <c r="GK24" s="607"/>
      <c r="GL24" s="607"/>
      <c r="GM24" s="607"/>
      <c r="GN24" s="607"/>
      <c r="GO24" s="607"/>
      <c r="GP24" s="607"/>
      <c r="GQ24" s="607"/>
      <c r="GR24" s="607"/>
      <c r="GS24" s="607"/>
      <c r="GT24" s="607"/>
      <c r="GU24" s="607"/>
      <c r="GV24" s="607"/>
      <c r="GW24" s="607"/>
      <c r="GX24" s="607"/>
      <c r="GY24" s="607"/>
      <c r="GZ24" s="607"/>
      <c r="HA24" s="607"/>
      <c r="HB24" s="607"/>
      <c r="HC24" s="607"/>
      <c r="HD24" s="607"/>
      <c r="HE24" s="607"/>
      <c r="HF24" s="607"/>
      <c r="HG24" s="607"/>
      <c r="HH24" s="607"/>
      <c r="HI24" s="607"/>
      <c r="HJ24" s="607"/>
      <c r="HK24" s="607"/>
      <c r="HL24" s="607"/>
      <c r="HM24" s="607"/>
      <c r="HN24" s="607"/>
      <c r="HO24" s="607"/>
      <c r="HP24" s="607"/>
      <c r="HQ24" s="607"/>
      <c r="HR24" s="607"/>
      <c r="HS24" s="607"/>
      <c r="HT24" s="607"/>
      <c r="HU24" s="607"/>
      <c r="HV24" s="607"/>
      <c r="HW24" s="607"/>
      <c r="HX24" s="607"/>
      <c r="HY24" s="607"/>
      <c r="HZ24" s="607"/>
      <c r="IA24" s="607"/>
      <c r="IB24" s="607"/>
      <c r="IC24" s="607"/>
      <c r="ID24" s="607"/>
      <c r="IE24" s="607"/>
      <c r="IF24" s="607"/>
      <c r="IG24" s="607"/>
      <c r="IH24" s="607"/>
      <c r="II24" s="607"/>
      <c r="IJ24" s="607"/>
    </row>
    <row r="25" spans="1:244" ht="15" customHeight="1">
      <c r="A25" s="588"/>
      <c r="B25" s="588"/>
      <c r="C25" s="668"/>
      <c r="D25" s="666"/>
      <c r="E25" s="593"/>
      <c r="F25" s="666"/>
      <c r="G25" s="593"/>
      <c r="H25" s="666"/>
      <c r="I25" s="593"/>
      <c r="J25" s="666"/>
      <c r="K25" s="593"/>
      <c r="L25" s="593"/>
      <c r="M25" s="593"/>
      <c r="N25" s="666"/>
      <c r="O25" s="593"/>
      <c r="P25" s="666"/>
      <c r="Q25" s="593"/>
      <c r="R25" s="666"/>
      <c r="S25" s="593"/>
      <c r="T25" s="666"/>
      <c r="U25" s="593"/>
      <c r="V25" s="666"/>
      <c r="W25" s="593"/>
      <c r="X25" s="593"/>
      <c r="Y25" s="593"/>
      <c r="Z25" s="593"/>
      <c r="AA25" s="593"/>
      <c r="AB25" s="593"/>
      <c r="AC25" s="593"/>
      <c r="AD25" s="593"/>
      <c r="AE25" s="593"/>
      <c r="AF25" s="593"/>
      <c r="AG25" s="593"/>
      <c r="AH25" s="593"/>
      <c r="AI25" s="607"/>
      <c r="AJ25" s="607"/>
      <c r="AK25" s="607"/>
      <c r="AL25" s="607"/>
      <c r="AM25" s="607"/>
      <c r="AN25" s="607"/>
      <c r="AO25" s="607"/>
      <c r="AP25" s="607"/>
      <c r="AQ25" s="607"/>
      <c r="AR25" s="607"/>
      <c r="AS25" s="607"/>
      <c r="AT25" s="607"/>
      <c r="AU25" s="607"/>
      <c r="AV25" s="607"/>
      <c r="AW25" s="607"/>
      <c r="AX25" s="607"/>
      <c r="AY25" s="607"/>
      <c r="AZ25" s="607"/>
      <c r="BA25" s="606"/>
      <c r="BB25" s="607"/>
      <c r="BC25" s="607"/>
      <c r="BD25" s="607"/>
      <c r="BE25" s="607"/>
      <c r="BF25" s="607"/>
      <c r="BG25" s="607"/>
      <c r="BH25" s="607"/>
      <c r="BI25" s="607"/>
      <c r="BJ25" s="607"/>
      <c r="BK25" s="607"/>
      <c r="BL25" s="607"/>
      <c r="BM25" s="607"/>
      <c r="BN25" s="607"/>
      <c r="BO25" s="607"/>
      <c r="BP25" s="607"/>
      <c r="BQ25" s="607"/>
      <c r="BR25" s="607"/>
      <c r="BS25" s="607"/>
      <c r="BT25" s="607"/>
      <c r="BU25" s="607"/>
      <c r="BV25" s="607"/>
      <c r="BW25" s="607"/>
      <c r="BX25" s="607"/>
      <c r="BY25" s="607"/>
      <c r="BZ25" s="607"/>
      <c r="CA25" s="607"/>
      <c r="CB25" s="607"/>
      <c r="CC25" s="607"/>
      <c r="CD25" s="607"/>
      <c r="CE25" s="607"/>
      <c r="CF25" s="607"/>
      <c r="CG25" s="607"/>
      <c r="CH25" s="607"/>
      <c r="CI25" s="607"/>
      <c r="CJ25" s="607"/>
      <c r="CK25" s="607"/>
      <c r="CL25" s="607"/>
      <c r="CM25" s="607"/>
      <c r="CN25" s="607"/>
      <c r="CO25" s="607"/>
      <c r="CP25" s="607"/>
      <c r="CQ25" s="607"/>
      <c r="CR25" s="607"/>
      <c r="CS25" s="607"/>
      <c r="CT25" s="607"/>
      <c r="CU25" s="607"/>
      <c r="CV25" s="607"/>
      <c r="CW25" s="607"/>
      <c r="CX25" s="607"/>
      <c r="CY25" s="607"/>
      <c r="CZ25" s="607"/>
      <c r="DA25" s="607"/>
      <c r="DB25" s="607"/>
      <c r="DC25" s="607"/>
      <c r="DD25" s="607"/>
      <c r="DE25" s="607"/>
      <c r="DF25" s="607"/>
      <c r="DG25" s="607"/>
      <c r="DH25" s="607"/>
      <c r="DI25" s="607"/>
      <c r="DJ25" s="607"/>
      <c r="DK25" s="607"/>
      <c r="DL25" s="607"/>
      <c r="DM25" s="607"/>
      <c r="DN25" s="607"/>
      <c r="DO25" s="607"/>
      <c r="DP25" s="607"/>
      <c r="DQ25" s="607"/>
      <c r="DR25" s="607"/>
      <c r="DS25" s="607"/>
      <c r="DT25" s="607"/>
      <c r="DU25" s="607"/>
      <c r="DV25" s="607"/>
      <c r="DW25" s="607"/>
      <c r="DX25" s="607"/>
      <c r="DY25" s="607"/>
      <c r="DZ25" s="607"/>
      <c r="EA25" s="607"/>
      <c r="EB25" s="607"/>
      <c r="EC25" s="607"/>
      <c r="ED25" s="607"/>
      <c r="EE25" s="607"/>
      <c r="EF25" s="607"/>
      <c r="EG25" s="607"/>
      <c r="EH25" s="607"/>
      <c r="EI25" s="607"/>
      <c r="EJ25" s="607"/>
      <c r="EK25" s="607"/>
      <c r="EL25" s="607"/>
      <c r="EM25" s="607"/>
      <c r="EN25" s="607"/>
      <c r="EO25" s="607"/>
      <c r="EP25" s="607"/>
      <c r="EQ25" s="607"/>
      <c r="ER25" s="607"/>
      <c r="ES25" s="607"/>
      <c r="ET25" s="607"/>
      <c r="EU25" s="607"/>
      <c r="EV25" s="607"/>
      <c r="EW25" s="607"/>
      <c r="EX25" s="607"/>
      <c r="EY25" s="607"/>
      <c r="EZ25" s="607"/>
      <c r="FA25" s="607"/>
      <c r="FB25" s="607"/>
      <c r="FC25" s="607"/>
      <c r="FD25" s="607"/>
      <c r="FE25" s="607"/>
      <c r="FF25" s="607"/>
      <c r="FG25" s="607"/>
      <c r="FH25" s="607"/>
      <c r="FI25" s="607"/>
      <c r="FJ25" s="607"/>
      <c r="FK25" s="607"/>
      <c r="FL25" s="607"/>
      <c r="FM25" s="607"/>
      <c r="FN25" s="607"/>
      <c r="FO25" s="607"/>
      <c r="FP25" s="607"/>
      <c r="FQ25" s="607"/>
      <c r="FR25" s="607"/>
      <c r="FS25" s="607"/>
      <c r="FT25" s="607"/>
      <c r="FU25" s="607"/>
      <c r="FV25" s="607"/>
      <c r="FW25" s="607"/>
      <c r="FX25" s="607"/>
      <c r="FY25" s="607"/>
      <c r="FZ25" s="607"/>
      <c r="GA25" s="607"/>
      <c r="GB25" s="607"/>
      <c r="GC25" s="607"/>
      <c r="GD25" s="607"/>
      <c r="GE25" s="607"/>
      <c r="GF25" s="608"/>
      <c r="GG25" s="607"/>
      <c r="GH25" s="607"/>
      <c r="GI25" s="607"/>
      <c r="GJ25" s="607"/>
      <c r="GK25" s="607"/>
      <c r="GL25" s="607"/>
      <c r="GM25" s="607"/>
      <c r="GN25" s="607"/>
      <c r="GO25" s="607"/>
      <c r="GP25" s="607"/>
      <c r="GQ25" s="607"/>
      <c r="GR25" s="607"/>
      <c r="GS25" s="607"/>
      <c r="GT25" s="607"/>
      <c r="GU25" s="607"/>
      <c r="GV25" s="607"/>
      <c r="GW25" s="607"/>
      <c r="GX25" s="607"/>
      <c r="GY25" s="607"/>
      <c r="GZ25" s="607"/>
      <c r="HA25" s="607"/>
      <c r="HB25" s="607"/>
      <c r="HC25" s="607"/>
      <c r="HD25" s="607"/>
      <c r="HE25" s="607"/>
      <c r="HF25" s="607"/>
      <c r="HG25" s="607"/>
      <c r="HH25" s="607"/>
      <c r="HI25" s="607"/>
      <c r="HJ25" s="607"/>
      <c r="HK25" s="607"/>
      <c r="HL25" s="607"/>
      <c r="HM25" s="607"/>
      <c r="HN25" s="607"/>
      <c r="HO25" s="607"/>
      <c r="HP25" s="607"/>
      <c r="HQ25" s="607"/>
      <c r="HR25" s="607"/>
      <c r="HS25" s="607"/>
      <c r="HT25" s="607"/>
      <c r="HU25" s="607"/>
      <c r="HV25" s="607"/>
      <c r="HW25" s="607"/>
      <c r="HX25" s="607"/>
      <c r="HY25" s="607"/>
      <c r="HZ25" s="607"/>
      <c r="IA25" s="607"/>
      <c r="IB25" s="607"/>
      <c r="IC25" s="607"/>
      <c r="ID25" s="607"/>
      <c r="IE25" s="607"/>
      <c r="IF25" s="607"/>
      <c r="IG25" s="607"/>
      <c r="IH25" s="607"/>
      <c r="II25" s="607"/>
      <c r="IJ25" s="607"/>
    </row>
    <row r="26" spans="1:244" ht="15" customHeight="1">
      <c r="A26" s="588"/>
      <c r="B26" s="588"/>
      <c r="C26" s="668"/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669"/>
      <c r="Q26" s="669"/>
      <c r="R26" s="669"/>
      <c r="S26" s="669"/>
      <c r="T26" s="669"/>
      <c r="U26" s="669"/>
      <c r="V26" s="669"/>
      <c r="W26" s="669"/>
      <c r="X26" s="669"/>
      <c r="Y26" s="669"/>
      <c r="Z26" s="669"/>
      <c r="AA26" s="669"/>
      <c r="AB26" s="669"/>
      <c r="AC26" s="669"/>
      <c r="AD26" s="669"/>
      <c r="AE26" s="669"/>
      <c r="AF26" s="669"/>
      <c r="AG26" s="669"/>
      <c r="AH26" s="669"/>
      <c r="AI26" s="670"/>
      <c r="AJ26" s="670"/>
      <c r="AK26" s="670"/>
      <c r="AL26" s="670"/>
      <c r="AM26" s="670"/>
      <c r="AN26" s="670"/>
      <c r="AO26" s="670"/>
      <c r="AP26" s="670"/>
      <c r="AQ26" s="670"/>
      <c r="AR26" s="670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70"/>
      <c r="BF26" s="670"/>
      <c r="BG26" s="670"/>
      <c r="BH26" s="670"/>
      <c r="BI26" s="670"/>
      <c r="BJ26" s="670"/>
      <c r="BK26" s="670"/>
      <c r="BL26" s="670"/>
      <c r="BM26" s="670"/>
      <c r="BN26" s="670"/>
      <c r="BO26" s="670"/>
      <c r="BP26" s="670"/>
      <c r="BQ26" s="670"/>
      <c r="BR26" s="670"/>
      <c r="BS26" s="670"/>
      <c r="BT26" s="670"/>
      <c r="BU26" s="670"/>
      <c r="BV26" s="670"/>
      <c r="BW26" s="670"/>
      <c r="BX26" s="670"/>
      <c r="BY26" s="670"/>
      <c r="BZ26" s="670"/>
      <c r="CA26" s="670"/>
      <c r="CB26" s="670"/>
      <c r="CC26" s="670"/>
      <c r="CD26" s="670"/>
      <c r="CE26" s="670"/>
      <c r="CF26" s="670"/>
      <c r="CG26" s="670"/>
      <c r="CH26" s="670"/>
      <c r="CI26" s="670"/>
      <c r="CJ26" s="670"/>
      <c r="CK26" s="670"/>
      <c r="CL26" s="670"/>
      <c r="CM26" s="670"/>
      <c r="CN26" s="670"/>
      <c r="CO26" s="670"/>
      <c r="CP26" s="670"/>
      <c r="CQ26" s="670"/>
      <c r="CR26" s="670"/>
      <c r="CS26" s="670"/>
      <c r="CT26" s="670"/>
      <c r="CU26" s="670"/>
      <c r="CV26" s="670"/>
      <c r="CW26" s="670"/>
      <c r="CX26" s="670"/>
      <c r="CY26" s="670"/>
      <c r="CZ26" s="670"/>
      <c r="DA26" s="670"/>
      <c r="DB26" s="670"/>
      <c r="DC26" s="670"/>
      <c r="DD26" s="670"/>
      <c r="DE26" s="670"/>
      <c r="DF26" s="670"/>
      <c r="DG26" s="670"/>
      <c r="DH26" s="670"/>
      <c r="DI26" s="670"/>
      <c r="DJ26" s="670"/>
      <c r="DK26" s="670"/>
      <c r="DL26" s="670"/>
      <c r="DM26" s="670"/>
      <c r="DN26" s="670"/>
      <c r="DO26" s="670"/>
      <c r="DP26" s="670"/>
      <c r="DQ26" s="670"/>
      <c r="DR26" s="670"/>
      <c r="DS26" s="670"/>
      <c r="DT26" s="670"/>
      <c r="DU26" s="670"/>
      <c r="DV26" s="670"/>
      <c r="DW26" s="670"/>
      <c r="DX26" s="670"/>
      <c r="DY26" s="670"/>
      <c r="DZ26" s="670"/>
      <c r="EA26" s="670"/>
      <c r="EB26" s="670"/>
      <c r="EC26" s="670"/>
      <c r="ED26" s="670"/>
      <c r="EE26" s="670"/>
      <c r="EF26" s="670"/>
      <c r="EG26" s="670"/>
      <c r="EH26" s="670"/>
      <c r="EI26" s="607"/>
      <c r="EJ26" s="607"/>
      <c r="EK26" s="607"/>
      <c r="EL26" s="607"/>
      <c r="EM26" s="607"/>
      <c r="EN26" s="607"/>
      <c r="EO26" s="607"/>
      <c r="EP26" s="607"/>
      <c r="EQ26" s="607"/>
      <c r="ER26" s="607"/>
      <c r="ES26" s="607"/>
      <c r="ET26" s="607"/>
      <c r="EU26" s="607"/>
      <c r="EV26" s="607"/>
      <c r="EW26" s="607"/>
      <c r="EX26" s="607"/>
      <c r="EY26" s="607"/>
      <c r="EZ26" s="607"/>
      <c r="FA26" s="607"/>
      <c r="FB26" s="607"/>
      <c r="FC26" s="607"/>
      <c r="FD26" s="607"/>
      <c r="FE26" s="607"/>
      <c r="FF26" s="607"/>
      <c r="FG26" s="607"/>
      <c r="FH26" s="607"/>
      <c r="FI26" s="607"/>
      <c r="FJ26" s="607"/>
      <c r="FK26" s="607"/>
      <c r="FL26" s="607"/>
      <c r="FM26" s="607"/>
      <c r="FN26" s="607"/>
      <c r="FO26" s="607"/>
      <c r="FP26" s="607"/>
      <c r="FQ26" s="607"/>
      <c r="FR26" s="607"/>
      <c r="FS26" s="607"/>
      <c r="FT26" s="607"/>
      <c r="FU26" s="607"/>
      <c r="FV26" s="607"/>
      <c r="FW26" s="607"/>
      <c r="FX26" s="607"/>
      <c r="FY26" s="607"/>
      <c r="FZ26" s="607"/>
      <c r="GA26" s="607"/>
      <c r="GB26" s="607"/>
      <c r="GC26" s="607"/>
      <c r="GD26" s="607"/>
      <c r="GE26" s="607"/>
      <c r="GF26" s="608"/>
      <c r="GG26" s="607"/>
      <c r="GH26" s="607"/>
      <c r="GI26" s="607"/>
      <c r="GJ26" s="607"/>
      <c r="GK26" s="607"/>
      <c r="GL26" s="607"/>
      <c r="GM26" s="607"/>
      <c r="GN26" s="607"/>
      <c r="GO26" s="607"/>
      <c r="GP26" s="607"/>
      <c r="GQ26" s="607"/>
      <c r="GR26" s="607"/>
      <c r="GS26" s="607"/>
      <c r="GT26" s="607"/>
      <c r="GU26" s="607"/>
      <c r="GV26" s="607"/>
      <c r="GW26" s="607"/>
      <c r="GX26" s="607"/>
      <c r="GY26" s="607"/>
      <c r="GZ26" s="607"/>
      <c r="HA26" s="607"/>
      <c r="HB26" s="607"/>
      <c r="HC26" s="607"/>
      <c r="HD26" s="607"/>
      <c r="HE26" s="607"/>
      <c r="HF26" s="607"/>
      <c r="HG26" s="607"/>
      <c r="HH26" s="607"/>
      <c r="HI26" s="607"/>
      <c r="HJ26" s="607"/>
      <c r="HK26" s="607"/>
      <c r="HL26" s="607"/>
      <c r="HM26" s="607"/>
      <c r="HN26" s="607"/>
      <c r="HO26" s="607"/>
      <c r="HP26" s="607"/>
      <c r="HQ26" s="607"/>
      <c r="HR26" s="607"/>
      <c r="HS26" s="607"/>
      <c r="HT26" s="607"/>
      <c r="HU26" s="607"/>
      <c r="HV26" s="607"/>
      <c r="HW26" s="607"/>
      <c r="HX26" s="607"/>
      <c r="HY26" s="607"/>
      <c r="HZ26" s="607"/>
      <c r="IA26" s="607"/>
      <c r="IB26" s="607"/>
      <c r="IC26" s="607"/>
      <c r="ID26" s="607"/>
      <c r="IE26" s="607"/>
      <c r="IF26" s="607"/>
      <c r="IG26" s="607"/>
      <c r="IH26" s="607"/>
      <c r="II26" s="607"/>
      <c r="IJ26" s="607"/>
    </row>
    <row r="27" spans="1:244" ht="15" customHeight="1" thickBot="1">
      <c r="A27" s="588"/>
      <c r="B27" s="588"/>
      <c r="C27" s="668"/>
      <c r="D27" s="669"/>
      <c r="E27" s="669"/>
      <c r="F27" s="669"/>
      <c r="G27" s="669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669"/>
      <c r="U27" s="669"/>
      <c r="V27" s="669"/>
      <c r="W27" s="669"/>
      <c r="X27" s="669"/>
      <c r="Y27" s="669"/>
      <c r="Z27" s="669"/>
      <c r="AA27" s="669"/>
      <c r="AB27" s="669"/>
      <c r="AC27" s="669"/>
      <c r="AD27" s="669"/>
      <c r="AE27" s="669"/>
      <c r="AF27" s="669"/>
      <c r="AG27" s="669"/>
      <c r="AH27" s="669"/>
      <c r="AI27" s="670"/>
      <c r="AJ27" s="670"/>
      <c r="AK27" s="670"/>
      <c r="AL27" s="670"/>
      <c r="AM27" s="670"/>
      <c r="AN27" s="670"/>
      <c r="AO27" s="670"/>
      <c r="AP27" s="670"/>
      <c r="AQ27" s="670"/>
      <c r="AR27" s="670"/>
      <c r="AS27" s="670"/>
      <c r="AT27" s="670"/>
      <c r="AU27" s="670"/>
      <c r="AV27" s="670"/>
      <c r="AW27" s="670"/>
      <c r="AX27" s="670"/>
      <c r="AY27" s="670"/>
      <c r="AZ27" s="670"/>
      <c r="BA27" s="663"/>
      <c r="BB27" s="663"/>
      <c r="BC27" s="663"/>
      <c r="BD27" s="663"/>
      <c r="BE27" s="663"/>
      <c r="BF27" s="663"/>
      <c r="BG27" s="663"/>
      <c r="BH27" s="663"/>
      <c r="BI27" s="663"/>
      <c r="BJ27" s="663"/>
      <c r="BK27" s="663"/>
      <c r="BL27" s="663"/>
      <c r="BM27" s="663"/>
      <c r="BN27" s="663"/>
      <c r="BO27" s="663"/>
      <c r="BP27" s="663"/>
      <c r="BQ27" s="663"/>
      <c r="BR27" s="663"/>
      <c r="BS27" s="663"/>
      <c r="BT27" s="663"/>
      <c r="BU27" s="663"/>
      <c r="BV27" s="663"/>
      <c r="BW27" s="663"/>
      <c r="BX27" s="663"/>
      <c r="BY27" s="663"/>
      <c r="BZ27" s="663"/>
      <c r="CA27" s="663"/>
      <c r="CB27" s="663"/>
      <c r="CC27" s="663"/>
      <c r="CD27" s="663"/>
      <c r="CE27" s="663"/>
      <c r="CF27" s="663"/>
      <c r="CG27" s="663"/>
      <c r="CH27" s="663"/>
      <c r="CI27" s="663"/>
      <c r="CJ27" s="663"/>
      <c r="CK27" s="663"/>
      <c r="CL27" s="663"/>
      <c r="CM27" s="663"/>
      <c r="CN27" s="663"/>
      <c r="CO27" s="663"/>
      <c r="CP27" s="663"/>
      <c r="CQ27" s="663"/>
      <c r="CR27" s="663"/>
      <c r="CS27" s="663"/>
      <c r="CT27" s="663"/>
      <c r="CU27" s="663"/>
      <c r="CV27" s="663"/>
      <c r="CW27" s="663"/>
      <c r="CX27" s="663"/>
      <c r="CY27" s="663"/>
      <c r="CZ27" s="663"/>
      <c r="DA27" s="663"/>
      <c r="DB27" s="663"/>
      <c r="DC27" s="663"/>
      <c r="DD27" s="663"/>
      <c r="DE27" s="663"/>
      <c r="DF27" s="663"/>
      <c r="DG27" s="663"/>
      <c r="DH27" s="663"/>
      <c r="DI27" s="663"/>
      <c r="DJ27" s="663"/>
      <c r="DK27" s="663"/>
      <c r="DL27" s="663"/>
      <c r="DM27" s="663"/>
      <c r="DN27" s="663"/>
      <c r="DO27" s="663"/>
      <c r="DP27" s="663"/>
      <c r="DQ27" s="663"/>
      <c r="DR27" s="663"/>
      <c r="DS27" s="663"/>
      <c r="DT27" s="663"/>
      <c r="DU27" s="663"/>
      <c r="DV27" s="663"/>
      <c r="DW27" s="663"/>
      <c r="DX27" s="663"/>
      <c r="DY27" s="663"/>
      <c r="DZ27" s="663"/>
      <c r="EA27" s="663"/>
      <c r="EB27" s="663"/>
      <c r="EC27" s="663"/>
      <c r="ED27" s="663"/>
      <c r="EE27" s="663"/>
      <c r="EF27" s="663"/>
      <c r="EG27" s="663"/>
      <c r="EH27" s="663"/>
      <c r="EI27" s="607"/>
      <c r="EJ27" s="607"/>
      <c r="EK27" s="607"/>
      <c r="EL27" s="607"/>
      <c r="EM27" s="607"/>
      <c r="EN27" s="607"/>
      <c r="EO27" s="607"/>
      <c r="EP27" s="607"/>
      <c r="EQ27" s="607"/>
      <c r="ER27" s="607"/>
      <c r="ES27" s="607"/>
      <c r="ET27" s="607"/>
      <c r="EU27" s="607"/>
      <c r="EV27" s="607"/>
      <c r="EW27" s="607"/>
      <c r="EX27" s="607"/>
      <c r="EY27" s="607"/>
      <c r="EZ27" s="607"/>
      <c r="FA27" s="607"/>
      <c r="FB27" s="607"/>
      <c r="FC27" s="607"/>
      <c r="FD27" s="607"/>
      <c r="FE27" s="607"/>
      <c r="FF27" s="607"/>
      <c r="FG27" s="607"/>
      <c r="FH27" s="607"/>
      <c r="FI27" s="607"/>
      <c r="FJ27" s="607"/>
      <c r="FK27" s="607"/>
      <c r="FL27" s="607"/>
      <c r="FM27" s="607"/>
      <c r="FN27" s="607"/>
      <c r="FO27" s="607"/>
      <c r="FP27" s="607"/>
      <c r="FQ27" s="607"/>
      <c r="FR27" s="607"/>
      <c r="FS27" s="607"/>
      <c r="FT27" s="607"/>
      <c r="FU27" s="607"/>
      <c r="FV27" s="607"/>
      <c r="FW27" s="607"/>
      <c r="FX27" s="607"/>
      <c r="FY27" s="607"/>
      <c r="FZ27" s="607"/>
      <c r="GA27" s="607"/>
      <c r="GB27" s="607"/>
      <c r="GC27" s="607"/>
      <c r="GD27" s="607"/>
      <c r="GE27" s="607"/>
      <c r="GF27" s="608"/>
      <c r="GG27" s="607"/>
      <c r="GH27" s="607"/>
      <c r="GI27" s="607"/>
      <c r="GJ27" s="607"/>
      <c r="GK27" s="607"/>
      <c r="GL27" s="607"/>
      <c r="GM27" s="607"/>
      <c r="GN27" s="607"/>
      <c r="GO27" s="607"/>
      <c r="GP27" s="607"/>
      <c r="GQ27" s="607"/>
      <c r="GR27" s="607"/>
      <c r="GS27" s="607"/>
      <c r="GT27" s="607"/>
      <c r="GU27" s="607"/>
      <c r="GV27" s="607"/>
      <c r="GW27" s="607"/>
      <c r="GX27" s="607"/>
      <c r="GY27" s="607"/>
      <c r="GZ27" s="607"/>
      <c r="HA27" s="607"/>
      <c r="HB27" s="607"/>
      <c r="HC27" s="607"/>
      <c r="HD27" s="607"/>
      <c r="HE27" s="607"/>
      <c r="HF27" s="607"/>
      <c r="HG27" s="607"/>
      <c r="HH27" s="607"/>
      <c r="HI27" s="607"/>
      <c r="HJ27" s="607"/>
      <c r="HK27" s="607"/>
      <c r="HL27" s="607"/>
      <c r="HM27" s="607"/>
      <c r="HN27" s="607"/>
      <c r="HO27" s="607"/>
      <c r="HP27" s="607"/>
      <c r="HQ27" s="607"/>
      <c r="HR27" s="607"/>
      <c r="HS27" s="607"/>
      <c r="HT27" s="607"/>
      <c r="HU27" s="607"/>
      <c r="HV27" s="607"/>
      <c r="HW27" s="607"/>
      <c r="HX27" s="607"/>
      <c r="HY27" s="607"/>
      <c r="HZ27" s="607"/>
      <c r="IA27" s="607"/>
      <c r="IB27" s="607"/>
      <c r="IC27" s="607"/>
      <c r="ID27" s="607"/>
      <c r="IE27" s="607"/>
      <c r="IF27" s="607"/>
      <c r="IG27" s="607"/>
      <c r="IH27" s="607"/>
      <c r="II27" s="607"/>
      <c r="IJ27" s="607"/>
    </row>
    <row r="28" spans="1:244" ht="15" customHeight="1" thickTop="1">
      <c r="A28" s="588"/>
      <c r="B28" s="588"/>
      <c r="C28" s="804" t="str">
        <f>IF([3]MasterSheet!$A$1=1,[3]MasterSheet!B442,[3]MasterSheet!B441)</f>
        <v>Stanje javnog duga, kvartalno</v>
      </c>
      <c r="D28" s="817">
        <v>2012</v>
      </c>
      <c r="E28" s="818"/>
      <c r="F28" s="818"/>
      <c r="G28" s="818"/>
      <c r="H28" s="818"/>
      <c r="I28" s="818"/>
      <c r="J28" s="818"/>
      <c r="K28" s="818"/>
      <c r="L28" s="817">
        <v>2013</v>
      </c>
      <c r="M28" s="818"/>
      <c r="N28" s="818"/>
      <c r="O28" s="818"/>
      <c r="P28" s="818"/>
      <c r="Q28" s="818"/>
      <c r="R28" s="818"/>
      <c r="S28" s="819"/>
      <c r="T28" s="820"/>
      <c r="U28" s="821"/>
      <c r="V28" s="821"/>
      <c r="W28" s="821"/>
      <c r="X28" s="821"/>
      <c r="Y28" s="821"/>
      <c r="Z28" s="821"/>
      <c r="AA28" s="821"/>
      <c r="AB28" s="669"/>
      <c r="AC28" s="669"/>
      <c r="AD28" s="669"/>
      <c r="AE28" s="669"/>
      <c r="AF28" s="669"/>
      <c r="AG28" s="669"/>
      <c r="AH28" s="669"/>
      <c r="AI28" s="670"/>
      <c r="AJ28" s="670"/>
      <c r="AK28" s="670"/>
      <c r="AL28" s="670"/>
      <c r="AM28" s="670"/>
      <c r="AN28" s="670"/>
      <c r="AO28" s="670"/>
      <c r="AP28" s="670"/>
      <c r="AQ28" s="670"/>
      <c r="AR28" s="670"/>
      <c r="AS28" s="670"/>
      <c r="AT28" s="670"/>
      <c r="AU28" s="670"/>
      <c r="AV28" s="670"/>
      <c r="AW28" s="670"/>
      <c r="AX28" s="670"/>
      <c r="AY28" s="670"/>
      <c r="AZ28" s="670"/>
      <c r="BA28" s="606"/>
      <c r="BB28" s="607"/>
      <c r="BC28" s="607"/>
      <c r="BD28" s="607"/>
      <c r="BE28" s="607"/>
      <c r="BF28" s="607"/>
      <c r="BG28" s="607"/>
      <c r="BH28" s="607"/>
      <c r="BI28" s="607"/>
      <c r="BJ28" s="607"/>
      <c r="BK28" s="607"/>
      <c r="BL28" s="607"/>
      <c r="BM28" s="607"/>
      <c r="BN28" s="607"/>
      <c r="BO28" s="607"/>
      <c r="BP28" s="607"/>
      <c r="BQ28" s="607"/>
      <c r="BR28" s="607"/>
      <c r="BS28" s="607"/>
      <c r="BT28" s="607"/>
      <c r="BU28" s="607"/>
      <c r="BV28" s="607"/>
      <c r="BW28" s="607"/>
      <c r="BX28" s="607"/>
      <c r="BY28" s="607"/>
      <c r="BZ28" s="607"/>
      <c r="CA28" s="607"/>
      <c r="CB28" s="607"/>
      <c r="CC28" s="607"/>
      <c r="CD28" s="607"/>
      <c r="CE28" s="607"/>
      <c r="CF28" s="607"/>
      <c r="CG28" s="607"/>
      <c r="CH28" s="607"/>
      <c r="CI28" s="607"/>
      <c r="CJ28" s="607"/>
      <c r="CK28" s="607"/>
      <c r="CL28" s="607"/>
      <c r="CM28" s="607"/>
      <c r="CN28" s="607"/>
      <c r="CO28" s="607"/>
      <c r="CP28" s="607"/>
      <c r="CQ28" s="607"/>
      <c r="CR28" s="607"/>
      <c r="CS28" s="607"/>
      <c r="CT28" s="607"/>
      <c r="CU28" s="607"/>
      <c r="CV28" s="607"/>
      <c r="CW28" s="607"/>
      <c r="CX28" s="607"/>
      <c r="CY28" s="607"/>
      <c r="CZ28" s="607"/>
      <c r="DA28" s="607"/>
      <c r="DB28" s="607"/>
      <c r="DC28" s="607"/>
      <c r="DD28" s="607"/>
      <c r="DE28" s="607"/>
      <c r="DF28" s="607"/>
      <c r="DG28" s="607"/>
      <c r="DH28" s="607"/>
      <c r="DI28" s="607"/>
      <c r="DJ28" s="607"/>
      <c r="DK28" s="607"/>
      <c r="DL28" s="607"/>
      <c r="DM28" s="607"/>
      <c r="DN28" s="607"/>
      <c r="DO28" s="607"/>
      <c r="DP28" s="607"/>
      <c r="DQ28" s="607"/>
      <c r="DR28" s="607"/>
      <c r="DS28" s="607"/>
      <c r="DT28" s="607"/>
      <c r="DU28" s="607"/>
      <c r="DV28" s="607"/>
      <c r="DW28" s="607"/>
      <c r="DX28" s="607"/>
      <c r="DY28" s="607"/>
      <c r="DZ28" s="607"/>
      <c r="EA28" s="607"/>
      <c r="EB28" s="607"/>
      <c r="EC28" s="607"/>
      <c r="ED28" s="607"/>
      <c r="EE28" s="607"/>
      <c r="EF28" s="607"/>
      <c r="EG28" s="607"/>
      <c r="EH28" s="607"/>
      <c r="EI28" s="607"/>
      <c r="EJ28" s="607"/>
      <c r="EK28" s="607"/>
      <c r="EL28" s="607"/>
      <c r="EM28" s="607"/>
      <c r="EN28" s="607"/>
      <c r="EO28" s="607"/>
      <c r="EP28" s="607"/>
      <c r="EQ28" s="607"/>
      <c r="ER28" s="607"/>
      <c r="ES28" s="607"/>
      <c r="ET28" s="607"/>
      <c r="EU28" s="607"/>
      <c r="EV28" s="607"/>
      <c r="EW28" s="607"/>
      <c r="EX28" s="607"/>
      <c r="EY28" s="607"/>
      <c r="EZ28" s="607"/>
      <c r="FA28" s="607"/>
      <c r="FB28" s="607"/>
      <c r="FC28" s="607"/>
      <c r="FD28" s="607"/>
      <c r="FE28" s="607"/>
      <c r="FF28" s="607"/>
      <c r="FG28" s="607"/>
      <c r="FH28" s="607"/>
      <c r="FI28" s="607"/>
      <c r="FJ28" s="607"/>
      <c r="FK28" s="607"/>
      <c r="FL28" s="607"/>
      <c r="FM28" s="607"/>
      <c r="FN28" s="607"/>
      <c r="FO28" s="607"/>
      <c r="FP28" s="607"/>
      <c r="FQ28" s="607"/>
      <c r="FR28" s="607"/>
      <c r="FS28" s="607"/>
      <c r="FT28" s="607"/>
      <c r="FU28" s="607"/>
      <c r="FV28" s="607"/>
      <c r="FW28" s="607"/>
      <c r="FX28" s="607"/>
      <c r="FY28" s="607"/>
      <c r="FZ28" s="607"/>
      <c r="GA28" s="607"/>
      <c r="GB28" s="607"/>
      <c r="GC28" s="607"/>
      <c r="GD28" s="607"/>
      <c r="GE28" s="607"/>
      <c r="GF28" s="608"/>
      <c r="GG28" s="607"/>
      <c r="GH28" s="607"/>
      <c r="GI28" s="607"/>
      <c r="GJ28" s="607"/>
      <c r="GK28" s="607"/>
      <c r="GL28" s="607"/>
      <c r="GM28" s="607"/>
      <c r="GN28" s="607"/>
      <c r="GO28" s="607"/>
      <c r="GP28" s="607"/>
      <c r="GQ28" s="607"/>
      <c r="GR28" s="607"/>
      <c r="GS28" s="607"/>
      <c r="GT28" s="607"/>
      <c r="GU28" s="607"/>
      <c r="GV28" s="607"/>
      <c r="GW28" s="607"/>
      <c r="GX28" s="607"/>
      <c r="GY28" s="607"/>
      <c r="GZ28" s="607"/>
      <c r="HA28" s="607"/>
      <c r="HB28" s="607"/>
      <c r="HC28" s="607"/>
      <c r="HD28" s="607"/>
      <c r="HE28" s="607"/>
      <c r="HF28" s="607"/>
      <c r="HG28" s="607"/>
      <c r="HH28" s="607"/>
      <c r="HI28" s="607"/>
      <c r="HJ28" s="607"/>
      <c r="HK28" s="607"/>
      <c r="HL28" s="607"/>
      <c r="HM28" s="607"/>
      <c r="HN28" s="607"/>
      <c r="HO28" s="607"/>
      <c r="HP28" s="607"/>
      <c r="HQ28" s="607"/>
      <c r="HR28" s="607"/>
      <c r="HS28" s="607"/>
      <c r="HT28" s="607"/>
      <c r="HU28" s="607"/>
      <c r="HV28" s="607"/>
      <c r="HW28" s="607"/>
      <c r="HX28" s="607"/>
      <c r="HY28" s="607"/>
      <c r="HZ28" s="607"/>
      <c r="IA28" s="607"/>
      <c r="IB28" s="607"/>
      <c r="IC28" s="607"/>
      <c r="ID28" s="607"/>
      <c r="IE28" s="607"/>
      <c r="IF28" s="607"/>
      <c r="IG28" s="607"/>
      <c r="IH28" s="607"/>
      <c r="II28" s="607"/>
      <c r="IJ28" s="607"/>
    </row>
    <row r="29" spans="1:244" ht="15" customHeight="1">
      <c r="A29" s="588"/>
      <c r="B29" s="588"/>
      <c r="C29" s="805"/>
      <c r="D29" s="811" t="str">
        <f>IF([3]MasterSheet!$A$1=1,[3]MasterSheet!$C$442,[3]MasterSheet!$C$441)</f>
        <v>I kvartal</v>
      </c>
      <c r="E29" s="812"/>
      <c r="F29" s="811" t="str">
        <f>IF([3]MasterSheet!$A$1=1,[3]MasterSheet!$D$442,[3]MasterSheet!$D$441)</f>
        <v>II kvartal</v>
      </c>
      <c r="G29" s="812"/>
      <c r="H29" s="811" t="str">
        <f>IF([3]MasterSheet!$A$1=1,[3]MasterSheet!$E$442,[3]MasterSheet!$E$441)</f>
        <v>III kvartal</v>
      </c>
      <c r="I29" s="812"/>
      <c r="J29" s="811" t="str">
        <f>IF([3]MasterSheet!$A$1=1,[3]MasterSheet!$F$442,[3]MasterSheet!$F$441)</f>
        <v>IV kvartal</v>
      </c>
      <c r="K29" s="812"/>
      <c r="L29" s="811" t="str">
        <f>IF([3]MasterSheet!$A$1=1,[3]MasterSheet!$C$442,[3]MasterSheet!$C$441)</f>
        <v>I kvartal</v>
      </c>
      <c r="M29" s="812"/>
      <c r="N29" s="811" t="str">
        <f>IF([3]MasterSheet!$A$1=1,[3]MasterSheet!$D$442,[3]MasterSheet!$D$441)</f>
        <v>II kvartal</v>
      </c>
      <c r="O29" s="812"/>
      <c r="P29" s="811" t="str">
        <f>IF([3]MasterSheet!$A$1=1,[3]MasterSheet!$E$442,[3]MasterSheet!$E$441)</f>
        <v>III kvartal</v>
      </c>
      <c r="Q29" s="812"/>
      <c r="R29" s="811" t="str">
        <f>IF([3]MasterSheet!$A$1=1,[3]MasterSheet!$F$442,[3]MasterSheet!$F$441)</f>
        <v>IV kvartal</v>
      </c>
      <c r="S29" s="813"/>
      <c r="T29" s="814"/>
      <c r="U29" s="803"/>
      <c r="V29" s="803"/>
      <c r="W29" s="803"/>
      <c r="X29" s="803"/>
      <c r="Y29" s="803"/>
      <c r="Z29" s="803"/>
      <c r="AA29" s="803"/>
      <c r="AB29" s="669"/>
      <c r="AC29" s="669"/>
      <c r="AD29" s="669"/>
      <c r="AE29" s="669"/>
      <c r="AF29" s="669"/>
      <c r="AG29" s="669"/>
      <c r="AH29" s="669"/>
      <c r="AI29" s="670"/>
      <c r="AJ29" s="670"/>
      <c r="AK29" s="670"/>
      <c r="AL29" s="670"/>
      <c r="AM29" s="670"/>
      <c r="AN29" s="670"/>
      <c r="AO29" s="670"/>
      <c r="AP29" s="670"/>
      <c r="AQ29" s="670"/>
      <c r="AR29" s="670"/>
      <c r="AS29" s="670"/>
      <c r="AT29" s="670"/>
      <c r="AU29" s="670"/>
      <c r="AV29" s="670"/>
      <c r="AW29" s="670"/>
      <c r="AX29" s="670"/>
      <c r="AY29" s="670"/>
      <c r="AZ29" s="670"/>
      <c r="BA29" s="606"/>
      <c r="BB29" s="607"/>
      <c r="BC29" s="607"/>
      <c r="BD29" s="607"/>
      <c r="BE29" s="607"/>
      <c r="BF29" s="607"/>
      <c r="BG29" s="607"/>
      <c r="BH29" s="607"/>
      <c r="BI29" s="607"/>
      <c r="BJ29" s="607"/>
      <c r="BK29" s="607"/>
      <c r="BL29" s="607"/>
      <c r="BM29" s="607"/>
      <c r="BN29" s="607"/>
      <c r="BO29" s="607"/>
      <c r="BP29" s="607"/>
      <c r="BQ29" s="607"/>
      <c r="BR29" s="607"/>
      <c r="BS29" s="607"/>
      <c r="BT29" s="607"/>
      <c r="BU29" s="607"/>
      <c r="BV29" s="607"/>
      <c r="BW29" s="607"/>
      <c r="BX29" s="607"/>
      <c r="BY29" s="607"/>
      <c r="BZ29" s="607"/>
      <c r="CA29" s="607"/>
      <c r="CB29" s="607"/>
      <c r="CC29" s="607"/>
      <c r="CD29" s="607"/>
      <c r="CE29" s="607"/>
      <c r="CF29" s="607"/>
      <c r="CG29" s="607"/>
      <c r="CH29" s="607"/>
      <c r="CI29" s="607"/>
      <c r="CJ29" s="607"/>
      <c r="CK29" s="607"/>
      <c r="CL29" s="607"/>
      <c r="CM29" s="607"/>
      <c r="CN29" s="607"/>
      <c r="CO29" s="607"/>
      <c r="CP29" s="607"/>
      <c r="CQ29" s="607"/>
      <c r="CR29" s="607"/>
      <c r="CS29" s="607"/>
      <c r="CT29" s="607"/>
      <c r="CU29" s="607"/>
      <c r="CV29" s="607"/>
      <c r="CW29" s="607"/>
      <c r="CX29" s="607"/>
      <c r="CY29" s="607"/>
      <c r="CZ29" s="607"/>
      <c r="DA29" s="607"/>
      <c r="DB29" s="607"/>
      <c r="DC29" s="607"/>
      <c r="DD29" s="607"/>
      <c r="DE29" s="607"/>
      <c r="DF29" s="607"/>
      <c r="DG29" s="607"/>
      <c r="DH29" s="607"/>
      <c r="DI29" s="607"/>
      <c r="DJ29" s="607"/>
      <c r="DK29" s="607"/>
      <c r="DL29" s="607"/>
      <c r="DM29" s="607"/>
      <c r="DN29" s="607"/>
      <c r="DO29" s="607"/>
      <c r="DP29" s="607"/>
      <c r="DQ29" s="607"/>
      <c r="DR29" s="607"/>
      <c r="DS29" s="607"/>
      <c r="DT29" s="607"/>
      <c r="DU29" s="607"/>
      <c r="DV29" s="607"/>
      <c r="DW29" s="607"/>
      <c r="DX29" s="607"/>
      <c r="DY29" s="607"/>
      <c r="DZ29" s="607"/>
      <c r="EA29" s="607"/>
      <c r="EB29" s="607"/>
      <c r="EC29" s="607"/>
      <c r="ED29" s="607"/>
      <c r="EE29" s="607"/>
      <c r="EF29" s="607"/>
      <c r="EG29" s="607"/>
      <c r="EH29" s="607"/>
      <c r="EI29" s="607"/>
      <c r="EJ29" s="607"/>
      <c r="EK29" s="607"/>
      <c r="EL29" s="607"/>
      <c r="EM29" s="607"/>
      <c r="EN29" s="607"/>
      <c r="EO29" s="607"/>
      <c r="EP29" s="607"/>
      <c r="EQ29" s="607"/>
      <c r="ER29" s="607"/>
      <c r="ES29" s="607"/>
      <c r="ET29" s="607"/>
      <c r="EU29" s="607"/>
      <c r="EV29" s="607"/>
      <c r="EW29" s="607"/>
      <c r="EX29" s="607"/>
      <c r="EY29" s="607"/>
      <c r="EZ29" s="607"/>
      <c r="FA29" s="607"/>
      <c r="FB29" s="607"/>
      <c r="FC29" s="607"/>
      <c r="FD29" s="607"/>
      <c r="FE29" s="607"/>
      <c r="FF29" s="607"/>
      <c r="FG29" s="607"/>
      <c r="FH29" s="607"/>
      <c r="FI29" s="607"/>
      <c r="FJ29" s="607"/>
      <c r="FK29" s="607"/>
      <c r="FL29" s="607"/>
      <c r="FM29" s="607"/>
      <c r="FN29" s="607"/>
      <c r="FO29" s="607"/>
      <c r="FP29" s="607"/>
      <c r="FQ29" s="607"/>
      <c r="FR29" s="607"/>
      <c r="FS29" s="607"/>
      <c r="FT29" s="607"/>
      <c r="FU29" s="607"/>
      <c r="FV29" s="607"/>
      <c r="FW29" s="607"/>
      <c r="FX29" s="607"/>
      <c r="FY29" s="607"/>
      <c r="FZ29" s="607"/>
      <c r="GA29" s="607"/>
      <c r="GB29" s="607"/>
      <c r="GC29" s="607"/>
      <c r="GD29" s="607"/>
      <c r="GE29" s="607"/>
      <c r="GF29" s="608"/>
      <c r="GG29" s="607"/>
      <c r="GH29" s="607"/>
      <c r="GI29" s="607"/>
      <c r="GJ29" s="607"/>
      <c r="GK29" s="607"/>
      <c r="GL29" s="607"/>
      <c r="GM29" s="607"/>
      <c r="GN29" s="607"/>
      <c r="GO29" s="607"/>
      <c r="GP29" s="607"/>
      <c r="GQ29" s="607"/>
      <c r="GR29" s="607"/>
      <c r="GS29" s="607"/>
      <c r="GT29" s="607"/>
      <c r="GU29" s="607"/>
      <c r="GV29" s="607"/>
      <c r="GW29" s="607"/>
      <c r="GX29" s="607"/>
      <c r="GY29" s="607"/>
      <c r="GZ29" s="607"/>
      <c r="HA29" s="607"/>
      <c r="HB29" s="607"/>
      <c r="HC29" s="607"/>
      <c r="HD29" s="607"/>
      <c r="HE29" s="607"/>
      <c r="HF29" s="607"/>
      <c r="HG29" s="607"/>
      <c r="HH29" s="607"/>
      <c r="HI29" s="607"/>
      <c r="HJ29" s="607"/>
      <c r="HK29" s="607"/>
      <c r="HL29" s="607"/>
      <c r="HM29" s="607"/>
      <c r="HN29" s="607"/>
      <c r="HO29" s="607"/>
      <c r="HP29" s="607"/>
      <c r="HQ29" s="607"/>
      <c r="HR29" s="607"/>
      <c r="HS29" s="607"/>
      <c r="HT29" s="607"/>
      <c r="HU29" s="607"/>
      <c r="HV29" s="607"/>
      <c r="HW29" s="607"/>
      <c r="HX29" s="607"/>
      <c r="HY29" s="607"/>
      <c r="HZ29" s="607"/>
      <c r="IA29" s="607"/>
      <c r="IB29" s="607"/>
      <c r="IC29" s="607"/>
      <c r="ID29" s="607"/>
      <c r="IE29" s="607"/>
      <c r="IF29" s="607"/>
      <c r="IG29" s="607"/>
      <c r="IH29" s="607"/>
      <c r="II29" s="607"/>
      <c r="IJ29" s="607"/>
    </row>
    <row r="30" spans="1:244" ht="15" customHeight="1" thickBot="1">
      <c r="A30" s="588"/>
      <c r="B30" s="588"/>
      <c r="C30" s="806"/>
      <c r="D30" s="671" t="str">
        <f>IF([3]MasterSheet!$A$1=1,[3]MasterSheet!$C$258,[3]MasterSheet!$C$257)</f>
        <v>mil. €</v>
      </c>
      <c r="E30" s="672" t="str">
        <f>IF([3]MasterSheet!$A$1=1,[3]MasterSheet!$D$258,[3]MasterSheet!$D$257)</f>
        <v xml:space="preserve"> % BDP</v>
      </c>
      <c r="F30" s="671" t="str">
        <f>IF([3]MasterSheet!$A$1=1,[3]MasterSheet!$C$258,[3]MasterSheet!$C$257)</f>
        <v>mil. €</v>
      </c>
      <c r="G30" s="672" t="str">
        <f>IF([3]MasterSheet!$A$1=1,[3]MasterSheet!$D$258,[3]MasterSheet!$D$257)</f>
        <v xml:space="preserve"> % BDP</v>
      </c>
      <c r="H30" s="671" t="str">
        <f>IF([3]MasterSheet!$A$1=1,[3]MasterSheet!$C$258,[3]MasterSheet!$C$257)</f>
        <v>mil. €</v>
      </c>
      <c r="I30" s="672" t="str">
        <f>IF([3]MasterSheet!$A$1=1,[3]MasterSheet!$D$258,[3]MasterSheet!$D$257)</f>
        <v xml:space="preserve"> % BDP</v>
      </c>
      <c r="J30" s="671" t="str">
        <f>IF([3]MasterSheet!$A$1=1,[3]MasterSheet!$C$258,[3]MasterSheet!$C$257)</f>
        <v>mil. €</v>
      </c>
      <c r="K30" s="673" t="str">
        <f>IF([3]MasterSheet!$A$1=1,[3]MasterSheet!$D$258,[3]MasterSheet!$D$257)</f>
        <v xml:space="preserve"> % BDP</v>
      </c>
      <c r="L30" s="671" t="str">
        <f>IF([3]MasterSheet!$A$1=1,[3]MasterSheet!$C$258,[3]MasterSheet!$C$257)</f>
        <v>mil. €</v>
      </c>
      <c r="M30" s="672" t="str">
        <f>IF([3]MasterSheet!$A$1=1,[3]MasterSheet!$D$258,[3]MasterSheet!$D$257)</f>
        <v xml:space="preserve"> % BDP</v>
      </c>
      <c r="N30" s="671" t="str">
        <f>IF([3]MasterSheet!$A$1=1,[3]MasterSheet!$C$258,[3]MasterSheet!$C$257)</f>
        <v>mil. €</v>
      </c>
      <c r="O30" s="672" t="str">
        <f>IF([3]MasterSheet!$A$1=1,[3]MasterSheet!$D$258,[3]MasterSheet!$D$257)</f>
        <v xml:space="preserve"> % BDP</v>
      </c>
      <c r="P30" s="671" t="str">
        <f>IF([3]MasterSheet!$A$1=1,[3]MasterSheet!$C$258,[3]MasterSheet!$C$257)</f>
        <v>mil. €</v>
      </c>
      <c r="Q30" s="672" t="str">
        <f>IF([3]MasterSheet!$A$1=1,[3]MasterSheet!$D$258,[3]MasterSheet!$D$257)</f>
        <v xml:space="preserve"> % BDP</v>
      </c>
      <c r="R30" s="671" t="str">
        <f>IF([3]MasterSheet!$A$1=1,[3]MasterSheet!$C$258,[3]MasterSheet!$C$257)</f>
        <v>mil. €</v>
      </c>
      <c r="S30" s="672" t="str">
        <f>IF([3]MasterSheet!$A$1=1,[3]MasterSheet!$D$258,[3]MasterSheet!$D$257)</f>
        <v xml:space="preserve"> % BDP</v>
      </c>
      <c r="T30" s="674"/>
      <c r="U30" s="599"/>
      <c r="V30" s="599"/>
      <c r="W30" s="599"/>
      <c r="X30" s="599"/>
      <c r="Y30" s="599"/>
      <c r="Z30" s="599"/>
      <c r="AA30" s="599"/>
      <c r="AB30" s="669"/>
      <c r="AC30" s="669"/>
      <c r="AD30" s="669"/>
      <c r="AE30" s="669"/>
      <c r="AF30" s="669"/>
      <c r="AG30" s="669"/>
      <c r="AH30" s="669"/>
      <c r="AI30" s="670"/>
      <c r="AJ30" s="670"/>
      <c r="AK30" s="670"/>
      <c r="AL30" s="670"/>
      <c r="AM30" s="670"/>
      <c r="AN30" s="670"/>
      <c r="AO30" s="670"/>
      <c r="AP30" s="670"/>
      <c r="AQ30" s="670"/>
      <c r="AR30" s="670"/>
      <c r="AS30" s="670"/>
      <c r="AT30" s="670"/>
      <c r="AU30" s="670"/>
      <c r="AV30" s="670"/>
      <c r="AW30" s="670"/>
      <c r="AX30" s="670"/>
      <c r="AY30" s="670"/>
      <c r="AZ30" s="670"/>
      <c r="BA30" s="606"/>
      <c r="BB30" s="607"/>
      <c r="BC30" s="607"/>
      <c r="BD30" s="607"/>
      <c r="BE30" s="607"/>
      <c r="BF30" s="607"/>
      <c r="BG30" s="607"/>
      <c r="BH30" s="607"/>
      <c r="BI30" s="607"/>
      <c r="BJ30" s="607"/>
      <c r="BK30" s="607"/>
      <c r="BL30" s="607"/>
      <c r="BM30" s="607"/>
      <c r="BN30" s="607"/>
      <c r="BO30" s="607"/>
      <c r="BP30" s="607"/>
      <c r="BQ30" s="607"/>
      <c r="BR30" s="607"/>
      <c r="BS30" s="607"/>
      <c r="BT30" s="607"/>
      <c r="BU30" s="607"/>
      <c r="BV30" s="607"/>
      <c r="BW30" s="607"/>
      <c r="BX30" s="607"/>
      <c r="BY30" s="607"/>
      <c r="BZ30" s="607"/>
      <c r="CA30" s="607"/>
      <c r="CB30" s="607"/>
      <c r="CC30" s="607"/>
      <c r="CD30" s="607"/>
      <c r="CE30" s="607"/>
      <c r="CF30" s="607"/>
      <c r="CG30" s="607"/>
      <c r="CH30" s="607"/>
      <c r="CI30" s="607"/>
      <c r="CJ30" s="607"/>
      <c r="CK30" s="607"/>
      <c r="CL30" s="607"/>
      <c r="CM30" s="607"/>
      <c r="CN30" s="607"/>
      <c r="CO30" s="607"/>
      <c r="CP30" s="607"/>
      <c r="CQ30" s="607"/>
      <c r="CR30" s="607"/>
      <c r="CS30" s="607"/>
      <c r="CT30" s="607"/>
      <c r="CU30" s="607"/>
      <c r="CV30" s="607"/>
      <c r="CW30" s="607"/>
      <c r="CX30" s="607"/>
      <c r="CY30" s="607"/>
      <c r="CZ30" s="607"/>
      <c r="DA30" s="607"/>
      <c r="DB30" s="607"/>
      <c r="DC30" s="607"/>
      <c r="DD30" s="607"/>
      <c r="DE30" s="607"/>
      <c r="DF30" s="607"/>
      <c r="DG30" s="607"/>
      <c r="DH30" s="607"/>
      <c r="DI30" s="607"/>
      <c r="DJ30" s="607"/>
      <c r="DK30" s="607"/>
      <c r="DL30" s="607"/>
      <c r="DM30" s="607"/>
      <c r="DN30" s="607"/>
      <c r="DO30" s="607"/>
      <c r="DP30" s="607"/>
      <c r="DQ30" s="607"/>
      <c r="DR30" s="607"/>
      <c r="DS30" s="607"/>
      <c r="DT30" s="607"/>
      <c r="DU30" s="607"/>
      <c r="DV30" s="607"/>
      <c r="DW30" s="607"/>
      <c r="DX30" s="607"/>
      <c r="DY30" s="607"/>
      <c r="DZ30" s="607"/>
      <c r="EA30" s="607"/>
      <c r="EB30" s="607"/>
      <c r="EC30" s="607"/>
      <c r="ED30" s="607"/>
      <c r="EE30" s="607"/>
      <c r="EF30" s="607"/>
      <c r="EG30" s="607"/>
      <c r="EH30" s="607"/>
      <c r="EI30" s="607"/>
      <c r="EJ30" s="607"/>
      <c r="EK30" s="607"/>
      <c r="EL30" s="607"/>
      <c r="EM30" s="607"/>
      <c r="EN30" s="607"/>
      <c r="EO30" s="607"/>
      <c r="EP30" s="607"/>
      <c r="EQ30" s="607"/>
      <c r="ER30" s="607"/>
      <c r="ES30" s="607"/>
      <c r="ET30" s="607"/>
      <c r="EU30" s="607"/>
      <c r="EV30" s="607"/>
      <c r="EW30" s="607"/>
      <c r="EX30" s="607"/>
      <c r="EY30" s="607"/>
      <c r="EZ30" s="607"/>
      <c r="FA30" s="607"/>
      <c r="FB30" s="607"/>
      <c r="FC30" s="607"/>
      <c r="FD30" s="607"/>
      <c r="FE30" s="607"/>
      <c r="FF30" s="607"/>
      <c r="FG30" s="607"/>
      <c r="FH30" s="607"/>
      <c r="FI30" s="607"/>
      <c r="FJ30" s="607"/>
      <c r="FK30" s="607"/>
      <c r="FL30" s="607"/>
      <c r="FM30" s="607"/>
      <c r="FN30" s="607"/>
      <c r="FO30" s="607"/>
      <c r="FP30" s="607"/>
      <c r="FQ30" s="607"/>
      <c r="FR30" s="607"/>
      <c r="FS30" s="607"/>
      <c r="FT30" s="607"/>
      <c r="FU30" s="607"/>
      <c r="FV30" s="607"/>
      <c r="FW30" s="607"/>
      <c r="FX30" s="607"/>
      <c r="FY30" s="607"/>
      <c r="FZ30" s="607"/>
      <c r="GA30" s="607"/>
      <c r="GB30" s="607"/>
      <c r="GC30" s="607"/>
      <c r="GD30" s="607"/>
      <c r="GE30" s="607"/>
      <c r="GF30" s="608"/>
      <c r="GG30" s="607"/>
      <c r="GH30" s="607"/>
      <c r="GI30" s="607"/>
      <c r="GJ30" s="607"/>
      <c r="GK30" s="607"/>
      <c r="GL30" s="607"/>
      <c r="GM30" s="607"/>
      <c r="GN30" s="607"/>
      <c r="GO30" s="607"/>
      <c r="GP30" s="607"/>
      <c r="GQ30" s="607"/>
      <c r="GR30" s="607"/>
      <c r="GS30" s="607"/>
      <c r="GT30" s="607"/>
      <c r="GU30" s="607"/>
      <c r="GV30" s="607"/>
      <c r="GW30" s="607"/>
      <c r="GX30" s="607"/>
      <c r="GY30" s="607"/>
      <c r="GZ30" s="607"/>
      <c r="HA30" s="607"/>
      <c r="HB30" s="607"/>
      <c r="HC30" s="607"/>
      <c r="HD30" s="607"/>
      <c r="HE30" s="607"/>
      <c r="HF30" s="607"/>
      <c r="HG30" s="607"/>
      <c r="HH30" s="607"/>
      <c r="HI30" s="607"/>
      <c r="HJ30" s="607"/>
      <c r="HK30" s="607"/>
      <c r="HL30" s="607"/>
      <c r="HM30" s="607"/>
      <c r="HN30" s="607"/>
      <c r="HO30" s="607"/>
      <c r="HP30" s="607"/>
      <c r="HQ30" s="607"/>
      <c r="HR30" s="607"/>
      <c r="HS30" s="607"/>
      <c r="HT30" s="607"/>
      <c r="HU30" s="607"/>
      <c r="HV30" s="607"/>
      <c r="HW30" s="607"/>
      <c r="HX30" s="607"/>
      <c r="HY30" s="607"/>
      <c r="HZ30" s="607"/>
      <c r="IA30" s="607"/>
      <c r="IB30" s="607"/>
      <c r="IC30" s="607"/>
      <c r="ID30" s="607"/>
      <c r="IE30" s="607"/>
      <c r="IF30" s="607"/>
      <c r="IG30" s="607"/>
      <c r="IH30" s="607"/>
      <c r="II30" s="607"/>
      <c r="IJ30" s="607"/>
    </row>
    <row r="31" spans="1:244" ht="15" customHeight="1" thickTop="1" thickBot="1">
      <c r="A31" s="588"/>
      <c r="B31" s="588"/>
      <c r="C31" s="630" t="str">
        <f>IF([3]MasterSheet!$A$1=1,[3]MasterSheet!$C$437,[3]MasterSheet!$B$437)</f>
        <v>Ukupno javni dug</v>
      </c>
      <c r="D31" s="675">
        <f>SUM(D32:D33)</f>
        <v>1534800000</v>
      </c>
      <c r="E31" s="635">
        <f>D31/$D$15*100</f>
        <v>48.739282311845031</v>
      </c>
      <c r="F31" s="675">
        <f>SUM(F32:F33)</f>
        <v>1629600000</v>
      </c>
      <c r="G31" s="635">
        <f>F31/$D$15*100</f>
        <v>51.749761829152106</v>
      </c>
      <c r="H31" s="675">
        <f>SUM(H32:H33)</f>
        <v>1707200000</v>
      </c>
      <c r="I31" s="635">
        <f>H31/$D$15*100</f>
        <v>54.214036201968874</v>
      </c>
      <c r="J31" s="675">
        <f>SUM(J32:J33)</f>
        <v>1699500000</v>
      </c>
      <c r="K31" s="676">
        <f>J31/$D$15*100</f>
        <v>53.969514131470305</v>
      </c>
      <c r="L31" s="634">
        <v>1755700000</v>
      </c>
      <c r="M31" s="635">
        <f>+L31/$F$15*100</f>
        <v>52.630474534608354</v>
      </c>
      <c r="N31" s="634">
        <v>1760900000</v>
      </c>
      <c r="O31" s="635">
        <f>+N31/$F$15*100</f>
        <v>52.786354507029586</v>
      </c>
      <c r="P31" s="634">
        <v>1846500000</v>
      </c>
      <c r="Q31" s="635">
        <f>+P31/$F$15*100</f>
        <v>55.352378668425317</v>
      </c>
      <c r="R31" s="634">
        <f>SUM(R32:R33)</f>
        <v>1933720000</v>
      </c>
      <c r="S31" s="635">
        <f>+R31/$F$15*100</f>
        <v>57.966965436613805</v>
      </c>
      <c r="T31" s="677"/>
      <c r="U31" s="604"/>
      <c r="V31" s="603"/>
      <c r="W31" s="604"/>
      <c r="X31" s="603"/>
      <c r="Y31" s="604"/>
      <c r="Z31" s="603"/>
      <c r="AA31" s="604"/>
      <c r="AB31" s="669"/>
      <c r="AC31" s="669"/>
      <c r="AD31" s="669"/>
      <c r="AE31" s="669"/>
      <c r="AF31" s="669"/>
      <c r="AG31" s="669"/>
      <c r="AH31" s="669"/>
      <c r="AI31" s="670"/>
      <c r="AJ31" s="670"/>
      <c r="AK31" s="670"/>
      <c r="AL31" s="670"/>
      <c r="AM31" s="670"/>
      <c r="AN31" s="670"/>
      <c r="AO31" s="670"/>
      <c r="AP31" s="670"/>
      <c r="AQ31" s="670"/>
      <c r="AR31" s="670"/>
      <c r="AS31" s="670"/>
      <c r="AT31" s="670"/>
      <c r="AU31" s="670"/>
      <c r="AV31" s="670"/>
      <c r="AW31" s="670"/>
      <c r="AX31" s="670"/>
      <c r="AY31" s="670"/>
      <c r="AZ31" s="670"/>
      <c r="BA31" s="606"/>
      <c r="BB31" s="607"/>
      <c r="BC31" s="607"/>
      <c r="BD31" s="607"/>
      <c r="BE31" s="607"/>
      <c r="BF31" s="607"/>
      <c r="BG31" s="607"/>
      <c r="BH31" s="607"/>
      <c r="BI31" s="607"/>
      <c r="BJ31" s="607"/>
      <c r="BK31" s="607"/>
      <c r="BL31" s="607"/>
      <c r="BM31" s="607"/>
      <c r="BN31" s="607"/>
      <c r="BO31" s="607"/>
      <c r="BP31" s="607"/>
      <c r="BQ31" s="607"/>
      <c r="BR31" s="607"/>
      <c r="BS31" s="607"/>
      <c r="BT31" s="607"/>
      <c r="BU31" s="607"/>
      <c r="BV31" s="607"/>
      <c r="BW31" s="607"/>
      <c r="BX31" s="607"/>
      <c r="BY31" s="607"/>
      <c r="BZ31" s="607"/>
      <c r="CA31" s="607"/>
      <c r="CB31" s="607"/>
      <c r="CC31" s="607"/>
      <c r="CD31" s="607"/>
      <c r="CE31" s="607"/>
      <c r="CF31" s="607"/>
      <c r="CG31" s="607"/>
      <c r="CH31" s="607"/>
      <c r="CI31" s="607"/>
      <c r="CJ31" s="607"/>
      <c r="CK31" s="607"/>
      <c r="CL31" s="607"/>
      <c r="CM31" s="607"/>
      <c r="CN31" s="607"/>
      <c r="CO31" s="607"/>
      <c r="CP31" s="607"/>
      <c r="CQ31" s="607"/>
      <c r="CR31" s="607"/>
      <c r="CS31" s="607"/>
      <c r="CT31" s="607"/>
      <c r="CU31" s="607"/>
      <c r="CV31" s="607"/>
      <c r="CW31" s="607"/>
      <c r="CX31" s="607"/>
      <c r="CY31" s="607"/>
      <c r="CZ31" s="607"/>
      <c r="DA31" s="607"/>
      <c r="DB31" s="607"/>
      <c r="DC31" s="607"/>
      <c r="DD31" s="607"/>
      <c r="DE31" s="607"/>
      <c r="DF31" s="607"/>
      <c r="DG31" s="607"/>
      <c r="DH31" s="607"/>
      <c r="DI31" s="607"/>
      <c r="DJ31" s="607"/>
      <c r="DK31" s="607"/>
      <c r="DL31" s="607"/>
      <c r="DM31" s="607"/>
      <c r="DN31" s="607"/>
      <c r="DO31" s="607"/>
      <c r="DP31" s="607"/>
      <c r="DQ31" s="607"/>
      <c r="DR31" s="607"/>
      <c r="DS31" s="607"/>
      <c r="DT31" s="607"/>
      <c r="DU31" s="607"/>
      <c r="DV31" s="607"/>
      <c r="DW31" s="607"/>
      <c r="DX31" s="607"/>
      <c r="DY31" s="607"/>
      <c r="DZ31" s="607"/>
      <c r="EA31" s="607"/>
      <c r="EB31" s="607"/>
      <c r="EC31" s="607"/>
      <c r="ED31" s="607"/>
      <c r="EE31" s="607"/>
      <c r="EF31" s="607"/>
      <c r="EG31" s="607"/>
      <c r="EH31" s="607"/>
      <c r="EI31" s="607"/>
      <c r="EJ31" s="607"/>
      <c r="EK31" s="607"/>
      <c r="EL31" s="607"/>
      <c r="EM31" s="607"/>
      <c r="EN31" s="607"/>
      <c r="EO31" s="607"/>
      <c r="EP31" s="607"/>
      <c r="EQ31" s="607"/>
      <c r="ER31" s="607"/>
      <c r="ES31" s="607"/>
      <c r="ET31" s="607"/>
      <c r="EU31" s="607"/>
      <c r="EV31" s="607"/>
      <c r="EW31" s="607"/>
      <c r="EX31" s="607"/>
      <c r="EY31" s="607"/>
      <c r="EZ31" s="607"/>
      <c r="FA31" s="607"/>
      <c r="FB31" s="607"/>
      <c r="FC31" s="607"/>
      <c r="FD31" s="607"/>
      <c r="FE31" s="607"/>
      <c r="FF31" s="607"/>
      <c r="FG31" s="607"/>
      <c r="FH31" s="607"/>
      <c r="FI31" s="607"/>
      <c r="FJ31" s="607"/>
      <c r="FK31" s="607"/>
      <c r="FL31" s="607"/>
      <c r="FM31" s="607"/>
      <c r="FN31" s="607"/>
      <c r="FO31" s="607"/>
      <c r="FP31" s="607"/>
      <c r="FQ31" s="607"/>
      <c r="FR31" s="607"/>
      <c r="FS31" s="607"/>
      <c r="FT31" s="607"/>
      <c r="FU31" s="607"/>
      <c r="FV31" s="607"/>
      <c r="FW31" s="607"/>
      <c r="FX31" s="607"/>
      <c r="FY31" s="607"/>
      <c r="FZ31" s="607"/>
      <c r="GA31" s="607"/>
      <c r="GB31" s="607"/>
      <c r="GC31" s="607"/>
      <c r="GD31" s="607"/>
      <c r="GE31" s="607"/>
      <c r="GF31" s="608"/>
      <c r="GG31" s="607"/>
      <c r="GH31" s="607"/>
      <c r="GI31" s="607"/>
      <c r="GJ31" s="607"/>
      <c r="GK31" s="607"/>
      <c r="GL31" s="607"/>
      <c r="GM31" s="607"/>
      <c r="GN31" s="607"/>
      <c r="GO31" s="607"/>
      <c r="GP31" s="607"/>
      <c r="GQ31" s="607"/>
      <c r="GR31" s="607"/>
      <c r="GS31" s="607"/>
      <c r="GT31" s="607"/>
      <c r="GU31" s="607"/>
      <c r="GV31" s="607"/>
      <c r="GW31" s="607"/>
      <c r="GX31" s="607"/>
      <c r="GY31" s="607"/>
      <c r="GZ31" s="607"/>
      <c r="HA31" s="607"/>
      <c r="HB31" s="607"/>
      <c r="HC31" s="607"/>
      <c r="HD31" s="607"/>
      <c r="HE31" s="607"/>
      <c r="HF31" s="607"/>
      <c r="HG31" s="607"/>
      <c r="HH31" s="607"/>
      <c r="HI31" s="607"/>
      <c r="HJ31" s="607"/>
      <c r="HK31" s="607"/>
      <c r="HL31" s="607"/>
      <c r="HM31" s="607"/>
      <c r="HN31" s="607"/>
      <c r="HO31" s="607"/>
      <c r="HP31" s="607"/>
      <c r="HQ31" s="607"/>
      <c r="HR31" s="607"/>
      <c r="HS31" s="607"/>
      <c r="HT31" s="607"/>
      <c r="HU31" s="607"/>
      <c r="HV31" s="607"/>
      <c r="HW31" s="607"/>
      <c r="HX31" s="607"/>
      <c r="HY31" s="607"/>
      <c r="HZ31" s="607"/>
      <c r="IA31" s="607"/>
      <c r="IB31" s="607"/>
      <c r="IC31" s="607"/>
      <c r="ID31" s="607"/>
      <c r="IE31" s="607"/>
      <c r="IF31" s="607"/>
      <c r="IG31" s="607"/>
      <c r="IH31" s="607"/>
      <c r="II31" s="607"/>
      <c r="IJ31" s="607"/>
    </row>
    <row r="32" spans="1:244" ht="15" customHeight="1" thickTop="1">
      <c r="A32" s="588"/>
      <c r="B32" s="588"/>
      <c r="C32" s="640" t="str">
        <f>IF([3]MasterSheet!$A$1=1,[3]MasterSheet!$C$438,[3]MasterSheet!$B$438)</f>
        <v>Dug prema rezidentima</v>
      </c>
      <c r="D32" s="641">
        <v>426500000</v>
      </c>
      <c r="E32" s="646">
        <f>D32/$D$15*100</f>
        <v>13.543982216576692</v>
      </c>
      <c r="F32" s="641">
        <v>424100000</v>
      </c>
      <c r="G32" s="646">
        <f>F32/$D$15*100</f>
        <v>13.46776754525246</v>
      </c>
      <c r="H32" s="641">
        <v>399600000</v>
      </c>
      <c r="I32" s="646">
        <f>H32/$D$15*100</f>
        <v>12.68974277548428</v>
      </c>
      <c r="J32" s="641">
        <f>+D21</f>
        <v>404500000</v>
      </c>
      <c r="K32" s="646">
        <f>J32/$D$15*100</f>
        <v>12.845347729437917</v>
      </c>
      <c r="L32" s="641">
        <v>420300000</v>
      </c>
      <c r="M32" s="646">
        <f t="shared" ref="M32:O33" si="2">+L32/$F$15*100</f>
        <v>12.599298540124105</v>
      </c>
      <c r="N32" s="641">
        <v>442700000</v>
      </c>
      <c r="O32" s="646">
        <f t="shared" si="2"/>
        <v>13.27078149824635</v>
      </c>
      <c r="P32" s="641">
        <v>480900000</v>
      </c>
      <c r="Q32" s="646">
        <f>+P32/$F$15*100</f>
        <v>14.415899757186967</v>
      </c>
      <c r="R32" s="641">
        <v>500700000</v>
      </c>
      <c r="S32" s="646">
        <f>+R32/$F$15*100</f>
        <v>15.009442729098593</v>
      </c>
      <c r="T32" s="678"/>
      <c r="U32" s="610"/>
      <c r="V32" s="609"/>
      <c r="W32" s="610"/>
      <c r="X32" s="609"/>
      <c r="Y32" s="610"/>
      <c r="Z32" s="609"/>
      <c r="AA32" s="610"/>
      <c r="AB32" s="669"/>
      <c r="AC32" s="669"/>
      <c r="AD32" s="669"/>
      <c r="AE32" s="669"/>
      <c r="AF32" s="669"/>
      <c r="AG32" s="669"/>
      <c r="AH32" s="669"/>
      <c r="AI32" s="670"/>
      <c r="AJ32" s="670"/>
      <c r="AK32" s="670"/>
      <c r="AL32" s="670"/>
      <c r="AM32" s="670"/>
      <c r="AN32" s="670"/>
      <c r="AO32" s="670"/>
      <c r="AP32" s="670"/>
      <c r="AQ32" s="670"/>
      <c r="AR32" s="670"/>
      <c r="AS32" s="670"/>
      <c r="AT32" s="670"/>
      <c r="AU32" s="670"/>
      <c r="AV32" s="670"/>
      <c r="AW32" s="670"/>
      <c r="AX32" s="670"/>
      <c r="AY32" s="670"/>
      <c r="AZ32" s="670"/>
      <c r="BA32" s="606"/>
      <c r="BB32" s="607"/>
      <c r="BC32" s="607"/>
      <c r="BD32" s="607"/>
      <c r="BE32" s="607"/>
      <c r="BF32" s="607"/>
      <c r="BG32" s="607"/>
      <c r="BH32" s="607"/>
      <c r="BI32" s="607"/>
      <c r="BJ32" s="607"/>
      <c r="BK32" s="607"/>
      <c r="BL32" s="607"/>
      <c r="BM32" s="607"/>
      <c r="BN32" s="607"/>
      <c r="BO32" s="607"/>
      <c r="BP32" s="607"/>
      <c r="BQ32" s="607"/>
      <c r="BR32" s="607"/>
      <c r="BS32" s="607"/>
      <c r="BT32" s="607"/>
      <c r="BU32" s="607"/>
      <c r="BV32" s="607"/>
      <c r="BW32" s="607"/>
      <c r="BX32" s="607"/>
      <c r="BY32" s="607"/>
      <c r="BZ32" s="607"/>
      <c r="CA32" s="607"/>
      <c r="CB32" s="607"/>
      <c r="CC32" s="607"/>
      <c r="CD32" s="607"/>
      <c r="CE32" s="607"/>
      <c r="CF32" s="607"/>
      <c r="CG32" s="607"/>
      <c r="CH32" s="607"/>
      <c r="CI32" s="607"/>
      <c r="CJ32" s="607"/>
      <c r="CK32" s="607"/>
      <c r="CL32" s="607"/>
      <c r="CM32" s="607"/>
      <c r="CN32" s="607"/>
      <c r="CO32" s="607"/>
      <c r="CP32" s="607"/>
      <c r="CQ32" s="607"/>
      <c r="CR32" s="607"/>
      <c r="CS32" s="607"/>
      <c r="CT32" s="607"/>
      <c r="CU32" s="607"/>
      <c r="CV32" s="607"/>
      <c r="CW32" s="607"/>
      <c r="CX32" s="607"/>
      <c r="CY32" s="607"/>
      <c r="CZ32" s="607"/>
      <c r="DA32" s="607"/>
      <c r="DB32" s="607"/>
      <c r="DC32" s="607"/>
      <c r="DD32" s="607"/>
      <c r="DE32" s="607"/>
      <c r="DF32" s="607"/>
      <c r="DG32" s="607"/>
      <c r="DH32" s="607"/>
      <c r="DI32" s="607"/>
      <c r="DJ32" s="607"/>
      <c r="DK32" s="607"/>
      <c r="DL32" s="607"/>
      <c r="DM32" s="607"/>
      <c r="DN32" s="607"/>
      <c r="DO32" s="607"/>
      <c r="DP32" s="607"/>
      <c r="DQ32" s="607"/>
      <c r="DR32" s="607"/>
      <c r="DS32" s="607"/>
      <c r="DT32" s="607"/>
      <c r="DU32" s="607"/>
      <c r="DV32" s="607"/>
      <c r="DW32" s="607"/>
      <c r="DX32" s="607"/>
      <c r="DY32" s="607"/>
      <c r="DZ32" s="607"/>
      <c r="EA32" s="607"/>
      <c r="EB32" s="607"/>
      <c r="EC32" s="607"/>
      <c r="ED32" s="607"/>
      <c r="EE32" s="607"/>
      <c r="EF32" s="607"/>
      <c r="EG32" s="607"/>
      <c r="EH32" s="607"/>
      <c r="EI32" s="607"/>
      <c r="EJ32" s="607"/>
      <c r="EK32" s="607"/>
      <c r="EL32" s="607"/>
      <c r="EM32" s="607"/>
      <c r="EN32" s="607"/>
      <c r="EO32" s="607"/>
      <c r="EP32" s="607"/>
      <c r="EQ32" s="607"/>
      <c r="ER32" s="607"/>
      <c r="ES32" s="607"/>
      <c r="ET32" s="607"/>
      <c r="EU32" s="607"/>
      <c r="EV32" s="607"/>
      <c r="EW32" s="607"/>
      <c r="EX32" s="607"/>
      <c r="EY32" s="607"/>
      <c r="EZ32" s="607"/>
      <c r="FA32" s="607"/>
      <c r="FB32" s="607"/>
      <c r="FC32" s="607"/>
      <c r="FD32" s="607"/>
      <c r="FE32" s="607"/>
      <c r="FF32" s="607"/>
      <c r="FG32" s="607"/>
      <c r="FH32" s="607"/>
      <c r="FI32" s="607"/>
      <c r="FJ32" s="607"/>
      <c r="FK32" s="607"/>
      <c r="FL32" s="607"/>
      <c r="FM32" s="607"/>
      <c r="FN32" s="607"/>
      <c r="FO32" s="607"/>
      <c r="FP32" s="607"/>
      <c r="FQ32" s="607"/>
      <c r="FR32" s="607"/>
      <c r="FS32" s="607"/>
      <c r="FT32" s="607"/>
      <c r="FU32" s="607"/>
      <c r="FV32" s="607"/>
      <c r="FW32" s="607"/>
      <c r="FX32" s="607"/>
      <c r="FY32" s="607"/>
      <c r="FZ32" s="607"/>
      <c r="GA32" s="607"/>
      <c r="GB32" s="607"/>
      <c r="GC32" s="607"/>
      <c r="GD32" s="607"/>
      <c r="GE32" s="607"/>
      <c r="GF32" s="608"/>
      <c r="GG32" s="607"/>
      <c r="GH32" s="607"/>
      <c r="GI32" s="607"/>
      <c r="GJ32" s="607"/>
      <c r="GK32" s="607"/>
      <c r="GL32" s="607"/>
      <c r="GM32" s="607"/>
      <c r="GN32" s="607"/>
      <c r="GO32" s="607"/>
      <c r="GP32" s="607"/>
      <c r="GQ32" s="607"/>
      <c r="GR32" s="607"/>
      <c r="GS32" s="607"/>
      <c r="GT32" s="607"/>
      <c r="GU32" s="607"/>
      <c r="GV32" s="607"/>
      <c r="GW32" s="607"/>
      <c r="GX32" s="607"/>
      <c r="GY32" s="607"/>
      <c r="GZ32" s="607"/>
      <c r="HA32" s="607"/>
      <c r="HB32" s="607"/>
      <c r="HC32" s="607"/>
      <c r="HD32" s="607"/>
      <c r="HE32" s="607"/>
      <c r="HF32" s="607"/>
      <c r="HG32" s="607"/>
      <c r="HH32" s="607"/>
      <c r="HI32" s="607"/>
      <c r="HJ32" s="607"/>
      <c r="HK32" s="607"/>
      <c r="HL32" s="607"/>
      <c r="HM32" s="607"/>
      <c r="HN32" s="607"/>
      <c r="HO32" s="607"/>
      <c r="HP32" s="607"/>
      <c r="HQ32" s="607"/>
      <c r="HR32" s="607"/>
      <c r="HS32" s="607"/>
      <c r="HT32" s="607"/>
      <c r="HU32" s="607"/>
      <c r="HV32" s="607"/>
      <c r="HW32" s="607"/>
      <c r="HX32" s="607"/>
      <c r="HY32" s="607"/>
      <c r="HZ32" s="607"/>
      <c r="IA32" s="607"/>
      <c r="IB32" s="607"/>
      <c r="IC32" s="607"/>
      <c r="ID32" s="607"/>
      <c r="IE32" s="607"/>
      <c r="IF32" s="607"/>
      <c r="IG32" s="607"/>
      <c r="IH32" s="607"/>
      <c r="II32" s="607"/>
      <c r="IJ32" s="607"/>
    </row>
    <row r="33" spans="1:244" ht="15" customHeight="1" thickBot="1">
      <c r="A33" s="588"/>
      <c r="B33" s="588"/>
      <c r="C33" s="679" t="str">
        <f>IF([3]MasterSheet!$A$1=1,[3]MasterSheet!$C$439,[3]MasterSheet!B439)</f>
        <v>Dug prema nerezidentima</v>
      </c>
      <c r="D33" s="650">
        <v>1108300000</v>
      </c>
      <c r="E33" s="655">
        <f>D33/$D$15*100</f>
        <v>35.195300095268337</v>
      </c>
      <c r="F33" s="650">
        <v>1205500000</v>
      </c>
      <c r="G33" s="655">
        <f>F33/$D$15*100</f>
        <v>38.28199428389965</v>
      </c>
      <c r="H33" s="650">
        <v>1307600000</v>
      </c>
      <c r="I33" s="655">
        <f>H33/$D$15*100</f>
        <v>41.524293426484597</v>
      </c>
      <c r="J33" s="650">
        <f>+D22</f>
        <v>1295000000</v>
      </c>
      <c r="K33" s="655">
        <f>J33/$D$15*100</f>
        <v>41.124166402032394</v>
      </c>
      <c r="L33" s="650">
        <v>1335400000</v>
      </c>
      <c r="M33" s="655">
        <f t="shared" si="2"/>
        <v>40.031175994484244</v>
      </c>
      <c r="N33" s="650">
        <v>1318200000</v>
      </c>
      <c r="O33" s="655">
        <f t="shared" si="2"/>
        <v>39.515573008783242</v>
      </c>
      <c r="P33" s="650">
        <v>1365600000</v>
      </c>
      <c r="Q33" s="655">
        <f>+P33/$F$15*100</f>
        <v>40.936478911238346</v>
      </c>
      <c r="R33" s="650">
        <v>1433020000</v>
      </c>
      <c r="S33" s="655">
        <f>+R33/$F$15*100</f>
        <v>42.95752270751521</v>
      </c>
      <c r="T33" s="678"/>
      <c r="U33" s="610"/>
      <c r="V33" s="609"/>
      <c r="W33" s="610"/>
      <c r="X33" s="609"/>
      <c r="Y33" s="610"/>
      <c r="Z33" s="609"/>
      <c r="AA33" s="610"/>
      <c r="AB33" s="669"/>
      <c r="AC33" s="669"/>
      <c r="AD33" s="669"/>
      <c r="AE33" s="669"/>
      <c r="AF33" s="669"/>
      <c r="AG33" s="669"/>
      <c r="AH33" s="669"/>
      <c r="AI33" s="670"/>
      <c r="AJ33" s="670"/>
      <c r="AK33" s="670"/>
      <c r="AL33" s="670"/>
      <c r="AM33" s="670"/>
      <c r="AN33" s="670"/>
      <c r="AO33" s="670"/>
      <c r="AP33" s="670"/>
      <c r="AQ33" s="670"/>
      <c r="AR33" s="670"/>
      <c r="AS33" s="670"/>
      <c r="AT33" s="670"/>
      <c r="AU33" s="670"/>
      <c r="AV33" s="670"/>
      <c r="AW33" s="670"/>
      <c r="AX33" s="670"/>
      <c r="AY33" s="670"/>
      <c r="AZ33" s="670"/>
      <c r="BA33" s="606"/>
      <c r="BB33" s="607"/>
      <c r="BC33" s="607"/>
      <c r="BD33" s="607"/>
      <c r="BE33" s="607"/>
      <c r="BF33" s="607"/>
      <c r="BG33" s="607"/>
      <c r="BH33" s="607"/>
      <c r="BI33" s="607"/>
      <c r="BJ33" s="607"/>
      <c r="BK33" s="607"/>
      <c r="BL33" s="607"/>
      <c r="BM33" s="607"/>
      <c r="BN33" s="607"/>
      <c r="BO33" s="607"/>
      <c r="BP33" s="607"/>
      <c r="BQ33" s="607"/>
      <c r="BR33" s="607"/>
      <c r="BS33" s="607"/>
      <c r="BT33" s="607"/>
      <c r="BU33" s="607"/>
      <c r="BV33" s="607"/>
      <c r="BW33" s="607"/>
      <c r="BX33" s="607"/>
      <c r="BY33" s="607"/>
      <c r="BZ33" s="607"/>
      <c r="CA33" s="607"/>
      <c r="CB33" s="607"/>
      <c r="CC33" s="607"/>
      <c r="CD33" s="607"/>
      <c r="CE33" s="607"/>
      <c r="CF33" s="607"/>
      <c r="CG33" s="607"/>
      <c r="CH33" s="607"/>
      <c r="CI33" s="607"/>
      <c r="CJ33" s="607"/>
      <c r="CK33" s="607"/>
      <c r="CL33" s="607"/>
      <c r="CM33" s="607"/>
      <c r="CN33" s="607"/>
      <c r="CO33" s="607"/>
      <c r="CP33" s="607"/>
      <c r="CQ33" s="607"/>
      <c r="CR33" s="607"/>
      <c r="CS33" s="607"/>
      <c r="CT33" s="607"/>
      <c r="CU33" s="607"/>
      <c r="CV33" s="607"/>
      <c r="CW33" s="607"/>
      <c r="CX33" s="607"/>
      <c r="CY33" s="607"/>
      <c r="CZ33" s="607"/>
      <c r="DA33" s="607"/>
      <c r="DB33" s="607"/>
      <c r="DC33" s="607"/>
      <c r="DD33" s="607"/>
      <c r="DE33" s="607"/>
      <c r="DF33" s="607"/>
      <c r="DG33" s="607"/>
      <c r="DH33" s="607"/>
      <c r="DI33" s="607"/>
      <c r="DJ33" s="607"/>
      <c r="DK33" s="607"/>
      <c r="DL33" s="607"/>
      <c r="DM33" s="607"/>
      <c r="DN33" s="607"/>
      <c r="DO33" s="607"/>
      <c r="DP33" s="607"/>
      <c r="DQ33" s="607"/>
      <c r="DR33" s="607"/>
      <c r="DS33" s="607"/>
      <c r="DT33" s="607"/>
      <c r="DU33" s="607"/>
      <c r="DV33" s="607"/>
      <c r="DW33" s="607"/>
      <c r="DX33" s="607"/>
      <c r="DY33" s="607"/>
      <c r="DZ33" s="607"/>
      <c r="EA33" s="607"/>
      <c r="EB33" s="607"/>
      <c r="EC33" s="607"/>
      <c r="ED33" s="607"/>
      <c r="EE33" s="607"/>
      <c r="EF33" s="607"/>
      <c r="EG33" s="607"/>
      <c r="EH33" s="607"/>
      <c r="EI33" s="607"/>
      <c r="EJ33" s="607"/>
      <c r="EK33" s="607"/>
      <c r="EL33" s="607"/>
      <c r="EM33" s="607"/>
      <c r="EN33" s="607"/>
      <c r="EO33" s="607"/>
      <c r="EP33" s="607"/>
      <c r="EQ33" s="607"/>
      <c r="ER33" s="607"/>
      <c r="ES33" s="607"/>
      <c r="ET33" s="607"/>
      <c r="EU33" s="607"/>
      <c r="EV33" s="607"/>
      <c r="EW33" s="607"/>
      <c r="EX33" s="607"/>
      <c r="EY33" s="607"/>
      <c r="EZ33" s="607"/>
      <c r="FA33" s="607"/>
      <c r="FB33" s="607"/>
      <c r="FC33" s="607"/>
      <c r="FD33" s="607"/>
      <c r="FE33" s="607"/>
      <c r="FF33" s="607"/>
      <c r="FG33" s="607"/>
      <c r="FH33" s="607"/>
      <c r="FI33" s="607"/>
      <c r="FJ33" s="607"/>
      <c r="FK33" s="607"/>
      <c r="FL33" s="607"/>
      <c r="FM33" s="607"/>
      <c r="FN33" s="607"/>
      <c r="FO33" s="607"/>
      <c r="FP33" s="607"/>
      <c r="FQ33" s="607"/>
      <c r="FR33" s="607"/>
      <c r="FS33" s="607"/>
      <c r="FT33" s="607"/>
      <c r="FU33" s="607"/>
      <c r="FV33" s="607"/>
      <c r="FW33" s="607"/>
      <c r="FX33" s="607"/>
      <c r="FY33" s="607"/>
      <c r="FZ33" s="607"/>
      <c r="GA33" s="607"/>
      <c r="GB33" s="607"/>
      <c r="GC33" s="607"/>
      <c r="GD33" s="607"/>
      <c r="GE33" s="607"/>
      <c r="GF33" s="608"/>
      <c r="GG33" s="607"/>
      <c r="GH33" s="607"/>
      <c r="GI33" s="607"/>
      <c r="GJ33" s="607"/>
      <c r="GK33" s="607"/>
      <c r="GL33" s="607"/>
      <c r="GM33" s="607"/>
      <c r="GN33" s="607"/>
      <c r="GO33" s="607"/>
      <c r="GP33" s="607"/>
      <c r="GQ33" s="607"/>
      <c r="GR33" s="607"/>
      <c r="GS33" s="607"/>
      <c r="GT33" s="607"/>
      <c r="GU33" s="607"/>
      <c r="GV33" s="607"/>
      <c r="GW33" s="607"/>
      <c r="GX33" s="607"/>
      <c r="GY33" s="607"/>
      <c r="GZ33" s="607"/>
      <c r="HA33" s="607"/>
      <c r="HB33" s="607"/>
      <c r="HC33" s="607"/>
      <c r="HD33" s="607"/>
      <c r="HE33" s="607"/>
      <c r="HF33" s="607"/>
      <c r="HG33" s="607"/>
      <c r="HH33" s="607"/>
      <c r="HI33" s="607"/>
      <c r="HJ33" s="607"/>
      <c r="HK33" s="607"/>
      <c r="HL33" s="607"/>
      <c r="HM33" s="607"/>
      <c r="HN33" s="607"/>
      <c r="HO33" s="607"/>
      <c r="HP33" s="607"/>
      <c r="HQ33" s="607"/>
      <c r="HR33" s="607"/>
      <c r="HS33" s="607"/>
      <c r="HT33" s="607"/>
      <c r="HU33" s="607"/>
      <c r="HV33" s="607"/>
      <c r="HW33" s="607"/>
      <c r="HX33" s="607"/>
      <c r="HY33" s="607"/>
      <c r="HZ33" s="607"/>
      <c r="IA33" s="607"/>
      <c r="IB33" s="607"/>
      <c r="IC33" s="607"/>
      <c r="ID33" s="607"/>
      <c r="IE33" s="607"/>
      <c r="IF33" s="607"/>
      <c r="IG33" s="607"/>
      <c r="IH33" s="607"/>
      <c r="II33" s="607"/>
      <c r="IJ33" s="607"/>
    </row>
    <row r="34" spans="1:244" ht="15" customHeight="1" thickTop="1">
      <c r="A34" s="588"/>
      <c r="B34" s="588"/>
      <c r="C34" s="659" t="str">
        <f>IF([3]MasterSheet!$A$1=1,[3]MasterSheet!$C$328,[3]MasterSheet!$B$328)</f>
        <v>Izvor: Ministarstvo finansija Crne Gore</v>
      </c>
      <c r="D34" s="660"/>
      <c r="E34" s="661"/>
      <c r="F34" s="660"/>
      <c r="G34" s="661"/>
      <c r="H34" s="660"/>
      <c r="I34" s="661"/>
      <c r="J34" s="660"/>
      <c r="K34" s="661"/>
      <c r="L34" s="661"/>
      <c r="M34" s="661"/>
      <c r="N34" s="660"/>
      <c r="O34" s="661"/>
      <c r="P34" s="660"/>
      <c r="Q34" s="661"/>
      <c r="R34" s="660"/>
      <c r="S34" s="661"/>
      <c r="T34" s="660"/>
      <c r="U34" s="661"/>
      <c r="V34" s="669"/>
      <c r="W34" s="669"/>
      <c r="X34" s="669"/>
      <c r="Y34" s="669"/>
      <c r="Z34" s="669"/>
      <c r="AA34" s="669"/>
      <c r="AB34" s="669"/>
      <c r="AC34" s="669"/>
      <c r="AD34" s="669"/>
      <c r="AE34" s="669"/>
      <c r="AF34" s="669"/>
      <c r="AG34" s="669"/>
      <c r="AH34" s="669"/>
      <c r="AI34" s="670"/>
      <c r="AJ34" s="670"/>
      <c r="AK34" s="670"/>
      <c r="AL34" s="670"/>
      <c r="AM34" s="670"/>
      <c r="AN34" s="670"/>
      <c r="AO34" s="670"/>
      <c r="AP34" s="670"/>
      <c r="AQ34" s="670"/>
      <c r="AR34" s="670"/>
      <c r="AS34" s="670"/>
      <c r="AT34" s="670"/>
      <c r="AU34" s="670"/>
      <c r="AV34" s="670"/>
      <c r="AW34" s="670"/>
      <c r="AX34" s="670"/>
      <c r="AY34" s="670"/>
      <c r="AZ34" s="670"/>
      <c r="BA34" s="606"/>
      <c r="BB34" s="607"/>
      <c r="BC34" s="607"/>
      <c r="BD34" s="607"/>
      <c r="BE34" s="607"/>
      <c r="BF34" s="607"/>
      <c r="BG34" s="607"/>
      <c r="BH34" s="607"/>
      <c r="BI34" s="607"/>
      <c r="BJ34" s="607"/>
      <c r="BK34" s="607"/>
      <c r="BL34" s="607"/>
      <c r="BM34" s="607"/>
      <c r="BN34" s="607"/>
      <c r="BO34" s="607"/>
      <c r="BP34" s="607"/>
      <c r="BQ34" s="607"/>
      <c r="BR34" s="607"/>
      <c r="BS34" s="607"/>
      <c r="BT34" s="607"/>
      <c r="BU34" s="607"/>
      <c r="BV34" s="607"/>
      <c r="BW34" s="607"/>
      <c r="BX34" s="607"/>
      <c r="BY34" s="607"/>
      <c r="BZ34" s="607"/>
      <c r="CA34" s="607"/>
      <c r="CB34" s="607"/>
      <c r="CC34" s="607"/>
      <c r="CD34" s="607"/>
      <c r="CE34" s="607"/>
      <c r="CF34" s="607"/>
      <c r="CG34" s="607"/>
      <c r="CH34" s="607"/>
      <c r="CI34" s="607"/>
      <c r="CJ34" s="607"/>
      <c r="CK34" s="607"/>
      <c r="CL34" s="607"/>
      <c r="CM34" s="607"/>
      <c r="CN34" s="607"/>
      <c r="CO34" s="607"/>
      <c r="CP34" s="607"/>
      <c r="CQ34" s="607"/>
      <c r="CR34" s="607"/>
      <c r="CS34" s="607"/>
      <c r="CT34" s="607"/>
      <c r="CU34" s="607"/>
      <c r="CV34" s="607"/>
      <c r="CW34" s="607"/>
      <c r="CX34" s="607"/>
      <c r="CY34" s="607"/>
      <c r="CZ34" s="607"/>
      <c r="DA34" s="607"/>
      <c r="DB34" s="607"/>
      <c r="DC34" s="607"/>
      <c r="DD34" s="607"/>
      <c r="DE34" s="607"/>
      <c r="DF34" s="607"/>
      <c r="DG34" s="607"/>
      <c r="DH34" s="607"/>
      <c r="DI34" s="607"/>
      <c r="DJ34" s="607"/>
      <c r="DK34" s="607"/>
      <c r="DL34" s="607"/>
      <c r="DM34" s="607"/>
      <c r="DN34" s="607"/>
      <c r="DO34" s="607"/>
      <c r="DP34" s="607"/>
      <c r="DQ34" s="607"/>
      <c r="DR34" s="607"/>
      <c r="DS34" s="607"/>
      <c r="DT34" s="607"/>
      <c r="DU34" s="607"/>
      <c r="DV34" s="607"/>
      <c r="DW34" s="607"/>
      <c r="DX34" s="607"/>
      <c r="DY34" s="607"/>
      <c r="DZ34" s="607"/>
      <c r="EA34" s="607"/>
      <c r="EB34" s="607"/>
      <c r="EC34" s="607"/>
      <c r="ED34" s="607"/>
      <c r="EE34" s="607"/>
      <c r="EF34" s="607"/>
      <c r="EG34" s="607"/>
      <c r="EH34" s="607"/>
      <c r="EI34" s="607"/>
      <c r="EJ34" s="607"/>
      <c r="EK34" s="607"/>
      <c r="EL34" s="607"/>
      <c r="EM34" s="607"/>
      <c r="EN34" s="607"/>
      <c r="EO34" s="607"/>
      <c r="EP34" s="607"/>
      <c r="EQ34" s="607"/>
      <c r="ER34" s="607"/>
      <c r="ES34" s="607"/>
      <c r="ET34" s="607"/>
      <c r="EU34" s="607"/>
      <c r="EV34" s="607"/>
      <c r="EW34" s="607"/>
      <c r="EX34" s="607"/>
      <c r="EY34" s="607"/>
      <c r="EZ34" s="607"/>
      <c r="FA34" s="607"/>
      <c r="FB34" s="607"/>
      <c r="FC34" s="607"/>
      <c r="FD34" s="607"/>
      <c r="FE34" s="607"/>
      <c r="FF34" s="607"/>
      <c r="FG34" s="607"/>
      <c r="FH34" s="607"/>
      <c r="FI34" s="607"/>
      <c r="FJ34" s="607"/>
      <c r="FK34" s="607"/>
      <c r="FL34" s="607"/>
      <c r="FM34" s="607"/>
      <c r="FN34" s="607"/>
      <c r="FO34" s="607"/>
      <c r="FP34" s="607"/>
      <c r="FQ34" s="607"/>
      <c r="FR34" s="607"/>
      <c r="FS34" s="607"/>
      <c r="FT34" s="607"/>
      <c r="FU34" s="607"/>
      <c r="FV34" s="607"/>
      <c r="FW34" s="607"/>
      <c r="FX34" s="607"/>
      <c r="FY34" s="607"/>
      <c r="FZ34" s="607"/>
      <c r="GA34" s="607"/>
      <c r="GB34" s="607"/>
      <c r="GC34" s="607"/>
      <c r="GD34" s="607"/>
      <c r="GE34" s="607"/>
      <c r="GF34" s="608"/>
      <c r="GG34" s="607"/>
      <c r="GH34" s="607"/>
      <c r="GI34" s="607"/>
      <c r="GJ34" s="607"/>
      <c r="GK34" s="607"/>
      <c r="GL34" s="607"/>
      <c r="GM34" s="607"/>
      <c r="GN34" s="607"/>
      <c r="GO34" s="607"/>
      <c r="GP34" s="607"/>
      <c r="GQ34" s="607"/>
      <c r="GR34" s="607"/>
      <c r="GS34" s="607"/>
      <c r="GT34" s="607"/>
      <c r="GU34" s="607"/>
      <c r="GV34" s="607"/>
      <c r="GW34" s="607"/>
      <c r="GX34" s="607"/>
      <c r="GY34" s="607"/>
      <c r="GZ34" s="607"/>
      <c r="HA34" s="607"/>
      <c r="HB34" s="607"/>
      <c r="HC34" s="607"/>
      <c r="HD34" s="607"/>
      <c r="HE34" s="607"/>
      <c r="HF34" s="607"/>
      <c r="HG34" s="607"/>
      <c r="HH34" s="607"/>
      <c r="HI34" s="607"/>
      <c r="HJ34" s="607"/>
      <c r="HK34" s="607"/>
      <c r="HL34" s="607"/>
      <c r="HM34" s="607"/>
      <c r="HN34" s="607"/>
      <c r="HO34" s="607"/>
      <c r="HP34" s="607"/>
      <c r="HQ34" s="607"/>
      <c r="HR34" s="607"/>
      <c r="HS34" s="607"/>
      <c r="HT34" s="607"/>
      <c r="HU34" s="607"/>
      <c r="HV34" s="607"/>
      <c r="HW34" s="607"/>
      <c r="HX34" s="607"/>
      <c r="HY34" s="607"/>
      <c r="HZ34" s="607"/>
      <c r="IA34" s="607"/>
      <c r="IB34" s="607"/>
      <c r="IC34" s="607"/>
      <c r="ID34" s="607"/>
      <c r="IE34" s="607"/>
      <c r="IF34" s="607"/>
      <c r="IG34" s="607"/>
      <c r="IH34" s="607"/>
      <c r="II34" s="607"/>
      <c r="IJ34" s="607"/>
    </row>
    <row r="35" spans="1:244" ht="15" customHeight="1">
      <c r="A35" s="588"/>
      <c r="B35" s="588"/>
      <c r="C35" s="668"/>
      <c r="D35" s="194"/>
      <c r="E35" s="194"/>
      <c r="F35" s="194"/>
      <c r="G35" s="194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93"/>
      <c r="S35" s="593"/>
      <c r="T35" s="593"/>
      <c r="U35" s="593"/>
      <c r="V35" s="593"/>
      <c r="W35" s="593"/>
      <c r="X35" s="593"/>
      <c r="Y35" s="593"/>
      <c r="Z35" s="593"/>
      <c r="AA35" s="593"/>
      <c r="AB35" s="593"/>
      <c r="AC35" s="593"/>
      <c r="AD35" s="593"/>
      <c r="AE35" s="593"/>
      <c r="AF35" s="593"/>
      <c r="AG35" s="593"/>
      <c r="AH35" s="593"/>
      <c r="AI35" s="607"/>
      <c r="AJ35" s="607"/>
      <c r="AK35" s="607"/>
      <c r="AL35" s="607"/>
      <c r="AM35" s="607"/>
      <c r="AN35" s="607"/>
      <c r="AO35" s="607"/>
      <c r="AP35" s="607"/>
      <c r="AQ35" s="607"/>
      <c r="AR35" s="607"/>
      <c r="AS35" s="607"/>
      <c r="AT35" s="607"/>
      <c r="AU35" s="607"/>
      <c r="AV35" s="607"/>
      <c r="AW35" s="607"/>
      <c r="AX35" s="607"/>
      <c r="AY35" s="607"/>
      <c r="AZ35" s="607"/>
      <c r="BA35" s="606"/>
      <c r="BB35" s="607"/>
      <c r="BC35" s="607"/>
      <c r="BD35" s="607"/>
      <c r="BE35" s="607"/>
      <c r="BF35" s="607"/>
      <c r="BG35" s="607"/>
      <c r="BH35" s="607"/>
      <c r="BI35" s="607"/>
      <c r="BJ35" s="607"/>
      <c r="BK35" s="607"/>
      <c r="BL35" s="607"/>
      <c r="BM35" s="607"/>
      <c r="BN35" s="607"/>
      <c r="BO35" s="607"/>
      <c r="BP35" s="607"/>
      <c r="BQ35" s="607"/>
      <c r="BR35" s="607"/>
      <c r="BS35" s="607"/>
      <c r="BT35" s="607"/>
      <c r="BU35" s="607"/>
      <c r="BV35" s="607"/>
      <c r="BW35" s="607"/>
      <c r="BX35" s="607"/>
      <c r="BY35" s="607"/>
      <c r="BZ35" s="607"/>
      <c r="CA35" s="607"/>
      <c r="CB35" s="607"/>
      <c r="CC35" s="607"/>
      <c r="CD35" s="607"/>
      <c r="CE35" s="607"/>
      <c r="CF35" s="607"/>
      <c r="CG35" s="607"/>
      <c r="CH35" s="607"/>
      <c r="CI35" s="607"/>
      <c r="CJ35" s="607"/>
      <c r="CK35" s="607"/>
      <c r="CL35" s="607"/>
      <c r="CM35" s="607"/>
      <c r="CN35" s="607"/>
      <c r="CO35" s="607"/>
      <c r="CP35" s="607"/>
      <c r="CQ35" s="607"/>
      <c r="CR35" s="607"/>
      <c r="CS35" s="607"/>
      <c r="CT35" s="607"/>
      <c r="CU35" s="607"/>
      <c r="CV35" s="607"/>
      <c r="CW35" s="607"/>
      <c r="CX35" s="607"/>
      <c r="CY35" s="607"/>
      <c r="CZ35" s="607"/>
      <c r="DA35" s="607"/>
      <c r="DB35" s="607"/>
      <c r="DC35" s="607"/>
      <c r="DD35" s="607"/>
      <c r="DE35" s="607"/>
      <c r="DF35" s="607"/>
      <c r="DG35" s="607"/>
      <c r="DH35" s="607"/>
      <c r="DI35" s="607"/>
      <c r="DJ35" s="607"/>
      <c r="DK35" s="607"/>
      <c r="DL35" s="607"/>
      <c r="DM35" s="607"/>
      <c r="DN35" s="607"/>
      <c r="DO35" s="607"/>
      <c r="DP35" s="607"/>
      <c r="DQ35" s="607"/>
      <c r="DR35" s="607"/>
      <c r="DS35" s="607"/>
      <c r="DT35" s="607"/>
      <c r="DU35" s="607"/>
      <c r="DV35" s="607"/>
      <c r="DW35" s="607"/>
      <c r="DX35" s="607"/>
      <c r="DY35" s="607"/>
      <c r="DZ35" s="607"/>
      <c r="EA35" s="607"/>
      <c r="EB35" s="607"/>
      <c r="EC35" s="607"/>
      <c r="ED35" s="607"/>
      <c r="EE35" s="607"/>
      <c r="EF35" s="607"/>
      <c r="EG35" s="607"/>
      <c r="EH35" s="607"/>
      <c r="EI35" s="607"/>
      <c r="EJ35" s="607"/>
      <c r="EK35" s="607"/>
      <c r="EL35" s="607"/>
      <c r="EM35" s="607"/>
      <c r="EN35" s="607"/>
      <c r="EO35" s="607"/>
      <c r="EP35" s="607"/>
      <c r="EQ35" s="607"/>
      <c r="ER35" s="607"/>
      <c r="ES35" s="607"/>
      <c r="ET35" s="607"/>
      <c r="EU35" s="607"/>
      <c r="EV35" s="607"/>
      <c r="EW35" s="607"/>
      <c r="EX35" s="607"/>
      <c r="EY35" s="607"/>
      <c r="EZ35" s="607"/>
      <c r="FA35" s="607"/>
      <c r="FB35" s="607"/>
      <c r="FC35" s="607"/>
      <c r="FD35" s="607"/>
      <c r="FE35" s="607"/>
      <c r="FF35" s="607"/>
      <c r="FG35" s="607"/>
      <c r="FH35" s="607"/>
      <c r="FI35" s="607"/>
      <c r="FJ35" s="607"/>
      <c r="FK35" s="607"/>
      <c r="FL35" s="607"/>
      <c r="FM35" s="607"/>
      <c r="FN35" s="607"/>
      <c r="FO35" s="607"/>
      <c r="FP35" s="607"/>
      <c r="FQ35" s="607"/>
      <c r="FR35" s="607"/>
      <c r="FS35" s="607"/>
      <c r="FT35" s="607"/>
      <c r="FU35" s="607"/>
      <c r="FV35" s="607"/>
      <c r="FW35" s="607"/>
      <c r="FX35" s="607"/>
      <c r="FY35" s="607"/>
      <c r="FZ35" s="607"/>
      <c r="GA35" s="607"/>
      <c r="GB35" s="607"/>
      <c r="GC35" s="607"/>
      <c r="GD35" s="607"/>
      <c r="GE35" s="607"/>
      <c r="GF35" s="608"/>
      <c r="GG35" s="607"/>
      <c r="GH35" s="607"/>
      <c r="GI35" s="607"/>
      <c r="GJ35" s="607"/>
      <c r="GK35" s="607"/>
      <c r="GL35" s="607"/>
      <c r="GM35" s="607"/>
      <c r="GN35" s="607"/>
      <c r="GO35" s="607"/>
      <c r="GP35" s="607"/>
      <c r="GQ35" s="607"/>
      <c r="GR35" s="607"/>
      <c r="GS35" s="607"/>
      <c r="GT35" s="607"/>
      <c r="GU35" s="607"/>
      <c r="GV35" s="607"/>
      <c r="GW35" s="607"/>
      <c r="GX35" s="607"/>
      <c r="GY35" s="607"/>
      <c r="GZ35" s="607"/>
      <c r="HA35" s="607"/>
      <c r="HB35" s="607"/>
      <c r="HC35" s="607"/>
      <c r="HD35" s="607"/>
      <c r="HE35" s="607"/>
      <c r="HF35" s="607"/>
      <c r="HG35" s="607"/>
      <c r="HH35" s="607"/>
      <c r="HI35" s="607"/>
      <c r="HJ35" s="607"/>
      <c r="HK35" s="607"/>
      <c r="HL35" s="607"/>
      <c r="HM35" s="607"/>
      <c r="HN35" s="607"/>
      <c r="HO35" s="607"/>
      <c r="HP35" s="607"/>
      <c r="HQ35" s="607"/>
      <c r="HR35" s="607"/>
      <c r="HS35" s="607"/>
      <c r="HT35" s="607"/>
      <c r="HU35" s="607"/>
      <c r="HV35" s="607"/>
      <c r="HW35" s="607"/>
      <c r="HX35" s="607"/>
      <c r="HY35" s="607"/>
      <c r="HZ35" s="607"/>
      <c r="IA35" s="607"/>
      <c r="IB35" s="607"/>
      <c r="IC35" s="607"/>
      <c r="ID35" s="607"/>
      <c r="IE35" s="607"/>
      <c r="IF35" s="607"/>
      <c r="IG35" s="607"/>
      <c r="IH35" s="607"/>
      <c r="II35" s="607"/>
      <c r="IJ35" s="607"/>
    </row>
    <row r="36" spans="1:244" ht="15" customHeight="1">
      <c r="A36" s="588"/>
      <c r="B36" s="588"/>
      <c r="C36" s="668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93"/>
      <c r="S36" s="593"/>
      <c r="T36" s="593"/>
      <c r="U36" s="593"/>
      <c r="V36" s="593"/>
      <c r="W36" s="593"/>
      <c r="X36" s="593"/>
      <c r="Y36" s="593"/>
      <c r="Z36" s="593"/>
      <c r="AA36" s="593"/>
      <c r="AB36" s="593"/>
      <c r="AC36" s="593"/>
      <c r="AD36" s="593"/>
      <c r="AE36" s="593"/>
      <c r="AF36" s="593"/>
      <c r="AG36" s="593"/>
      <c r="AH36" s="593"/>
      <c r="AI36" s="607"/>
      <c r="AJ36" s="607"/>
      <c r="AK36" s="607"/>
      <c r="AL36" s="607"/>
      <c r="AM36" s="607"/>
      <c r="AN36" s="607"/>
      <c r="AO36" s="607"/>
      <c r="AP36" s="607"/>
      <c r="AQ36" s="607"/>
      <c r="AR36" s="607"/>
      <c r="AS36" s="607"/>
      <c r="AT36" s="607"/>
      <c r="AU36" s="607"/>
      <c r="AV36" s="607"/>
      <c r="AW36" s="607"/>
      <c r="AX36" s="607"/>
      <c r="AY36" s="607"/>
      <c r="AZ36" s="607"/>
      <c r="BA36" s="606"/>
      <c r="BB36" s="607"/>
      <c r="BC36" s="607"/>
      <c r="BD36" s="607"/>
      <c r="BE36" s="607"/>
      <c r="BF36" s="607"/>
      <c r="BG36" s="607"/>
      <c r="BH36" s="607"/>
      <c r="BI36" s="607"/>
      <c r="BJ36" s="607"/>
      <c r="BK36" s="607"/>
      <c r="BL36" s="607"/>
      <c r="BM36" s="607"/>
      <c r="BN36" s="607"/>
      <c r="BO36" s="607"/>
      <c r="BP36" s="607"/>
      <c r="BQ36" s="607"/>
      <c r="BR36" s="607"/>
      <c r="BS36" s="607"/>
      <c r="BT36" s="607"/>
      <c r="BU36" s="607"/>
      <c r="BV36" s="607"/>
      <c r="BW36" s="607"/>
      <c r="BX36" s="607"/>
      <c r="BY36" s="607"/>
      <c r="BZ36" s="607"/>
      <c r="CA36" s="607"/>
      <c r="CB36" s="607"/>
      <c r="CC36" s="607"/>
      <c r="CD36" s="607"/>
      <c r="CE36" s="607"/>
      <c r="CF36" s="607"/>
      <c r="CG36" s="607"/>
      <c r="CH36" s="607"/>
      <c r="CI36" s="607"/>
      <c r="CJ36" s="607"/>
      <c r="CK36" s="607"/>
      <c r="CL36" s="607"/>
      <c r="CM36" s="607"/>
      <c r="CN36" s="607"/>
      <c r="CO36" s="607"/>
      <c r="CP36" s="607"/>
      <c r="CQ36" s="607"/>
      <c r="CR36" s="607"/>
      <c r="CS36" s="607"/>
      <c r="CT36" s="607"/>
      <c r="CU36" s="607"/>
      <c r="CV36" s="607"/>
      <c r="CW36" s="607"/>
      <c r="CX36" s="607"/>
      <c r="CY36" s="607"/>
      <c r="CZ36" s="607"/>
      <c r="DA36" s="607"/>
      <c r="DB36" s="607"/>
      <c r="DC36" s="607"/>
      <c r="DD36" s="607"/>
      <c r="DE36" s="607"/>
      <c r="DF36" s="607"/>
      <c r="DG36" s="607"/>
      <c r="DH36" s="607"/>
      <c r="DI36" s="607"/>
      <c r="DJ36" s="607"/>
      <c r="DK36" s="607"/>
      <c r="DL36" s="607"/>
      <c r="DM36" s="607"/>
      <c r="DN36" s="607"/>
      <c r="DO36" s="607"/>
      <c r="DP36" s="607"/>
      <c r="DQ36" s="607"/>
      <c r="DR36" s="607"/>
      <c r="DS36" s="607"/>
      <c r="DT36" s="607"/>
      <c r="DU36" s="607"/>
      <c r="DV36" s="607"/>
      <c r="DW36" s="607"/>
      <c r="DX36" s="607"/>
      <c r="DY36" s="607"/>
      <c r="DZ36" s="607"/>
      <c r="EA36" s="607"/>
      <c r="EB36" s="607"/>
      <c r="EC36" s="607"/>
      <c r="ED36" s="607"/>
      <c r="EE36" s="607"/>
      <c r="EF36" s="607"/>
      <c r="EG36" s="607"/>
      <c r="EH36" s="607"/>
      <c r="EI36" s="607"/>
      <c r="EJ36" s="607"/>
      <c r="EK36" s="607"/>
      <c r="EL36" s="607"/>
      <c r="EM36" s="607"/>
      <c r="EN36" s="607"/>
      <c r="EO36" s="607"/>
      <c r="EP36" s="607"/>
      <c r="EQ36" s="607"/>
      <c r="ER36" s="607"/>
      <c r="ES36" s="607"/>
      <c r="ET36" s="607"/>
      <c r="EU36" s="607"/>
      <c r="EV36" s="607"/>
      <c r="EW36" s="607"/>
      <c r="EX36" s="607"/>
      <c r="EY36" s="607"/>
      <c r="EZ36" s="607"/>
      <c r="FA36" s="607"/>
      <c r="FB36" s="607"/>
      <c r="FC36" s="607"/>
      <c r="FD36" s="607"/>
      <c r="FE36" s="607"/>
      <c r="FF36" s="607"/>
      <c r="FG36" s="607"/>
      <c r="FH36" s="607"/>
      <c r="FI36" s="607"/>
      <c r="FJ36" s="607"/>
      <c r="FK36" s="607"/>
      <c r="FL36" s="607"/>
      <c r="FM36" s="607"/>
      <c r="FN36" s="607"/>
      <c r="FO36" s="607"/>
      <c r="FP36" s="607"/>
      <c r="FQ36" s="607"/>
      <c r="FR36" s="607"/>
      <c r="FS36" s="607"/>
      <c r="FT36" s="607"/>
      <c r="FU36" s="607"/>
      <c r="FV36" s="607"/>
      <c r="FW36" s="607"/>
      <c r="FX36" s="607"/>
      <c r="FY36" s="607"/>
      <c r="FZ36" s="607"/>
      <c r="GA36" s="607"/>
      <c r="GB36" s="607"/>
      <c r="GC36" s="607"/>
      <c r="GD36" s="607"/>
      <c r="GE36" s="607"/>
      <c r="GF36" s="608"/>
      <c r="GG36" s="607"/>
      <c r="GH36" s="607"/>
      <c r="GI36" s="607"/>
      <c r="GJ36" s="607"/>
      <c r="GK36" s="607"/>
      <c r="GL36" s="607"/>
      <c r="GM36" s="607"/>
      <c r="GN36" s="607"/>
      <c r="GO36" s="607"/>
      <c r="GP36" s="607"/>
      <c r="GQ36" s="607"/>
      <c r="GR36" s="607"/>
      <c r="GS36" s="607"/>
      <c r="GT36" s="607"/>
      <c r="GU36" s="607"/>
      <c r="GV36" s="607"/>
      <c r="GW36" s="607"/>
      <c r="GX36" s="607"/>
      <c r="GY36" s="607"/>
      <c r="GZ36" s="607"/>
      <c r="HA36" s="607"/>
      <c r="HB36" s="607"/>
      <c r="HC36" s="607"/>
      <c r="HD36" s="607"/>
      <c r="HE36" s="607"/>
      <c r="HF36" s="607"/>
      <c r="HG36" s="607"/>
      <c r="HH36" s="607"/>
      <c r="HI36" s="607"/>
      <c r="HJ36" s="607"/>
      <c r="HK36" s="607"/>
      <c r="HL36" s="607"/>
      <c r="HM36" s="607"/>
      <c r="HN36" s="607"/>
      <c r="HO36" s="607"/>
      <c r="HP36" s="607"/>
      <c r="HQ36" s="607"/>
      <c r="HR36" s="607"/>
      <c r="HS36" s="607"/>
      <c r="HT36" s="607"/>
      <c r="HU36" s="607"/>
      <c r="HV36" s="607"/>
      <c r="HW36" s="607"/>
      <c r="HX36" s="607"/>
      <c r="HY36" s="607"/>
      <c r="HZ36" s="607"/>
      <c r="IA36" s="607"/>
      <c r="IB36" s="607"/>
      <c r="IC36" s="607"/>
      <c r="ID36" s="607"/>
      <c r="IE36" s="607"/>
      <c r="IF36" s="607"/>
      <c r="IG36" s="607"/>
      <c r="IH36" s="607"/>
      <c r="II36" s="607"/>
      <c r="IJ36" s="607"/>
    </row>
    <row r="37" spans="1:244" ht="15" customHeight="1">
      <c r="A37" s="588"/>
      <c r="B37" s="588"/>
      <c r="C37" s="668"/>
      <c r="D37" s="593"/>
      <c r="E37" s="593"/>
      <c r="F37" s="593"/>
      <c r="G37" s="593"/>
      <c r="H37" s="593"/>
      <c r="I37" s="593"/>
      <c r="J37" s="593"/>
      <c r="K37" s="593"/>
      <c r="L37" s="593"/>
      <c r="M37" s="593"/>
      <c r="N37" s="593"/>
      <c r="O37" s="593"/>
      <c r="P37" s="593"/>
      <c r="Q37" s="593"/>
      <c r="R37" s="593"/>
      <c r="S37" s="593"/>
      <c r="T37" s="593"/>
      <c r="U37" s="593"/>
      <c r="V37" s="593"/>
      <c r="W37" s="593"/>
      <c r="X37" s="593"/>
      <c r="Y37" s="593"/>
      <c r="Z37" s="593"/>
      <c r="AA37" s="593"/>
      <c r="AB37" s="593"/>
      <c r="AC37" s="593"/>
      <c r="AD37" s="593"/>
      <c r="AE37" s="593"/>
      <c r="AF37" s="593"/>
      <c r="AG37" s="593"/>
      <c r="AH37" s="593"/>
      <c r="AI37" s="607"/>
      <c r="AJ37" s="607"/>
      <c r="AK37" s="607"/>
      <c r="AL37" s="607"/>
      <c r="AM37" s="607"/>
      <c r="AN37" s="607"/>
      <c r="AO37" s="607"/>
      <c r="AP37" s="607"/>
      <c r="AQ37" s="607"/>
      <c r="AR37" s="607"/>
      <c r="AS37" s="607"/>
      <c r="AT37" s="607"/>
      <c r="AU37" s="607"/>
      <c r="AV37" s="607"/>
      <c r="AW37" s="607"/>
      <c r="AX37" s="607"/>
      <c r="AY37" s="607"/>
      <c r="AZ37" s="607"/>
      <c r="BA37" s="606"/>
      <c r="BB37" s="607"/>
      <c r="BC37" s="607"/>
      <c r="BD37" s="607"/>
      <c r="BE37" s="607"/>
      <c r="BF37" s="607"/>
      <c r="BG37" s="607"/>
      <c r="BH37" s="607"/>
      <c r="BI37" s="607"/>
      <c r="BJ37" s="607"/>
      <c r="BK37" s="607"/>
      <c r="BL37" s="607"/>
      <c r="BM37" s="607"/>
      <c r="BN37" s="607"/>
      <c r="BO37" s="607"/>
      <c r="BP37" s="607"/>
      <c r="BQ37" s="607"/>
      <c r="BR37" s="607"/>
      <c r="BS37" s="607"/>
      <c r="BT37" s="607"/>
      <c r="BU37" s="607"/>
      <c r="BV37" s="607"/>
      <c r="BW37" s="607"/>
      <c r="BX37" s="607"/>
      <c r="BY37" s="607"/>
      <c r="BZ37" s="607"/>
      <c r="CA37" s="607"/>
      <c r="CB37" s="607"/>
      <c r="CC37" s="607"/>
      <c r="CD37" s="607"/>
      <c r="CE37" s="607"/>
      <c r="CF37" s="607"/>
      <c r="CG37" s="607"/>
      <c r="CH37" s="607"/>
      <c r="CI37" s="607"/>
      <c r="CJ37" s="607"/>
      <c r="CK37" s="607"/>
      <c r="CL37" s="607"/>
      <c r="CM37" s="607"/>
      <c r="CN37" s="607"/>
      <c r="CO37" s="607"/>
      <c r="CP37" s="607"/>
      <c r="CQ37" s="607"/>
      <c r="CR37" s="607"/>
      <c r="CS37" s="607"/>
      <c r="CT37" s="607"/>
      <c r="CU37" s="607"/>
      <c r="CV37" s="607"/>
      <c r="CW37" s="607"/>
      <c r="CX37" s="607"/>
      <c r="CY37" s="607"/>
      <c r="CZ37" s="607"/>
      <c r="DA37" s="607"/>
      <c r="DB37" s="607"/>
      <c r="DC37" s="607"/>
      <c r="DD37" s="607"/>
      <c r="DE37" s="607"/>
      <c r="DF37" s="607"/>
      <c r="DG37" s="607"/>
      <c r="DH37" s="607"/>
      <c r="DI37" s="607"/>
      <c r="DJ37" s="607"/>
      <c r="DK37" s="607"/>
      <c r="DL37" s="607"/>
      <c r="DM37" s="607"/>
      <c r="DN37" s="607"/>
      <c r="DO37" s="607"/>
      <c r="DP37" s="607"/>
      <c r="DQ37" s="607"/>
      <c r="DR37" s="607"/>
      <c r="DS37" s="607"/>
      <c r="DT37" s="607"/>
      <c r="DU37" s="607"/>
      <c r="DV37" s="607"/>
      <c r="DW37" s="607"/>
      <c r="DX37" s="607"/>
      <c r="DY37" s="607"/>
      <c r="DZ37" s="607"/>
      <c r="EA37" s="607"/>
      <c r="EB37" s="607"/>
      <c r="EC37" s="607"/>
      <c r="ED37" s="607"/>
      <c r="EE37" s="607"/>
      <c r="EF37" s="607"/>
      <c r="EG37" s="607"/>
      <c r="EH37" s="607"/>
      <c r="EI37" s="607"/>
      <c r="EJ37" s="607"/>
      <c r="EK37" s="607"/>
      <c r="EL37" s="607"/>
      <c r="EM37" s="607"/>
      <c r="EN37" s="607"/>
      <c r="EO37" s="607"/>
      <c r="EP37" s="607"/>
      <c r="EQ37" s="607"/>
      <c r="ER37" s="607"/>
      <c r="ES37" s="607"/>
      <c r="ET37" s="607"/>
      <c r="EU37" s="607"/>
      <c r="EV37" s="607"/>
      <c r="EW37" s="607"/>
      <c r="EX37" s="607"/>
      <c r="EY37" s="607"/>
      <c r="EZ37" s="607"/>
      <c r="FA37" s="607"/>
      <c r="FB37" s="607"/>
      <c r="FC37" s="607"/>
      <c r="FD37" s="607"/>
      <c r="FE37" s="607"/>
      <c r="FF37" s="607"/>
      <c r="FG37" s="607"/>
      <c r="FH37" s="607"/>
      <c r="FI37" s="607"/>
      <c r="FJ37" s="607"/>
      <c r="FK37" s="607"/>
      <c r="FL37" s="607"/>
      <c r="FM37" s="607"/>
      <c r="FN37" s="607"/>
      <c r="FO37" s="607"/>
      <c r="FP37" s="607"/>
      <c r="FQ37" s="607"/>
      <c r="FR37" s="607"/>
      <c r="FS37" s="607"/>
      <c r="FT37" s="607"/>
      <c r="FU37" s="607"/>
      <c r="FV37" s="607"/>
      <c r="FW37" s="607"/>
      <c r="FX37" s="607"/>
      <c r="FY37" s="607"/>
      <c r="FZ37" s="607"/>
      <c r="GA37" s="607"/>
      <c r="GB37" s="607"/>
      <c r="GC37" s="607"/>
      <c r="GD37" s="607"/>
      <c r="GE37" s="607"/>
      <c r="GF37" s="608"/>
      <c r="GG37" s="607"/>
      <c r="GH37" s="607"/>
      <c r="GI37" s="607"/>
      <c r="GJ37" s="607"/>
      <c r="GK37" s="607"/>
      <c r="GL37" s="607"/>
      <c r="GM37" s="607"/>
      <c r="GN37" s="607"/>
      <c r="GO37" s="607"/>
      <c r="GP37" s="607"/>
      <c r="GQ37" s="607"/>
      <c r="GR37" s="607"/>
      <c r="GS37" s="607"/>
      <c r="GT37" s="607"/>
      <c r="GU37" s="607"/>
      <c r="GV37" s="607"/>
      <c r="GW37" s="607"/>
      <c r="GX37" s="607"/>
      <c r="GY37" s="607"/>
      <c r="GZ37" s="607"/>
      <c r="HA37" s="607"/>
      <c r="HB37" s="607"/>
      <c r="HC37" s="607"/>
      <c r="HD37" s="607"/>
      <c r="HE37" s="607"/>
      <c r="HF37" s="607"/>
      <c r="HG37" s="607"/>
      <c r="HH37" s="607"/>
      <c r="HI37" s="607"/>
      <c r="HJ37" s="607"/>
      <c r="HK37" s="607"/>
      <c r="HL37" s="607"/>
      <c r="HM37" s="607"/>
      <c r="HN37" s="607"/>
      <c r="HO37" s="607"/>
      <c r="HP37" s="607"/>
      <c r="HQ37" s="607"/>
      <c r="HR37" s="607"/>
      <c r="HS37" s="607"/>
      <c r="HT37" s="607"/>
      <c r="HU37" s="607"/>
      <c r="HV37" s="607"/>
      <c r="HW37" s="607"/>
      <c r="HX37" s="607"/>
      <c r="HY37" s="607"/>
      <c r="HZ37" s="607"/>
      <c r="IA37" s="607"/>
      <c r="IB37" s="607"/>
      <c r="IC37" s="607"/>
      <c r="ID37" s="607"/>
      <c r="IE37" s="607"/>
      <c r="IF37" s="607"/>
      <c r="IG37" s="607"/>
      <c r="IH37" s="607"/>
      <c r="II37" s="607"/>
      <c r="IJ37" s="607"/>
    </row>
    <row r="38" spans="1:244" ht="15" customHeight="1" thickBot="1">
      <c r="A38" s="588"/>
      <c r="B38" s="588"/>
      <c r="C38" s="668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93"/>
      <c r="S38" s="593"/>
      <c r="T38" s="593"/>
      <c r="U38" s="593"/>
      <c r="V38" s="593"/>
      <c r="W38" s="593"/>
      <c r="X38" s="593"/>
      <c r="Y38" s="593"/>
      <c r="Z38" s="593"/>
      <c r="AA38" s="593"/>
      <c r="AB38" s="593"/>
      <c r="AC38" s="593"/>
      <c r="AD38" s="593"/>
      <c r="AE38" s="593"/>
      <c r="AF38" s="593"/>
      <c r="AG38" s="593"/>
      <c r="AH38" s="593"/>
      <c r="AI38" s="607"/>
      <c r="AJ38" s="607"/>
      <c r="AK38" s="607"/>
      <c r="AL38" s="607"/>
      <c r="AM38" s="607"/>
      <c r="AN38" s="607"/>
      <c r="AO38" s="607"/>
      <c r="AP38" s="607"/>
      <c r="AQ38" s="607"/>
      <c r="AR38" s="607"/>
      <c r="AS38" s="607"/>
      <c r="AT38" s="607"/>
      <c r="AU38" s="607"/>
      <c r="AV38" s="607"/>
      <c r="AW38" s="607"/>
      <c r="AX38" s="607"/>
      <c r="AY38" s="607"/>
      <c r="AZ38" s="607"/>
      <c r="BA38" s="606"/>
      <c r="BB38" s="607"/>
      <c r="BC38" s="607"/>
      <c r="BD38" s="607"/>
      <c r="BE38" s="607"/>
      <c r="BF38" s="607"/>
      <c r="BG38" s="607"/>
      <c r="BH38" s="607"/>
      <c r="BI38" s="607"/>
      <c r="BJ38" s="607"/>
      <c r="BK38" s="607"/>
      <c r="BL38" s="607"/>
      <c r="BM38" s="607"/>
      <c r="BN38" s="607"/>
      <c r="BO38" s="607"/>
      <c r="BP38" s="607"/>
      <c r="BQ38" s="607"/>
      <c r="BR38" s="607"/>
      <c r="BS38" s="607"/>
      <c r="BT38" s="607"/>
      <c r="BU38" s="607"/>
      <c r="BV38" s="607"/>
      <c r="BW38" s="607"/>
      <c r="BX38" s="607"/>
      <c r="BY38" s="607"/>
      <c r="BZ38" s="607"/>
      <c r="CA38" s="607"/>
      <c r="CB38" s="607"/>
      <c r="CC38" s="607"/>
      <c r="CD38" s="607"/>
      <c r="CE38" s="607"/>
      <c r="CF38" s="607"/>
      <c r="CG38" s="607"/>
      <c r="CH38" s="607"/>
      <c r="CI38" s="607"/>
      <c r="CJ38" s="607"/>
      <c r="CK38" s="607"/>
      <c r="CL38" s="607"/>
      <c r="CM38" s="607"/>
      <c r="CN38" s="607"/>
      <c r="CO38" s="607"/>
      <c r="CP38" s="607"/>
      <c r="CQ38" s="607"/>
      <c r="CR38" s="607"/>
      <c r="CS38" s="607"/>
      <c r="CT38" s="607"/>
      <c r="CU38" s="607"/>
      <c r="CV38" s="607"/>
      <c r="CW38" s="607"/>
      <c r="CX38" s="607"/>
      <c r="CY38" s="607"/>
      <c r="CZ38" s="607"/>
      <c r="DA38" s="607"/>
      <c r="DB38" s="607"/>
      <c r="DC38" s="607"/>
      <c r="DD38" s="607"/>
      <c r="DE38" s="607"/>
      <c r="DF38" s="607"/>
      <c r="DG38" s="607"/>
      <c r="DH38" s="607"/>
      <c r="DI38" s="607"/>
      <c r="DJ38" s="607"/>
      <c r="DK38" s="607"/>
      <c r="DL38" s="607"/>
      <c r="DM38" s="607"/>
      <c r="DN38" s="607"/>
      <c r="DO38" s="607"/>
      <c r="DP38" s="607"/>
      <c r="DQ38" s="607"/>
      <c r="DR38" s="607"/>
      <c r="DS38" s="607"/>
      <c r="DT38" s="607"/>
      <c r="DU38" s="607"/>
      <c r="DV38" s="607"/>
      <c r="DW38" s="607"/>
      <c r="DX38" s="607"/>
      <c r="DY38" s="607"/>
      <c r="DZ38" s="607"/>
      <c r="EA38" s="607"/>
      <c r="EB38" s="607"/>
      <c r="EC38" s="607"/>
      <c r="ED38" s="607"/>
      <c r="EE38" s="607"/>
      <c r="EF38" s="607"/>
      <c r="EG38" s="607"/>
      <c r="EH38" s="607"/>
      <c r="EI38" s="607"/>
      <c r="EJ38" s="607"/>
      <c r="EK38" s="607"/>
      <c r="EL38" s="607"/>
      <c r="EM38" s="607"/>
      <c r="EN38" s="607"/>
      <c r="EO38" s="607"/>
      <c r="EP38" s="607"/>
      <c r="EQ38" s="607"/>
      <c r="ER38" s="607"/>
      <c r="ES38" s="607"/>
      <c r="ET38" s="607"/>
      <c r="EU38" s="607"/>
      <c r="EV38" s="607"/>
      <c r="EW38" s="607"/>
      <c r="EX38" s="607"/>
      <c r="EY38" s="607"/>
      <c r="EZ38" s="607"/>
      <c r="FA38" s="607"/>
      <c r="FB38" s="607"/>
      <c r="FC38" s="607"/>
      <c r="FD38" s="607"/>
      <c r="FE38" s="607"/>
      <c r="FF38" s="607"/>
      <c r="FG38" s="607"/>
      <c r="FH38" s="607"/>
      <c r="FI38" s="607"/>
      <c r="FJ38" s="607"/>
      <c r="FK38" s="607"/>
      <c r="FL38" s="607"/>
      <c r="FM38" s="607"/>
      <c r="FN38" s="607"/>
      <c r="FO38" s="607"/>
      <c r="FP38" s="607"/>
      <c r="FQ38" s="607"/>
      <c r="FR38" s="607"/>
      <c r="FS38" s="607"/>
      <c r="FT38" s="607"/>
      <c r="FU38" s="607"/>
      <c r="FV38" s="607"/>
      <c r="FW38" s="607"/>
      <c r="FX38" s="607"/>
      <c r="FY38" s="607"/>
      <c r="FZ38" s="607"/>
      <c r="GA38" s="607"/>
      <c r="GB38" s="607"/>
      <c r="GC38" s="607"/>
      <c r="GD38" s="607"/>
      <c r="GE38" s="607"/>
      <c r="GF38" s="608"/>
      <c r="GG38" s="607"/>
      <c r="GH38" s="607"/>
      <c r="GI38" s="607"/>
      <c r="GJ38" s="607"/>
      <c r="GK38" s="607"/>
      <c r="GL38" s="607"/>
      <c r="GM38" s="607"/>
      <c r="GN38" s="607"/>
      <c r="GO38" s="607"/>
      <c r="GP38" s="607"/>
      <c r="GQ38" s="607"/>
      <c r="GR38" s="607"/>
      <c r="GS38" s="607"/>
      <c r="GT38" s="607"/>
      <c r="GU38" s="607"/>
      <c r="GV38" s="607"/>
      <c r="GW38" s="607"/>
      <c r="GX38" s="607"/>
      <c r="GY38" s="607"/>
      <c r="GZ38" s="607"/>
      <c r="HA38" s="607"/>
      <c r="HB38" s="607"/>
      <c r="HC38" s="607"/>
      <c r="HD38" s="607"/>
      <c r="HE38" s="607"/>
      <c r="HF38" s="607"/>
      <c r="HG38" s="607"/>
      <c r="HH38" s="607"/>
      <c r="HI38" s="607"/>
      <c r="HJ38" s="607"/>
      <c r="HK38" s="607"/>
      <c r="HL38" s="607"/>
      <c r="HM38" s="607"/>
      <c r="HN38" s="607"/>
      <c r="HO38" s="607"/>
      <c r="HP38" s="607"/>
      <c r="HQ38" s="607"/>
      <c r="HR38" s="607"/>
      <c r="HS38" s="607"/>
      <c r="HT38" s="607"/>
      <c r="HU38" s="607"/>
      <c r="HV38" s="607"/>
      <c r="HW38" s="607"/>
      <c r="HX38" s="607"/>
      <c r="HY38" s="607"/>
      <c r="HZ38" s="607"/>
      <c r="IA38" s="607"/>
      <c r="IB38" s="607"/>
      <c r="IC38" s="607"/>
      <c r="ID38" s="607"/>
      <c r="IE38" s="607"/>
      <c r="IF38" s="607"/>
      <c r="IG38" s="607"/>
      <c r="IH38" s="607"/>
      <c r="II38" s="607"/>
      <c r="IJ38" s="607"/>
    </row>
    <row r="39" spans="1:244" ht="15" customHeight="1" thickTop="1" thickBot="1">
      <c r="A39" s="588"/>
      <c r="B39" s="588"/>
      <c r="C39" s="804" t="str">
        <f>IF([3]MasterSheet!$A$1=1,[3]MasterSheet!B444,[3]MasterSheet!B443)</f>
        <v>Stanje javnog duga, po mjesecima</v>
      </c>
      <c r="D39" s="807">
        <v>2014</v>
      </c>
      <c r="E39" s="808"/>
      <c r="F39" s="808"/>
      <c r="G39" s="808"/>
      <c r="H39" s="808"/>
      <c r="I39" s="808"/>
      <c r="J39" s="808"/>
      <c r="K39" s="808"/>
      <c r="L39" s="808"/>
      <c r="M39" s="808"/>
      <c r="N39" s="808"/>
      <c r="O39" s="808"/>
      <c r="P39" s="808"/>
      <c r="Q39" s="808"/>
      <c r="R39" s="808"/>
      <c r="S39" s="808"/>
      <c r="T39" s="808"/>
      <c r="U39" s="808"/>
      <c r="V39" s="808"/>
      <c r="W39" s="808"/>
      <c r="X39" s="808"/>
      <c r="Y39" s="808"/>
      <c r="Z39" s="808"/>
      <c r="AA39" s="809"/>
      <c r="AB39" s="593"/>
      <c r="AC39" s="593"/>
      <c r="AD39" s="593"/>
      <c r="AE39" s="593"/>
      <c r="AF39" s="593"/>
      <c r="AG39" s="593"/>
      <c r="AH39" s="593"/>
      <c r="AI39" s="607"/>
      <c r="AJ39" s="607"/>
      <c r="AK39" s="607"/>
      <c r="AL39" s="607"/>
      <c r="AM39" s="607"/>
      <c r="AN39" s="607"/>
      <c r="AO39" s="607"/>
      <c r="AP39" s="607"/>
      <c r="AQ39" s="607"/>
      <c r="AR39" s="607"/>
      <c r="AS39" s="607"/>
      <c r="AT39" s="607"/>
      <c r="AU39" s="607"/>
      <c r="AV39" s="607"/>
      <c r="AW39" s="607"/>
      <c r="AX39" s="607"/>
      <c r="AY39" s="607"/>
      <c r="AZ39" s="607"/>
      <c r="BA39" s="606"/>
      <c r="BB39" s="607"/>
      <c r="BC39" s="607"/>
      <c r="BD39" s="607"/>
      <c r="BE39" s="607"/>
      <c r="BF39" s="607"/>
      <c r="BG39" s="607"/>
      <c r="BH39" s="607"/>
      <c r="BI39" s="607"/>
      <c r="BJ39" s="607"/>
      <c r="BK39" s="607"/>
      <c r="BL39" s="607"/>
      <c r="BM39" s="607"/>
      <c r="BN39" s="607"/>
      <c r="BO39" s="607"/>
      <c r="BP39" s="607"/>
      <c r="BQ39" s="607"/>
      <c r="BR39" s="607"/>
      <c r="BS39" s="607"/>
      <c r="BT39" s="607"/>
      <c r="BU39" s="607"/>
      <c r="BV39" s="607"/>
      <c r="BW39" s="607"/>
      <c r="BX39" s="607"/>
      <c r="BY39" s="607"/>
      <c r="BZ39" s="607"/>
      <c r="CA39" s="607"/>
      <c r="CB39" s="607"/>
      <c r="CC39" s="607"/>
      <c r="CD39" s="607"/>
      <c r="CE39" s="607"/>
      <c r="CF39" s="607"/>
      <c r="CG39" s="607"/>
      <c r="CH39" s="607"/>
      <c r="CI39" s="607"/>
      <c r="CJ39" s="607"/>
      <c r="CK39" s="607"/>
      <c r="CL39" s="607"/>
      <c r="CM39" s="607"/>
      <c r="CN39" s="607"/>
      <c r="CO39" s="607"/>
      <c r="CP39" s="607"/>
      <c r="CQ39" s="607"/>
      <c r="CR39" s="607"/>
      <c r="CS39" s="607"/>
      <c r="CT39" s="607"/>
      <c r="CU39" s="607"/>
      <c r="CV39" s="607"/>
      <c r="CW39" s="607"/>
      <c r="CX39" s="607"/>
      <c r="CY39" s="607"/>
      <c r="CZ39" s="607"/>
      <c r="DA39" s="607"/>
      <c r="DB39" s="607"/>
      <c r="DC39" s="607"/>
      <c r="DD39" s="607"/>
      <c r="DE39" s="607"/>
      <c r="DF39" s="607"/>
      <c r="DG39" s="607"/>
      <c r="DH39" s="607"/>
      <c r="DI39" s="607"/>
      <c r="DJ39" s="607"/>
      <c r="DK39" s="607"/>
      <c r="DL39" s="607"/>
      <c r="DM39" s="607"/>
      <c r="DN39" s="607"/>
      <c r="DO39" s="607"/>
      <c r="DP39" s="607"/>
      <c r="DQ39" s="607"/>
      <c r="DR39" s="607"/>
      <c r="DS39" s="607"/>
      <c r="DT39" s="607"/>
      <c r="DU39" s="607"/>
      <c r="DV39" s="607"/>
      <c r="DW39" s="607"/>
      <c r="DX39" s="607"/>
      <c r="DY39" s="607"/>
      <c r="DZ39" s="607"/>
      <c r="EA39" s="607"/>
      <c r="EB39" s="607"/>
      <c r="EC39" s="607"/>
      <c r="ED39" s="607"/>
      <c r="EE39" s="607"/>
      <c r="EF39" s="607"/>
      <c r="EG39" s="607"/>
      <c r="EH39" s="607"/>
      <c r="EI39" s="607"/>
      <c r="EJ39" s="607"/>
      <c r="EK39" s="607"/>
      <c r="EL39" s="607"/>
      <c r="EM39" s="607"/>
      <c r="EN39" s="607"/>
      <c r="EO39" s="607"/>
      <c r="EP39" s="607"/>
      <c r="EQ39" s="607"/>
      <c r="ER39" s="607"/>
      <c r="ES39" s="607"/>
      <c r="ET39" s="607"/>
      <c r="EU39" s="607"/>
      <c r="EV39" s="607"/>
      <c r="EW39" s="607"/>
      <c r="EX39" s="607"/>
      <c r="EY39" s="607"/>
      <c r="EZ39" s="607"/>
      <c r="FA39" s="607"/>
      <c r="FB39" s="607"/>
      <c r="FC39" s="607"/>
      <c r="FD39" s="607"/>
      <c r="FE39" s="607"/>
      <c r="FF39" s="607"/>
      <c r="FG39" s="607"/>
      <c r="FH39" s="607"/>
      <c r="FI39" s="607"/>
      <c r="FJ39" s="607"/>
      <c r="FK39" s="607"/>
      <c r="FL39" s="607"/>
      <c r="FM39" s="607"/>
      <c r="FN39" s="607"/>
      <c r="FO39" s="607"/>
      <c r="FP39" s="607"/>
      <c r="FQ39" s="607"/>
      <c r="FR39" s="607"/>
      <c r="FS39" s="607"/>
      <c r="FT39" s="607"/>
      <c r="FU39" s="607"/>
      <c r="FV39" s="607"/>
      <c r="FW39" s="607"/>
      <c r="FX39" s="607"/>
      <c r="FY39" s="607"/>
      <c r="FZ39" s="607"/>
      <c r="GA39" s="607"/>
      <c r="GB39" s="607"/>
      <c r="GC39" s="607"/>
      <c r="GD39" s="607"/>
      <c r="GE39" s="607"/>
      <c r="GF39" s="608"/>
      <c r="GG39" s="607"/>
      <c r="GH39" s="607"/>
      <c r="GI39" s="607"/>
      <c r="GJ39" s="607"/>
      <c r="GK39" s="607"/>
      <c r="GL39" s="607"/>
      <c r="GM39" s="607"/>
      <c r="GN39" s="607"/>
      <c r="GO39" s="607"/>
      <c r="GP39" s="607"/>
      <c r="GQ39" s="607"/>
      <c r="GR39" s="607"/>
      <c r="GS39" s="607"/>
      <c r="GT39" s="607"/>
      <c r="GU39" s="607"/>
      <c r="GV39" s="607"/>
      <c r="GW39" s="607"/>
      <c r="GX39" s="607"/>
      <c r="GY39" s="607"/>
      <c r="GZ39" s="607"/>
      <c r="HA39" s="607"/>
      <c r="HB39" s="607"/>
      <c r="HC39" s="607"/>
      <c r="HD39" s="607"/>
      <c r="HE39" s="607"/>
      <c r="HF39" s="607"/>
      <c r="HG39" s="607"/>
      <c r="HH39" s="607"/>
      <c r="HI39" s="607"/>
      <c r="HJ39" s="607"/>
      <c r="HK39" s="607"/>
      <c r="HL39" s="607"/>
      <c r="HM39" s="607"/>
      <c r="HN39" s="607"/>
      <c r="HO39" s="607"/>
      <c r="HP39" s="607"/>
      <c r="HQ39" s="607"/>
      <c r="HR39" s="607"/>
      <c r="HS39" s="607"/>
      <c r="HT39" s="607"/>
      <c r="HU39" s="607"/>
      <c r="HV39" s="607"/>
      <c r="HW39" s="607"/>
      <c r="HX39" s="607"/>
      <c r="HY39" s="607"/>
      <c r="HZ39" s="607"/>
      <c r="IA39" s="607"/>
      <c r="IB39" s="607"/>
      <c r="IC39" s="607"/>
      <c r="ID39" s="607"/>
      <c r="IE39" s="607"/>
      <c r="IF39" s="607"/>
      <c r="IG39" s="607"/>
      <c r="IH39" s="607"/>
      <c r="II39" s="607"/>
      <c r="IJ39" s="607"/>
    </row>
    <row r="40" spans="1:244" ht="15" customHeight="1" thickTop="1">
      <c r="A40" s="588"/>
      <c r="B40" s="588"/>
      <c r="C40" s="805"/>
      <c r="D40" s="799" t="str">
        <f>'[3]2013 - plan'!D18</f>
        <v>Januar</v>
      </c>
      <c r="E40" s="810"/>
      <c r="F40" s="799" t="str">
        <f>'[3]2013 - plan'!E18</f>
        <v>Februar</v>
      </c>
      <c r="G40" s="800"/>
      <c r="H40" s="799" t="str">
        <f>'[3]2013 - plan'!F18</f>
        <v>Mart</v>
      </c>
      <c r="I40" s="800"/>
      <c r="J40" s="799" t="str">
        <f>'[3]2013 - plan'!G18</f>
        <v>April</v>
      </c>
      <c r="K40" s="800"/>
      <c r="L40" s="799" t="str">
        <f>'[3]2013 - plan'!H18</f>
        <v>Maj</v>
      </c>
      <c r="M40" s="800"/>
      <c r="N40" s="799" t="str">
        <f>'[3]2013 - plan'!I18</f>
        <v>Jun</v>
      </c>
      <c r="O40" s="800"/>
      <c r="P40" s="799" t="str">
        <f>'[3]2013 - plan'!J18</f>
        <v>Jul</v>
      </c>
      <c r="Q40" s="800"/>
      <c r="R40" s="799" t="str">
        <f>'[3]2013 - plan'!K18</f>
        <v>Avgust</v>
      </c>
      <c r="S40" s="800"/>
      <c r="T40" s="799" t="str">
        <f>'[3]2013 - plan'!L18</f>
        <v>Septembar</v>
      </c>
      <c r="U40" s="800"/>
      <c r="V40" s="801" t="str">
        <f>'[3]2013 - plan'!M18</f>
        <v>Oktobar</v>
      </c>
      <c r="W40" s="802"/>
      <c r="X40" s="801" t="str">
        <f>'[3]2013 - plan'!N18</f>
        <v>Novembar</v>
      </c>
      <c r="Y40" s="802"/>
      <c r="Z40" s="801" t="str">
        <f>'[3]2013 - plan'!O18</f>
        <v>Decembar</v>
      </c>
      <c r="AA40" s="802"/>
      <c r="AB40" s="593"/>
      <c r="AC40" s="593"/>
      <c r="AD40" s="593"/>
      <c r="AE40" s="593"/>
      <c r="AF40" s="593"/>
      <c r="AG40" s="593"/>
      <c r="AH40" s="593"/>
      <c r="AI40" s="607"/>
      <c r="AJ40" s="607"/>
      <c r="AK40" s="607"/>
      <c r="AL40" s="607"/>
      <c r="AM40" s="607"/>
      <c r="AN40" s="607"/>
      <c r="AO40" s="607"/>
      <c r="AP40" s="607"/>
      <c r="AQ40" s="607"/>
      <c r="AR40" s="607"/>
      <c r="AS40" s="607"/>
      <c r="AT40" s="607"/>
      <c r="AU40" s="607"/>
      <c r="AV40" s="607"/>
      <c r="AW40" s="607"/>
      <c r="AX40" s="607"/>
      <c r="AY40" s="607"/>
      <c r="AZ40" s="607"/>
      <c r="BA40" s="606"/>
      <c r="BB40" s="607"/>
      <c r="BC40" s="607"/>
      <c r="BD40" s="607"/>
      <c r="BE40" s="607"/>
      <c r="BF40" s="607"/>
      <c r="BG40" s="607"/>
      <c r="BH40" s="607"/>
      <c r="BI40" s="607"/>
      <c r="BJ40" s="607"/>
      <c r="BK40" s="607"/>
      <c r="BL40" s="607"/>
      <c r="BM40" s="607"/>
      <c r="BN40" s="607"/>
      <c r="BO40" s="607"/>
      <c r="BP40" s="607"/>
      <c r="BQ40" s="607"/>
      <c r="BR40" s="607"/>
      <c r="BS40" s="607"/>
      <c r="BT40" s="607"/>
      <c r="BU40" s="607"/>
      <c r="BV40" s="607"/>
      <c r="BW40" s="607"/>
      <c r="BX40" s="607"/>
      <c r="BY40" s="607"/>
      <c r="BZ40" s="607"/>
      <c r="CA40" s="607"/>
      <c r="CB40" s="607"/>
      <c r="CC40" s="607"/>
      <c r="CD40" s="607"/>
      <c r="CE40" s="607"/>
      <c r="CF40" s="607"/>
      <c r="CG40" s="607"/>
      <c r="CH40" s="607"/>
      <c r="CI40" s="607"/>
      <c r="CJ40" s="607"/>
      <c r="CK40" s="607"/>
      <c r="CL40" s="607"/>
      <c r="CM40" s="607"/>
      <c r="CN40" s="607"/>
      <c r="CO40" s="607"/>
      <c r="CP40" s="607"/>
      <c r="CQ40" s="607"/>
      <c r="CR40" s="607"/>
      <c r="CS40" s="607"/>
      <c r="CT40" s="607"/>
      <c r="CU40" s="607"/>
      <c r="CV40" s="607"/>
      <c r="CW40" s="607"/>
      <c r="CX40" s="607"/>
      <c r="CY40" s="607"/>
      <c r="CZ40" s="607"/>
      <c r="DA40" s="607"/>
      <c r="DB40" s="607"/>
      <c r="DC40" s="607"/>
      <c r="DD40" s="607"/>
      <c r="DE40" s="607"/>
      <c r="DF40" s="607"/>
      <c r="DG40" s="607"/>
      <c r="DH40" s="607"/>
      <c r="DI40" s="607"/>
      <c r="DJ40" s="607"/>
      <c r="DK40" s="607"/>
      <c r="DL40" s="607"/>
      <c r="DM40" s="607"/>
      <c r="DN40" s="607"/>
      <c r="DO40" s="607"/>
      <c r="DP40" s="607"/>
      <c r="DQ40" s="607"/>
      <c r="DR40" s="607"/>
      <c r="DS40" s="607"/>
      <c r="DT40" s="607"/>
      <c r="DU40" s="607"/>
      <c r="DV40" s="607"/>
      <c r="DW40" s="607"/>
      <c r="DX40" s="607"/>
      <c r="DY40" s="607"/>
      <c r="DZ40" s="607"/>
      <c r="EA40" s="607"/>
      <c r="EB40" s="607"/>
      <c r="EC40" s="607"/>
      <c r="ED40" s="607"/>
      <c r="EE40" s="607"/>
      <c r="EF40" s="607"/>
      <c r="EG40" s="607"/>
      <c r="EH40" s="607"/>
      <c r="EI40" s="607"/>
      <c r="EJ40" s="607"/>
      <c r="EK40" s="607"/>
      <c r="EL40" s="607"/>
      <c r="EM40" s="607"/>
      <c r="EN40" s="607"/>
      <c r="EO40" s="607"/>
      <c r="EP40" s="607"/>
      <c r="EQ40" s="607"/>
      <c r="ER40" s="607"/>
      <c r="ES40" s="607"/>
      <c r="ET40" s="607"/>
      <c r="EU40" s="607"/>
      <c r="EV40" s="607"/>
      <c r="EW40" s="607"/>
      <c r="EX40" s="607"/>
      <c r="EY40" s="607"/>
      <c r="EZ40" s="607"/>
      <c r="FA40" s="607"/>
      <c r="FB40" s="607"/>
      <c r="FC40" s="607"/>
      <c r="FD40" s="607"/>
      <c r="FE40" s="607"/>
      <c r="FF40" s="607"/>
      <c r="FG40" s="607"/>
      <c r="FH40" s="607"/>
      <c r="FI40" s="607"/>
      <c r="FJ40" s="607"/>
      <c r="FK40" s="607"/>
      <c r="FL40" s="607"/>
      <c r="FM40" s="607"/>
      <c r="FN40" s="607"/>
      <c r="FO40" s="607"/>
      <c r="FP40" s="607"/>
      <c r="FQ40" s="607"/>
      <c r="FR40" s="607"/>
      <c r="FS40" s="607"/>
      <c r="FT40" s="607"/>
      <c r="FU40" s="607"/>
      <c r="FV40" s="607"/>
      <c r="FW40" s="607"/>
      <c r="FX40" s="607"/>
      <c r="FY40" s="607"/>
      <c r="FZ40" s="607"/>
      <c r="GA40" s="607"/>
      <c r="GB40" s="607"/>
      <c r="GC40" s="607"/>
      <c r="GD40" s="607"/>
      <c r="GE40" s="607"/>
      <c r="GF40" s="608"/>
      <c r="GG40" s="607"/>
      <c r="GH40" s="607"/>
      <c r="GI40" s="607"/>
      <c r="GJ40" s="607"/>
      <c r="GK40" s="607"/>
      <c r="GL40" s="607"/>
      <c r="GM40" s="607"/>
      <c r="GN40" s="607"/>
      <c r="GO40" s="607"/>
      <c r="GP40" s="607"/>
      <c r="GQ40" s="607"/>
      <c r="GR40" s="607"/>
      <c r="GS40" s="607"/>
      <c r="GT40" s="607"/>
      <c r="GU40" s="607"/>
      <c r="GV40" s="607"/>
      <c r="GW40" s="607"/>
      <c r="GX40" s="607"/>
      <c r="GY40" s="607"/>
      <c r="GZ40" s="607"/>
      <c r="HA40" s="607"/>
      <c r="HB40" s="607"/>
      <c r="HC40" s="607"/>
      <c r="HD40" s="607"/>
      <c r="HE40" s="607"/>
      <c r="HF40" s="607"/>
      <c r="HG40" s="607"/>
      <c r="HH40" s="607"/>
      <c r="HI40" s="607"/>
      <c r="HJ40" s="607"/>
      <c r="HK40" s="607"/>
      <c r="HL40" s="607"/>
      <c r="HM40" s="607"/>
      <c r="HN40" s="607"/>
      <c r="HO40" s="607"/>
      <c r="HP40" s="607"/>
      <c r="HQ40" s="607"/>
      <c r="HR40" s="607"/>
      <c r="HS40" s="607"/>
      <c r="HT40" s="607"/>
      <c r="HU40" s="607"/>
      <c r="HV40" s="607"/>
      <c r="HW40" s="607"/>
      <c r="HX40" s="607"/>
      <c r="HY40" s="607"/>
      <c r="HZ40" s="607"/>
      <c r="IA40" s="607"/>
      <c r="IB40" s="607"/>
      <c r="IC40" s="607"/>
      <c r="ID40" s="607"/>
      <c r="IE40" s="607"/>
      <c r="IF40" s="607"/>
      <c r="IG40" s="607"/>
      <c r="IH40" s="607"/>
      <c r="II40" s="607"/>
      <c r="IJ40" s="607"/>
    </row>
    <row r="41" spans="1:244" ht="15" customHeight="1" thickBot="1">
      <c r="A41" s="588"/>
      <c r="B41" s="588"/>
      <c r="C41" s="806"/>
      <c r="D41" s="671" t="str">
        <f>IF([3]MasterSheet!$A$1=1,[3]MasterSheet!$C$258,[3]MasterSheet!$C$257)</f>
        <v>mil. €</v>
      </c>
      <c r="E41" s="672" t="str">
        <f>IF([3]MasterSheet!$A$1=1,[3]MasterSheet!$D$258,[3]MasterSheet!$D$257)</f>
        <v xml:space="preserve"> % BDP</v>
      </c>
      <c r="F41" s="671" t="str">
        <f>IF([3]MasterSheet!$A$1=1,[3]MasterSheet!$C$258,[3]MasterSheet!$C$257)</f>
        <v>mil. €</v>
      </c>
      <c r="G41" s="672" t="str">
        <f>IF([3]MasterSheet!$A$1=1,[3]MasterSheet!$D$258,[3]MasterSheet!$D$257)</f>
        <v xml:space="preserve"> % BDP</v>
      </c>
      <c r="H41" s="671" t="str">
        <f>IF([3]MasterSheet!$A$1=1,[3]MasterSheet!$C$258,[3]MasterSheet!$C$257)</f>
        <v>mil. €</v>
      </c>
      <c r="I41" s="672" t="str">
        <f>IF([3]MasterSheet!$A$1=1,[3]MasterSheet!$D$258,[3]MasterSheet!$D$257)</f>
        <v xml:space="preserve"> % BDP</v>
      </c>
      <c r="J41" s="671" t="str">
        <f>IF([3]MasterSheet!$A$1=1,[3]MasterSheet!$C$258,[3]MasterSheet!$C$257)</f>
        <v>mil. €</v>
      </c>
      <c r="K41" s="672" t="str">
        <f>IF([3]MasterSheet!$A$1=1,[3]MasterSheet!$D$258,[3]MasterSheet!$D$257)</f>
        <v xml:space="preserve"> % BDP</v>
      </c>
      <c r="L41" s="671" t="str">
        <f>IF([3]MasterSheet!$A$1=1,[3]MasterSheet!$C$258,[3]MasterSheet!$C$257)</f>
        <v>mil. €</v>
      </c>
      <c r="M41" s="672" t="str">
        <f>IF([3]MasterSheet!$A$1=1,[3]MasterSheet!$D$258,[3]MasterSheet!$D$257)</f>
        <v xml:space="preserve"> % BDP</v>
      </c>
      <c r="N41" s="671" t="str">
        <f>IF([3]MasterSheet!$A$1=1,[3]MasterSheet!$C$258,[3]MasterSheet!$C$257)</f>
        <v>mil. €</v>
      </c>
      <c r="O41" s="672" t="str">
        <f>IF([3]MasterSheet!$A$1=1,[3]MasterSheet!$D$258,[3]MasterSheet!$D$257)</f>
        <v xml:space="preserve"> % BDP</v>
      </c>
      <c r="P41" s="671" t="str">
        <f>IF([3]MasterSheet!$A$1=1,[3]MasterSheet!$C$258,[3]MasterSheet!$C$257)</f>
        <v>mil. €</v>
      </c>
      <c r="Q41" s="672" t="str">
        <f>IF([3]MasterSheet!$A$1=1,[3]MasterSheet!$D$258,[3]MasterSheet!$D$257)</f>
        <v xml:space="preserve"> % BDP</v>
      </c>
      <c r="R41" s="671" t="str">
        <f>IF([3]MasterSheet!$A$1=1,[3]MasterSheet!$C$258,[3]MasterSheet!$C$257)</f>
        <v>mil. €</v>
      </c>
      <c r="S41" s="672" t="str">
        <f>IF([3]MasterSheet!$A$1=1,[3]MasterSheet!$D$258,[3]MasterSheet!$D$257)</f>
        <v xml:space="preserve"> % BDP</v>
      </c>
      <c r="T41" s="671" t="str">
        <f>IF([3]MasterSheet!$A$1=1,[3]MasterSheet!$C$258,[3]MasterSheet!$C$257)</f>
        <v>mil. €</v>
      </c>
      <c r="U41" s="672" t="str">
        <f>IF([3]MasterSheet!$A$1=1,[3]MasterSheet!$D$258,[3]MasterSheet!$D$257)</f>
        <v xml:space="preserve"> % BDP</v>
      </c>
      <c r="V41" s="671" t="str">
        <f>IF([3]MasterSheet!$A$1=1,[3]MasterSheet!$C$258,[3]MasterSheet!$C$257)</f>
        <v>mil. €</v>
      </c>
      <c r="W41" s="672" t="str">
        <f>IF([3]MasterSheet!$A$1=1,[3]MasterSheet!$D$258,[3]MasterSheet!$D$257)</f>
        <v xml:space="preserve"> % BDP</v>
      </c>
      <c r="X41" s="671" t="str">
        <f>IF([3]MasterSheet!$A$1=1,[3]MasterSheet!$C$258,[3]MasterSheet!$C$257)</f>
        <v>mil. €</v>
      </c>
      <c r="Y41" s="672" t="str">
        <f>IF([3]MasterSheet!$A$1=1,[3]MasterSheet!$D$258,[3]MasterSheet!$D$257)</f>
        <v xml:space="preserve"> % BDP</v>
      </c>
      <c r="Z41" s="671" t="str">
        <f>IF([3]MasterSheet!$A$1=1,[3]MasterSheet!$C$258,[3]MasterSheet!$C$257)</f>
        <v>mil. €</v>
      </c>
      <c r="AA41" s="672" t="str">
        <f>IF([3]MasterSheet!$A$1=1,[3]MasterSheet!$D$258,[3]MasterSheet!$D$257)</f>
        <v xml:space="preserve"> % BDP</v>
      </c>
      <c r="AB41" s="593"/>
      <c r="AC41" s="593"/>
      <c r="AD41" s="593"/>
      <c r="AE41" s="593"/>
      <c r="AF41" s="593"/>
      <c r="AG41" s="593"/>
      <c r="AH41" s="593"/>
      <c r="AI41" s="607"/>
      <c r="AJ41" s="607"/>
      <c r="AK41" s="607"/>
      <c r="AL41" s="607"/>
      <c r="AM41" s="607"/>
      <c r="AN41" s="607"/>
      <c r="AO41" s="607"/>
      <c r="AP41" s="607"/>
      <c r="AQ41" s="607"/>
      <c r="AR41" s="607"/>
      <c r="AS41" s="607"/>
      <c r="AT41" s="607"/>
      <c r="AU41" s="607"/>
      <c r="AV41" s="607"/>
      <c r="AW41" s="607"/>
      <c r="AX41" s="607"/>
      <c r="AY41" s="607"/>
      <c r="AZ41" s="607"/>
      <c r="BA41" s="606"/>
      <c r="BB41" s="607"/>
      <c r="BC41" s="607"/>
      <c r="BD41" s="607"/>
      <c r="BE41" s="607"/>
      <c r="BF41" s="607"/>
      <c r="BG41" s="607"/>
      <c r="BH41" s="607"/>
      <c r="BI41" s="607"/>
      <c r="BJ41" s="607"/>
      <c r="BK41" s="607"/>
      <c r="BL41" s="607"/>
      <c r="BM41" s="607"/>
      <c r="BN41" s="607"/>
      <c r="BO41" s="607"/>
      <c r="BP41" s="607"/>
      <c r="BQ41" s="607"/>
      <c r="BR41" s="607"/>
      <c r="BS41" s="607"/>
      <c r="BT41" s="607"/>
      <c r="BU41" s="607"/>
      <c r="BV41" s="607"/>
      <c r="BW41" s="607"/>
      <c r="BX41" s="607"/>
      <c r="BY41" s="607"/>
      <c r="BZ41" s="607"/>
      <c r="CA41" s="607"/>
      <c r="CB41" s="607"/>
      <c r="CC41" s="607"/>
      <c r="CD41" s="607"/>
      <c r="CE41" s="607"/>
      <c r="CF41" s="607"/>
      <c r="CG41" s="607"/>
      <c r="CH41" s="607"/>
      <c r="CI41" s="607"/>
      <c r="CJ41" s="607"/>
      <c r="CK41" s="607"/>
      <c r="CL41" s="607"/>
      <c r="CM41" s="607"/>
      <c r="CN41" s="607"/>
      <c r="CO41" s="607"/>
      <c r="CP41" s="607"/>
      <c r="CQ41" s="607"/>
      <c r="CR41" s="607"/>
      <c r="CS41" s="607"/>
      <c r="CT41" s="607"/>
      <c r="CU41" s="607"/>
      <c r="CV41" s="607"/>
      <c r="CW41" s="607"/>
      <c r="CX41" s="607"/>
      <c r="CY41" s="607"/>
      <c r="CZ41" s="607"/>
      <c r="DA41" s="607"/>
      <c r="DB41" s="607"/>
      <c r="DC41" s="607"/>
      <c r="DD41" s="607"/>
      <c r="DE41" s="607"/>
      <c r="DF41" s="607"/>
      <c r="DG41" s="607"/>
      <c r="DH41" s="607"/>
      <c r="DI41" s="607"/>
      <c r="DJ41" s="607"/>
      <c r="DK41" s="607"/>
      <c r="DL41" s="607"/>
      <c r="DM41" s="607"/>
      <c r="DN41" s="607"/>
      <c r="DO41" s="607"/>
      <c r="DP41" s="607"/>
      <c r="DQ41" s="607"/>
      <c r="DR41" s="607"/>
      <c r="DS41" s="607"/>
      <c r="DT41" s="607"/>
      <c r="DU41" s="607"/>
      <c r="DV41" s="607"/>
      <c r="DW41" s="607"/>
      <c r="DX41" s="607"/>
      <c r="DY41" s="607"/>
      <c r="DZ41" s="607"/>
      <c r="EA41" s="607"/>
      <c r="EB41" s="607"/>
      <c r="EC41" s="607"/>
      <c r="ED41" s="607"/>
      <c r="EE41" s="607"/>
      <c r="EF41" s="607"/>
      <c r="EG41" s="607"/>
      <c r="EH41" s="607"/>
      <c r="EI41" s="607"/>
      <c r="EJ41" s="607"/>
      <c r="EK41" s="607"/>
      <c r="EL41" s="607"/>
      <c r="EM41" s="607"/>
      <c r="EN41" s="607"/>
      <c r="EO41" s="607"/>
      <c r="EP41" s="607"/>
      <c r="EQ41" s="607"/>
      <c r="ER41" s="607"/>
      <c r="ES41" s="607"/>
      <c r="ET41" s="607"/>
      <c r="EU41" s="607"/>
      <c r="EV41" s="607"/>
      <c r="EW41" s="607"/>
      <c r="EX41" s="607"/>
      <c r="EY41" s="607"/>
      <c r="EZ41" s="607"/>
      <c r="FA41" s="607"/>
      <c r="FB41" s="607"/>
      <c r="FC41" s="607"/>
      <c r="FD41" s="607"/>
      <c r="FE41" s="607"/>
      <c r="FF41" s="607"/>
      <c r="FG41" s="607"/>
      <c r="FH41" s="607"/>
      <c r="FI41" s="607"/>
      <c r="FJ41" s="607"/>
      <c r="FK41" s="607"/>
      <c r="FL41" s="607"/>
      <c r="FM41" s="607"/>
      <c r="FN41" s="607"/>
      <c r="FO41" s="607"/>
      <c r="FP41" s="607"/>
      <c r="FQ41" s="607"/>
      <c r="FR41" s="607"/>
      <c r="FS41" s="607"/>
      <c r="FT41" s="607"/>
      <c r="FU41" s="607"/>
      <c r="FV41" s="607"/>
      <c r="FW41" s="607"/>
      <c r="FX41" s="607"/>
      <c r="FY41" s="607"/>
      <c r="FZ41" s="607"/>
      <c r="GA41" s="607"/>
      <c r="GB41" s="607"/>
      <c r="GC41" s="607"/>
      <c r="GD41" s="607"/>
      <c r="GE41" s="607"/>
      <c r="GF41" s="608"/>
      <c r="GG41" s="607"/>
      <c r="GH41" s="607"/>
      <c r="GI41" s="607"/>
      <c r="GJ41" s="607"/>
      <c r="GK41" s="607"/>
      <c r="GL41" s="607"/>
      <c r="GM41" s="607"/>
      <c r="GN41" s="607"/>
      <c r="GO41" s="607"/>
      <c r="GP41" s="607"/>
      <c r="GQ41" s="607"/>
      <c r="GR41" s="607"/>
      <c r="GS41" s="607"/>
      <c r="GT41" s="607"/>
      <c r="GU41" s="607"/>
      <c r="GV41" s="607"/>
      <c r="GW41" s="607"/>
      <c r="GX41" s="607"/>
      <c r="GY41" s="607"/>
      <c r="GZ41" s="607"/>
      <c r="HA41" s="607"/>
      <c r="HB41" s="607"/>
      <c r="HC41" s="607"/>
      <c r="HD41" s="607"/>
      <c r="HE41" s="607"/>
      <c r="HF41" s="607"/>
      <c r="HG41" s="607"/>
      <c r="HH41" s="607"/>
      <c r="HI41" s="607"/>
      <c r="HJ41" s="607"/>
      <c r="HK41" s="607"/>
      <c r="HL41" s="607"/>
      <c r="HM41" s="607"/>
      <c r="HN41" s="607"/>
      <c r="HO41" s="607"/>
      <c r="HP41" s="607"/>
      <c r="HQ41" s="607"/>
      <c r="HR41" s="607"/>
      <c r="HS41" s="607"/>
      <c r="HT41" s="607"/>
      <c r="HU41" s="607"/>
      <c r="HV41" s="607"/>
      <c r="HW41" s="607"/>
      <c r="HX41" s="607"/>
      <c r="HY41" s="607"/>
      <c r="HZ41" s="607"/>
      <c r="IA41" s="607"/>
      <c r="IB41" s="607"/>
      <c r="IC41" s="607"/>
      <c r="ID41" s="607"/>
      <c r="IE41" s="607"/>
      <c r="IF41" s="607"/>
      <c r="IG41" s="607"/>
      <c r="IH41" s="607"/>
      <c r="II41" s="607"/>
      <c r="IJ41" s="607"/>
    </row>
    <row r="42" spans="1:244" ht="15" customHeight="1" thickTop="1" thickBot="1">
      <c r="A42" s="588"/>
      <c r="B42" s="588"/>
      <c r="C42" s="630" t="str">
        <f>IF([3]MasterSheet!$A$1=1,[3]MasterSheet!$C$437,[3]MasterSheet!$B$437)</f>
        <v>Ukupno javni dug</v>
      </c>
      <c r="D42" s="680">
        <f>SUM(D43:D44)</f>
        <v>1950100000</v>
      </c>
      <c r="E42" s="632">
        <f>D42/$H$15*100</f>
        <v>55.463594994311713</v>
      </c>
      <c r="F42" s="680">
        <f>SUM(F43:F44)</f>
        <v>1950700000</v>
      </c>
      <c r="G42" s="632">
        <f>F42/$H$15*100</f>
        <v>55.480659840728094</v>
      </c>
      <c r="H42" s="680">
        <f>SUM(H43:H44)</f>
        <v>2006000000</v>
      </c>
      <c r="I42" s="632">
        <f>H42/$H$15*100</f>
        <v>57.053469852104669</v>
      </c>
      <c r="J42" s="680">
        <f>SUM(J43:J44)</f>
        <v>1990300000</v>
      </c>
      <c r="K42" s="632">
        <f>J42/$H$15*100</f>
        <v>56.606939704209324</v>
      </c>
      <c r="L42" s="680">
        <f>SUM(L43:L44)</f>
        <v>0</v>
      </c>
      <c r="M42" s="632">
        <f>L42/$H$15*100</f>
        <v>0</v>
      </c>
      <c r="N42" s="680">
        <f>SUM(N43:N44)</f>
        <v>0</v>
      </c>
      <c r="O42" s="632">
        <f>N42/$H$15*100</f>
        <v>0</v>
      </c>
      <c r="P42" s="680">
        <f>SUM(P43:P44)</f>
        <v>0</v>
      </c>
      <c r="Q42" s="632">
        <f>P42/$H$15*100</f>
        <v>0</v>
      </c>
      <c r="R42" s="680">
        <f>SUM(R43:R44)</f>
        <v>0</v>
      </c>
      <c r="S42" s="632">
        <f>R42/$H$15*100</f>
        <v>0</v>
      </c>
      <c r="T42" s="680">
        <f>SUM(T43:T44)</f>
        <v>0</v>
      </c>
      <c r="U42" s="632">
        <f>T42/$H$15*100</f>
        <v>0</v>
      </c>
      <c r="V42" s="680">
        <f>SUM(V43:V44)</f>
        <v>0</v>
      </c>
      <c r="W42" s="632">
        <f>V42/$H$15*100</f>
        <v>0</v>
      </c>
      <c r="X42" s="680">
        <f>SUM(X43:X44)</f>
        <v>0</v>
      </c>
      <c r="Y42" s="632">
        <f>X42/$H$15*100</f>
        <v>0</v>
      </c>
      <c r="Z42" s="680">
        <f>SUM(Z43:Z44)</f>
        <v>0</v>
      </c>
      <c r="AA42" s="632">
        <f>Z42/$H$15*100</f>
        <v>0</v>
      </c>
      <c r="AB42" s="593"/>
      <c r="AC42" s="593"/>
      <c r="AD42" s="593"/>
      <c r="AE42" s="593"/>
      <c r="AF42" s="593"/>
      <c r="AG42" s="593"/>
      <c r="AH42" s="593"/>
      <c r="AI42" s="607"/>
      <c r="AJ42" s="607"/>
      <c r="AK42" s="607"/>
      <c r="AL42" s="607"/>
      <c r="AM42" s="607"/>
      <c r="AN42" s="607"/>
      <c r="AO42" s="607"/>
      <c r="AP42" s="607"/>
      <c r="AQ42" s="607"/>
      <c r="AR42" s="607"/>
      <c r="AS42" s="607"/>
      <c r="AT42" s="607"/>
      <c r="AU42" s="607"/>
      <c r="AV42" s="607"/>
      <c r="AW42" s="607"/>
      <c r="AX42" s="607"/>
      <c r="AY42" s="607"/>
      <c r="AZ42" s="607"/>
      <c r="BA42" s="606"/>
      <c r="BB42" s="607"/>
      <c r="BC42" s="607"/>
      <c r="BD42" s="607"/>
      <c r="BE42" s="607"/>
      <c r="BF42" s="607"/>
      <c r="BG42" s="607"/>
      <c r="BH42" s="607"/>
      <c r="BI42" s="607"/>
      <c r="BJ42" s="607"/>
      <c r="BK42" s="607"/>
      <c r="BL42" s="607"/>
      <c r="BM42" s="607"/>
      <c r="BN42" s="607"/>
      <c r="BO42" s="607"/>
      <c r="BP42" s="607"/>
      <c r="BQ42" s="607"/>
      <c r="BR42" s="607"/>
      <c r="BS42" s="607"/>
      <c r="BT42" s="607"/>
      <c r="BU42" s="607"/>
      <c r="BV42" s="607"/>
      <c r="BW42" s="607"/>
      <c r="BX42" s="607"/>
      <c r="BY42" s="607"/>
      <c r="BZ42" s="607"/>
      <c r="CA42" s="607"/>
      <c r="CB42" s="607"/>
      <c r="CC42" s="607"/>
      <c r="CD42" s="607"/>
      <c r="CE42" s="607"/>
      <c r="CF42" s="607"/>
      <c r="CG42" s="607"/>
      <c r="CH42" s="607"/>
      <c r="CI42" s="607"/>
      <c r="CJ42" s="607"/>
      <c r="CK42" s="607"/>
      <c r="CL42" s="607"/>
      <c r="CM42" s="607"/>
      <c r="CN42" s="607"/>
      <c r="CO42" s="607"/>
      <c r="CP42" s="607"/>
      <c r="CQ42" s="607"/>
      <c r="CR42" s="607"/>
      <c r="CS42" s="607"/>
      <c r="CT42" s="607"/>
      <c r="CU42" s="607"/>
      <c r="CV42" s="607"/>
      <c r="CW42" s="607"/>
      <c r="CX42" s="607"/>
      <c r="CY42" s="607"/>
      <c r="CZ42" s="607"/>
      <c r="DA42" s="607"/>
      <c r="DB42" s="607"/>
      <c r="DC42" s="607"/>
      <c r="DD42" s="607"/>
      <c r="DE42" s="607"/>
      <c r="DF42" s="607"/>
      <c r="DG42" s="607"/>
      <c r="DH42" s="607"/>
      <c r="DI42" s="607"/>
      <c r="DJ42" s="607"/>
      <c r="DK42" s="607"/>
      <c r="DL42" s="607"/>
      <c r="DM42" s="607"/>
      <c r="DN42" s="607"/>
      <c r="DO42" s="607"/>
      <c r="DP42" s="607"/>
      <c r="DQ42" s="607"/>
      <c r="DR42" s="607"/>
      <c r="DS42" s="607"/>
      <c r="DT42" s="607"/>
      <c r="DU42" s="607"/>
      <c r="DV42" s="607"/>
      <c r="DW42" s="607"/>
      <c r="DX42" s="607"/>
      <c r="DY42" s="607"/>
      <c r="DZ42" s="607"/>
      <c r="EA42" s="607"/>
      <c r="EB42" s="607"/>
      <c r="EC42" s="607"/>
      <c r="ED42" s="607"/>
      <c r="EE42" s="607"/>
      <c r="EF42" s="607"/>
      <c r="EG42" s="607"/>
      <c r="EH42" s="607"/>
      <c r="EI42" s="607"/>
      <c r="EJ42" s="607"/>
      <c r="EK42" s="607"/>
      <c r="EL42" s="607"/>
      <c r="EM42" s="607"/>
      <c r="EN42" s="607"/>
      <c r="EO42" s="607"/>
      <c r="EP42" s="607"/>
      <c r="EQ42" s="607"/>
      <c r="ER42" s="607"/>
      <c r="ES42" s="607"/>
      <c r="ET42" s="607"/>
      <c r="EU42" s="607"/>
      <c r="EV42" s="607"/>
      <c r="EW42" s="607"/>
      <c r="EX42" s="607"/>
      <c r="EY42" s="607"/>
      <c r="EZ42" s="607"/>
      <c r="FA42" s="607"/>
      <c r="FB42" s="607"/>
      <c r="FC42" s="607"/>
      <c r="FD42" s="607"/>
      <c r="FE42" s="607"/>
      <c r="FF42" s="607"/>
      <c r="FG42" s="607"/>
      <c r="FH42" s="607"/>
      <c r="FI42" s="607"/>
      <c r="FJ42" s="607"/>
      <c r="FK42" s="607"/>
      <c r="FL42" s="607"/>
      <c r="FM42" s="607"/>
      <c r="FN42" s="607"/>
      <c r="FO42" s="607"/>
      <c r="FP42" s="607"/>
      <c r="FQ42" s="607"/>
      <c r="FR42" s="607"/>
      <c r="FS42" s="607"/>
      <c r="FT42" s="607"/>
      <c r="FU42" s="607"/>
      <c r="FV42" s="607"/>
      <c r="FW42" s="607"/>
      <c r="FX42" s="607"/>
      <c r="FY42" s="607"/>
      <c r="FZ42" s="607"/>
      <c r="GA42" s="607"/>
      <c r="GB42" s="607"/>
      <c r="GC42" s="607"/>
      <c r="GD42" s="607"/>
      <c r="GE42" s="607"/>
      <c r="GF42" s="608"/>
      <c r="GG42" s="607"/>
      <c r="GH42" s="607"/>
      <c r="GI42" s="607"/>
      <c r="GJ42" s="607"/>
      <c r="GK42" s="607"/>
      <c r="GL42" s="607"/>
      <c r="GM42" s="607"/>
      <c r="GN42" s="607"/>
      <c r="GO42" s="607"/>
      <c r="GP42" s="607"/>
      <c r="GQ42" s="607"/>
      <c r="GR42" s="607"/>
      <c r="GS42" s="607"/>
      <c r="GT42" s="607"/>
      <c r="GU42" s="607"/>
      <c r="GV42" s="607"/>
      <c r="GW42" s="607"/>
      <c r="GX42" s="607"/>
      <c r="GY42" s="607"/>
      <c r="GZ42" s="607"/>
      <c r="HA42" s="607"/>
      <c r="HB42" s="607"/>
      <c r="HC42" s="607"/>
      <c r="HD42" s="607"/>
      <c r="HE42" s="607"/>
      <c r="HF42" s="607"/>
      <c r="HG42" s="607"/>
      <c r="HH42" s="607"/>
      <c r="HI42" s="607"/>
      <c r="HJ42" s="607"/>
      <c r="HK42" s="607"/>
      <c r="HL42" s="607"/>
      <c r="HM42" s="607"/>
      <c r="HN42" s="607"/>
      <c r="HO42" s="607"/>
      <c r="HP42" s="607"/>
      <c r="HQ42" s="607"/>
      <c r="HR42" s="607"/>
      <c r="HS42" s="607"/>
      <c r="HT42" s="607"/>
      <c r="HU42" s="607"/>
      <c r="HV42" s="607"/>
      <c r="HW42" s="607"/>
      <c r="HX42" s="607"/>
      <c r="HY42" s="607"/>
      <c r="HZ42" s="607"/>
      <c r="IA42" s="607"/>
      <c r="IB42" s="607"/>
      <c r="IC42" s="607"/>
      <c r="ID42" s="607"/>
      <c r="IE42" s="607"/>
      <c r="IF42" s="607"/>
      <c r="IG42" s="607"/>
      <c r="IH42" s="607"/>
      <c r="II42" s="607"/>
      <c r="IJ42" s="607"/>
    </row>
    <row r="43" spans="1:244" ht="15" customHeight="1" thickTop="1">
      <c r="A43" s="588"/>
      <c r="B43" s="588"/>
      <c r="C43" s="640" t="str">
        <f>IF([3]MasterSheet!$A$1=1,[3]MasterSheet!$C$438,[3]MasterSheet!$B$438)</f>
        <v>Dug prema rezidentima</v>
      </c>
      <c r="D43" s="678">
        <v>517600000</v>
      </c>
      <c r="E43" s="681">
        <f t="shared" ref="E43:G44" si="3">D43/$H$15*100</f>
        <v>14.72127417519909</v>
      </c>
      <c r="F43" s="678">
        <v>513400000</v>
      </c>
      <c r="G43" s="681">
        <f t="shared" si="3"/>
        <v>14.601820250284414</v>
      </c>
      <c r="H43" s="678">
        <v>572600000</v>
      </c>
      <c r="I43" s="681">
        <f>H43/$H$15*100</f>
        <v>16.285551763367462</v>
      </c>
      <c r="J43" s="678">
        <v>588100000</v>
      </c>
      <c r="K43" s="681">
        <f>J43/$H$15*100</f>
        <v>16.726393629124004</v>
      </c>
      <c r="L43" s="678"/>
      <c r="M43" s="681">
        <f>L43/$H$15*100</f>
        <v>0</v>
      </c>
      <c r="N43" s="678"/>
      <c r="O43" s="681">
        <f>N43/$H$15*100</f>
        <v>0</v>
      </c>
      <c r="P43" s="678"/>
      <c r="Q43" s="681">
        <f>P43/$H$15*100</f>
        <v>0</v>
      </c>
      <c r="R43" s="678"/>
      <c r="S43" s="681">
        <f>R43/$H$15*100</f>
        <v>0</v>
      </c>
      <c r="T43" s="678"/>
      <c r="U43" s="681">
        <f>T43/$H$15*100</f>
        <v>0</v>
      </c>
      <c r="V43" s="678"/>
      <c r="W43" s="681">
        <f>V43/$H$15*100</f>
        <v>0</v>
      </c>
      <c r="X43" s="678"/>
      <c r="Y43" s="681">
        <f>X43/$H$15*100</f>
        <v>0</v>
      </c>
      <c r="Z43" s="678"/>
      <c r="AA43" s="681">
        <f>Z43/$H$15*100</f>
        <v>0</v>
      </c>
      <c r="AB43" s="593"/>
      <c r="AC43" s="593"/>
      <c r="AD43" s="593"/>
      <c r="AE43" s="593"/>
      <c r="AF43" s="593"/>
      <c r="AG43" s="593"/>
      <c r="AH43" s="593"/>
      <c r="AI43" s="607"/>
      <c r="AJ43" s="607"/>
      <c r="AK43" s="607"/>
      <c r="AL43" s="607"/>
      <c r="AM43" s="607"/>
      <c r="AN43" s="607"/>
      <c r="AO43" s="607"/>
      <c r="AP43" s="607"/>
      <c r="AQ43" s="607"/>
      <c r="AR43" s="607"/>
      <c r="AS43" s="607"/>
      <c r="AT43" s="607"/>
      <c r="AU43" s="607"/>
      <c r="AV43" s="607"/>
      <c r="AW43" s="607"/>
      <c r="AX43" s="607"/>
      <c r="AY43" s="607"/>
      <c r="AZ43" s="607"/>
      <c r="BA43" s="606"/>
      <c r="BB43" s="607"/>
      <c r="BC43" s="607"/>
      <c r="BD43" s="607"/>
      <c r="BE43" s="607"/>
      <c r="BF43" s="607"/>
      <c r="BG43" s="607"/>
      <c r="BH43" s="607"/>
      <c r="BI43" s="607"/>
      <c r="BJ43" s="607"/>
      <c r="BK43" s="607"/>
      <c r="BL43" s="607"/>
      <c r="BM43" s="607"/>
      <c r="BN43" s="607"/>
      <c r="BO43" s="607"/>
      <c r="BP43" s="607"/>
      <c r="BQ43" s="607"/>
      <c r="BR43" s="607"/>
      <c r="BS43" s="607"/>
      <c r="BT43" s="607"/>
      <c r="BU43" s="607"/>
      <c r="BV43" s="607"/>
      <c r="BW43" s="607"/>
      <c r="BX43" s="607"/>
      <c r="BY43" s="607"/>
      <c r="BZ43" s="607"/>
      <c r="CA43" s="607"/>
      <c r="CB43" s="607"/>
      <c r="CC43" s="607"/>
      <c r="CD43" s="607"/>
      <c r="CE43" s="607"/>
      <c r="CF43" s="607"/>
      <c r="CG43" s="607"/>
      <c r="CH43" s="607"/>
      <c r="CI43" s="607"/>
      <c r="CJ43" s="607"/>
      <c r="CK43" s="607"/>
      <c r="CL43" s="607"/>
      <c r="CM43" s="607"/>
      <c r="CN43" s="607"/>
      <c r="CO43" s="607"/>
      <c r="CP43" s="607"/>
      <c r="CQ43" s="607"/>
      <c r="CR43" s="607"/>
      <c r="CS43" s="607"/>
      <c r="CT43" s="607"/>
      <c r="CU43" s="607"/>
      <c r="CV43" s="607"/>
      <c r="CW43" s="607"/>
      <c r="CX43" s="607"/>
      <c r="CY43" s="607"/>
      <c r="CZ43" s="607"/>
      <c r="DA43" s="607"/>
      <c r="DB43" s="607"/>
      <c r="DC43" s="607"/>
      <c r="DD43" s="607"/>
      <c r="DE43" s="607"/>
      <c r="DF43" s="607"/>
      <c r="DG43" s="607"/>
      <c r="DH43" s="607"/>
      <c r="DI43" s="607"/>
      <c r="DJ43" s="607"/>
      <c r="DK43" s="607"/>
      <c r="DL43" s="607"/>
      <c r="DM43" s="607"/>
      <c r="DN43" s="607"/>
      <c r="DO43" s="607"/>
      <c r="DP43" s="607"/>
      <c r="DQ43" s="607"/>
      <c r="DR43" s="607"/>
      <c r="DS43" s="607"/>
      <c r="DT43" s="607"/>
      <c r="DU43" s="607"/>
      <c r="DV43" s="607"/>
      <c r="DW43" s="607"/>
      <c r="DX43" s="607"/>
      <c r="DY43" s="607"/>
      <c r="DZ43" s="607"/>
      <c r="EA43" s="607"/>
      <c r="EB43" s="607"/>
      <c r="EC43" s="607"/>
      <c r="ED43" s="607"/>
      <c r="EE43" s="607"/>
      <c r="EF43" s="607"/>
      <c r="EG43" s="607"/>
      <c r="EH43" s="607"/>
      <c r="EI43" s="607"/>
      <c r="EJ43" s="607"/>
      <c r="EK43" s="607"/>
      <c r="EL43" s="607"/>
      <c r="EM43" s="607"/>
      <c r="EN43" s="607"/>
      <c r="EO43" s="607"/>
      <c r="EP43" s="607"/>
      <c r="EQ43" s="607"/>
      <c r="ER43" s="607"/>
      <c r="ES43" s="607"/>
      <c r="ET43" s="607"/>
      <c r="EU43" s="607"/>
      <c r="EV43" s="607"/>
      <c r="EW43" s="607"/>
      <c r="EX43" s="607"/>
      <c r="EY43" s="607"/>
      <c r="EZ43" s="607"/>
      <c r="FA43" s="607"/>
      <c r="FB43" s="607"/>
      <c r="FC43" s="607"/>
      <c r="FD43" s="607"/>
      <c r="FE43" s="607"/>
      <c r="FF43" s="607"/>
      <c r="FG43" s="607"/>
      <c r="FH43" s="607"/>
      <c r="FI43" s="607"/>
      <c r="FJ43" s="607"/>
      <c r="FK43" s="607"/>
      <c r="FL43" s="607"/>
      <c r="FM43" s="607"/>
      <c r="FN43" s="607"/>
      <c r="FO43" s="607"/>
      <c r="FP43" s="607"/>
      <c r="FQ43" s="607"/>
      <c r="FR43" s="607"/>
      <c r="FS43" s="607"/>
      <c r="FT43" s="607"/>
      <c r="FU43" s="607"/>
      <c r="FV43" s="607"/>
      <c r="FW43" s="607"/>
      <c r="FX43" s="607"/>
      <c r="FY43" s="607"/>
      <c r="FZ43" s="607"/>
      <c r="GA43" s="607"/>
      <c r="GB43" s="607"/>
      <c r="GC43" s="607"/>
      <c r="GD43" s="607"/>
      <c r="GE43" s="607"/>
      <c r="GF43" s="608"/>
      <c r="GG43" s="607"/>
      <c r="GH43" s="607"/>
      <c r="GI43" s="607"/>
      <c r="GJ43" s="607"/>
      <c r="GK43" s="607"/>
      <c r="GL43" s="607"/>
      <c r="GM43" s="607"/>
      <c r="GN43" s="607"/>
      <c r="GO43" s="607"/>
      <c r="GP43" s="607"/>
      <c r="GQ43" s="607"/>
      <c r="GR43" s="607"/>
      <c r="GS43" s="607"/>
      <c r="GT43" s="607"/>
      <c r="GU43" s="607"/>
      <c r="GV43" s="607"/>
      <c r="GW43" s="607"/>
      <c r="GX43" s="607"/>
      <c r="GY43" s="607"/>
      <c r="GZ43" s="607"/>
      <c r="HA43" s="607"/>
      <c r="HB43" s="607"/>
      <c r="HC43" s="607"/>
      <c r="HD43" s="607"/>
      <c r="HE43" s="607"/>
      <c r="HF43" s="607"/>
      <c r="HG43" s="607"/>
      <c r="HH43" s="607"/>
      <c r="HI43" s="607"/>
      <c r="HJ43" s="607"/>
      <c r="HK43" s="607"/>
      <c r="HL43" s="607"/>
      <c r="HM43" s="607"/>
      <c r="HN43" s="607"/>
      <c r="HO43" s="607"/>
      <c r="HP43" s="607"/>
      <c r="HQ43" s="607"/>
      <c r="HR43" s="607"/>
      <c r="HS43" s="607"/>
      <c r="HT43" s="607"/>
      <c r="HU43" s="607"/>
      <c r="HV43" s="607"/>
      <c r="HW43" s="607"/>
      <c r="HX43" s="607"/>
      <c r="HY43" s="607"/>
      <c r="HZ43" s="607"/>
      <c r="IA43" s="607"/>
      <c r="IB43" s="607"/>
      <c r="IC43" s="607"/>
      <c r="ID43" s="607"/>
      <c r="IE43" s="607"/>
      <c r="IF43" s="607"/>
      <c r="IG43" s="607"/>
      <c r="IH43" s="607"/>
      <c r="II43" s="607"/>
      <c r="IJ43" s="607"/>
    </row>
    <row r="44" spans="1:244" ht="15" customHeight="1" thickBot="1">
      <c r="A44" s="588"/>
      <c r="B44" s="588"/>
      <c r="C44" s="649" t="str">
        <f>IF([3]MasterSheet!$A$1=1,[3]MasterSheet!$C$439,[3]MasterSheet!B439)</f>
        <v>Dug prema nerezidentima</v>
      </c>
      <c r="D44" s="652">
        <v>1432500000</v>
      </c>
      <c r="E44" s="655">
        <f t="shared" si="3"/>
        <v>40.742320819112628</v>
      </c>
      <c r="F44" s="652">
        <v>1437300000</v>
      </c>
      <c r="G44" s="655">
        <f t="shared" si="3"/>
        <v>40.87883959044369</v>
      </c>
      <c r="H44" s="652">
        <v>1433400000</v>
      </c>
      <c r="I44" s="655">
        <f>H44/$H$15*100</f>
        <v>40.767918088737204</v>
      </c>
      <c r="J44" s="652">
        <v>1402200000</v>
      </c>
      <c r="K44" s="655">
        <f>J44/$H$15*100</f>
        <v>39.880546075085327</v>
      </c>
      <c r="L44" s="652"/>
      <c r="M44" s="655">
        <f>L44/$H$15*100</f>
        <v>0</v>
      </c>
      <c r="N44" s="652"/>
      <c r="O44" s="655">
        <f>N44/$H$15*100</f>
        <v>0</v>
      </c>
      <c r="P44" s="652"/>
      <c r="Q44" s="655">
        <f>P44/$H$15*100</f>
        <v>0</v>
      </c>
      <c r="R44" s="652"/>
      <c r="S44" s="655">
        <f>R44/$H$15*100</f>
        <v>0</v>
      </c>
      <c r="T44" s="652"/>
      <c r="U44" s="655">
        <f>T44/$H$15*100</f>
        <v>0</v>
      </c>
      <c r="V44" s="652"/>
      <c r="W44" s="655">
        <f>V44/$H$15*100</f>
        <v>0</v>
      </c>
      <c r="X44" s="652"/>
      <c r="Y44" s="655">
        <f>X44/$H$15*100</f>
        <v>0</v>
      </c>
      <c r="Z44" s="652"/>
      <c r="AA44" s="655">
        <f>Z44/$H$15*100</f>
        <v>0</v>
      </c>
      <c r="AB44" s="593"/>
      <c r="AC44" s="593"/>
      <c r="AD44" s="593"/>
      <c r="AE44" s="593"/>
      <c r="AF44" s="593"/>
      <c r="AG44" s="593"/>
      <c r="AH44" s="593"/>
      <c r="AI44" s="607"/>
      <c r="AJ44" s="607"/>
      <c r="AK44" s="607"/>
      <c r="AL44" s="607"/>
      <c r="AM44" s="607"/>
      <c r="AN44" s="607"/>
      <c r="AO44" s="607"/>
      <c r="AP44" s="607"/>
      <c r="AQ44" s="607"/>
      <c r="AR44" s="607"/>
      <c r="AS44" s="607"/>
      <c r="AT44" s="607"/>
      <c r="AU44" s="607"/>
      <c r="AV44" s="607"/>
      <c r="AW44" s="607"/>
      <c r="AX44" s="607"/>
      <c r="AY44" s="607"/>
      <c r="AZ44" s="607"/>
      <c r="BA44" s="606"/>
      <c r="BB44" s="607"/>
      <c r="BC44" s="607"/>
      <c r="BD44" s="607"/>
      <c r="BE44" s="607"/>
      <c r="BF44" s="607"/>
      <c r="BG44" s="607"/>
      <c r="BH44" s="607"/>
      <c r="BI44" s="607"/>
      <c r="BJ44" s="607"/>
      <c r="BK44" s="607"/>
      <c r="BL44" s="607"/>
      <c r="BM44" s="607"/>
      <c r="BN44" s="607"/>
      <c r="BO44" s="607"/>
      <c r="BP44" s="607"/>
      <c r="BQ44" s="607"/>
      <c r="BR44" s="607"/>
      <c r="BS44" s="607"/>
      <c r="BT44" s="607"/>
      <c r="BU44" s="607"/>
      <c r="BV44" s="607"/>
      <c r="BW44" s="607"/>
      <c r="BX44" s="607"/>
      <c r="BY44" s="607"/>
      <c r="BZ44" s="607"/>
      <c r="CA44" s="607"/>
      <c r="CB44" s="607"/>
      <c r="CC44" s="607"/>
      <c r="CD44" s="607"/>
      <c r="CE44" s="607"/>
      <c r="CF44" s="607"/>
      <c r="CG44" s="607"/>
      <c r="CH44" s="607"/>
      <c r="CI44" s="607"/>
      <c r="CJ44" s="607"/>
      <c r="CK44" s="607"/>
      <c r="CL44" s="607"/>
      <c r="CM44" s="607"/>
      <c r="CN44" s="607"/>
      <c r="CO44" s="607"/>
      <c r="CP44" s="607"/>
      <c r="CQ44" s="607"/>
      <c r="CR44" s="607"/>
      <c r="CS44" s="607"/>
      <c r="CT44" s="607"/>
      <c r="CU44" s="607"/>
      <c r="CV44" s="607"/>
      <c r="CW44" s="607"/>
      <c r="CX44" s="607"/>
      <c r="CY44" s="607"/>
      <c r="CZ44" s="607"/>
      <c r="DA44" s="607"/>
      <c r="DB44" s="607"/>
      <c r="DC44" s="607"/>
      <c r="DD44" s="607"/>
      <c r="DE44" s="607"/>
      <c r="DF44" s="607"/>
      <c r="DG44" s="607"/>
      <c r="DH44" s="607"/>
      <c r="DI44" s="607"/>
      <c r="DJ44" s="607"/>
      <c r="DK44" s="607"/>
      <c r="DL44" s="607"/>
      <c r="DM44" s="607"/>
      <c r="DN44" s="607"/>
      <c r="DO44" s="607"/>
      <c r="DP44" s="607"/>
      <c r="DQ44" s="607"/>
      <c r="DR44" s="607"/>
      <c r="DS44" s="607"/>
      <c r="DT44" s="607"/>
      <c r="DU44" s="607"/>
      <c r="DV44" s="607"/>
      <c r="DW44" s="607"/>
      <c r="DX44" s="607"/>
      <c r="DY44" s="607"/>
      <c r="DZ44" s="607"/>
      <c r="EA44" s="607"/>
      <c r="EB44" s="607"/>
      <c r="EC44" s="607"/>
      <c r="ED44" s="607"/>
      <c r="EE44" s="607"/>
      <c r="EF44" s="607"/>
      <c r="EG44" s="607"/>
      <c r="EH44" s="607"/>
      <c r="EI44" s="607"/>
      <c r="EJ44" s="607"/>
      <c r="EK44" s="607"/>
      <c r="EL44" s="607"/>
      <c r="EM44" s="607"/>
      <c r="EN44" s="607"/>
      <c r="EO44" s="607"/>
      <c r="EP44" s="607"/>
      <c r="EQ44" s="607"/>
      <c r="ER44" s="607"/>
      <c r="ES44" s="607"/>
      <c r="ET44" s="607"/>
      <c r="EU44" s="607"/>
      <c r="EV44" s="607"/>
      <c r="EW44" s="607"/>
      <c r="EX44" s="607"/>
      <c r="EY44" s="607"/>
      <c r="EZ44" s="607"/>
      <c r="FA44" s="607"/>
      <c r="FB44" s="607"/>
      <c r="FC44" s="607"/>
      <c r="FD44" s="607"/>
      <c r="FE44" s="607"/>
      <c r="FF44" s="607"/>
      <c r="FG44" s="607"/>
      <c r="FH44" s="607"/>
      <c r="FI44" s="607"/>
      <c r="FJ44" s="607"/>
      <c r="FK44" s="607"/>
      <c r="FL44" s="607"/>
      <c r="FM44" s="607"/>
      <c r="FN44" s="607"/>
      <c r="FO44" s="607"/>
      <c r="FP44" s="607"/>
      <c r="FQ44" s="607"/>
      <c r="FR44" s="607"/>
      <c r="FS44" s="607"/>
      <c r="FT44" s="607"/>
      <c r="FU44" s="607"/>
      <c r="FV44" s="607"/>
      <c r="FW44" s="607"/>
      <c r="FX44" s="607"/>
      <c r="FY44" s="607"/>
      <c r="FZ44" s="607"/>
      <c r="GA44" s="607"/>
      <c r="GB44" s="607"/>
      <c r="GC44" s="607"/>
      <c r="GD44" s="607"/>
      <c r="GE44" s="607"/>
      <c r="GF44" s="608"/>
      <c r="GG44" s="607"/>
      <c r="GH44" s="607"/>
      <c r="GI44" s="607"/>
      <c r="GJ44" s="607"/>
      <c r="GK44" s="607"/>
      <c r="GL44" s="607"/>
      <c r="GM44" s="607"/>
      <c r="GN44" s="607"/>
      <c r="GO44" s="607"/>
      <c r="GP44" s="607"/>
      <c r="GQ44" s="607"/>
      <c r="GR44" s="607"/>
      <c r="GS44" s="607"/>
      <c r="GT44" s="607"/>
      <c r="GU44" s="607"/>
      <c r="GV44" s="607"/>
      <c r="GW44" s="607"/>
      <c r="GX44" s="607"/>
      <c r="GY44" s="607"/>
      <c r="GZ44" s="607"/>
      <c r="HA44" s="607"/>
      <c r="HB44" s="607"/>
      <c r="HC44" s="607"/>
      <c r="HD44" s="607"/>
      <c r="HE44" s="607"/>
      <c r="HF44" s="607"/>
      <c r="HG44" s="607"/>
      <c r="HH44" s="607"/>
      <c r="HI44" s="607"/>
      <c r="HJ44" s="607"/>
      <c r="HK44" s="607"/>
      <c r="HL44" s="607"/>
      <c r="HM44" s="607"/>
      <c r="HN44" s="607"/>
      <c r="HO44" s="607"/>
      <c r="HP44" s="607"/>
      <c r="HQ44" s="607"/>
      <c r="HR44" s="607"/>
      <c r="HS44" s="607"/>
      <c r="HT44" s="607"/>
      <c r="HU44" s="607"/>
      <c r="HV44" s="607"/>
      <c r="HW44" s="607"/>
      <c r="HX44" s="607"/>
      <c r="HY44" s="607"/>
      <c r="HZ44" s="607"/>
      <c r="IA44" s="607"/>
      <c r="IB44" s="607"/>
      <c r="IC44" s="607"/>
      <c r="ID44" s="607"/>
      <c r="IE44" s="607"/>
      <c r="IF44" s="607"/>
      <c r="IG44" s="607"/>
      <c r="IH44" s="607"/>
      <c r="II44" s="607"/>
      <c r="IJ44" s="607"/>
    </row>
    <row r="45" spans="1:244" ht="15" customHeight="1" thickTop="1">
      <c r="A45" s="588"/>
      <c r="B45" s="588"/>
      <c r="C45" s="659" t="str">
        <f>IF([3]MasterSheet!$A$1=1,[3]MasterSheet!$C$328,[3]MasterSheet!$B$328)</f>
        <v>Izvor: Ministarstvo finansija Crne Gore</v>
      </c>
      <c r="D45" s="660"/>
      <c r="E45" s="661"/>
      <c r="F45" s="660"/>
      <c r="G45" s="661"/>
      <c r="H45" s="660"/>
      <c r="I45" s="661"/>
      <c r="J45" s="660"/>
      <c r="K45" s="661"/>
      <c r="L45" s="661"/>
      <c r="M45" s="661"/>
      <c r="N45" s="660"/>
      <c r="O45" s="661"/>
      <c r="P45" s="660"/>
      <c r="Q45" s="661"/>
      <c r="R45" s="660"/>
      <c r="S45" s="661"/>
      <c r="T45" s="588"/>
      <c r="U45" s="588"/>
      <c r="V45" s="588"/>
      <c r="W45" s="588"/>
      <c r="X45" s="588"/>
      <c r="Y45" s="588"/>
      <c r="Z45" s="588"/>
      <c r="AA45" s="588"/>
      <c r="AB45" s="588"/>
      <c r="AC45" s="588"/>
      <c r="AD45" s="588"/>
      <c r="AE45" s="588"/>
      <c r="AF45" s="588"/>
      <c r="AG45" s="588"/>
      <c r="AH45" s="588"/>
      <c r="AW45" s="607"/>
      <c r="AX45" s="607"/>
      <c r="AY45" s="607"/>
      <c r="AZ45" s="607"/>
      <c r="BA45" s="606"/>
      <c r="BB45" s="607"/>
      <c r="BC45" s="607"/>
      <c r="BD45" s="607"/>
      <c r="BE45" s="607"/>
      <c r="BF45" s="607"/>
      <c r="BG45" s="607"/>
      <c r="BH45" s="607"/>
      <c r="BI45" s="607"/>
      <c r="BJ45" s="607"/>
      <c r="BK45" s="607"/>
      <c r="BL45" s="607"/>
      <c r="BM45" s="607"/>
      <c r="BN45" s="607"/>
      <c r="BO45" s="607"/>
      <c r="BP45" s="607"/>
      <c r="BQ45" s="607"/>
      <c r="BR45" s="607"/>
      <c r="BS45" s="607"/>
      <c r="BT45" s="607"/>
      <c r="BU45" s="607"/>
      <c r="BV45" s="607"/>
      <c r="BW45" s="607"/>
      <c r="BX45" s="607"/>
      <c r="BY45" s="607"/>
      <c r="BZ45" s="607"/>
      <c r="CA45" s="607"/>
      <c r="CB45" s="607"/>
      <c r="CC45" s="607"/>
      <c r="CD45" s="607"/>
      <c r="CE45" s="607"/>
      <c r="CF45" s="607"/>
      <c r="CG45" s="607"/>
      <c r="CH45" s="607"/>
      <c r="CI45" s="607"/>
      <c r="CJ45" s="607"/>
      <c r="CK45" s="607"/>
      <c r="CL45" s="607"/>
      <c r="CM45" s="607"/>
      <c r="CN45" s="607"/>
      <c r="CO45" s="607"/>
      <c r="CP45" s="607"/>
      <c r="CQ45" s="607"/>
      <c r="CR45" s="607"/>
      <c r="CS45" s="607"/>
      <c r="CT45" s="607"/>
      <c r="CU45" s="607"/>
      <c r="CV45" s="607"/>
      <c r="CW45" s="607"/>
      <c r="CX45" s="607"/>
      <c r="CY45" s="607"/>
      <c r="CZ45" s="607"/>
      <c r="DA45" s="607"/>
      <c r="DB45" s="607"/>
      <c r="DC45" s="607"/>
      <c r="DD45" s="607"/>
      <c r="DE45" s="607"/>
      <c r="DF45" s="607"/>
      <c r="DG45" s="607"/>
      <c r="DH45" s="607"/>
      <c r="DI45" s="607"/>
      <c r="DJ45" s="607"/>
      <c r="DK45" s="607"/>
      <c r="DL45" s="607"/>
      <c r="DM45" s="607"/>
      <c r="DN45" s="607"/>
      <c r="DO45" s="607"/>
      <c r="DP45" s="607"/>
      <c r="DQ45" s="607"/>
      <c r="DR45" s="607"/>
      <c r="DS45" s="607"/>
      <c r="DT45" s="607"/>
      <c r="DU45" s="607"/>
      <c r="DV45" s="607"/>
      <c r="DW45" s="607"/>
      <c r="DX45" s="607"/>
      <c r="DY45" s="607"/>
      <c r="DZ45" s="607"/>
      <c r="EA45" s="607"/>
      <c r="EB45" s="607"/>
      <c r="EC45" s="607"/>
      <c r="ED45" s="607"/>
      <c r="EE45" s="607"/>
      <c r="EF45" s="607"/>
      <c r="EG45" s="607"/>
      <c r="EH45" s="607"/>
      <c r="EI45" s="607"/>
      <c r="EJ45" s="607"/>
      <c r="EK45" s="607"/>
      <c r="EL45" s="607"/>
      <c r="EM45" s="607"/>
      <c r="EN45" s="607"/>
      <c r="EO45" s="607"/>
      <c r="EP45" s="607"/>
      <c r="EQ45" s="607"/>
      <c r="ER45" s="607"/>
      <c r="ES45" s="607"/>
      <c r="ET45" s="607"/>
      <c r="EU45" s="607"/>
      <c r="EV45" s="607"/>
      <c r="EW45" s="607"/>
      <c r="EX45" s="607"/>
      <c r="EY45" s="607"/>
      <c r="EZ45" s="607"/>
      <c r="FA45" s="607"/>
      <c r="FB45" s="607"/>
      <c r="FC45" s="607"/>
      <c r="FD45" s="607"/>
      <c r="FE45" s="607"/>
      <c r="FF45" s="607"/>
      <c r="FG45" s="607"/>
      <c r="FH45" s="607"/>
      <c r="FI45" s="607"/>
      <c r="FJ45" s="607"/>
      <c r="FK45" s="607"/>
      <c r="FL45" s="607"/>
      <c r="FM45" s="607"/>
      <c r="FN45" s="607"/>
      <c r="FO45" s="607"/>
      <c r="FP45" s="607"/>
      <c r="FQ45" s="607"/>
      <c r="FR45" s="607"/>
      <c r="FS45" s="607"/>
      <c r="FT45" s="607"/>
      <c r="FU45" s="607"/>
      <c r="FV45" s="607"/>
      <c r="FW45" s="607"/>
      <c r="FX45" s="607"/>
      <c r="FY45" s="607"/>
      <c r="FZ45" s="607"/>
      <c r="GA45" s="607"/>
      <c r="GB45" s="607"/>
      <c r="GC45" s="607"/>
      <c r="GD45" s="607"/>
      <c r="GE45" s="607"/>
      <c r="GF45" s="608"/>
      <c r="GG45" s="607"/>
      <c r="GH45" s="607"/>
      <c r="GI45" s="607"/>
      <c r="GJ45" s="607"/>
      <c r="GK45" s="607"/>
      <c r="GL45" s="607"/>
      <c r="GM45" s="607"/>
      <c r="GN45" s="607"/>
      <c r="GO45" s="607"/>
      <c r="GP45" s="607"/>
      <c r="GQ45" s="607"/>
      <c r="GR45" s="607"/>
      <c r="GS45" s="607"/>
      <c r="GT45" s="607"/>
      <c r="GU45" s="607"/>
      <c r="GV45" s="607"/>
      <c r="GW45" s="607"/>
      <c r="GX45" s="607"/>
      <c r="GY45" s="607"/>
      <c r="GZ45" s="607"/>
      <c r="HA45" s="607"/>
      <c r="HB45" s="607"/>
      <c r="HC45" s="607"/>
      <c r="HD45" s="607"/>
      <c r="HE45" s="607"/>
      <c r="HF45" s="607"/>
      <c r="HG45" s="607"/>
      <c r="HH45" s="607"/>
      <c r="HI45" s="607"/>
      <c r="HJ45" s="607"/>
      <c r="HK45" s="607"/>
      <c r="HL45" s="607"/>
      <c r="HM45" s="607"/>
      <c r="HN45" s="607"/>
      <c r="HO45" s="607"/>
      <c r="HP45" s="607"/>
      <c r="HQ45" s="607"/>
      <c r="HR45" s="607"/>
      <c r="HS45" s="607"/>
      <c r="HT45" s="607"/>
      <c r="HU45" s="607"/>
      <c r="HV45" s="607"/>
      <c r="HW45" s="607"/>
      <c r="HX45" s="607"/>
      <c r="HY45" s="607"/>
      <c r="HZ45" s="607"/>
      <c r="IA45" s="607"/>
      <c r="IB45" s="607"/>
      <c r="IC45" s="607"/>
      <c r="ID45" s="607"/>
      <c r="IE45" s="607"/>
      <c r="IF45" s="607"/>
      <c r="IG45" s="607"/>
      <c r="IH45" s="607"/>
      <c r="II45" s="607"/>
      <c r="IJ45" s="607"/>
    </row>
    <row r="46" spans="1:244" ht="15" customHeight="1">
      <c r="A46" s="588"/>
      <c r="B46" s="588"/>
      <c r="C46" s="665"/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661"/>
      <c r="Z46" s="588"/>
      <c r="AA46" s="588"/>
      <c r="AB46" s="588"/>
      <c r="AC46" s="588"/>
      <c r="AD46" s="588"/>
      <c r="AE46" s="588"/>
      <c r="AF46" s="588"/>
      <c r="AG46" s="588"/>
      <c r="AH46" s="588"/>
      <c r="AW46" s="607"/>
      <c r="AX46" s="607"/>
      <c r="AY46" s="607"/>
      <c r="AZ46" s="607"/>
      <c r="BA46" s="606"/>
      <c r="BB46" s="607"/>
      <c r="BC46" s="607"/>
      <c r="BD46" s="607"/>
      <c r="BE46" s="607"/>
      <c r="BF46" s="607"/>
      <c r="BG46" s="607"/>
      <c r="BH46" s="607"/>
      <c r="BI46" s="607"/>
      <c r="BJ46" s="607"/>
      <c r="BK46" s="607"/>
      <c r="BL46" s="607"/>
      <c r="BM46" s="607"/>
      <c r="BN46" s="607"/>
      <c r="BO46" s="607"/>
      <c r="BP46" s="607"/>
      <c r="BQ46" s="607"/>
      <c r="BR46" s="607"/>
      <c r="BS46" s="607"/>
      <c r="BT46" s="607"/>
      <c r="BU46" s="607"/>
      <c r="BV46" s="607"/>
      <c r="BW46" s="607"/>
      <c r="BX46" s="607"/>
      <c r="BY46" s="607"/>
      <c r="BZ46" s="607"/>
      <c r="CA46" s="607"/>
      <c r="CB46" s="607"/>
      <c r="CC46" s="607"/>
      <c r="CD46" s="607"/>
      <c r="CE46" s="607"/>
      <c r="CF46" s="607"/>
      <c r="CG46" s="607"/>
      <c r="CH46" s="607"/>
      <c r="CI46" s="607"/>
      <c r="CJ46" s="607"/>
      <c r="CK46" s="607"/>
      <c r="CL46" s="607"/>
      <c r="CM46" s="607"/>
      <c r="CN46" s="607"/>
      <c r="CO46" s="607"/>
      <c r="CP46" s="607"/>
      <c r="CQ46" s="607"/>
      <c r="CR46" s="607"/>
      <c r="CS46" s="607"/>
      <c r="CT46" s="607"/>
      <c r="CU46" s="607"/>
      <c r="CV46" s="607"/>
      <c r="CW46" s="607"/>
      <c r="CX46" s="607"/>
      <c r="CY46" s="607"/>
      <c r="CZ46" s="607"/>
      <c r="DA46" s="607"/>
      <c r="DB46" s="607"/>
      <c r="DC46" s="607"/>
      <c r="DD46" s="607"/>
      <c r="DE46" s="607"/>
      <c r="DF46" s="607"/>
      <c r="DG46" s="607"/>
      <c r="DH46" s="607"/>
      <c r="DI46" s="607"/>
      <c r="DJ46" s="607"/>
      <c r="DK46" s="607"/>
      <c r="DL46" s="607"/>
      <c r="DM46" s="607"/>
      <c r="DN46" s="607"/>
      <c r="DO46" s="607"/>
      <c r="DP46" s="607"/>
      <c r="DQ46" s="607"/>
      <c r="DR46" s="607"/>
      <c r="DS46" s="607"/>
      <c r="DT46" s="607"/>
      <c r="DU46" s="607"/>
      <c r="DV46" s="607"/>
      <c r="DW46" s="607"/>
      <c r="DX46" s="607"/>
      <c r="DY46" s="607"/>
      <c r="DZ46" s="607"/>
      <c r="EA46" s="607"/>
      <c r="EB46" s="607"/>
      <c r="EC46" s="607"/>
      <c r="ED46" s="607"/>
      <c r="EE46" s="607"/>
      <c r="EF46" s="607"/>
      <c r="EG46" s="607"/>
      <c r="EH46" s="607"/>
      <c r="EI46" s="607"/>
      <c r="EJ46" s="607"/>
      <c r="EK46" s="607"/>
      <c r="EL46" s="607"/>
      <c r="EM46" s="607"/>
      <c r="EN46" s="607"/>
      <c r="EO46" s="607"/>
      <c r="EP46" s="607"/>
      <c r="EQ46" s="607"/>
      <c r="ER46" s="607"/>
      <c r="ES46" s="607"/>
      <c r="ET46" s="607"/>
      <c r="EU46" s="607"/>
      <c r="EV46" s="607"/>
      <c r="EW46" s="607"/>
      <c r="EX46" s="607"/>
      <c r="EY46" s="607"/>
      <c r="EZ46" s="607"/>
      <c r="FA46" s="607"/>
      <c r="FB46" s="607"/>
      <c r="FC46" s="607"/>
      <c r="FD46" s="607"/>
      <c r="FE46" s="607"/>
      <c r="FF46" s="607"/>
      <c r="FG46" s="607"/>
      <c r="FH46" s="607"/>
      <c r="FI46" s="607"/>
      <c r="FJ46" s="607"/>
      <c r="FK46" s="607"/>
      <c r="FL46" s="607"/>
      <c r="FM46" s="607"/>
      <c r="FN46" s="607"/>
      <c r="FO46" s="607"/>
      <c r="FP46" s="607"/>
      <c r="FQ46" s="607"/>
      <c r="FR46" s="607"/>
      <c r="FS46" s="607"/>
      <c r="FT46" s="607"/>
      <c r="FU46" s="607"/>
      <c r="FV46" s="607"/>
      <c r="FW46" s="607"/>
      <c r="FX46" s="607"/>
      <c r="FY46" s="607"/>
      <c r="FZ46" s="607"/>
      <c r="GA46" s="607"/>
      <c r="GB46" s="607"/>
      <c r="GC46" s="607"/>
      <c r="GD46" s="607"/>
      <c r="GE46" s="607"/>
      <c r="GF46" s="608"/>
      <c r="GG46" s="607"/>
      <c r="GH46" s="607"/>
      <c r="GI46" s="607"/>
      <c r="GJ46" s="607"/>
      <c r="GK46" s="607"/>
      <c r="GL46" s="607"/>
      <c r="GM46" s="607"/>
      <c r="GN46" s="607"/>
      <c r="GO46" s="607"/>
      <c r="GP46" s="607"/>
      <c r="GQ46" s="607"/>
      <c r="GR46" s="607"/>
      <c r="GS46" s="607"/>
      <c r="GT46" s="607"/>
      <c r="GU46" s="607"/>
      <c r="GV46" s="607"/>
      <c r="GW46" s="607"/>
      <c r="GX46" s="607"/>
      <c r="GY46" s="607"/>
      <c r="GZ46" s="607"/>
      <c r="HA46" s="607"/>
      <c r="HB46" s="607"/>
      <c r="HC46" s="607"/>
      <c r="HD46" s="607"/>
      <c r="HE46" s="607"/>
      <c r="HF46" s="607"/>
      <c r="HG46" s="607"/>
      <c r="HH46" s="607"/>
      <c r="HI46" s="607"/>
      <c r="HJ46" s="607"/>
      <c r="HK46" s="607"/>
      <c r="HL46" s="607"/>
      <c r="HM46" s="607"/>
      <c r="HN46" s="607"/>
      <c r="HO46" s="607"/>
      <c r="HP46" s="607"/>
      <c r="HQ46" s="607"/>
      <c r="HR46" s="607"/>
      <c r="HS46" s="607"/>
      <c r="HT46" s="607"/>
      <c r="HU46" s="607"/>
      <c r="HV46" s="607"/>
      <c r="HW46" s="607"/>
      <c r="HX46" s="607"/>
      <c r="HY46" s="607"/>
      <c r="HZ46" s="607"/>
      <c r="IA46" s="607"/>
      <c r="IB46" s="607"/>
      <c r="IC46" s="607"/>
      <c r="ID46" s="607"/>
      <c r="IE46" s="607"/>
      <c r="IF46" s="607"/>
      <c r="IG46" s="607"/>
      <c r="IH46" s="607"/>
      <c r="II46" s="607"/>
      <c r="IJ46" s="607"/>
    </row>
    <row r="47" spans="1:244" ht="15" customHeight="1">
      <c r="A47" s="588"/>
      <c r="B47" s="588"/>
      <c r="C47" s="665"/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  <c r="AC47" s="588"/>
      <c r="AD47" s="588"/>
      <c r="AE47" s="588"/>
      <c r="AF47" s="588"/>
      <c r="AG47" s="588"/>
      <c r="AH47" s="588"/>
      <c r="AW47" s="607"/>
      <c r="AX47" s="607"/>
      <c r="AY47" s="607"/>
      <c r="AZ47" s="607"/>
      <c r="BA47" s="606"/>
      <c r="BB47" s="607"/>
      <c r="BC47" s="607"/>
      <c r="BD47" s="607"/>
      <c r="BE47" s="607"/>
      <c r="BF47" s="607"/>
      <c r="BG47" s="607"/>
      <c r="BH47" s="607"/>
      <c r="BI47" s="607"/>
      <c r="BJ47" s="607"/>
      <c r="BK47" s="607"/>
      <c r="BL47" s="607"/>
      <c r="BM47" s="607"/>
      <c r="BN47" s="607"/>
      <c r="BO47" s="607"/>
      <c r="BP47" s="607"/>
      <c r="BQ47" s="607"/>
      <c r="BR47" s="607"/>
      <c r="BS47" s="607"/>
      <c r="BT47" s="607"/>
      <c r="BU47" s="607"/>
      <c r="BV47" s="607"/>
      <c r="BW47" s="607"/>
      <c r="BX47" s="607"/>
      <c r="BY47" s="607"/>
      <c r="BZ47" s="607"/>
      <c r="CA47" s="607"/>
      <c r="CB47" s="607"/>
      <c r="CC47" s="607"/>
      <c r="CD47" s="607"/>
      <c r="CE47" s="607"/>
      <c r="CF47" s="607"/>
      <c r="CG47" s="607"/>
      <c r="CH47" s="607"/>
      <c r="CI47" s="607"/>
      <c r="CJ47" s="607"/>
      <c r="CK47" s="607"/>
      <c r="CL47" s="607"/>
      <c r="CM47" s="607"/>
      <c r="CN47" s="607"/>
      <c r="CO47" s="607"/>
      <c r="CP47" s="607"/>
      <c r="CQ47" s="607"/>
      <c r="CR47" s="607"/>
      <c r="CS47" s="607"/>
      <c r="CT47" s="607"/>
      <c r="CU47" s="607"/>
      <c r="CV47" s="607"/>
      <c r="CW47" s="607"/>
      <c r="CX47" s="607"/>
      <c r="CY47" s="607"/>
      <c r="CZ47" s="607"/>
      <c r="DA47" s="607"/>
      <c r="DB47" s="607"/>
      <c r="DC47" s="607"/>
      <c r="DD47" s="607"/>
      <c r="DE47" s="607"/>
      <c r="DF47" s="607"/>
      <c r="DG47" s="607"/>
      <c r="DH47" s="607"/>
      <c r="DI47" s="607"/>
      <c r="DJ47" s="607"/>
      <c r="DK47" s="607"/>
      <c r="DL47" s="607"/>
      <c r="DM47" s="607"/>
      <c r="DN47" s="607"/>
      <c r="DO47" s="607"/>
      <c r="DP47" s="607"/>
      <c r="DQ47" s="607"/>
      <c r="DR47" s="607"/>
      <c r="DS47" s="607"/>
      <c r="DT47" s="607"/>
      <c r="DU47" s="607"/>
      <c r="DV47" s="607"/>
      <c r="DW47" s="607"/>
      <c r="DX47" s="607"/>
      <c r="DY47" s="607"/>
      <c r="DZ47" s="607"/>
      <c r="EA47" s="607"/>
      <c r="EB47" s="607"/>
      <c r="EC47" s="607"/>
      <c r="ED47" s="607"/>
      <c r="EE47" s="607"/>
      <c r="EF47" s="607"/>
      <c r="EG47" s="607"/>
      <c r="EH47" s="607"/>
      <c r="EI47" s="607"/>
      <c r="EJ47" s="607"/>
      <c r="EK47" s="607"/>
      <c r="EL47" s="607"/>
      <c r="EM47" s="607"/>
      <c r="EN47" s="607"/>
      <c r="EO47" s="607"/>
      <c r="EP47" s="607"/>
      <c r="EQ47" s="607"/>
      <c r="ER47" s="607"/>
      <c r="ES47" s="607"/>
      <c r="ET47" s="607"/>
      <c r="EU47" s="607"/>
      <c r="EV47" s="607"/>
      <c r="EW47" s="607"/>
      <c r="EX47" s="607"/>
      <c r="EY47" s="607"/>
      <c r="EZ47" s="607"/>
      <c r="FA47" s="607"/>
      <c r="FB47" s="607"/>
      <c r="FC47" s="607"/>
      <c r="FD47" s="607"/>
      <c r="FE47" s="607"/>
      <c r="FF47" s="607"/>
      <c r="FG47" s="607"/>
      <c r="FH47" s="607"/>
      <c r="FI47" s="607"/>
      <c r="FJ47" s="607"/>
      <c r="FK47" s="607"/>
      <c r="FL47" s="607"/>
      <c r="FM47" s="607"/>
      <c r="FN47" s="607"/>
      <c r="FO47" s="607"/>
      <c r="FP47" s="607"/>
      <c r="FQ47" s="607"/>
      <c r="FR47" s="607"/>
      <c r="FS47" s="607"/>
      <c r="FT47" s="607"/>
      <c r="FU47" s="607"/>
      <c r="FV47" s="607"/>
      <c r="FW47" s="607"/>
      <c r="FX47" s="607"/>
      <c r="FY47" s="607"/>
      <c r="FZ47" s="607"/>
      <c r="GA47" s="607"/>
      <c r="GB47" s="607"/>
      <c r="GC47" s="607"/>
      <c r="GD47" s="607"/>
      <c r="GE47" s="607"/>
      <c r="GF47" s="608"/>
      <c r="GG47" s="607"/>
      <c r="GH47" s="607"/>
      <c r="GI47" s="607"/>
      <c r="GJ47" s="607"/>
      <c r="GK47" s="607"/>
      <c r="GL47" s="607"/>
      <c r="GM47" s="607"/>
      <c r="GN47" s="607"/>
      <c r="GO47" s="607"/>
      <c r="GP47" s="607"/>
      <c r="GQ47" s="607"/>
      <c r="GR47" s="607"/>
      <c r="GS47" s="607"/>
      <c r="GT47" s="607"/>
      <c r="GU47" s="607"/>
      <c r="GV47" s="607"/>
      <c r="GW47" s="607"/>
      <c r="GX47" s="607"/>
      <c r="GY47" s="607"/>
      <c r="GZ47" s="607"/>
      <c r="HA47" s="607"/>
      <c r="HB47" s="607"/>
      <c r="HC47" s="607"/>
      <c r="HD47" s="607"/>
      <c r="HE47" s="607"/>
      <c r="HF47" s="607"/>
      <c r="HG47" s="607"/>
      <c r="HH47" s="607"/>
      <c r="HI47" s="607"/>
      <c r="HJ47" s="607"/>
      <c r="HK47" s="607"/>
      <c r="HL47" s="607"/>
      <c r="HM47" s="607"/>
      <c r="HN47" s="607"/>
      <c r="HO47" s="607"/>
      <c r="HP47" s="607"/>
      <c r="HQ47" s="607"/>
      <c r="HR47" s="607"/>
      <c r="HS47" s="607"/>
      <c r="HT47" s="607"/>
      <c r="HU47" s="607"/>
      <c r="HV47" s="607"/>
      <c r="HW47" s="607"/>
      <c r="HX47" s="607"/>
      <c r="HY47" s="607"/>
      <c r="HZ47" s="607"/>
      <c r="IA47" s="607"/>
      <c r="IB47" s="607"/>
      <c r="IC47" s="607"/>
      <c r="ID47" s="607"/>
      <c r="IE47" s="607"/>
      <c r="IF47" s="607"/>
      <c r="IG47" s="607"/>
      <c r="IH47" s="607"/>
      <c r="II47" s="607"/>
      <c r="IJ47" s="607"/>
    </row>
    <row r="48" spans="1:244" ht="15" customHeight="1">
      <c r="A48" s="588"/>
      <c r="B48" s="588"/>
      <c r="C48" s="665"/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  <c r="AC48" s="588"/>
      <c r="AD48" s="588"/>
      <c r="AE48" s="588"/>
      <c r="AF48" s="588"/>
      <c r="AG48" s="588"/>
      <c r="AH48" s="588"/>
      <c r="AW48" s="607"/>
      <c r="AX48" s="607"/>
      <c r="AY48" s="607"/>
      <c r="AZ48" s="607"/>
      <c r="BA48" s="606"/>
      <c r="BB48" s="607"/>
      <c r="BC48" s="607"/>
      <c r="BD48" s="607"/>
      <c r="BE48" s="607"/>
      <c r="BF48" s="607"/>
      <c r="BG48" s="607"/>
      <c r="BH48" s="607"/>
      <c r="BI48" s="607"/>
      <c r="BJ48" s="607"/>
      <c r="BK48" s="607"/>
      <c r="BL48" s="607"/>
      <c r="BM48" s="607"/>
      <c r="BN48" s="607"/>
      <c r="BO48" s="607"/>
      <c r="BP48" s="607"/>
      <c r="BQ48" s="607"/>
      <c r="BR48" s="607"/>
      <c r="BS48" s="607"/>
      <c r="BT48" s="607"/>
      <c r="BU48" s="607"/>
      <c r="BV48" s="607"/>
      <c r="BW48" s="607"/>
      <c r="BX48" s="607"/>
      <c r="BY48" s="607"/>
      <c r="BZ48" s="607"/>
      <c r="CA48" s="607"/>
      <c r="CB48" s="607"/>
      <c r="CC48" s="607"/>
      <c r="CD48" s="607"/>
      <c r="CE48" s="607"/>
      <c r="CF48" s="607"/>
      <c r="CG48" s="607"/>
      <c r="CH48" s="607"/>
      <c r="CI48" s="607"/>
      <c r="CJ48" s="607"/>
      <c r="CK48" s="607"/>
      <c r="CL48" s="607"/>
      <c r="CM48" s="607"/>
      <c r="CN48" s="607"/>
      <c r="CO48" s="607"/>
      <c r="CP48" s="607"/>
      <c r="CQ48" s="607"/>
      <c r="CR48" s="607"/>
      <c r="CS48" s="607"/>
      <c r="CT48" s="607"/>
      <c r="CU48" s="607"/>
      <c r="CV48" s="607"/>
      <c r="CW48" s="607"/>
      <c r="CX48" s="607"/>
      <c r="CY48" s="607"/>
      <c r="CZ48" s="607"/>
      <c r="DA48" s="607"/>
      <c r="DB48" s="607"/>
      <c r="DC48" s="607"/>
      <c r="DD48" s="607"/>
      <c r="DE48" s="607"/>
      <c r="DF48" s="607"/>
      <c r="DG48" s="607"/>
      <c r="DH48" s="607"/>
      <c r="DI48" s="607"/>
      <c r="DJ48" s="607"/>
      <c r="DK48" s="607"/>
      <c r="DL48" s="607"/>
      <c r="DM48" s="607"/>
      <c r="DN48" s="607"/>
      <c r="DO48" s="607"/>
      <c r="DP48" s="607"/>
      <c r="DQ48" s="607"/>
      <c r="DR48" s="607"/>
      <c r="DS48" s="607"/>
      <c r="DT48" s="607"/>
      <c r="DU48" s="607"/>
      <c r="DV48" s="607"/>
      <c r="DW48" s="607"/>
      <c r="DX48" s="607"/>
      <c r="DY48" s="607"/>
      <c r="DZ48" s="607"/>
      <c r="EA48" s="607"/>
      <c r="EB48" s="607"/>
      <c r="EC48" s="607"/>
      <c r="ED48" s="607"/>
      <c r="EE48" s="607"/>
      <c r="EF48" s="607"/>
      <c r="EG48" s="607"/>
      <c r="EH48" s="607"/>
      <c r="EI48" s="607"/>
      <c r="EJ48" s="607"/>
      <c r="EK48" s="607"/>
      <c r="EL48" s="607"/>
      <c r="EM48" s="607"/>
      <c r="EN48" s="607"/>
      <c r="EO48" s="607"/>
      <c r="EP48" s="607"/>
      <c r="EQ48" s="607"/>
      <c r="ER48" s="607"/>
      <c r="ES48" s="607"/>
      <c r="ET48" s="607"/>
      <c r="EU48" s="607"/>
      <c r="EV48" s="607"/>
      <c r="EW48" s="607"/>
      <c r="EX48" s="607"/>
      <c r="EY48" s="607"/>
      <c r="EZ48" s="607"/>
      <c r="FA48" s="607"/>
      <c r="FB48" s="607"/>
      <c r="FC48" s="607"/>
      <c r="FD48" s="607"/>
      <c r="FE48" s="607"/>
      <c r="FF48" s="607"/>
      <c r="FG48" s="607"/>
      <c r="FH48" s="607"/>
      <c r="FI48" s="607"/>
      <c r="FJ48" s="607"/>
      <c r="FK48" s="607"/>
      <c r="FL48" s="607"/>
      <c r="FM48" s="607"/>
      <c r="FN48" s="607"/>
      <c r="FO48" s="607"/>
      <c r="FP48" s="607"/>
      <c r="FQ48" s="607"/>
      <c r="FR48" s="607"/>
      <c r="FS48" s="607"/>
      <c r="FT48" s="607"/>
      <c r="FU48" s="607"/>
      <c r="FV48" s="607"/>
      <c r="FW48" s="607"/>
      <c r="FX48" s="607"/>
      <c r="FY48" s="607"/>
      <c r="FZ48" s="607"/>
      <c r="GA48" s="607"/>
      <c r="GB48" s="607"/>
      <c r="GC48" s="607"/>
      <c r="GD48" s="607"/>
      <c r="GE48" s="607"/>
      <c r="GF48" s="608"/>
      <c r="GG48" s="607"/>
      <c r="GH48" s="607"/>
      <c r="GI48" s="607"/>
      <c r="GJ48" s="607"/>
      <c r="GK48" s="607"/>
      <c r="GL48" s="607"/>
      <c r="GM48" s="607"/>
      <c r="GN48" s="607"/>
      <c r="GO48" s="607"/>
      <c r="GP48" s="607"/>
      <c r="GQ48" s="607"/>
      <c r="GR48" s="607"/>
      <c r="GS48" s="607"/>
      <c r="GT48" s="607"/>
      <c r="GU48" s="607"/>
      <c r="GV48" s="607"/>
      <c r="GW48" s="607"/>
      <c r="GX48" s="607"/>
      <c r="GY48" s="607"/>
      <c r="GZ48" s="607"/>
      <c r="HA48" s="607"/>
      <c r="HB48" s="607"/>
      <c r="HC48" s="607"/>
      <c r="HD48" s="607"/>
      <c r="HE48" s="607"/>
      <c r="HF48" s="607"/>
      <c r="HG48" s="607"/>
      <c r="HH48" s="607"/>
      <c r="HI48" s="607"/>
      <c r="HJ48" s="607"/>
      <c r="HK48" s="607"/>
      <c r="HL48" s="607"/>
      <c r="HM48" s="607"/>
      <c r="HN48" s="607"/>
      <c r="HO48" s="607"/>
      <c r="HP48" s="607"/>
      <c r="HQ48" s="607"/>
      <c r="HR48" s="607"/>
      <c r="HS48" s="607"/>
      <c r="HT48" s="607"/>
      <c r="HU48" s="607"/>
      <c r="HV48" s="607"/>
      <c r="HW48" s="607"/>
      <c r="HX48" s="607"/>
      <c r="HY48" s="607"/>
      <c r="HZ48" s="607"/>
      <c r="IA48" s="607"/>
      <c r="IB48" s="607"/>
      <c r="IC48" s="607"/>
      <c r="ID48" s="607"/>
      <c r="IE48" s="607"/>
      <c r="IF48" s="607"/>
      <c r="IG48" s="607"/>
      <c r="IH48" s="607"/>
      <c r="II48" s="607"/>
      <c r="IJ48" s="607"/>
    </row>
    <row r="49" spans="1:244" ht="15" customHeight="1">
      <c r="A49" s="588"/>
      <c r="B49" s="588"/>
      <c r="C49" s="665"/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  <c r="AC49" s="588"/>
      <c r="AD49" s="588"/>
      <c r="AE49" s="588"/>
      <c r="AF49" s="588"/>
      <c r="AG49" s="588"/>
      <c r="AH49" s="588"/>
      <c r="AW49" s="607"/>
      <c r="AX49" s="607"/>
      <c r="AY49" s="607"/>
      <c r="AZ49" s="607"/>
      <c r="BA49" s="606"/>
      <c r="BB49" s="607"/>
      <c r="BC49" s="607"/>
      <c r="BD49" s="607"/>
      <c r="BE49" s="607"/>
      <c r="BF49" s="607"/>
      <c r="BG49" s="607"/>
      <c r="BH49" s="607"/>
      <c r="BI49" s="607"/>
      <c r="BJ49" s="607"/>
      <c r="BK49" s="607"/>
      <c r="BL49" s="607"/>
      <c r="BM49" s="607"/>
      <c r="BN49" s="607"/>
      <c r="BO49" s="607"/>
      <c r="BP49" s="607"/>
      <c r="BQ49" s="607"/>
      <c r="BR49" s="607"/>
      <c r="BS49" s="607"/>
      <c r="BT49" s="607"/>
      <c r="BU49" s="607"/>
      <c r="BV49" s="607"/>
      <c r="BW49" s="607"/>
      <c r="BX49" s="607"/>
      <c r="BY49" s="607"/>
      <c r="BZ49" s="607"/>
      <c r="CA49" s="607"/>
      <c r="CB49" s="607"/>
      <c r="CC49" s="607"/>
      <c r="CD49" s="607"/>
      <c r="CE49" s="607"/>
      <c r="CF49" s="607"/>
      <c r="CG49" s="607"/>
      <c r="CH49" s="607"/>
      <c r="CI49" s="607"/>
      <c r="CJ49" s="607"/>
      <c r="CK49" s="607"/>
      <c r="CL49" s="607"/>
      <c r="CM49" s="607"/>
      <c r="CN49" s="607"/>
      <c r="CO49" s="607"/>
      <c r="CP49" s="607"/>
      <c r="CQ49" s="607"/>
      <c r="CR49" s="607"/>
      <c r="CS49" s="607"/>
      <c r="CT49" s="607"/>
      <c r="CU49" s="607"/>
      <c r="CV49" s="607"/>
      <c r="CW49" s="607"/>
      <c r="CX49" s="607"/>
      <c r="CY49" s="607"/>
      <c r="CZ49" s="607"/>
      <c r="DA49" s="607"/>
      <c r="DB49" s="607"/>
      <c r="DC49" s="607"/>
      <c r="DD49" s="607"/>
      <c r="DE49" s="607"/>
      <c r="DF49" s="607"/>
      <c r="DG49" s="607"/>
      <c r="DH49" s="607"/>
      <c r="DI49" s="607"/>
      <c r="DJ49" s="607"/>
      <c r="DK49" s="607"/>
      <c r="DL49" s="607"/>
      <c r="DM49" s="607"/>
      <c r="DN49" s="607"/>
      <c r="DO49" s="607"/>
      <c r="DP49" s="607"/>
      <c r="DQ49" s="607"/>
      <c r="DR49" s="607"/>
      <c r="DS49" s="607"/>
      <c r="DT49" s="607"/>
      <c r="DU49" s="607"/>
      <c r="DV49" s="607"/>
      <c r="DW49" s="607"/>
      <c r="DX49" s="607"/>
      <c r="DY49" s="607"/>
      <c r="DZ49" s="607"/>
      <c r="EA49" s="607"/>
      <c r="EB49" s="607"/>
      <c r="EC49" s="607"/>
      <c r="ED49" s="607"/>
      <c r="EE49" s="607"/>
      <c r="EF49" s="607"/>
      <c r="EG49" s="607"/>
      <c r="EH49" s="607"/>
      <c r="EI49" s="607"/>
      <c r="EJ49" s="607"/>
      <c r="EK49" s="607"/>
      <c r="EL49" s="607"/>
      <c r="EM49" s="607"/>
      <c r="EN49" s="607"/>
      <c r="EO49" s="607"/>
      <c r="EP49" s="607"/>
      <c r="EQ49" s="607"/>
      <c r="ER49" s="607"/>
      <c r="ES49" s="607"/>
      <c r="ET49" s="607"/>
      <c r="EU49" s="607"/>
      <c r="EV49" s="607"/>
      <c r="EW49" s="607"/>
      <c r="EX49" s="607"/>
      <c r="EY49" s="607"/>
      <c r="EZ49" s="607"/>
      <c r="FA49" s="607"/>
      <c r="FB49" s="607"/>
      <c r="FC49" s="607"/>
      <c r="FD49" s="607"/>
      <c r="FE49" s="607"/>
      <c r="FF49" s="607"/>
      <c r="FG49" s="607"/>
      <c r="FH49" s="607"/>
      <c r="FI49" s="607"/>
      <c r="FJ49" s="607"/>
      <c r="FK49" s="607"/>
      <c r="FL49" s="607"/>
      <c r="FM49" s="607"/>
      <c r="FN49" s="607"/>
      <c r="FO49" s="607"/>
      <c r="FP49" s="607"/>
      <c r="FQ49" s="607"/>
      <c r="FR49" s="607"/>
      <c r="FS49" s="607"/>
      <c r="FT49" s="607"/>
      <c r="FU49" s="607"/>
      <c r="FV49" s="607"/>
      <c r="FW49" s="607"/>
      <c r="FX49" s="607"/>
      <c r="FY49" s="607"/>
      <c r="FZ49" s="607"/>
      <c r="GA49" s="607"/>
      <c r="GB49" s="607"/>
      <c r="GC49" s="607"/>
      <c r="GD49" s="607"/>
      <c r="GE49" s="607"/>
      <c r="GF49" s="608"/>
      <c r="GG49" s="607"/>
      <c r="GH49" s="607"/>
      <c r="GI49" s="607"/>
      <c r="GJ49" s="607"/>
      <c r="GK49" s="607"/>
      <c r="GL49" s="607"/>
      <c r="GM49" s="607"/>
      <c r="GN49" s="607"/>
      <c r="GO49" s="607"/>
      <c r="GP49" s="607"/>
      <c r="GQ49" s="607"/>
      <c r="GR49" s="607"/>
      <c r="GS49" s="607"/>
      <c r="GT49" s="607"/>
      <c r="GU49" s="607"/>
      <c r="GV49" s="607"/>
      <c r="GW49" s="607"/>
      <c r="GX49" s="607"/>
      <c r="GY49" s="607"/>
      <c r="GZ49" s="607"/>
      <c r="HA49" s="607"/>
      <c r="HB49" s="607"/>
      <c r="HC49" s="607"/>
      <c r="HD49" s="607"/>
      <c r="HE49" s="607"/>
      <c r="HF49" s="607"/>
      <c r="HG49" s="607"/>
      <c r="HH49" s="607"/>
      <c r="HI49" s="607"/>
      <c r="HJ49" s="607"/>
      <c r="HK49" s="607"/>
      <c r="HL49" s="607"/>
      <c r="HM49" s="607"/>
      <c r="HN49" s="607"/>
      <c r="HO49" s="607"/>
      <c r="HP49" s="607"/>
      <c r="HQ49" s="607"/>
      <c r="HR49" s="607"/>
      <c r="HS49" s="607"/>
      <c r="HT49" s="607"/>
      <c r="HU49" s="607"/>
      <c r="HV49" s="607"/>
      <c r="HW49" s="607"/>
      <c r="HX49" s="607"/>
      <c r="HY49" s="607"/>
      <c r="HZ49" s="607"/>
      <c r="IA49" s="607"/>
      <c r="IB49" s="607"/>
      <c r="IC49" s="607"/>
      <c r="ID49" s="607"/>
      <c r="IE49" s="607"/>
      <c r="IF49" s="607"/>
      <c r="IG49" s="607"/>
      <c r="IH49" s="607"/>
      <c r="II49" s="607"/>
      <c r="IJ49" s="607"/>
    </row>
    <row r="50" spans="1:244" ht="15" customHeight="1">
      <c r="A50" s="588"/>
      <c r="B50" s="588"/>
      <c r="C50" s="665"/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  <c r="AC50" s="588"/>
      <c r="AD50" s="588"/>
      <c r="AE50" s="588"/>
      <c r="AF50" s="588"/>
      <c r="AG50" s="588"/>
      <c r="AH50" s="588"/>
      <c r="AW50" s="607"/>
      <c r="AX50" s="607"/>
      <c r="AY50" s="607"/>
      <c r="AZ50" s="607"/>
      <c r="BA50" s="606"/>
      <c r="BB50" s="607"/>
      <c r="BC50" s="607"/>
      <c r="BD50" s="607"/>
      <c r="BE50" s="607"/>
      <c r="BF50" s="607"/>
      <c r="BG50" s="607"/>
      <c r="BH50" s="607"/>
      <c r="BI50" s="607"/>
      <c r="BJ50" s="607"/>
      <c r="BK50" s="607"/>
      <c r="BL50" s="607"/>
      <c r="BM50" s="607"/>
      <c r="BN50" s="607"/>
      <c r="BO50" s="607"/>
      <c r="BP50" s="607"/>
      <c r="BQ50" s="607"/>
      <c r="BR50" s="607"/>
      <c r="BS50" s="607"/>
      <c r="BT50" s="607"/>
      <c r="BU50" s="607"/>
      <c r="BV50" s="607"/>
      <c r="BW50" s="607"/>
      <c r="BX50" s="607"/>
      <c r="BY50" s="607"/>
      <c r="BZ50" s="607"/>
      <c r="CA50" s="607"/>
      <c r="CB50" s="607"/>
      <c r="CC50" s="607"/>
      <c r="CD50" s="607"/>
      <c r="CE50" s="607"/>
      <c r="CF50" s="607"/>
      <c r="CG50" s="607"/>
      <c r="CH50" s="607"/>
      <c r="CI50" s="607"/>
      <c r="CJ50" s="607"/>
      <c r="CK50" s="607"/>
      <c r="CL50" s="607"/>
      <c r="CM50" s="607"/>
      <c r="CN50" s="607"/>
      <c r="CO50" s="607"/>
      <c r="CP50" s="607"/>
      <c r="CQ50" s="607"/>
      <c r="CR50" s="607"/>
      <c r="CS50" s="607"/>
      <c r="CT50" s="607"/>
      <c r="CU50" s="607"/>
      <c r="CV50" s="607"/>
      <c r="CW50" s="607"/>
      <c r="CX50" s="607"/>
      <c r="CY50" s="607"/>
      <c r="CZ50" s="607"/>
      <c r="DA50" s="607"/>
      <c r="DB50" s="607"/>
      <c r="DC50" s="607"/>
      <c r="DD50" s="607"/>
      <c r="DE50" s="607"/>
      <c r="DF50" s="607"/>
      <c r="DG50" s="607"/>
      <c r="DH50" s="607"/>
      <c r="DI50" s="607"/>
      <c r="DJ50" s="607"/>
      <c r="DK50" s="607"/>
      <c r="DL50" s="607"/>
      <c r="DM50" s="607"/>
      <c r="DN50" s="607"/>
      <c r="DO50" s="607"/>
      <c r="DP50" s="607"/>
      <c r="DQ50" s="607"/>
      <c r="DR50" s="607"/>
      <c r="DS50" s="607"/>
      <c r="DT50" s="607"/>
      <c r="DU50" s="607"/>
      <c r="DV50" s="607"/>
      <c r="DW50" s="607"/>
      <c r="DX50" s="607"/>
      <c r="DY50" s="607"/>
      <c r="DZ50" s="607"/>
      <c r="EA50" s="607"/>
      <c r="EB50" s="607"/>
      <c r="EC50" s="607"/>
      <c r="ED50" s="607"/>
      <c r="EE50" s="607"/>
      <c r="EF50" s="607"/>
      <c r="EG50" s="607"/>
      <c r="EH50" s="607"/>
      <c r="EI50" s="607"/>
      <c r="EJ50" s="607"/>
      <c r="EK50" s="607"/>
      <c r="EL50" s="607"/>
      <c r="EM50" s="607"/>
      <c r="EN50" s="607"/>
      <c r="EO50" s="607"/>
      <c r="EP50" s="607"/>
      <c r="EQ50" s="607"/>
      <c r="ER50" s="607"/>
      <c r="ES50" s="607"/>
      <c r="ET50" s="607"/>
      <c r="EU50" s="607"/>
      <c r="EV50" s="607"/>
      <c r="EW50" s="607"/>
      <c r="EX50" s="607"/>
      <c r="EY50" s="607"/>
      <c r="EZ50" s="607"/>
      <c r="FA50" s="607"/>
      <c r="FB50" s="607"/>
      <c r="FC50" s="607"/>
      <c r="FD50" s="607"/>
      <c r="FE50" s="607"/>
      <c r="FF50" s="607"/>
      <c r="FG50" s="607"/>
      <c r="FH50" s="607"/>
      <c r="FI50" s="607"/>
      <c r="FJ50" s="607"/>
      <c r="FK50" s="607"/>
      <c r="FL50" s="607"/>
      <c r="FM50" s="607"/>
      <c r="FN50" s="607"/>
      <c r="FO50" s="607"/>
      <c r="FP50" s="607"/>
      <c r="FQ50" s="607"/>
      <c r="FR50" s="607"/>
      <c r="FS50" s="607"/>
      <c r="FT50" s="607"/>
      <c r="FU50" s="607"/>
      <c r="FV50" s="607"/>
      <c r="FW50" s="607"/>
      <c r="FX50" s="607"/>
      <c r="FY50" s="607"/>
      <c r="FZ50" s="607"/>
      <c r="GA50" s="607"/>
      <c r="GB50" s="607"/>
      <c r="GC50" s="607"/>
      <c r="GD50" s="607"/>
      <c r="GE50" s="607"/>
      <c r="GF50" s="608"/>
      <c r="GG50" s="607"/>
      <c r="GH50" s="607"/>
      <c r="GI50" s="607"/>
      <c r="GJ50" s="607"/>
      <c r="GK50" s="607"/>
      <c r="GL50" s="607"/>
      <c r="GM50" s="607"/>
      <c r="GN50" s="607"/>
      <c r="GO50" s="607"/>
      <c r="GP50" s="607"/>
      <c r="GQ50" s="607"/>
      <c r="GR50" s="607"/>
      <c r="GS50" s="607"/>
      <c r="GT50" s="607"/>
      <c r="GU50" s="607"/>
      <c r="GV50" s="607"/>
      <c r="GW50" s="607"/>
      <c r="GX50" s="607"/>
      <c r="GY50" s="607"/>
      <c r="GZ50" s="607"/>
      <c r="HA50" s="607"/>
      <c r="HB50" s="607"/>
      <c r="HC50" s="607"/>
      <c r="HD50" s="607"/>
      <c r="HE50" s="607"/>
      <c r="HF50" s="607"/>
      <c r="HG50" s="607"/>
      <c r="HH50" s="607"/>
      <c r="HI50" s="607"/>
      <c r="HJ50" s="607"/>
      <c r="HK50" s="607"/>
      <c r="HL50" s="607"/>
      <c r="HM50" s="607"/>
      <c r="HN50" s="607"/>
      <c r="HO50" s="607"/>
      <c r="HP50" s="607"/>
      <c r="HQ50" s="607"/>
      <c r="HR50" s="607"/>
      <c r="HS50" s="607"/>
      <c r="HT50" s="607"/>
      <c r="HU50" s="607"/>
      <c r="HV50" s="607"/>
      <c r="HW50" s="607"/>
      <c r="HX50" s="607"/>
      <c r="HY50" s="607"/>
      <c r="HZ50" s="607"/>
      <c r="IA50" s="607"/>
      <c r="IB50" s="607"/>
      <c r="IC50" s="607"/>
      <c r="ID50" s="607"/>
      <c r="IE50" s="607"/>
      <c r="IF50" s="607"/>
      <c r="IG50" s="607"/>
      <c r="IH50" s="607"/>
      <c r="II50" s="607"/>
      <c r="IJ50" s="607"/>
    </row>
    <row r="51" spans="1:244" ht="15" customHeight="1">
      <c r="A51" s="588"/>
      <c r="B51" s="588"/>
      <c r="C51" s="665"/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  <c r="AC51" s="588"/>
      <c r="AD51" s="588"/>
      <c r="AE51" s="588"/>
      <c r="AF51" s="588"/>
      <c r="AG51" s="588"/>
      <c r="AH51" s="588"/>
      <c r="AW51" s="607"/>
      <c r="AX51" s="607"/>
      <c r="AY51" s="607"/>
      <c r="AZ51" s="607"/>
      <c r="BA51" s="606"/>
      <c r="BB51" s="607"/>
      <c r="BC51" s="607"/>
      <c r="BD51" s="607"/>
      <c r="BE51" s="607"/>
      <c r="BF51" s="607"/>
      <c r="BG51" s="607"/>
      <c r="BH51" s="607"/>
      <c r="BI51" s="607"/>
      <c r="BJ51" s="607"/>
      <c r="BK51" s="607"/>
      <c r="BL51" s="607"/>
      <c r="BM51" s="607"/>
      <c r="BN51" s="607"/>
      <c r="BO51" s="607"/>
      <c r="BP51" s="607"/>
      <c r="BQ51" s="607"/>
      <c r="BR51" s="607"/>
      <c r="BS51" s="607"/>
      <c r="BT51" s="607"/>
      <c r="BU51" s="607"/>
      <c r="BV51" s="607"/>
      <c r="BW51" s="607"/>
      <c r="BX51" s="607"/>
      <c r="BY51" s="607"/>
      <c r="BZ51" s="607"/>
      <c r="CA51" s="607"/>
      <c r="CB51" s="607"/>
      <c r="CC51" s="607"/>
      <c r="CD51" s="607"/>
      <c r="CE51" s="607"/>
      <c r="CF51" s="607"/>
      <c r="CG51" s="607"/>
      <c r="CH51" s="607"/>
      <c r="CI51" s="607"/>
      <c r="CJ51" s="607"/>
      <c r="CK51" s="607"/>
      <c r="CL51" s="607"/>
      <c r="CM51" s="607"/>
      <c r="CN51" s="607"/>
      <c r="CO51" s="607"/>
      <c r="CP51" s="607"/>
      <c r="CQ51" s="607"/>
      <c r="CR51" s="607"/>
      <c r="CS51" s="607"/>
      <c r="CT51" s="607"/>
      <c r="CU51" s="607"/>
      <c r="CV51" s="607"/>
      <c r="CW51" s="607"/>
      <c r="CX51" s="607"/>
      <c r="CY51" s="607"/>
      <c r="CZ51" s="607"/>
      <c r="DA51" s="607"/>
      <c r="DB51" s="607"/>
      <c r="DC51" s="607"/>
      <c r="DD51" s="607"/>
      <c r="DE51" s="607"/>
      <c r="DF51" s="607"/>
      <c r="DG51" s="607"/>
      <c r="DH51" s="607"/>
      <c r="DI51" s="607"/>
      <c r="DJ51" s="607"/>
      <c r="DK51" s="607"/>
      <c r="DL51" s="607"/>
      <c r="DM51" s="607"/>
      <c r="DN51" s="607"/>
      <c r="DO51" s="607"/>
      <c r="DP51" s="607"/>
      <c r="DQ51" s="607"/>
      <c r="DR51" s="607"/>
      <c r="DS51" s="607"/>
      <c r="DT51" s="607"/>
      <c r="DU51" s="607"/>
      <c r="DV51" s="607"/>
      <c r="DW51" s="607"/>
      <c r="DX51" s="607"/>
      <c r="DY51" s="607"/>
      <c r="DZ51" s="607"/>
      <c r="EA51" s="607"/>
      <c r="EB51" s="607"/>
      <c r="EC51" s="607"/>
      <c r="ED51" s="607"/>
      <c r="EE51" s="607"/>
      <c r="EF51" s="607"/>
      <c r="EG51" s="607"/>
      <c r="EH51" s="607"/>
      <c r="EI51" s="607"/>
      <c r="EJ51" s="607"/>
      <c r="EK51" s="607"/>
      <c r="EL51" s="607"/>
      <c r="EM51" s="607"/>
      <c r="EN51" s="607"/>
      <c r="EO51" s="607"/>
      <c r="EP51" s="607"/>
      <c r="EQ51" s="607"/>
      <c r="ER51" s="607"/>
      <c r="ES51" s="607"/>
      <c r="ET51" s="607"/>
      <c r="EU51" s="607"/>
      <c r="EV51" s="607"/>
      <c r="EW51" s="607"/>
      <c r="EX51" s="607"/>
      <c r="EY51" s="607"/>
      <c r="EZ51" s="607"/>
      <c r="FA51" s="607"/>
      <c r="FB51" s="607"/>
      <c r="FC51" s="607"/>
      <c r="FD51" s="607"/>
      <c r="FE51" s="607"/>
      <c r="FF51" s="607"/>
      <c r="FG51" s="607"/>
      <c r="FH51" s="607"/>
      <c r="FI51" s="607"/>
      <c r="FJ51" s="607"/>
      <c r="FK51" s="607"/>
      <c r="FL51" s="607"/>
      <c r="FM51" s="607"/>
      <c r="FN51" s="607"/>
      <c r="FO51" s="607"/>
      <c r="FP51" s="607"/>
      <c r="FQ51" s="607"/>
      <c r="FR51" s="607"/>
      <c r="FS51" s="607"/>
      <c r="FT51" s="607"/>
      <c r="FU51" s="607"/>
      <c r="FV51" s="607"/>
      <c r="FW51" s="607"/>
      <c r="FX51" s="607"/>
      <c r="FY51" s="607"/>
      <c r="FZ51" s="607"/>
      <c r="GA51" s="607"/>
      <c r="GB51" s="607"/>
      <c r="GC51" s="607"/>
      <c r="GD51" s="607"/>
      <c r="GE51" s="607"/>
      <c r="GF51" s="608"/>
      <c r="GG51" s="607"/>
      <c r="GH51" s="607"/>
      <c r="GI51" s="607"/>
      <c r="GJ51" s="607"/>
      <c r="GK51" s="607"/>
      <c r="GL51" s="607"/>
      <c r="GM51" s="607"/>
      <c r="GN51" s="607"/>
      <c r="GO51" s="607"/>
      <c r="GP51" s="607"/>
      <c r="GQ51" s="607"/>
      <c r="GR51" s="607"/>
      <c r="GS51" s="607"/>
      <c r="GT51" s="607"/>
      <c r="GU51" s="607"/>
      <c r="GV51" s="607"/>
      <c r="GW51" s="607"/>
      <c r="GX51" s="607"/>
      <c r="GY51" s="607"/>
      <c r="GZ51" s="607"/>
      <c r="HA51" s="607"/>
      <c r="HB51" s="607"/>
      <c r="HC51" s="607"/>
      <c r="HD51" s="607"/>
      <c r="HE51" s="607"/>
      <c r="HF51" s="607"/>
      <c r="HG51" s="607"/>
      <c r="HH51" s="607"/>
      <c r="HI51" s="607"/>
      <c r="HJ51" s="607"/>
      <c r="HK51" s="607"/>
      <c r="HL51" s="607"/>
      <c r="HM51" s="607"/>
      <c r="HN51" s="607"/>
      <c r="HO51" s="607"/>
      <c r="HP51" s="607"/>
      <c r="HQ51" s="607"/>
      <c r="HR51" s="607"/>
      <c r="HS51" s="607"/>
      <c r="HT51" s="607"/>
      <c r="HU51" s="607"/>
      <c r="HV51" s="607"/>
      <c r="HW51" s="607"/>
      <c r="HX51" s="607"/>
      <c r="HY51" s="607"/>
      <c r="HZ51" s="607"/>
      <c r="IA51" s="607"/>
      <c r="IB51" s="607"/>
      <c r="IC51" s="607"/>
      <c r="ID51" s="607"/>
      <c r="IE51" s="607"/>
      <c r="IF51" s="607"/>
      <c r="IG51" s="607"/>
      <c r="IH51" s="607"/>
      <c r="II51" s="607"/>
      <c r="IJ51" s="607"/>
    </row>
    <row r="52" spans="1:244" ht="15" customHeight="1">
      <c r="A52" s="588"/>
      <c r="B52" s="588"/>
      <c r="C52" s="665"/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  <c r="AC52" s="588"/>
      <c r="AD52" s="588"/>
      <c r="AE52" s="588"/>
      <c r="AF52" s="588"/>
      <c r="AG52" s="588"/>
      <c r="AH52" s="588"/>
      <c r="AW52" s="607"/>
      <c r="AX52" s="607"/>
      <c r="AY52" s="607"/>
      <c r="AZ52" s="607"/>
      <c r="BA52" s="606"/>
      <c r="BB52" s="607"/>
      <c r="BC52" s="607"/>
      <c r="BD52" s="607"/>
      <c r="BE52" s="607"/>
      <c r="BF52" s="607"/>
      <c r="BG52" s="607"/>
      <c r="BH52" s="607"/>
      <c r="BI52" s="607"/>
      <c r="BJ52" s="607"/>
      <c r="BK52" s="607"/>
      <c r="BL52" s="607"/>
      <c r="BM52" s="607"/>
      <c r="BN52" s="607"/>
      <c r="BO52" s="607"/>
      <c r="BP52" s="607"/>
      <c r="BQ52" s="607"/>
      <c r="BR52" s="607"/>
      <c r="BS52" s="607"/>
      <c r="BT52" s="607"/>
      <c r="BU52" s="607"/>
      <c r="BV52" s="607"/>
      <c r="BW52" s="607"/>
      <c r="BX52" s="607"/>
      <c r="BY52" s="607"/>
      <c r="BZ52" s="607"/>
      <c r="CA52" s="607"/>
      <c r="CB52" s="607"/>
      <c r="CC52" s="607"/>
      <c r="CD52" s="607"/>
      <c r="CE52" s="607"/>
      <c r="CF52" s="607"/>
      <c r="CG52" s="607"/>
      <c r="CH52" s="607"/>
      <c r="CI52" s="607"/>
      <c r="CJ52" s="607"/>
      <c r="CK52" s="607"/>
      <c r="CL52" s="607"/>
      <c r="CM52" s="607"/>
      <c r="CN52" s="607"/>
      <c r="CO52" s="607"/>
      <c r="CP52" s="607"/>
      <c r="CQ52" s="607"/>
      <c r="CR52" s="607"/>
      <c r="CS52" s="607"/>
      <c r="CT52" s="607"/>
      <c r="CU52" s="607"/>
      <c r="CV52" s="607"/>
      <c r="CW52" s="607"/>
      <c r="CX52" s="607"/>
      <c r="CY52" s="607"/>
      <c r="CZ52" s="607"/>
      <c r="DA52" s="607"/>
      <c r="DB52" s="607"/>
      <c r="DC52" s="607"/>
      <c r="DD52" s="607"/>
      <c r="DE52" s="607"/>
      <c r="DF52" s="607"/>
      <c r="DG52" s="607"/>
      <c r="DH52" s="607"/>
      <c r="DI52" s="607"/>
      <c r="DJ52" s="607"/>
      <c r="DK52" s="607"/>
      <c r="DL52" s="607"/>
      <c r="DM52" s="607"/>
      <c r="DN52" s="607"/>
      <c r="DO52" s="607"/>
      <c r="DP52" s="607"/>
      <c r="DQ52" s="607"/>
      <c r="DR52" s="607"/>
      <c r="DS52" s="607"/>
      <c r="DT52" s="607"/>
      <c r="DU52" s="607"/>
      <c r="DV52" s="607"/>
      <c r="DW52" s="607"/>
      <c r="DX52" s="607"/>
      <c r="DY52" s="607"/>
      <c r="DZ52" s="607"/>
      <c r="EA52" s="607"/>
      <c r="EB52" s="607"/>
      <c r="EC52" s="607"/>
      <c r="ED52" s="607"/>
      <c r="EE52" s="607"/>
      <c r="EF52" s="607"/>
      <c r="EG52" s="607"/>
      <c r="EH52" s="607"/>
      <c r="EI52" s="607"/>
      <c r="EJ52" s="607"/>
      <c r="EK52" s="607"/>
      <c r="EL52" s="607"/>
      <c r="EM52" s="607"/>
      <c r="EN52" s="607"/>
      <c r="EO52" s="607"/>
      <c r="EP52" s="607"/>
      <c r="EQ52" s="607"/>
      <c r="ER52" s="607"/>
      <c r="ES52" s="607"/>
      <c r="ET52" s="607"/>
      <c r="EU52" s="607"/>
      <c r="EV52" s="607"/>
      <c r="EW52" s="607"/>
      <c r="EX52" s="607"/>
      <c r="EY52" s="607"/>
      <c r="EZ52" s="607"/>
      <c r="FA52" s="607"/>
      <c r="FB52" s="607"/>
      <c r="FC52" s="607"/>
      <c r="FD52" s="607"/>
      <c r="FE52" s="607"/>
      <c r="FF52" s="607"/>
      <c r="FG52" s="607"/>
      <c r="FH52" s="607"/>
      <c r="FI52" s="607"/>
      <c r="FJ52" s="607"/>
      <c r="FK52" s="607"/>
      <c r="FL52" s="607"/>
      <c r="FM52" s="607"/>
      <c r="FN52" s="607"/>
      <c r="FO52" s="607"/>
      <c r="FP52" s="607"/>
      <c r="FQ52" s="607"/>
      <c r="FR52" s="607"/>
      <c r="FS52" s="607"/>
      <c r="FT52" s="607"/>
      <c r="FU52" s="607"/>
      <c r="FV52" s="607"/>
      <c r="FW52" s="607"/>
      <c r="FX52" s="607"/>
      <c r="FY52" s="607"/>
      <c r="FZ52" s="607"/>
      <c r="GA52" s="607"/>
      <c r="GB52" s="607"/>
      <c r="GC52" s="607"/>
      <c r="GD52" s="607"/>
      <c r="GE52" s="607"/>
      <c r="GF52" s="608"/>
      <c r="GG52" s="607"/>
      <c r="GH52" s="607"/>
      <c r="GI52" s="607"/>
      <c r="GJ52" s="607"/>
      <c r="GK52" s="607"/>
      <c r="GL52" s="607"/>
      <c r="GM52" s="607"/>
      <c r="GN52" s="607"/>
      <c r="GO52" s="607"/>
      <c r="GP52" s="607"/>
      <c r="GQ52" s="607"/>
      <c r="GR52" s="607"/>
      <c r="GS52" s="607"/>
      <c r="GT52" s="607"/>
      <c r="GU52" s="607"/>
      <c r="GV52" s="607"/>
      <c r="GW52" s="607"/>
      <c r="GX52" s="607"/>
      <c r="GY52" s="607"/>
      <c r="GZ52" s="607"/>
      <c r="HA52" s="607"/>
      <c r="HB52" s="607"/>
      <c r="HC52" s="607"/>
      <c r="HD52" s="607"/>
      <c r="HE52" s="607"/>
      <c r="HF52" s="607"/>
      <c r="HG52" s="607"/>
      <c r="HH52" s="607"/>
      <c r="HI52" s="607"/>
      <c r="HJ52" s="607"/>
      <c r="HK52" s="607"/>
      <c r="HL52" s="607"/>
      <c r="HM52" s="607"/>
      <c r="HN52" s="607"/>
      <c r="HO52" s="607"/>
      <c r="HP52" s="607"/>
      <c r="HQ52" s="607"/>
      <c r="HR52" s="607"/>
      <c r="HS52" s="607"/>
      <c r="HT52" s="607"/>
      <c r="HU52" s="607"/>
      <c r="HV52" s="607"/>
      <c r="HW52" s="607"/>
      <c r="HX52" s="607"/>
      <c r="HY52" s="607"/>
      <c r="HZ52" s="607"/>
      <c r="IA52" s="607"/>
      <c r="IB52" s="607"/>
      <c r="IC52" s="607"/>
      <c r="ID52" s="607"/>
      <c r="IE52" s="607"/>
      <c r="IF52" s="607"/>
      <c r="IG52" s="607"/>
      <c r="IH52" s="607"/>
      <c r="II52" s="607"/>
      <c r="IJ52" s="607"/>
    </row>
    <row r="53" spans="1:244" ht="15" customHeight="1">
      <c r="A53" s="588"/>
      <c r="B53" s="588"/>
      <c r="C53" s="665"/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  <c r="AC53" s="588"/>
      <c r="AD53" s="588"/>
      <c r="AE53" s="588"/>
      <c r="AF53" s="588"/>
      <c r="AG53" s="588"/>
      <c r="AH53" s="588"/>
      <c r="AW53" s="607"/>
      <c r="AX53" s="607"/>
      <c r="AY53" s="607"/>
      <c r="AZ53" s="607"/>
      <c r="BA53" s="606"/>
      <c r="BB53" s="607"/>
      <c r="BC53" s="607"/>
      <c r="BD53" s="607"/>
      <c r="BE53" s="607"/>
      <c r="BF53" s="607"/>
      <c r="BG53" s="607"/>
      <c r="BH53" s="607"/>
      <c r="BI53" s="607"/>
      <c r="BJ53" s="607"/>
      <c r="BK53" s="607"/>
      <c r="BL53" s="607"/>
      <c r="BM53" s="607"/>
      <c r="BN53" s="607"/>
      <c r="BO53" s="607"/>
      <c r="BP53" s="607"/>
      <c r="BQ53" s="607"/>
      <c r="BR53" s="607"/>
      <c r="BS53" s="607"/>
      <c r="BT53" s="607"/>
      <c r="BU53" s="607"/>
      <c r="BV53" s="607"/>
      <c r="BW53" s="607"/>
      <c r="BX53" s="607"/>
      <c r="BY53" s="607"/>
      <c r="BZ53" s="607"/>
      <c r="CA53" s="607"/>
      <c r="CB53" s="607"/>
      <c r="CC53" s="607"/>
      <c r="CD53" s="607"/>
      <c r="CE53" s="607"/>
      <c r="CF53" s="607"/>
      <c r="CG53" s="607"/>
      <c r="CH53" s="607"/>
      <c r="CI53" s="607"/>
      <c r="CJ53" s="607"/>
      <c r="CK53" s="607"/>
      <c r="CL53" s="607"/>
      <c r="CM53" s="607"/>
      <c r="CN53" s="607"/>
      <c r="CO53" s="607"/>
      <c r="CP53" s="607"/>
      <c r="CQ53" s="607"/>
      <c r="CR53" s="607"/>
      <c r="CS53" s="607"/>
      <c r="CT53" s="607"/>
      <c r="CU53" s="607"/>
      <c r="CV53" s="607"/>
      <c r="CW53" s="607"/>
      <c r="CX53" s="607"/>
      <c r="CY53" s="607"/>
      <c r="CZ53" s="607"/>
      <c r="DA53" s="607"/>
      <c r="DB53" s="607"/>
      <c r="DC53" s="607"/>
      <c r="DD53" s="607"/>
      <c r="DE53" s="607"/>
      <c r="DF53" s="607"/>
      <c r="DG53" s="607"/>
      <c r="DH53" s="607"/>
      <c r="DI53" s="607"/>
      <c r="DJ53" s="607"/>
      <c r="DK53" s="607"/>
      <c r="DL53" s="607"/>
      <c r="DM53" s="607"/>
      <c r="DN53" s="607"/>
      <c r="DO53" s="607"/>
      <c r="DP53" s="607"/>
      <c r="DQ53" s="607"/>
      <c r="DR53" s="607"/>
      <c r="DS53" s="607"/>
      <c r="DT53" s="607"/>
      <c r="DU53" s="607"/>
      <c r="DV53" s="607"/>
      <c r="DW53" s="607"/>
      <c r="DX53" s="607"/>
      <c r="DY53" s="607"/>
      <c r="DZ53" s="607"/>
      <c r="EA53" s="607"/>
      <c r="EB53" s="607"/>
      <c r="EC53" s="607"/>
      <c r="ED53" s="607"/>
      <c r="EE53" s="607"/>
      <c r="EF53" s="607"/>
      <c r="EG53" s="607"/>
      <c r="EH53" s="607"/>
      <c r="EI53" s="607"/>
      <c r="EJ53" s="607"/>
      <c r="EK53" s="607"/>
      <c r="EL53" s="607"/>
      <c r="EM53" s="607"/>
      <c r="EN53" s="607"/>
      <c r="EO53" s="607"/>
      <c r="EP53" s="607"/>
      <c r="EQ53" s="607"/>
      <c r="ER53" s="607"/>
      <c r="ES53" s="607"/>
      <c r="ET53" s="607"/>
      <c r="EU53" s="607"/>
      <c r="EV53" s="607"/>
      <c r="EW53" s="607"/>
      <c r="EX53" s="607"/>
      <c r="EY53" s="607"/>
      <c r="EZ53" s="607"/>
      <c r="FA53" s="607"/>
      <c r="FB53" s="607"/>
      <c r="FC53" s="607"/>
      <c r="FD53" s="607"/>
      <c r="FE53" s="607"/>
      <c r="FF53" s="607"/>
      <c r="FG53" s="607"/>
      <c r="FH53" s="607"/>
      <c r="FI53" s="607"/>
      <c r="FJ53" s="607"/>
      <c r="FK53" s="607"/>
      <c r="FL53" s="607"/>
      <c r="FM53" s="607"/>
      <c r="FN53" s="607"/>
      <c r="FO53" s="607"/>
      <c r="FP53" s="607"/>
      <c r="FQ53" s="607"/>
      <c r="FR53" s="607"/>
      <c r="FS53" s="607"/>
      <c r="FT53" s="607"/>
      <c r="FU53" s="607"/>
      <c r="FV53" s="607"/>
      <c r="FW53" s="607"/>
      <c r="FX53" s="607"/>
      <c r="FY53" s="607"/>
      <c r="FZ53" s="607"/>
      <c r="GA53" s="607"/>
      <c r="GB53" s="607"/>
      <c r="GC53" s="607"/>
      <c r="GD53" s="607"/>
      <c r="GE53" s="607"/>
      <c r="GF53" s="608"/>
      <c r="GG53" s="607"/>
      <c r="GH53" s="607"/>
      <c r="GI53" s="607"/>
      <c r="GJ53" s="607"/>
      <c r="GK53" s="607"/>
      <c r="GL53" s="607"/>
      <c r="GM53" s="607"/>
      <c r="GN53" s="607"/>
      <c r="GO53" s="607"/>
      <c r="GP53" s="607"/>
      <c r="GQ53" s="607"/>
      <c r="GR53" s="607"/>
      <c r="GS53" s="607"/>
      <c r="GT53" s="607"/>
      <c r="GU53" s="607"/>
      <c r="GV53" s="607"/>
      <c r="GW53" s="607"/>
      <c r="GX53" s="607"/>
      <c r="GY53" s="607"/>
      <c r="GZ53" s="607"/>
      <c r="HA53" s="607"/>
      <c r="HB53" s="607"/>
      <c r="HC53" s="607"/>
      <c r="HD53" s="607"/>
      <c r="HE53" s="607"/>
      <c r="HF53" s="607"/>
      <c r="HG53" s="607"/>
      <c r="HH53" s="607"/>
      <c r="HI53" s="607"/>
      <c r="HJ53" s="607"/>
      <c r="HK53" s="607"/>
      <c r="HL53" s="607"/>
      <c r="HM53" s="607"/>
      <c r="HN53" s="607"/>
      <c r="HO53" s="607"/>
      <c r="HP53" s="607"/>
      <c r="HQ53" s="607"/>
      <c r="HR53" s="607"/>
      <c r="HS53" s="607"/>
      <c r="HT53" s="607"/>
      <c r="HU53" s="607"/>
      <c r="HV53" s="607"/>
      <c r="HW53" s="607"/>
      <c r="HX53" s="607"/>
      <c r="HY53" s="607"/>
      <c r="HZ53" s="607"/>
      <c r="IA53" s="607"/>
      <c r="IB53" s="607"/>
      <c r="IC53" s="607"/>
      <c r="ID53" s="607"/>
      <c r="IE53" s="607"/>
      <c r="IF53" s="607"/>
      <c r="IG53" s="607"/>
      <c r="IH53" s="607"/>
      <c r="II53" s="607"/>
      <c r="IJ53" s="607"/>
    </row>
    <row r="54" spans="1:244" ht="15" customHeight="1">
      <c r="A54" s="588"/>
      <c r="B54" s="588"/>
      <c r="C54" s="665"/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  <c r="AC54" s="588"/>
      <c r="AD54" s="588"/>
      <c r="AE54" s="588"/>
      <c r="AF54" s="588"/>
      <c r="AG54" s="588"/>
      <c r="AH54" s="588"/>
      <c r="AW54" s="607"/>
      <c r="AX54" s="607"/>
      <c r="AY54" s="607"/>
      <c r="AZ54" s="607"/>
      <c r="BA54" s="606"/>
      <c r="BB54" s="607"/>
      <c r="BC54" s="607"/>
      <c r="BD54" s="607"/>
      <c r="BE54" s="607"/>
      <c r="BF54" s="607"/>
      <c r="BG54" s="607"/>
      <c r="BH54" s="607"/>
      <c r="BI54" s="607"/>
      <c r="BJ54" s="607"/>
      <c r="BK54" s="607"/>
      <c r="BL54" s="607"/>
      <c r="BM54" s="607"/>
      <c r="BN54" s="607"/>
      <c r="BO54" s="607"/>
      <c r="BP54" s="607"/>
      <c r="BQ54" s="607"/>
      <c r="BR54" s="607"/>
      <c r="BS54" s="607"/>
      <c r="BT54" s="607"/>
      <c r="BU54" s="607"/>
      <c r="BV54" s="607"/>
      <c r="BW54" s="607"/>
      <c r="BX54" s="607"/>
      <c r="BY54" s="607"/>
      <c r="BZ54" s="607"/>
      <c r="CA54" s="607"/>
      <c r="CB54" s="607"/>
      <c r="CC54" s="607"/>
      <c r="CD54" s="607"/>
      <c r="CE54" s="607"/>
      <c r="CF54" s="607"/>
      <c r="CG54" s="607"/>
      <c r="CH54" s="607"/>
      <c r="CI54" s="607"/>
      <c r="CJ54" s="607"/>
      <c r="CK54" s="607"/>
      <c r="CL54" s="607"/>
      <c r="CM54" s="607"/>
      <c r="CN54" s="607"/>
      <c r="CO54" s="607"/>
      <c r="CP54" s="607"/>
      <c r="CQ54" s="607"/>
      <c r="CR54" s="607"/>
      <c r="CS54" s="607"/>
      <c r="CT54" s="607"/>
      <c r="CU54" s="607"/>
      <c r="CV54" s="607"/>
      <c r="CW54" s="607"/>
      <c r="CX54" s="607"/>
      <c r="CY54" s="607"/>
      <c r="CZ54" s="607"/>
      <c r="DA54" s="607"/>
      <c r="DB54" s="607"/>
      <c r="DC54" s="607"/>
      <c r="DD54" s="607"/>
      <c r="DE54" s="607"/>
      <c r="DF54" s="607"/>
      <c r="DG54" s="607"/>
      <c r="DH54" s="607"/>
      <c r="DI54" s="607"/>
      <c r="DJ54" s="607"/>
      <c r="DK54" s="607"/>
      <c r="DL54" s="607"/>
      <c r="DM54" s="607"/>
      <c r="DN54" s="607"/>
      <c r="DO54" s="607"/>
      <c r="DP54" s="607"/>
      <c r="DQ54" s="607"/>
      <c r="DR54" s="607"/>
      <c r="DS54" s="607"/>
      <c r="DT54" s="607"/>
      <c r="DU54" s="607"/>
      <c r="DV54" s="607"/>
      <c r="DW54" s="607"/>
      <c r="DX54" s="607"/>
      <c r="DY54" s="607"/>
      <c r="DZ54" s="607"/>
      <c r="EA54" s="607"/>
      <c r="EB54" s="607"/>
      <c r="EC54" s="607"/>
      <c r="ED54" s="607"/>
      <c r="EE54" s="607"/>
      <c r="EF54" s="607"/>
      <c r="EG54" s="607"/>
      <c r="EH54" s="607"/>
      <c r="EI54" s="607"/>
      <c r="EJ54" s="607"/>
      <c r="EK54" s="607"/>
      <c r="EL54" s="607"/>
      <c r="EM54" s="607"/>
      <c r="EN54" s="607"/>
      <c r="EO54" s="607"/>
      <c r="EP54" s="607"/>
      <c r="EQ54" s="607"/>
      <c r="ER54" s="607"/>
      <c r="ES54" s="607"/>
      <c r="ET54" s="607"/>
      <c r="EU54" s="607"/>
      <c r="EV54" s="607"/>
      <c r="EW54" s="607"/>
      <c r="EX54" s="607"/>
      <c r="EY54" s="607"/>
      <c r="EZ54" s="607"/>
      <c r="FA54" s="607"/>
      <c r="FB54" s="607"/>
      <c r="FC54" s="607"/>
      <c r="FD54" s="607"/>
      <c r="FE54" s="607"/>
      <c r="FF54" s="607"/>
      <c r="FG54" s="607"/>
      <c r="FH54" s="607"/>
      <c r="FI54" s="607"/>
      <c r="FJ54" s="607"/>
      <c r="FK54" s="607"/>
      <c r="FL54" s="607"/>
      <c r="FM54" s="607"/>
      <c r="FN54" s="607"/>
      <c r="FO54" s="607"/>
      <c r="FP54" s="607"/>
      <c r="FQ54" s="607"/>
      <c r="FR54" s="607"/>
      <c r="FS54" s="607"/>
      <c r="FT54" s="607"/>
      <c r="FU54" s="607"/>
      <c r="FV54" s="607"/>
      <c r="FW54" s="607"/>
      <c r="FX54" s="607"/>
      <c r="FY54" s="607"/>
      <c r="FZ54" s="607"/>
      <c r="GA54" s="607"/>
      <c r="GB54" s="607"/>
      <c r="GC54" s="607"/>
      <c r="GD54" s="607"/>
      <c r="GE54" s="607"/>
      <c r="GF54" s="608"/>
      <c r="GG54" s="607"/>
      <c r="GH54" s="607"/>
      <c r="GI54" s="607"/>
      <c r="GJ54" s="607"/>
      <c r="GK54" s="607"/>
      <c r="GL54" s="607"/>
      <c r="GM54" s="607"/>
      <c r="GN54" s="607"/>
      <c r="GO54" s="607"/>
      <c r="GP54" s="607"/>
      <c r="GQ54" s="607"/>
      <c r="GR54" s="607"/>
      <c r="GS54" s="607"/>
      <c r="GT54" s="607"/>
      <c r="GU54" s="607"/>
      <c r="GV54" s="607"/>
      <c r="GW54" s="607"/>
      <c r="GX54" s="607"/>
      <c r="GY54" s="607"/>
      <c r="GZ54" s="607"/>
      <c r="HA54" s="607"/>
      <c r="HB54" s="607"/>
      <c r="HC54" s="607"/>
      <c r="HD54" s="607"/>
      <c r="HE54" s="607"/>
      <c r="HF54" s="607"/>
      <c r="HG54" s="607"/>
      <c r="HH54" s="607"/>
      <c r="HI54" s="607"/>
      <c r="HJ54" s="607"/>
      <c r="HK54" s="607"/>
      <c r="HL54" s="607"/>
      <c r="HM54" s="607"/>
      <c r="HN54" s="607"/>
      <c r="HO54" s="607"/>
      <c r="HP54" s="607"/>
      <c r="HQ54" s="607"/>
      <c r="HR54" s="607"/>
      <c r="HS54" s="607"/>
      <c r="HT54" s="607"/>
      <c r="HU54" s="607"/>
      <c r="HV54" s="607"/>
      <c r="HW54" s="607"/>
      <c r="HX54" s="607"/>
      <c r="HY54" s="607"/>
      <c r="HZ54" s="607"/>
      <c r="IA54" s="607"/>
      <c r="IB54" s="607"/>
      <c r="IC54" s="607"/>
      <c r="ID54" s="607"/>
      <c r="IE54" s="607"/>
      <c r="IF54" s="607"/>
      <c r="IG54" s="607"/>
      <c r="IH54" s="607"/>
      <c r="II54" s="607"/>
      <c r="IJ54" s="607"/>
    </row>
    <row r="55" spans="1:244" ht="15" customHeight="1">
      <c r="A55" s="588"/>
      <c r="B55" s="588"/>
      <c r="C55" s="665"/>
      <c r="D55" s="588"/>
      <c r="E55" s="588"/>
      <c r="F55" s="588"/>
      <c r="G55" s="588"/>
      <c r="H55" s="588"/>
      <c r="I55" s="588"/>
      <c r="J55" s="588"/>
      <c r="K55" s="588"/>
      <c r="L55" s="588"/>
      <c r="M55" s="588"/>
      <c r="N55" s="588"/>
      <c r="O55" s="588"/>
      <c r="P55" s="588"/>
      <c r="Q55" s="588"/>
      <c r="R55" s="588"/>
      <c r="S55" s="588"/>
      <c r="T55" s="588"/>
      <c r="U55" s="588"/>
      <c r="V55" s="588"/>
      <c r="W55" s="588"/>
      <c r="X55" s="588"/>
      <c r="Y55" s="588"/>
      <c r="Z55" s="588"/>
      <c r="AA55" s="588"/>
      <c r="AB55" s="588"/>
      <c r="AC55" s="588"/>
      <c r="AD55" s="588"/>
      <c r="AE55" s="588"/>
      <c r="AF55" s="588"/>
      <c r="AG55" s="588"/>
      <c r="AH55" s="588"/>
      <c r="AW55" s="607"/>
      <c r="AX55" s="607"/>
      <c r="AY55" s="607"/>
      <c r="AZ55" s="607"/>
      <c r="BA55" s="606"/>
      <c r="BB55" s="607"/>
      <c r="BC55" s="607"/>
      <c r="BD55" s="607"/>
      <c r="BE55" s="607"/>
      <c r="BF55" s="607"/>
      <c r="BG55" s="607"/>
      <c r="BH55" s="607"/>
      <c r="BI55" s="607"/>
      <c r="BJ55" s="607"/>
      <c r="BK55" s="607"/>
      <c r="BL55" s="607"/>
      <c r="BM55" s="607"/>
      <c r="BN55" s="607"/>
      <c r="BO55" s="607"/>
      <c r="BP55" s="607"/>
      <c r="BQ55" s="607"/>
      <c r="BR55" s="607"/>
      <c r="BS55" s="607"/>
      <c r="BT55" s="607"/>
      <c r="BU55" s="607"/>
      <c r="BV55" s="607"/>
      <c r="BW55" s="607"/>
      <c r="BX55" s="607"/>
      <c r="BY55" s="607"/>
      <c r="BZ55" s="607"/>
      <c r="CA55" s="607"/>
      <c r="CB55" s="607"/>
      <c r="CC55" s="607"/>
      <c r="CD55" s="607"/>
      <c r="CE55" s="607"/>
      <c r="CF55" s="607"/>
      <c r="CG55" s="607"/>
      <c r="CH55" s="607"/>
      <c r="CI55" s="607"/>
      <c r="CJ55" s="607"/>
      <c r="CK55" s="607"/>
      <c r="CL55" s="607"/>
      <c r="CM55" s="607"/>
      <c r="CN55" s="607"/>
      <c r="CO55" s="607"/>
      <c r="CP55" s="607"/>
      <c r="CQ55" s="607"/>
      <c r="CR55" s="607"/>
      <c r="CS55" s="607"/>
      <c r="CT55" s="607"/>
      <c r="CU55" s="607"/>
      <c r="CV55" s="607"/>
      <c r="CW55" s="607"/>
      <c r="CX55" s="607"/>
      <c r="CY55" s="607"/>
      <c r="CZ55" s="607"/>
      <c r="DA55" s="607"/>
      <c r="DB55" s="607"/>
      <c r="DC55" s="607"/>
      <c r="DD55" s="607"/>
      <c r="DE55" s="607"/>
      <c r="DF55" s="607"/>
      <c r="DG55" s="607"/>
      <c r="DH55" s="607"/>
      <c r="DI55" s="607"/>
      <c r="DJ55" s="607"/>
      <c r="DK55" s="607"/>
      <c r="DL55" s="607"/>
      <c r="DM55" s="607"/>
      <c r="DN55" s="607"/>
      <c r="DO55" s="607"/>
      <c r="DP55" s="607"/>
      <c r="DQ55" s="607"/>
      <c r="DR55" s="607"/>
      <c r="DS55" s="607"/>
      <c r="DT55" s="607"/>
      <c r="DU55" s="607"/>
      <c r="DV55" s="607"/>
      <c r="DW55" s="607"/>
      <c r="DX55" s="607"/>
      <c r="DY55" s="607"/>
      <c r="DZ55" s="607"/>
      <c r="EA55" s="607"/>
      <c r="EB55" s="607"/>
      <c r="EC55" s="607"/>
      <c r="ED55" s="607"/>
      <c r="EE55" s="607"/>
      <c r="EF55" s="607"/>
      <c r="EG55" s="607"/>
      <c r="EH55" s="607"/>
      <c r="EI55" s="607"/>
      <c r="EJ55" s="607"/>
      <c r="EK55" s="607"/>
      <c r="EL55" s="607"/>
      <c r="EM55" s="607"/>
      <c r="EN55" s="607"/>
      <c r="EO55" s="607"/>
      <c r="EP55" s="607"/>
      <c r="EQ55" s="607"/>
      <c r="ER55" s="607"/>
      <c r="ES55" s="607"/>
      <c r="ET55" s="607"/>
      <c r="EU55" s="607"/>
      <c r="EV55" s="607"/>
      <c r="EW55" s="607"/>
      <c r="EX55" s="607"/>
      <c r="EY55" s="607"/>
      <c r="EZ55" s="607"/>
      <c r="FA55" s="607"/>
      <c r="FB55" s="607"/>
      <c r="FC55" s="607"/>
      <c r="FD55" s="607"/>
      <c r="FE55" s="607"/>
      <c r="FF55" s="607"/>
      <c r="FG55" s="607"/>
      <c r="FH55" s="607"/>
      <c r="FI55" s="607"/>
      <c r="FJ55" s="607"/>
      <c r="FK55" s="607"/>
      <c r="FL55" s="607"/>
      <c r="FM55" s="607"/>
      <c r="FN55" s="607"/>
      <c r="FO55" s="607"/>
      <c r="FP55" s="607"/>
      <c r="FQ55" s="607"/>
      <c r="FR55" s="607"/>
      <c r="FS55" s="607"/>
      <c r="FT55" s="607"/>
      <c r="FU55" s="607"/>
      <c r="FV55" s="607"/>
      <c r="FW55" s="607"/>
      <c r="FX55" s="607"/>
      <c r="FY55" s="607"/>
      <c r="FZ55" s="607"/>
      <c r="GA55" s="607"/>
      <c r="GB55" s="607"/>
      <c r="GC55" s="607"/>
      <c r="GD55" s="607"/>
      <c r="GE55" s="607"/>
      <c r="GF55" s="608"/>
      <c r="GG55" s="607"/>
      <c r="GH55" s="607"/>
      <c r="GI55" s="607"/>
      <c r="GJ55" s="607"/>
      <c r="GK55" s="607"/>
      <c r="GL55" s="607"/>
      <c r="GM55" s="607"/>
      <c r="GN55" s="607"/>
      <c r="GO55" s="607"/>
      <c r="GP55" s="607"/>
      <c r="GQ55" s="607"/>
      <c r="GR55" s="607"/>
      <c r="GS55" s="607"/>
      <c r="GT55" s="607"/>
      <c r="GU55" s="607"/>
      <c r="GV55" s="607"/>
      <c r="GW55" s="607"/>
      <c r="GX55" s="607"/>
      <c r="GY55" s="607"/>
      <c r="GZ55" s="607"/>
      <c r="HA55" s="607"/>
      <c r="HB55" s="607"/>
      <c r="HC55" s="607"/>
      <c r="HD55" s="607"/>
      <c r="HE55" s="607"/>
      <c r="HF55" s="607"/>
      <c r="HG55" s="607"/>
      <c r="HH55" s="607"/>
      <c r="HI55" s="607"/>
      <c r="HJ55" s="607"/>
      <c r="HK55" s="607"/>
      <c r="HL55" s="607"/>
      <c r="HM55" s="607"/>
      <c r="HN55" s="607"/>
      <c r="HO55" s="607"/>
      <c r="HP55" s="607"/>
      <c r="HQ55" s="607"/>
      <c r="HR55" s="607"/>
      <c r="HS55" s="607"/>
      <c r="HT55" s="607"/>
      <c r="HU55" s="607"/>
      <c r="HV55" s="607"/>
      <c r="HW55" s="607"/>
      <c r="HX55" s="607"/>
      <c r="HY55" s="607"/>
      <c r="HZ55" s="607"/>
      <c r="IA55" s="607"/>
      <c r="IB55" s="607"/>
      <c r="IC55" s="607"/>
      <c r="ID55" s="607"/>
      <c r="IE55" s="607"/>
      <c r="IF55" s="607"/>
      <c r="IG55" s="607"/>
      <c r="IH55" s="607"/>
      <c r="II55" s="607"/>
      <c r="IJ55" s="607"/>
    </row>
    <row r="56" spans="1:244" ht="15" customHeight="1">
      <c r="A56" s="588"/>
      <c r="B56" s="588"/>
      <c r="C56" s="665"/>
      <c r="D56" s="588"/>
      <c r="E56" s="588"/>
      <c r="F56" s="588"/>
      <c r="G56" s="588"/>
      <c r="H56" s="588"/>
      <c r="I56" s="588"/>
      <c r="J56" s="588"/>
      <c r="K56" s="588"/>
      <c r="L56" s="588"/>
      <c r="M56" s="588"/>
      <c r="N56" s="588"/>
      <c r="O56" s="588"/>
      <c r="P56" s="588"/>
      <c r="Q56" s="588"/>
      <c r="R56" s="588"/>
      <c r="S56" s="588"/>
      <c r="T56" s="588"/>
      <c r="U56" s="588"/>
      <c r="V56" s="588"/>
      <c r="W56" s="588"/>
      <c r="X56" s="588"/>
      <c r="Y56" s="588"/>
      <c r="Z56" s="588"/>
      <c r="AA56" s="588"/>
      <c r="AB56" s="588"/>
      <c r="AC56" s="588"/>
      <c r="AD56" s="588"/>
      <c r="AE56" s="588"/>
      <c r="AF56" s="588"/>
      <c r="AG56" s="588"/>
      <c r="AH56" s="588"/>
      <c r="AW56" s="607"/>
      <c r="AX56" s="607"/>
      <c r="AY56" s="607"/>
      <c r="AZ56" s="607"/>
      <c r="BA56" s="606"/>
      <c r="BB56" s="607"/>
      <c r="BC56" s="607"/>
      <c r="BD56" s="607"/>
      <c r="BE56" s="607"/>
      <c r="BF56" s="607"/>
      <c r="BG56" s="607"/>
      <c r="BH56" s="607"/>
      <c r="BI56" s="607"/>
      <c r="BJ56" s="607"/>
      <c r="BK56" s="607"/>
      <c r="BL56" s="607"/>
      <c r="BM56" s="607"/>
      <c r="BN56" s="607"/>
      <c r="BO56" s="607"/>
      <c r="BP56" s="607"/>
      <c r="BQ56" s="607"/>
      <c r="BR56" s="607"/>
      <c r="BS56" s="607"/>
      <c r="BT56" s="607"/>
      <c r="BU56" s="607"/>
      <c r="BV56" s="607"/>
      <c r="BW56" s="607"/>
      <c r="BX56" s="607"/>
      <c r="BY56" s="607"/>
      <c r="BZ56" s="607"/>
      <c r="CA56" s="607"/>
      <c r="CB56" s="607"/>
      <c r="CC56" s="607"/>
      <c r="CD56" s="607"/>
      <c r="CE56" s="607"/>
      <c r="CF56" s="607"/>
      <c r="CG56" s="607"/>
      <c r="CH56" s="607"/>
      <c r="CI56" s="607"/>
      <c r="CJ56" s="607"/>
      <c r="CK56" s="607"/>
      <c r="CL56" s="607"/>
      <c r="CM56" s="607"/>
      <c r="CN56" s="607"/>
      <c r="CO56" s="607"/>
      <c r="CP56" s="607"/>
      <c r="CQ56" s="607"/>
      <c r="CR56" s="607"/>
      <c r="CS56" s="607"/>
      <c r="CT56" s="607"/>
      <c r="CU56" s="607"/>
      <c r="CV56" s="607"/>
      <c r="CW56" s="607"/>
      <c r="CX56" s="607"/>
      <c r="CY56" s="607"/>
      <c r="CZ56" s="607"/>
      <c r="DA56" s="607"/>
      <c r="DB56" s="607"/>
      <c r="DC56" s="607"/>
      <c r="DD56" s="607"/>
      <c r="DE56" s="607"/>
      <c r="DF56" s="607"/>
      <c r="DG56" s="607"/>
      <c r="DH56" s="607"/>
      <c r="DI56" s="607"/>
      <c r="DJ56" s="607"/>
      <c r="DK56" s="607"/>
      <c r="DL56" s="607"/>
      <c r="DM56" s="607"/>
      <c r="DN56" s="607"/>
      <c r="DO56" s="607"/>
      <c r="DP56" s="607"/>
      <c r="DQ56" s="607"/>
      <c r="DR56" s="607"/>
      <c r="DS56" s="607"/>
      <c r="DT56" s="607"/>
      <c r="DU56" s="607"/>
      <c r="DV56" s="607"/>
      <c r="DW56" s="607"/>
      <c r="DX56" s="607"/>
      <c r="DY56" s="607"/>
      <c r="DZ56" s="607"/>
      <c r="EA56" s="607"/>
      <c r="EB56" s="607"/>
      <c r="EC56" s="607"/>
      <c r="ED56" s="607"/>
      <c r="EE56" s="607"/>
      <c r="EF56" s="607"/>
      <c r="EG56" s="607"/>
      <c r="EH56" s="607"/>
      <c r="EI56" s="607"/>
      <c r="EJ56" s="607"/>
      <c r="EK56" s="607"/>
      <c r="EL56" s="607"/>
      <c r="EM56" s="607"/>
      <c r="EN56" s="607"/>
      <c r="EO56" s="607"/>
      <c r="EP56" s="607"/>
      <c r="EQ56" s="607"/>
      <c r="ER56" s="607"/>
      <c r="ES56" s="607"/>
      <c r="ET56" s="607"/>
      <c r="EU56" s="607"/>
      <c r="EV56" s="607"/>
      <c r="EW56" s="607"/>
      <c r="EX56" s="607"/>
      <c r="EY56" s="607"/>
      <c r="EZ56" s="607"/>
      <c r="FA56" s="607"/>
      <c r="FB56" s="607"/>
      <c r="FC56" s="607"/>
      <c r="FD56" s="607"/>
      <c r="FE56" s="607"/>
      <c r="FF56" s="607"/>
      <c r="FG56" s="607"/>
      <c r="FH56" s="607"/>
      <c r="FI56" s="607"/>
      <c r="FJ56" s="607"/>
      <c r="FK56" s="607"/>
      <c r="FL56" s="607"/>
      <c r="FM56" s="607"/>
      <c r="FN56" s="607"/>
      <c r="FO56" s="607"/>
      <c r="FP56" s="607"/>
      <c r="FQ56" s="607"/>
      <c r="FR56" s="607"/>
      <c r="FS56" s="607"/>
      <c r="FT56" s="607"/>
      <c r="FU56" s="607"/>
      <c r="FV56" s="607"/>
      <c r="FW56" s="607"/>
      <c r="FX56" s="607"/>
      <c r="FY56" s="607"/>
      <c r="FZ56" s="607"/>
      <c r="GA56" s="607"/>
      <c r="GB56" s="607"/>
      <c r="GC56" s="607"/>
      <c r="GD56" s="607"/>
      <c r="GE56" s="607"/>
      <c r="GF56" s="608"/>
      <c r="GG56" s="607"/>
      <c r="GH56" s="607"/>
      <c r="GI56" s="607"/>
      <c r="GJ56" s="607"/>
      <c r="GK56" s="607"/>
      <c r="GL56" s="607"/>
      <c r="GM56" s="607"/>
      <c r="GN56" s="607"/>
      <c r="GO56" s="607"/>
      <c r="GP56" s="607"/>
      <c r="GQ56" s="607"/>
      <c r="GR56" s="607"/>
      <c r="GS56" s="607"/>
      <c r="GT56" s="607"/>
      <c r="GU56" s="607"/>
      <c r="GV56" s="607"/>
      <c r="GW56" s="607"/>
      <c r="GX56" s="607"/>
      <c r="GY56" s="607"/>
      <c r="GZ56" s="607"/>
      <c r="HA56" s="607"/>
      <c r="HB56" s="607"/>
      <c r="HC56" s="607"/>
      <c r="HD56" s="607"/>
      <c r="HE56" s="607"/>
      <c r="HF56" s="607"/>
      <c r="HG56" s="607"/>
      <c r="HH56" s="607"/>
      <c r="HI56" s="607"/>
      <c r="HJ56" s="607"/>
      <c r="HK56" s="607"/>
      <c r="HL56" s="607"/>
      <c r="HM56" s="607"/>
      <c r="HN56" s="607"/>
      <c r="HO56" s="607"/>
      <c r="HP56" s="607"/>
      <c r="HQ56" s="607"/>
      <c r="HR56" s="607"/>
      <c r="HS56" s="607"/>
      <c r="HT56" s="607"/>
      <c r="HU56" s="607"/>
      <c r="HV56" s="607"/>
      <c r="HW56" s="607"/>
      <c r="HX56" s="607"/>
      <c r="HY56" s="607"/>
      <c r="HZ56" s="607"/>
      <c r="IA56" s="607"/>
      <c r="IB56" s="607"/>
      <c r="IC56" s="607"/>
      <c r="ID56" s="607"/>
      <c r="IE56" s="607"/>
      <c r="IF56" s="607"/>
      <c r="IG56" s="607"/>
      <c r="IH56" s="607"/>
      <c r="II56" s="607"/>
      <c r="IJ56" s="607"/>
    </row>
    <row r="57" spans="1:244" ht="15" customHeight="1">
      <c r="A57" s="588"/>
      <c r="B57" s="588"/>
      <c r="C57" s="665"/>
      <c r="D57" s="588"/>
      <c r="E57" s="588"/>
      <c r="F57" s="588"/>
      <c r="G57" s="588"/>
      <c r="H57" s="588"/>
      <c r="I57" s="588"/>
      <c r="J57" s="588"/>
      <c r="K57" s="588"/>
      <c r="L57" s="588"/>
      <c r="M57" s="588"/>
      <c r="N57" s="588"/>
      <c r="O57" s="588"/>
      <c r="P57" s="588"/>
      <c r="Q57" s="588"/>
      <c r="R57" s="588"/>
      <c r="S57" s="588"/>
      <c r="T57" s="588"/>
      <c r="U57" s="588"/>
      <c r="V57" s="588"/>
      <c r="W57" s="588"/>
      <c r="X57" s="588"/>
      <c r="Y57" s="588"/>
      <c r="Z57" s="588"/>
      <c r="AA57" s="588"/>
      <c r="AB57" s="588"/>
      <c r="AC57" s="588"/>
      <c r="AD57" s="588"/>
      <c r="AE57" s="588"/>
      <c r="AF57" s="588"/>
      <c r="AG57" s="588"/>
      <c r="AH57" s="588"/>
      <c r="AW57" s="607"/>
      <c r="AX57" s="607"/>
      <c r="AY57" s="607"/>
      <c r="AZ57" s="607"/>
      <c r="BA57" s="606"/>
      <c r="BB57" s="607"/>
      <c r="BC57" s="607"/>
      <c r="BD57" s="607"/>
      <c r="BE57" s="607"/>
      <c r="BF57" s="607"/>
      <c r="BG57" s="607"/>
      <c r="BH57" s="607"/>
      <c r="BI57" s="607"/>
      <c r="BJ57" s="607"/>
      <c r="BK57" s="607"/>
      <c r="BL57" s="607"/>
      <c r="BM57" s="607"/>
      <c r="BN57" s="607"/>
      <c r="BO57" s="607"/>
      <c r="BP57" s="607"/>
      <c r="BQ57" s="607"/>
      <c r="BR57" s="607"/>
      <c r="BS57" s="607"/>
      <c r="BT57" s="607"/>
      <c r="BU57" s="607"/>
      <c r="BV57" s="607"/>
      <c r="BW57" s="607"/>
      <c r="BX57" s="607"/>
      <c r="BY57" s="607"/>
      <c r="BZ57" s="607"/>
      <c r="CA57" s="607"/>
      <c r="CB57" s="607"/>
      <c r="CC57" s="607"/>
      <c r="CD57" s="607"/>
      <c r="CE57" s="607"/>
      <c r="CF57" s="607"/>
      <c r="CG57" s="607"/>
      <c r="CH57" s="607"/>
      <c r="CI57" s="607"/>
      <c r="CJ57" s="607"/>
      <c r="CK57" s="607"/>
      <c r="CL57" s="607"/>
      <c r="CM57" s="607"/>
      <c r="CN57" s="607"/>
      <c r="CO57" s="607"/>
      <c r="CP57" s="607"/>
      <c r="CQ57" s="607"/>
      <c r="CR57" s="607"/>
      <c r="CS57" s="607"/>
      <c r="CT57" s="607"/>
      <c r="CU57" s="607"/>
      <c r="CV57" s="607"/>
      <c r="CW57" s="607"/>
      <c r="CX57" s="607"/>
      <c r="CY57" s="607"/>
      <c r="CZ57" s="607"/>
      <c r="DA57" s="607"/>
      <c r="DB57" s="607"/>
      <c r="DC57" s="607"/>
      <c r="DD57" s="607"/>
      <c r="DE57" s="607"/>
      <c r="DF57" s="607"/>
      <c r="DG57" s="607"/>
      <c r="DH57" s="607"/>
      <c r="DI57" s="607"/>
      <c r="DJ57" s="607"/>
      <c r="DK57" s="607"/>
      <c r="DL57" s="607"/>
      <c r="DM57" s="607"/>
      <c r="DN57" s="607"/>
      <c r="DO57" s="607"/>
      <c r="DP57" s="607"/>
      <c r="DQ57" s="607"/>
      <c r="DR57" s="607"/>
      <c r="DS57" s="607"/>
      <c r="DT57" s="607"/>
      <c r="DU57" s="607"/>
      <c r="DV57" s="607"/>
      <c r="DW57" s="607"/>
      <c r="DX57" s="607"/>
      <c r="DY57" s="607"/>
      <c r="DZ57" s="607"/>
      <c r="EA57" s="607"/>
      <c r="EB57" s="607"/>
      <c r="EC57" s="607"/>
      <c r="ED57" s="607"/>
      <c r="EE57" s="607"/>
      <c r="EF57" s="607"/>
      <c r="EG57" s="607"/>
      <c r="EH57" s="607"/>
      <c r="EI57" s="607"/>
      <c r="EJ57" s="607"/>
      <c r="EK57" s="607"/>
      <c r="EL57" s="607"/>
      <c r="EM57" s="607"/>
      <c r="EN57" s="607"/>
      <c r="EO57" s="607"/>
      <c r="EP57" s="607"/>
      <c r="EQ57" s="607"/>
      <c r="ER57" s="607"/>
      <c r="ES57" s="607"/>
      <c r="ET57" s="607"/>
      <c r="EU57" s="607"/>
      <c r="EV57" s="607"/>
      <c r="EW57" s="607"/>
      <c r="EX57" s="607"/>
      <c r="EY57" s="607"/>
      <c r="EZ57" s="607"/>
      <c r="FA57" s="607"/>
      <c r="FB57" s="607"/>
      <c r="FC57" s="607"/>
      <c r="FD57" s="607"/>
      <c r="FE57" s="607"/>
      <c r="FF57" s="607"/>
      <c r="FG57" s="607"/>
      <c r="FH57" s="607"/>
      <c r="FI57" s="607"/>
      <c r="FJ57" s="607"/>
      <c r="FK57" s="607"/>
      <c r="FL57" s="607"/>
      <c r="FM57" s="607"/>
      <c r="FN57" s="607"/>
      <c r="FO57" s="607"/>
      <c r="FP57" s="607"/>
      <c r="FQ57" s="607"/>
      <c r="FR57" s="607"/>
      <c r="FS57" s="607"/>
      <c r="FT57" s="607"/>
      <c r="FU57" s="607"/>
      <c r="FV57" s="607"/>
      <c r="FW57" s="607"/>
      <c r="FX57" s="607"/>
      <c r="FY57" s="607"/>
      <c r="FZ57" s="607"/>
      <c r="GA57" s="607"/>
      <c r="GB57" s="607"/>
      <c r="GC57" s="607"/>
      <c r="GD57" s="607"/>
      <c r="GE57" s="607"/>
      <c r="GF57" s="608"/>
      <c r="GG57" s="607"/>
      <c r="GH57" s="607"/>
      <c r="GI57" s="607"/>
      <c r="GJ57" s="607"/>
      <c r="GK57" s="607"/>
      <c r="GL57" s="607"/>
      <c r="GM57" s="607"/>
      <c r="GN57" s="607"/>
      <c r="GO57" s="607"/>
      <c r="GP57" s="607"/>
      <c r="GQ57" s="607"/>
      <c r="GR57" s="607"/>
      <c r="GS57" s="607"/>
      <c r="GT57" s="607"/>
      <c r="GU57" s="607"/>
      <c r="GV57" s="607"/>
      <c r="GW57" s="607"/>
      <c r="GX57" s="607"/>
      <c r="GY57" s="607"/>
      <c r="GZ57" s="607"/>
      <c r="HA57" s="607"/>
      <c r="HB57" s="607"/>
      <c r="HC57" s="607"/>
      <c r="HD57" s="607"/>
      <c r="HE57" s="607"/>
      <c r="HF57" s="607"/>
      <c r="HG57" s="607"/>
      <c r="HH57" s="607"/>
      <c r="HI57" s="607"/>
      <c r="HJ57" s="607"/>
      <c r="HK57" s="607"/>
      <c r="HL57" s="607"/>
      <c r="HM57" s="607"/>
      <c r="HN57" s="607"/>
      <c r="HO57" s="607"/>
      <c r="HP57" s="607"/>
      <c r="HQ57" s="607"/>
      <c r="HR57" s="607"/>
      <c r="HS57" s="607"/>
      <c r="HT57" s="607"/>
      <c r="HU57" s="607"/>
      <c r="HV57" s="607"/>
      <c r="HW57" s="607"/>
      <c r="HX57" s="607"/>
      <c r="HY57" s="607"/>
      <c r="HZ57" s="607"/>
      <c r="IA57" s="607"/>
      <c r="IB57" s="607"/>
      <c r="IC57" s="607"/>
      <c r="ID57" s="607"/>
      <c r="IE57" s="607"/>
      <c r="IF57" s="607"/>
      <c r="IG57" s="607"/>
      <c r="IH57" s="607"/>
      <c r="II57" s="607"/>
      <c r="IJ57" s="607"/>
    </row>
    <row r="58" spans="1:244" ht="15" customHeight="1">
      <c r="A58" s="588"/>
      <c r="B58" s="588"/>
      <c r="C58" s="665"/>
      <c r="D58" s="588"/>
      <c r="E58" s="588"/>
      <c r="F58" s="588"/>
      <c r="G58" s="588"/>
      <c r="H58" s="588"/>
      <c r="I58" s="588"/>
      <c r="J58" s="588"/>
      <c r="K58" s="588"/>
      <c r="L58" s="588"/>
      <c r="M58" s="588"/>
      <c r="N58" s="588"/>
      <c r="O58" s="588"/>
      <c r="P58" s="588"/>
      <c r="Q58" s="588"/>
      <c r="R58" s="588"/>
      <c r="S58" s="588"/>
      <c r="T58" s="588"/>
      <c r="U58" s="588"/>
      <c r="V58" s="588"/>
      <c r="W58" s="588"/>
      <c r="X58" s="588"/>
      <c r="Y58" s="588"/>
      <c r="Z58" s="588"/>
      <c r="AA58" s="588"/>
      <c r="AB58" s="588"/>
      <c r="AC58" s="588"/>
      <c r="AD58" s="588"/>
      <c r="AE58" s="588"/>
      <c r="AF58" s="588"/>
      <c r="AG58" s="588"/>
      <c r="AH58" s="588"/>
      <c r="AW58" s="607"/>
      <c r="AX58" s="607"/>
      <c r="AY58" s="607"/>
      <c r="AZ58" s="607"/>
      <c r="BA58" s="606"/>
      <c r="BB58" s="607"/>
      <c r="BC58" s="607"/>
      <c r="BD58" s="607"/>
      <c r="BE58" s="607"/>
      <c r="BF58" s="607"/>
      <c r="BG58" s="607"/>
      <c r="BH58" s="607"/>
      <c r="BI58" s="607"/>
      <c r="BJ58" s="607"/>
      <c r="BK58" s="607"/>
      <c r="BL58" s="607"/>
      <c r="BM58" s="607"/>
      <c r="BN58" s="607"/>
      <c r="BO58" s="607"/>
      <c r="BP58" s="607"/>
      <c r="BQ58" s="607"/>
      <c r="BR58" s="607"/>
      <c r="BS58" s="607"/>
      <c r="BT58" s="607"/>
      <c r="BU58" s="607"/>
      <c r="BV58" s="607"/>
      <c r="BW58" s="607"/>
      <c r="BX58" s="607"/>
      <c r="BY58" s="607"/>
      <c r="BZ58" s="607"/>
      <c r="CA58" s="607"/>
      <c r="CB58" s="607"/>
      <c r="CC58" s="607"/>
      <c r="CD58" s="607"/>
      <c r="CE58" s="607"/>
      <c r="CF58" s="607"/>
      <c r="CG58" s="607"/>
      <c r="CH58" s="607"/>
      <c r="CI58" s="607"/>
      <c r="CJ58" s="607"/>
      <c r="CK58" s="607"/>
      <c r="CL58" s="607"/>
      <c r="CM58" s="607"/>
      <c r="CN58" s="607"/>
      <c r="CO58" s="607"/>
      <c r="CP58" s="607"/>
      <c r="CQ58" s="607"/>
      <c r="CR58" s="607"/>
      <c r="CS58" s="607"/>
      <c r="CT58" s="607"/>
      <c r="CU58" s="607"/>
      <c r="CV58" s="607"/>
      <c r="CW58" s="607"/>
      <c r="CX58" s="607"/>
      <c r="CY58" s="607"/>
      <c r="CZ58" s="607"/>
      <c r="DA58" s="607"/>
      <c r="DB58" s="607"/>
      <c r="DC58" s="607"/>
      <c r="DD58" s="607"/>
      <c r="DE58" s="607"/>
      <c r="DF58" s="607"/>
      <c r="DG58" s="607"/>
      <c r="DH58" s="607"/>
      <c r="DI58" s="607"/>
      <c r="DJ58" s="607"/>
      <c r="DK58" s="607"/>
      <c r="DL58" s="607"/>
      <c r="DM58" s="607"/>
      <c r="DN58" s="607"/>
      <c r="DO58" s="607"/>
      <c r="DP58" s="607"/>
      <c r="DQ58" s="607"/>
      <c r="DR58" s="607"/>
      <c r="DS58" s="607"/>
      <c r="DT58" s="607"/>
      <c r="DU58" s="607"/>
      <c r="DV58" s="607"/>
      <c r="DW58" s="607"/>
      <c r="DX58" s="607"/>
      <c r="DY58" s="607"/>
      <c r="DZ58" s="607"/>
      <c r="EA58" s="607"/>
      <c r="EB58" s="607"/>
      <c r="EC58" s="607"/>
      <c r="ED58" s="607"/>
      <c r="EE58" s="607"/>
      <c r="EF58" s="607"/>
      <c r="EG58" s="607"/>
      <c r="EH58" s="607"/>
      <c r="EI58" s="607"/>
      <c r="EJ58" s="607"/>
      <c r="EK58" s="607"/>
      <c r="EL58" s="607"/>
      <c r="EM58" s="607"/>
      <c r="EN58" s="607"/>
      <c r="EO58" s="607"/>
      <c r="EP58" s="607"/>
      <c r="EQ58" s="607"/>
      <c r="ER58" s="607"/>
      <c r="ES58" s="607"/>
      <c r="ET58" s="607"/>
      <c r="EU58" s="607"/>
      <c r="EV58" s="607"/>
      <c r="EW58" s="607"/>
      <c r="EX58" s="607"/>
      <c r="EY58" s="607"/>
      <c r="EZ58" s="607"/>
      <c r="FA58" s="607"/>
      <c r="FB58" s="607"/>
      <c r="FC58" s="607"/>
      <c r="FD58" s="607"/>
      <c r="FE58" s="607"/>
      <c r="FF58" s="607"/>
      <c r="FG58" s="607"/>
      <c r="FH58" s="607"/>
      <c r="FI58" s="607"/>
      <c r="FJ58" s="607"/>
      <c r="FK58" s="607"/>
      <c r="FL58" s="607"/>
      <c r="FM58" s="607"/>
      <c r="FN58" s="607"/>
      <c r="FO58" s="607"/>
      <c r="FP58" s="607"/>
      <c r="FQ58" s="607"/>
      <c r="FR58" s="607"/>
      <c r="FS58" s="607"/>
      <c r="FT58" s="607"/>
      <c r="FU58" s="607"/>
      <c r="FV58" s="607"/>
      <c r="FW58" s="607"/>
      <c r="FX58" s="607"/>
      <c r="FY58" s="607"/>
      <c r="FZ58" s="607"/>
      <c r="GA58" s="607"/>
      <c r="GB58" s="607"/>
      <c r="GC58" s="607"/>
      <c r="GD58" s="607"/>
      <c r="GE58" s="607"/>
      <c r="GF58" s="608"/>
      <c r="GG58" s="607"/>
      <c r="GH58" s="607"/>
      <c r="GI58" s="607"/>
      <c r="GJ58" s="607"/>
      <c r="GK58" s="607"/>
      <c r="GL58" s="607"/>
      <c r="GM58" s="607"/>
      <c r="GN58" s="607"/>
      <c r="GO58" s="607"/>
      <c r="GP58" s="607"/>
      <c r="GQ58" s="607"/>
      <c r="GR58" s="607"/>
      <c r="GS58" s="607"/>
      <c r="GT58" s="607"/>
      <c r="GU58" s="607"/>
      <c r="GV58" s="607"/>
      <c r="GW58" s="607"/>
      <c r="GX58" s="607"/>
      <c r="GY58" s="607"/>
      <c r="GZ58" s="607"/>
      <c r="HA58" s="607"/>
      <c r="HB58" s="607"/>
      <c r="HC58" s="607"/>
      <c r="HD58" s="607"/>
      <c r="HE58" s="607"/>
      <c r="HF58" s="607"/>
      <c r="HG58" s="607"/>
      <c r="HH58" s="607"/>
      <c r="HI58" s="607"/>
      <c r="HJ58" s="607"/>
      <c r="HK58" s="607"/>
      <c r="HL58" s="607"/>
      <c r="HM58" s="607"/>
      <c r="HN58" s="607"/>
      <c r="HO58" s="607"/>
      <c r="HP58" s="607"/>
      <c r="HQ58" s="607"/>
      <c r="HR58" s="607"/>
      <c r="HS58" s="607"/>
      <c r="HT58" s="607"/>
      <c r="HU58" s="607"/>
      <c r="HV58" s="607"/>
      <c r="HW58" s="607"/>
      <c r="HX58" s="607"/>
      <c r="HY58" s="607"/>
      <c r="HZ58" s="607"/>
      <c r="IA58" s="607"/>
      <c r="IB58" s="607"/>
      <c r="IC58" s="607"/>
      <c r="ID58" s="607"/>
      <c r="IE58" s="607"/>
      <c r="IF58" s="607"/>
      <c r="IG58" s="607"/>
      <c r="IH58" s="607"/>
      <c r="II58" s="607"/>
      <c r="IJ58" s="607"/>
    </row>
    <row r="59" spans="1:244" ht="15" customHeight="1">
      <c r="A59" s="588"/>
      <c r="B59" s="588"/>
      <c r="C59" s="665"/>
      <c r="D59" s="588"/>
      <c r="E59" s="588"/>
      <c r="F59" s="588"/>
      <c r="G59" s="588"/>
      <c r="H59" s="588"/>
      <c r="I59" s="588"/>
      <c r="J59" s="588"/>
      <c r="K59" s="588"/>
      <c r="L59" s="588"/>
      <c r="M59" s="588"/>
      <c r="N59" s="588"/>
      <c r="O59" s="588"/>
      <c r="P59" s="588"/>
      <c r="Q59" s="588"/>
      <c r="R59" s="588"/>
      <c r="S59" s="588"/>
      <c r="T59" s="588"/>
      <c r="U59" s="588"/>
      <c r="V59" s="588"/>
      <c r="W59" s="588"/>
      <c r="X59" s="588"/>
      <c r="Y59" s="588"/>
      <c r="Z59" s="588"/>
      <c r="AA59" s="588"/>
      <c r="AB59" s="588"/>
      <c r="AC59" s="588"/>
      <c r="AD59" s="588"/>
      <c r="AE59" s="588"/>
      <c r="AF59" s="588"/>
      <c r="AG59" s="588"/>
      <c r="AH59" s="588"/>
      <c r="AW59" s="607"/>
      <c r="AX59" s="607"/>
      <c r="AY59" s="607"/>
      <c r="AZ59" s="607"/>
      <c r="BA59" s="606"/>
      <c r="BB59" s="607"/>
      <c r="BC59" s="607"/>
      <c r="BD59" s="607"/>
      <c r="BE59" s="607"/>
      <c r="BF59" s="607"/>
      <c r="BG59" s="607"/>
      <c r="BH59" s="607"/>
      <c r="BI59" s="607"/>
      <c r="BJ59" s="607"/>
      <c r="BK59" s="607"/>
      <c r="BL59" s="607"/>
      <c r="BM59" s="607"/>
      <c r="BN59" s="607"/>
      <c r="BO59" s="607"/>
      <c r="BP59" s="607"/>
      <c r="BQ59" s="607"/>
      <c r="BR59" s="607"/>
      <c r="BS59" s="607"/>
      <c r="BT59" s="607"/>
      <c r="BU59" s="607"/>
      <c r="BV59" s="607"/>
      <c r="BW59" s="607"/>
      <c r="BX59" s="607"/>
      <c r="BY59" s="607"/>
      <c r="BZ59" s="607"/>
      <c r="CA59" s="607"/>
      <c r="CB59" s="607"/>
      <c r="CC59" s="607"/>
      <c r="CD59" s="607"/>
      <c r="CE59" s="607"/>
      <c r="CF59" s="607"/>
      <c r="CG59" s="607"/>
      <c r="CH59" s="607"/>
      <c r="CI59" s="607"/>
      <c r="CJ59" s="607"/>
      <c r="CK59" s="607"/>
      <c r="CL59" s="607"/>
      <c r="CM59" s="607"/>
      <c r="CN59" s="607"/>
      <c r="CO59" s="607"/>
      <c r="CP59" s="607"/>
      <c r="CQ59" s="607"/>
      <c r="CR59" s="607"/>
      <c r="CS59" s="607"/>
      <c r="CT59" s="607"/>
      <c r="CU59" s="607"/>
      <c r="CV59" s="607"/>
      <c r="CW59" s="607"/>
      <c r="CX59" s="607"/>
      <c r="CY59" s="607"/>
      <c r="CZ59" s="607"/>
      <c r="DA59" s="607"/>
      <c r="DB59" s="607"/>
      <c r="DC59" s="607"/>
      <c r="DD59" s="607"/>
      <c r="DE59" s="607"/>
      <c r="DF59" s="607"/>
      <c r="DG59" s="607"/>
      <c r="DH59" s="607"/>
      <c r="DI59" s="607"/>
      <c r="DJ59" s="607"/>
      <c r="DK59" s="607"/>
      <c r="DL59" s="607"/>
      <c r="DM59" s="607"/>
      <c r="DN59" s="607"/>
      <c r="DO59" s="607"/>
      <c r="DP59" s="607"/>
      <c r="DQ59" s="607"/>
      <c r="DR59" s="607"/>
      <c r="DS59" s="607"/>
      <c r="DT59" s="607"/>
      <c r="DU59" s="607"/>
      <c r="DV59" s="607"/>
      <c r="DW59" s="607"/>
      <c r="DX59" s="607"/>
      <c r="DY59" s="607"/>
      <c r="DZ59" s="607"/>
      <c r="EA59" s="607"/>
      <c r="EB59" s="607"/>
      <c r="EC59" s="607"/>
      <c r="ED59" s="607"/>
      <c r="EE59" s="607"/>
      <c r="EF59" s="607"/>
      <c r="EG59" s="607"/>
      <c r="EH59" s="607"/>
      <c r="EI59" s="607"/>
      <c r="EJ59" s="607"/>
      <c r="EK59" s="607"/>
      <c r="EL59" s="607"/>
      <c r="EM59" s="607"/>
      <c r="EN59" s="607"/>
      <c r="EO59" s="607"/>
      <c r="EP59" s="607"/>
      <c r="EQ59" s="607"/>
      <c r="ER59" s="607"/>
      <c r="ES59" s="607"/>
      <c r="ET59" s="607"/>
      <c r="EU59" s="607"/>
      <c r="EV59" s="607"/>
      <c r="EW59" s="607"/>
      <c r="EX59" s="607"/>
      <c r="EY59" s="607"/>
      <c r="EZ59" s="607"/>
      <c r="FA59" s="607"/>
      <c r="FB59" s="607"/>
      <c r="FC59" s="607"/>
      <c r="FD59" s="607"/>
      <c r="FE59" s="607"/>
      <c r="FF59" s="607"/>
      <c r="FG59" s="607"/>
      <c r="FH59" s="607"/>
      <c r="FI59" s="607"/>
      <c r="FJ59" s="607"/>
      <c r="FK59" s="607"/>
      <c r="FL59" s="607"/>
      <c r="FM59" s="607"/>
      <c r="FN59" s="607"/>
      <c r="FO59" s="607"/>
      <c r="FP59" s="607"/>
      <c r="FQ59" s="607"/>
      <c r="FR59" s="607"/>
      <c r="FS59" s="607"/>
      <c r="FT59" s="607"/>
      <c r="FU59" s="607"/>
      <c r="FV59" s="607"/>
      <c r="FW59" s="607"/>
      <c r="FX59" s="607"/>
      <c r="FY59" s="607"/>
      <c r="FZ59" s="607"/>
      <c r="GA59" s="607"/>
      <c r="GB59" s="607"/>
      <c r="GC59" s="607"/>
      <c r="GD59" s="607"/>
      <c r="GE59" s="607"/>
      <c r="GF59" s="608"/>
      <c r="GG59" s="607"/>
      <c r="GH59" s="607"/>
      <c r="GI59" s="607"/>
      <c r="GJ59" s="607"/>
      <c r="GK59" s="607"/>
      <c r="GL59" s="607"/>
      <c r="GM59" s="607"/>
      <c r="GN59" s="607"/>
      <c r="GO59" s="607"/>
      <c r="GP59" s="607"/>
      <c r="GQ59" s="607"/>
      <c r="GR59" s="607"/>
      <c r="GS59" s="607"/>
      <c r="GT59" s="607"/>
      <c r="GU59" s="607"/>
      <c r="GV59" s="607"/>
      <c r="GW59" s="607"/>
      <c r="GX59" s="607"/>
      <c r="GY59" s="607"/>
      <c r="GZ59" s="607"/>
      <c r="HA59" s="607"/>
      <c r="HB59" s="607"/>
      <c r="HC59" s="607"/>
      <c r="HD59" s="607"/>
      <c r="HE59" s="607"/>
      <c r="HF59" s="607"/>
      <c r="HG59" s="607"/>
      <c r="HH59" s="607"/>
      <c r="HI59" s="607"/>
      <c r="HJ59" s="607"/>
      <c r="HK59" s="607"/>
      <c r="HL59" s="607"/>
      <c r="HM59" s="607"/>
      <c r="HN59" s="607"/>
      <c r="HO59" s="607"/>
      <c r="HP59" s="607"/>
      <c r="HQ59" s="607"/>
      <c r="HR59" s="607"/>
      <c r="HS59" s="607"/>
      <c r="HT59" s="607"/>
      <c r="HU59" s="607"/>
      <c r="HV59" s="607"/>
      <c r="HW59" s="607"/>
      <c r="HX59" s="607"/>
      <c r="HY59" s="607"/>
      <c r="HZ59" s="607"/>
      <c r="IA59" s="607"/>
      <c r="IB59" s="607"/>
      <c r="IC59" s="607"/>
      <c r="ID59" s="607"/>
      <c r="IE59" s="607"/>
      <c r="IF59" s="607"/>
      <c r="IG59" s="607"/>
      <c r="IH59" s="607"/>
      <c r="II59" s="607"/>
      <c r="IJ59" s="607"/>
    </row>
    <row r="60" spans="1:244" ht="15" customHeight="1">
      <c r="A60" s="588"/>
      <c r="B60" s="588"/>
      <c r="C60" s="665"/>
      <c r="D60" s="588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8"/>
      <c r="P60" s="588"/>
      <c r="Q60" s="588"/>
      <c r="R60" s="588"/>
      <c r="S60" s="588"/>
      <c r="T60" s="588"/>
      <c r="U60" s="588"/>
      <c r="V60" s="588"/>
      <c r="W60" s="588"/>
      <c r="X60" s="588"/>
      <c r="Y60" s="588"/>
      <c r="Z60" s="588"/>
      <c r="AA60" s="588"/>
      <c r="AB60" s="588"/>
      <c r="AC60" s="588"/>
      <c r="AD60" s="588"/>
      <c r="AE60" s="588"/>
      <c r="AF60" s="588"/>
      <c r="AG60" s="588"/>
      <c r="AH60" s="588"/>
      <c r="AW60" s="607"/>
      <c r="AX60" s="607"/>
      <c r="AY60" s="607"/>
      <c r="AZ60" s="607"/>
      <c r="BA60" s="606"/>
      <c r="BB60" s="607"/>
      <c r="BC60" s="607"/>
      <c r="BD60" s="607"/>
      <c r="BE60" s="607"/>
      <c r="BF60" s="607"/>
      <c r="BG60" s="607"/>
      <c r="BH60" s="607"/>
      <c r="BI60" s="607"/>
      <c r="BJ60" s="607"/>
      <c r="BK60" s="607"/>
      <c r="BL60" s="607"/>
      <c r="BM60" s="607"/>
      <c r="BN60" s="607"/>
      <c r="BO60" s="607"/>
      <c r="BP60" s="607"/>
      <c r="BQ60" s="607"/>
      <c r="BR60" s="607"/>
      <c r="BS60" s="607"/>
      <c r="BT60" s="607"/>
      <c r="BU60" s="607"/>
      <c r="BV60" s="607"/>
      <c r="BW60" s="607"/>
      <c r="BX60" s="607"/>
      <c r="BY60" s="607"/>
      <c r="BZ60" s="607"/>
      <c r="CA60" s="607"/>
      <c r="CB60" s="607"/>
      <c r="CC60" s="607"/>
      <c r="CD60" s="607"/>
      <c r="CE60" s="607"/>
      <c r="CF60" s="607"/>
      <c r="CG60" s="607"/>
      <c r="CH60" s="607"/>
      <c r="CI60" s="607"/>
      <c r="CJ60" s="607"/>
      <c r="CK60" s="607"/>
      <c r="CL60" s="607"/>
      <c r="CM60" s="607"/>
      <c r="CN60" s="607"/>
      <c r="CO60" s="607"/>
      <c r="CP60" s="607"/>
      <c r="CQ60" s="607"/>
      <c r="CR60" s="607"/>
      <c r="CS60" s="607"/>
      <c r="CT60" s="607"/>
      <c r="CU60" s="607"/>
      <c r="CV60" s="607"/>
      <c r="CW60" s="607"/>
      <c r="CX60" s="607"/>
      <c r="CY60" s="607"/>
      <c r="CZ60" s="607"/>
      <c r="DA60" s="607"/>
      <c r="DB60" s="607"/>
      <c r="DC60" s="607"/>
      <c r="DD60" s="607"/>
      <c r="DE60" s="607"/>
      <c r="DF60" s="607"/>
      <c r="DG60" s="607"/>
      <c r="DH60" s="607"/>
      <c r="DI60" s="607"/>
      <c r="DJ60" s="607"/>
      <c r="DK60" s="607"/>
      <c r="DL60" s="607"/>
      <c r="DM60" s="607"/>
      <c r="DN60" s="607"/>
      <c r="DO60" s="607"/>
      <c r="DP60" s="607"/>
      <c r="DQ60" s="607"/>
      <c r="DR60" s="607"/>
      <c r="DS60" s="607"/>
      <c r="DT60" s="607"/>
      <c r="DU60" s="607"/>
      <c r="DV60" s="607"/>
      <c r="DW60" s="607"/>
      <c r="DX60" s="607"/>
      <c r="DY60" s="607"/>
      <c r="DZ60" s="607"/>
      <c r="EA60" s="607"/>
      <c r="EB60" s="607"/>
      <c r="EC60" s="607"/>
      <c r="ED60" s="607"/>
      <c r="EE60" s="607"/>
      <c r="EF60" s="607"/>
      <c r="EG60" s="607"/>
      <c r="EH60" s="607"/>
      <c r="EI60" s="607"/>
      <c r="EJ60" s="607"/>
      <c r="EK60" s="607"/>
      <c r="EL60" s="607"/>
      <c r="EM60" s="607"/>
      <c r="EN60" s="607"/>
      <c r="EO60" s="607"/>
      <c r="EP60" s="607"/>
      <c r="EQ60" s="607"/>
      <c r="ER60" s="607"/>
      <c r="ES60" s="607"/>
      <c r="ET60" s="607"/>
      <c r="EU60" s="607"/>
      <c r="EV60" s="607"/>
      <c r="EW60" s="607"/>
      <c r="EX60" s="607"/>
      <c r="EY60" s="607"/>
      <c r="EZ60" s="607"/>
      <c r="FA60" s="607"/>
      <c r="FB60" s="607"/>
      <c r="FC60" s="607"/>
      <c r="FD60" s="607"/>
      <c r="FE60" s="607"/>
      <c r="FF60" s="607"/>
      <c r="FG60" s="607"/>
      <c r="FH60" s="607"/>
      <c r="FI60" s="607"/>
      <c r="FJ60" s="607"/>
      <c r="FK60" s="607"/>
      <c r="FL60" s="607"/>
      <c r="FM60" s="607"/>
      <c r="FN60" s="607"/>
      <c r="FO60" s="607"/>
      <c r="FP60" s="607"/>
      <c r="FQ60" s="607"/>
      <c r="FR60" s="607"/>
      <c r="FS60" s="607"/>
      <c r="FT60" s="607"/>
      <c r="FU60" s="607"/>
      <c r="FV60" s="607"/>
      <c r="FW60" s="607"/>
      <c r="FX60" s="607"/>
      <c r="FY60" s="607"/>
      <c r="FZ60" s="607"/>
      <c r="GA60" s="607"/>
      <c r="GB60" s="607"/>
      <c r="GC60" s="607"/>
      <c r="GD60" s="607"/>
      <c r="GE60" s="607"/>
      <c r="GF60" s="608"/>
      <c r="GG60" s="607"/>
      <c r="GH60" s="607"/>
      <c r="GI60" s="607"/>
      <c r="GJ60" s="607"/>
      <c r="GK60" s="607"/>
      <c r="GL60" s="607"/>
      <c r="GM60" s="607"/>
      <c r="GN60" s="607"/>
      <c r="GO60" s="607"/>
      <c r="GP60" s="607"/>
      <c r="GQ60" s="607"/>
      <c r="GR60" s="607"/>
      <c r="GS60" s="607"/>
      <c r="GT60" s="607"/>
      <c r="GU60" s="607"/>
      <c r="GV60" s="607"/>
      <c r="GW60" s="607"/>
      <c r="GX60" s="607"/>
      <c r="GY60" s="607"/>
      <c r="GZ60" s="607"/>
      <c r="HA60" s="607"/>
      <c r="HB60" s="607"/>
      <c r="HC60" s="607"/>
      <c r="HD60" s="607"/>
      <c r="HE60" s="607"/>
      <c r="HF60" s="607"/>
      <c r="HG60" s="607"/>
      <c r="HH60" s="607"/>
      <c r="HI60" s="607"/>
      <c r="HJ60" s="607"/>
      <c r="HK60" s="607"/>
      <c r="HL60" s="607"/>
      <c r="HM60" s="607"/>
      <c r="HN60" s="607"/>
      <c r="HO60" s="607"/>
      <c r="HP60" s="607"/>
      <c r="HQ60" s="607"/>
      <c r="HR60" s="607"/>
      <c r="HS60" s="607"/>
      <c r="HT60" s="607"/>
      <c r="HU60" s="607"/>
      <c r="HV60" s="607"/>
      <c r="HW60" s="607"/>
      <c r="HX60" s="607"/>
      <c r="HY60" s="607"/>
      <c r="HZ60" s="607"/>
      <c r="IA60" s="607"/>
      <c r="IB60" s="607"/>
      <c r="IC60" s="607"/>
      <c r="ID60" s="607"/>
      <c r="IE60" s="607"/>
      <c r="IF60" s="607"/>
      <c r="IG60" s="607"/>
      <c r="IH60" s="607"/>
      <c r="II60" s="607"/>
      <c r="IJ60" s="607"/>
    </row>
    <row r="61" spans="1:244" ht="15" customHeight="1">
      <c r="A61" s="588"/>
      <c r="B61" s="588"/>
      <c r="C61" s="665"/>
      <c r="D61" s="588"/>
      <c r="E61" s="588"/>
      <c r="F61" s="588"/>
      <c r="G61" s="588"/>
      <c r="H61" s="588"/>
      <c r="I61" s="588"/>
      <c r="J61" s="588"/>
      <c r="K61" s="588"/>
      <c r="L61" s="588"/>
      <c r="M61" s="588"/>
      <c r="N61" s="588"/>
      <c r="O61" s="588"/>
      <c r="P61" s="588"/>
      <c r="Q61" s="588"/>
      <c r="R61" s="588"/>
      <c r="S61" s="588"/>
      <c r="T61" s="588"/>
      <c r="U61" s="588"/>
      <c r="V61" s="588"/>
      <c r="W61" s="588"/>
      <c r="X61" s="588"/>
      <c r="Y61" s="588"/>
      <c r="Z61" s="588"/>
      <c r="AA61" s="588"/>
      <c r="AB61" s="588"/>
      <c r="AC61" s="588"/>
      <c r="AD61" s="588"/>
      <c r="AE61" s="588"/>
      <c r="AF61" s="588"/>
      <c r="AG61" s="588"/>
      <c r="AH61" s="588"/>
      <c r="AW61" s="607"/>
      <c r="AX61" s="607"/>
      <c r="AY61" s="607"/>
      <c r="AZ61" s="607"/>
      <c r="BA61" s="606"/>
      <c r="BB61" s="607"/>
      <c r="BC61" s="607"/>
      <c r="BD61" s="607"/>
      <c r="BE61" s="607"/>
      <c r="BF61" s="607"/>
      <c r="BG61" s="607"/>
      <c r="BH61" s="607"/>
      <c r="BI61" s="607"/>
      <c r="BJ61" s="607"/>
      <c r="BK61" s="607"/>
      <c r="BL61" s="607"/>
      <c r="BM61" s="607"/>
      <c r="BN61" s="607"/>
      <c r="BO61" s="607"/>
      <c r="BP61" s="607"/>
      <c r="BQ61" s="607"/>
      <c r="BR61" s="607"/>
      <c r="BS61" s="607"/>
      <c r="BT61" s="607"/>
      <c r="BU61" s="607"/>
      <c r="BV61" s="607"/>
      <c r="BW61" s="607"/>
      <c r="BX61" s="607"/>
      <c r="BY61" s="607"/>
      <c r="BZ61" s="607"/>
      <c r="CA61" s="607"/>
      <c r="CB61" s="607"/>
      <c r="CC61" s="607"/>
      <c r="CD61" s="607"/>
      <c r="CE61" s="607"/>
      <c r="CF61" s="607"/>
      <c r="CG61" s="607"/>
      <c r="CH61" s="607"/>
      <c r="CI61" s="607"/>
      <c r="CJ61" s="607"/>
      <c r="CK61" s="607"/>
      <c r="CL61" s="607"/>
      <c r="CM61" s="607"/>
      <c r="CN61" s="607"/>
      <c r="CO61" s="607"/>
      <c r="CP61" s="607"/>
      <c r="CQ61" s="607"/>
      <c r="CR61" s="607"/>
      <c r="CS61" s="607"/>
      <c r="CT61" s="607"/>
      <c r="CU61" s="607"/>
      <c r="CV61" s="607"/>
      <c r="CW61" s="607"/>
      <c r="CX61" s="607"/>
      <c r="CY61" s="607"/>
      <c r="CZ61" s="607"/>
      <c r="DA61" s="607"/>
      <c r="DB61" s="607"/>
      <c r="DC61" s="607"/>
      <c r="DD61" s="607"/>
      <c r="DE61" s="607"/>
      <c r="DF61" s="607"/>
      <c r="DG61" s="607"/>
      <c r="DH61" s="607"/>
      <c r="DI61" s="607"/>
      <c r="DJ61" s="607"/>
      <c r="DK61" s="607"/>
      <c r="DL61" s="607"/>
      <c r="DM61" s="607"/>
      <c r="DN61" s="607"/>
      <c r="DO61" s="607"/>
      <c r="DP61" s="607"/>
      <c r="DQ61" s="607"/>
      <c r="DR61" s="607"/>
      <c r="DS61" s="607"/>
      <c r="DT61" s="607"/>
      <c r="DU61" s="607"/>
      <c r="DV61" s="607"/>
      <c r="DW61" s="607"/>
      <c r="DX61" s="607"/>
      <c r="DY61" s="607"/>
      <c r="DZ61" s="607"/>
      <c r="EA61" s="607"/>
      <c r="EB61" s="607"/>
      <c r="EC61" s="607"/>
      <c r="ED61" s="607"/>
      <c r="EE61" s="607"/>
      <c r="EF61" s="607"/>
      <c r="EG61" s="607"/>
      <c r="EH61" s="607"/>
      <c r="EI61" s="607"/>
      <c r="EJ61" s="607"/>
      <c r="EK61" s="607"/>
      <c r="EL61" s="607"/>
      <c r="EM61" s="607"/>
      <c r="EN61" s="607"/>
      <c r="EO61" s="607"/>
      <c r="EP61" s="607"/>
      <c r="EQ61" s="607"/>
      <c r="ER61" s="607"/>
      <c r="ES61" s="607"/>
      <c r="ET61" s="607"/>
      <c r="EU61" s="607"/>
      <c r="EV61" s="607"/>
      <c r="EW61" s="607"/>
      <c r="EX61" s="607"/>
      <c r="EY61" s="607"/>
      <c r="EZ61" s="607"/>
      <c r="FA61" s="607"/>
      <c r="FB61" s="607"/>
      <c r="FC61" s="607"/>
      <c r="FD61" s="607"/>
      <c r="FE61" s="607"/>
      <c r="FF61" s="607"/>
      <c r="FG61" s="607"/>
      <c r="FH61" s="607"/>
      <c r="FI61" s="607"/>
      <c r="FJ61" s="607"/>
      <c r="FK61" s="607"/>
      <c r="FL61" s="607"/>
      <c r="FM61" s="607"/>
      <c r="FN61" s="607"/>
      <c r="FO61" s="607"/>
      <c r="FP61" s="607"/>
      <c r="FQ61" s="607"/>
      <c r="FR61" s="607"/>
      <c r="FS61" s="607"/>
      <c r="FT61" s="607"/>
      <c r="FU61" s="607"/>
      <c r="FV61" s="607"/>
      <c r="FW61" s="607"/>
      <c r="FX61" s="607"/>
      <c r="FY61" s="607"/>
      <c r="FZ61" s="607"/>
      <c r="GA61" s="607"/>
      <c r="GB61" s="607"/>
      <c r="GC61" s="607"/>
      <c r="GD61" s="607"/>
      <c r="GE61" s="607"/>
      <c r="GF61" s="608"/>
      <c r="GG61" s="607"/>
      <c r="GH61" s="607"/>
      <c r="GI61" s="607"/>
      <c r="GJ61" s="607"/>
      <c r="GK61" s="607"/>
      <c r="GL61" s="607"/>
      <c r="GM61" s="607"/>
      <c r="GN61" s="607"/>
      <c r="GO61" s="607"/>
      <c r="GP61" s="607"/>
      <c r="GQ61" s="607"/>
      <c r="GR61" s="607"/>
      <c r="GS61" s="607"/>
      <c r="GT61" s="607"/>
      <c r="GU61" s="607"/>
      <c r="GV61" s="607"/>
      <c r="GW61" s="607"/>
      <c r="GX61" s="607"/>
      <c r="GY61" s="607"/>
      <c r="GZ61" s="607"/>
      <c r="HA61" s="607"/>
      <c r="HB61" s="607"/>
      <c r="HC61" s="607"/>
      <c r="HD61" s="607"/>
      <c r="HE61" s="607"/>
      <c r="HF61" s="607"/>
      <c r="HG61" s="607"/>
      <c r="HH61" s="607"/>
      <c r="HI61" s="607"/>
      <c r="HJ61" s="607"/>
      <c r="HK61" s="607"/>
      <c r="HL61" s="607"/>
      <c r="HM61" s="607"/>
      <c r="HN61" s="607"/>
      <c r="HO61" s="607"/>
      <c r="HP61" s="607"/>
      <c r="HQ61" s="607"/>
      <c r="HR61" s="607"/>
      <c r="HS61" s="607"/>
      <c r="HT61" s="607"/>
      <c r="HU61" s="607"/>
      <c r="HV61" s="607"/>
      <c r="HW61" s="607"/>
      <c r="HX61" s="607"/>
      <c r="HY61" s="607"/>
      <c r="HZ61" s="607"/>
      <c r="IA61" s="607"/>
      <c r="IB61" s="607"/>
      <c r="IC61" s="607"/>
      <c r="ID61" s="607"/>
      <c r="IE61" s="607"/>
      <c r="IF61" s="607"/>
      <c r="IG61" s="607"/>
      <c r="IH61" s="607"/>
      <c r="II61" s="607"/>
      <c r="IJ61" s="607"/>
    </row>
    <row r="62" spans="1:244" ht="15" customHeight="1">
      <c r="A62" s="588"/>
      <c r="B62" s="588"/>
      <c r="C62" s="665"/>
      <c r="D62" s="588"/>
      <c r="E62" s="588"/>
      <c r="F62" s="588"/>
      <c r="G62" s="588"/>
      <c r="H62" s="588"/>
      <c r="I62" s="588"/>
      <c r="J62" s="588"/>
      <c r="K62" s="588"/>
      <c r="L62" s="588"/>
      <c r="M62" s="588"/>
      <c r="N62" s="588"/>
      <c r="O62" s="588"/>
      <c r="P62" s="588"/>
      <c r="Q62" s="588"/>
      <c r="R62" s="588"/>
      <c r="S62" s="588"/>
      <c r="T62" s="588"/>
      <c r="U62" s="588"/>
      <c r="V62" s="588"/>
      <c r="W62" s="588"/>
      <c r="X62" s="588"/>
      <c r="Y62" s="588"/>
      <c r="Z62" s="588"/>
      <c r="AA62" s="588"/>
      <c r="AB62" s="588"/>
      <c r="AC62" s="588"/>
      <c r="AD62" s="588"/>
      <c r="AE62" s="588"/>
      <c r="AF62" s="588"/>
      <c r="AG62" s="588"/>
      <c r="AH62" s="588"/>
      <c r="AW62" s="607"/>
      <c r="AX62" s="607"/>
      <c r="AY62" s="607"/>
      <c r="AZ62" s="607"/>
      <c r="BA62" s="606"/>
      <c r="BB62" s="607"/>
      <c r="BC62" s="607"/>
      <c r="BD62" s="607"/>
      <c r="BE62" s="607"/>
      <c r="BF62" s="607"/>
      <c r="BG62" s="607"/>
      <c r="BH62" s="607"/>
      <c r="BI62" s="607"/>
      <c r="BJ62" s="607"/>
      <c r="BK62" s="607"/>
      <c r="BL62" s="607"/>
      <c r="BM62" s="607"/>
      <c r="BN62" s="607"/>
      <c r="BO62" s="607"/>
      <c r="BP62" s="607"/>
      <c r="BQ62" s="607"/>
      <c r="BR62" s="607"/>
      <c r="BS62" s="607"/>
      <c r="BT62" s="607"/>
      <c r="BU62" s="607"/>
      <c r="BV62" s="607"/>
      <c r="BW62" s="607"/>
      <c r="BX62" s="607"/>
      <c r="BY62" s="607"/>
      <c r="BZ62" s="607"/>
      <c r="CA62" s="607"/>
      <c r="CB62" s="607"/>
      <c r="CC62" s="607"/>
      <c r="CD62" s="607"/>
      <c r="CE62" s="607"/>
      <c r="CF62" s="607"/>
      <c r="CG62" s="607"/>
      <c r="CH62" s="607"/>
      <c r="CI62" s="607"/>
      <c r="CJ62" s="607"/>
      <c r="CK62" s="607"/>
      <c r="CL62" s="607"/>
      <c r="CM62" s="607"/>
      <c r="CN62" s="607"/>
      <c r="CO62" s="607"/>
      <c r="CP62" s="607"/>
      <c r="CQ62" s="607"/>
      <c r="CR62" s="607"/>
      <c r="CS62" s="607"/>
      <c r="CT62" s="607"/>
      <c r="CU62" s="607"/>
      <c r="CV62" s="607"/>
      <c r="CW62" s="607"/>
      <c r="CX62" s="607"/>
      <c r="CY62" s="607"/>
      <c r="CZ62" s="607"/>
      <c r="DA62" s="607"/>
      <c r="DB62" s="607"/>
      <c r="DC62" s="607"/>
      <c r="DD62" s="607"/>
      <c r="DE62" s="607"/>
      <c r="DF62" s="607"/>
      <c r="DG62" s="607"/>
      <c r="DH62" s="607"/>
      <c r="DI62" s="607"/>
      <c r="DJ62" s="607"/>
      <c r="DK62" s="607"/>
      <c r="DL62" s="607"/>
      <c r="DM62" s="607"/>
      <c r="DN62" s="607"/>
      <c r="DO62" s="607"/>
      <c r="DP62" s="607"/>
      <c r="DQ62" s="607"/>
      <c r="DR62" s="607"/>
      <c r="DS62" s="607"/>
      <c r="DT62" s="607"/>
      <c r="DU62" s="607"/>
      <c r="DV62" s="607"/>
      <c r="DW62" s="607"/>
      <c r="DX62" s="607"/>
      <c r="DY62" s="607"/>
      <c r="DZ62" s="607"/>
      <c r="EA62" s="607"/>
      <c r="EB62" s="607"/>
      <c r="EC62" s="607"/>
      <c r="ED62" s="607"/>
      <c r="EE62" s="607"/>
      <c r="EF62" s="607"/>
      <c r="EG62" s="607"/>
      <c r="EH62" s="607"/>
      <c r="EI62" s="607"/>
      <c r="EJ62" s="607"/>
      <c r="EK62" s="607"/>
      <c r="EL62" s="607"/>
      <c r="EM62" s="607"/>
      <c r="EN62" s="607"/>
      <c r="EO62" s="607"/>
      <c r="EP62" s="607"/>
      <c r="EQ62" s="607"/>
      <c r="ER62" s="607"/>
      <c r="ES62" s="607"/>
      <c r="ET62" s="607"/>
      <c r="EU62" s="607"/>
      <c r="EV62" s="607"/>
      <c r="EW62" s="607"/>
      <c r="EX62" s="607"/>
      <c r="EY62" s="607"/>
      <c r="EZ62" s="607"/>
      <c r="FA62" s="607"/>
      <c r="FB62" s="607"/>
      <c r="FC62" s="607"/>
      <c r="FD62" s="607"/>
      <c r="FE62" s="607"/>
      <c r="FF62" s="607"/>
      <c r="FG62" s="607"/>
      <c r="FH62" s="607"/>
      <c r="FI62" s="607"/>
      <c r="FJ62" s="607"/>
      <c r="FK62" s="607"/>
      <c r="FL62" s="607"/>
      <c r="FM62" s="607"/>
      <c r="FN62" s="607"/>
      <c r="FO62" s="607"/>
      <c r="FP62" s="607"/>
      <c r="FQ62" s="607"/>
      <c r="FR62" s="607"/>
      <c r="FS62" s="607"/>
      <c r="FT62" s="607"/>
      <c r="FU62" s="607"/>
      <c r="FV62" s="607"/>
      <c r="FW62" s="607"/>
      <c r="FX62" s="607"/>
      <c r="FY62" s="607"/>
      <c r="FZ62" s="607"/>
      <c r="GA62" s="607"/>
      <c r="GB62" s="607"/>
      <c r="GC62" s="607"/>
      <c r="GD62" s="607"/>
      <c r="GE62" s="607"/>
      <c r="GF62" s="608"/>
      <c r="GG62" s="607"/>
      <c r="GH62" s="607"/>
      <c r="GI62" s="607"/>
      <c r="GJ62" s="607"/>
      <c r="GK62" s="607"/>
      <c r="GL62" s="607"/>
      <c r="GM62" s="607"/>
      <c r="GN62" s="607"/>
      <c r="GO62" s="607"/>
      <c r="GP62" s="607"/>
      <c r="GQ62" s="607"/>
      <c r="GR62" s="607"/>
      <c r="GS62" s="607"/>
      <c r="GT62" s="607"/>
      <c r="GU62" s="607"/>
      <c r="GV62" s="607"/>
      <c r="GW62" s="607"/>
      <c r="GX62" s="607"/>
      <c r="GY62" s="607"/>
      <c r="GZ62" s="607"/>
      <c r="HA62" s="607"/>
      <c r="HB62" s="607"/>
      <c r="HC62" s="607"/>
      <c r="HD62" s="607"/>
      <c r="HE62" s="607"/>
      <c r="HF62" s="607"/>
      <c r="HG62" s="607"/>
      <c r="HH62" s="607"/>
      <c r="HI62" s="607"/>
      <c r="HJ62" s="607"/>
      <c r="HK62" s="607"/>
      <c r="HL62" s="607"/>
      <c r="HM62" s="607"/>
      <c r="HN62" s="607"/>
      <c r="HO62" s="607"/>
      <c r="HP62" s="607"/>
      <c r="HQ62" s="607"/>
      <c r="HR62" s="607"/>
      <c r="HS62" s="607"/>
      <c r="HT62" s="607"/>
      <c r="HU62" s="607"/>
      <c r="HV62" s="607"/>
      <c r="HW62" s="607"/>
      <c r="HX62" s="607"/>
      <c r="HY62" s="607"/>
      <c r="HZ62" s="607"/>
      <c r="IA62" s="607"/>
      <c r="IB62" s="607"/>
      <c r="IC62" s="607"/>
      <c r="ID62" s="607"/>
      <c r="IE62" s="607"/>
      <c r="IF62" s="607"/>
      <c r="IG62" s="607"/>
      <c r="IH62" s="607"/>
      <c r="II62" s="607"/>
      <c r="IJ62" s="607"/>
    </row>
    <row r="63" spans="1:244" ht="15" customHeight="1">
      <c r="A63" s="588"/>
      <c r="B63" s="588"/>
      <c r="C63" s="665"/>
      <c r="D63" s="588"/>
      <c r="E63" s="588"/>
      <c r="F63" s="588"/>
      <c r="G63" s="588"/>
      <c r="H63" s="588"/>
      <c r="I63" s="588"/>
      <c r="J63" s="588"/>
      <c r="K63" s="588"/>
      <c r="L63" s="588"/>
      <c r="M63" s="588"/>
      <c r="N63" s="588"/>
      <c r="O63" s="588"/>
      <c r="P63" s="588"/>
      <c r="Q63" s="588"/>
      <c r="R63" s="588"/>
      <c r="S63" s="588"/>
      <c r="T63" s="588"/>
      <c r="U63" s="588"/>
      <c r="V63" s="588"/>
      <c r="W63" s="588"/>
      <c r="X63" s="588"/>
      <c r="Y63" s="588"/>
      <c r="Z63" s="588"/>
      <c r="AA63" s="588"/>
      <c r="AB63" s="588"/>
      <c r="AC63" s="588"/>
      <c r="AD63" s="588"/>
      <c r="AE63" s="588"/>
      <c r="AF63" s="588"/>
      <c r="AG63" s="588"/>
      <c r="AH63" s="588"/>
      <c r="AW63" s="607"/>
      <c r="AX63" s="607"/>
      <c r="AY63" s="607"/>
      <c r="AZ63" s="607"/>
      <c r="BA63" s="606"/>
      <c r="BB63" s="607"/>
      <c r="BC63" s="607"/>
      <c r="BD63" s="607"/>
      <c r="BE63" s="607"/>
      <c r="BF63" s="607"/>
      <c r="BG63" s="607"/>
      <c r="BH63" s="607"/>
      <c r="BI63" s="607"/>
      <c r="BJ63" s="607"/>
      <c r="BK63" s="607"/>
      <c r="BL63" s="607"/>
      <c r="BM63" s="607"/>
      <c r="BN63" s="607"/>
      <c r="BO63" s="607"/>
      <c r="BP63" s="607"/>
      <c r="BQ63" s="607"/>
      <c r="BR63" s="607"/>
      <c r="BS63" s="607"/>
      <c r="BT63" s="607"/>
      <c r="BU63" s="607"/>
      <c r="BV63" s="607"/>
      <c r="BW63" s="607"/>
      <c r="BX63" s="607"/>
      <c r="BY63" s="607"/>
      <c r="BZ63" s="607"/>
      <c r="CA63" s="607"/>
      <c r="CB63" s="607"/>
      <c r="CC63" s="607"/>
      <c r="CD63" s="607"/>
      <c r="CE63" s="607"/>
      <c r="CF63" s="607"/>
      <c r="CG63" s="607"/>
      <c r="CH63" s="607"/>
      <c r="CI63" s="607"/>
      <c r="CJ63" s="607"/>
      <c r="CK63" s="607"/>
      <c r="CL63" s="607"/>
      <c r="CM63" s="607"/>
      <c r="CN63" s="607"/>
      <c r="CO63" s="607"/>
      <c r="CP63" s="607"/>
      <c r="CQ63" s="607"/>
      <c r="CR63" s="607"/>
      <c r="CS63" s="607"/>
      <c r="CT63" s="607"/>
      <c r="CU63" s="607"/>
      <c r="CV63" s="607"/>
      <c r="CW63" s="607"/>
      <c r="CX63" s="607"/>
      <c r="CY63" s="607"/>
      <c r="CZ63" s="607"/>
      <c r="DA63" s="607"/>
      <c r="DB63" s="607"/>
      <c r="DC63" s="607"/>
      <c r="DD63" s="607"/>
      <c r="DE63" s="607"/>
      <c r="DF63" s="607"/>
      <c r="DG63" s="607"/>
      <c r="DH63" s="607"/>
      <c r="DI63" s="607"/>
      <c r="DJ63" s="607"/>
      <c r="DK63" s="607"/>
      <c r="DL63" s="607"/>
      <c r="DM63" s="607"/>
      <c r="DN63" s="607"/>
      <c r="DO63" s="607"/>
      <c r="DP63" s="607"/>
      <c r="DQ63" s="607"/>
      <c r="DR63" s="607"/>
      <c r="DS63" s="607"/>
      <c r="DT63" s="607"/>
      <c r="DU63" s="607"/>
      <c r="DV63" s="607"/>
      <c r="DW63" s="607"/>
      <c r="DX63" s="607"/>
      <c r="DY63" s="607"/>
      <c r="DZ63" s="607"/>
      <c r="EA63" s="607"/>
      <c r="EB63" s="607"/>
      <c r="EC63" s="607"/>
      <c r="ED63" s="607"/>
      <c r="EE63" s="607"/>
      <c r="EF63" s="607"/>
      <c r="EG63" s="607"/>
      <c r="EH63" s="607"/>
      <c r="EI63" s="607"/>
      <c r="EJ63" s="607"/>
      <c r="EK63" s="607"/>
      <c r="EL63" s="607"/>
      <c r="EM63" s="607"/>
      <c r="EN63" s="607"/>
      <c r="EO63" s="607"/>
      <c r="EP63" s="607"/>
      <c r="EQ63" s="607"/>
      <c r="ER63" s="607"/>
      <c r="ES63" s="607"/>
      <c r="ET63" s="607"/>
      <c r="EU63" s="607"/>
      <c r="EV63" s="607"/>
      <c r="EW63" s="607"/>
      <c r="EX63" s="607"/>
      <c r="EY63" s="607"/>
      <c r="EZ63" s="607"/>
      <c r="FA63" s="607"/>
      <c r="FB63" s="607"/>
      <c r="FC63" s="607"/>
      <c r="FD63" s="607"/>
      <c r="FE63" s="607"/>
      <c r="FF63" s="607"/>
      <c r="FG63" s="607"/>
      <c r="FH63" s="607"/>
      <c r="FI63" s="607"/>
      <c r="FJ63" s="607"/>
      <c r="FK63" s="607"/>
      <c r="FL63" s="607"/>
      <c r="FM63" s="607"/>
      <c r="FN63" s="607"/>
      <c r="FO63" s="607"/>
      <c r="FP63" s="607"/>
      <c r="FQ63" s="607"/>
      <c r="FR63" s="607"/>
      <c r="FS63" s="607"/>
      <c r="FT63" s="607"/>
      <c r="FU63" s="607"/>
      <c r="FV63" s="607"/>
      <c r="FW63" s="607"/>
      <c r="FX63" s="607"/>
      <c r="FY63" s="607"/>
      <c r="FZ63" s="607"/>
      <c r="GA63" s="607"/>
      <c r="GB63" s="607"/>
      <c r="GC63" s="607"/>
      <c r="GD63" s="607"/>
      <c r="GE63" s="607"/>
      <c r="GF63" s="608"/>
      <c r="GG63" s="607"/>
      <c r="GH63" s="607"/>
      <c r="GI63" s="607"/>
      <c r="GJ63" s="607"/>
      <c r="GK63" s="607"/>
      <c r="GL63" s="607"/>
      <c r="GM63" s="607"/>
      <c r="GN63" s="607"/>
      <c r="GO63" s="607"/>
      <c r="GP63" s="607"/>
      <c r="GQ63" s="607"/>
      <c r="GR63" s="607"/>
      <c r="GS63" s="607"/>
      <c r="GT63" s="607"/>
      <c r="GU63" s="607"/>
      <c r="GV63" s="607"/>
      <c r="GW63" s="607"/>
      <c r="GX63" s="607"/>
      <c r="GY63" s="607"/>
      <c r="GZ63" s="607"/>
      <c r="HA63" s="607"/>
      <c r="HB63" s="607"/>
      <c r="HC63" s="607"/>
      <c r="HD63" s="607"/>
      <c r="HE63" s="607"/>
      <c r="HF63" s="607"/>
      <c r="HG63" s="607"/>
      <c r="HH63" s="607"/>
      <c r="HI63" s="607"/>
      <c r="HJ63" s="607"/>
      <c r="HK63" s="607"/>
      <c r="HL63" s="607"/>
      <c r="HM63" s="607"/>
      <c r="HN63" s="607"/>
      <c r="HO63" s="607"/>
      <c r="HP63" s="607"/>
      <c r="HQ63" s="607"/>
      <c r="HR63" s="607"/>
      <c r="HS63" s="607"/>
      <c r="HT63" s="607"/>
      <c r="HU63" s="607"/>
      <c r="HV63" s="607"/>
      <c r="HW63" s="607"/>
      <c r="HX63" s="607"/>
      <c r="HY63" s="607"/>
      <c r="HZ63" s="607"/>
      <c r="IA63" s="607"/>
      <c r="IB63" s="607"/>
      <c r="IC63" s="607"/>
      <c r="ID63" s="607"/>
      <c r="IE63" s="607"/>
      <c r="IF63" s="607"/>
      <c r="IG63" s="607"/>
      <c r="IH63" s="607"/>
      <c r="II63" s="607"/>
      <c r="IJ63" s="607"/>
    </row>
    <row r="64" spans="1:244" ht="15" customHeight="1">
      <c r="A64" s="588"/>
      <c r="B64" s="588"/>
      <c r="C64" s="665"/>
      <c r="D64" s="588"/>
      <c r="E64" s="588"/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88"/>
      <c r="AB64" s="588"/>
      <c r="AC64" s="588"/>
      <c r="AD64" s="588"/>
      <c r="AE64" s="588"/>
      <c r="AF64" s="588"/>
      <c r="AG64" s="588"/>
      <c r="AH64" s="588"/>
      <c r="AW64" s="607"/>
      <c r="AX64" s="607"/>
      <c r="AY64" s="607"/>
      <c r="AZ64" s="607"/>
      <c r="BA64" s="606"/>
      <c r="BB64" s="607"/>
      <c r="BC64" s="607"/>
      <c r="BD64" s="607"/>
      <c r="BE64" s="607"/>
      <c r="BF64" s="607"/>
      <c r="BG64" s="607"/>
      <c r="BH64" s="607"/>
      <c r="BI64" s="607"/>
      <c r="BJ64" s="607"/>
      <c r="BK64" s="607"/>
      <c r="BL64" s="607"/>
      <c r="BM64" s="607"/>
      <c r="BN64" s="607"/>
      <c r="BO64" s="607"/>
      <c r="BP64" s="607"/>
      <c r="BQ64" s="607"/>
      <c r="BR64" s="607"/>
      <c r="BS64" s="607"/>
      <c r="BT64" s="607"/>
      <c r="BU64" s="607"/>
      <c r="BV64" s="607"/>
      <c r="BW64" s="607"/>
      <c r="BX64" s="607"/>
      <c r="BY64" s="607"/>
      <c r="BZ64" s="607"/>
      <c r="CA64" s="607"/>
      <c r="CB64" s="607"/>
      <c r="CC64" s="607"/>
      <c r="CD64" s="607"/>
      <c r="CE64" s="607"/>
      <c r="CF64" s="607"/>
      <c r="CG64" s="607"/>
      <c r="CH64" s="607"/>
      <c r="CI64" s="607"/>
      <c r="CJ64" s="607"/>
      <c r="CK64" s="607"/>
      <c r="CL64" s="607"/>
      <c r="CM64" s="607"/>
      <c r="CN64" s="607"/>
      <c r="CO64" s="607"/>
      <c r="CP64" s="607"/>
      <c r="CQ64" s="607"/>
      <c r="CR64" s="607"/>
      <c r="CS64" s="607"/>
      <c r="CT64" s="607"/>
      <c r="CU64" s="607"/>
      <c r="CV64" s="607"/>
      <c r="CW64" s="607"/>
      <c r="CX64" s="607"/>
      <c r="CY64" s="607"/>
      <c r="CZ64" s="607"/>
      <c r="DA64" s="607"/>
      <c r="DB64" s="607"/>
      <c r="DC64" s="607"/>
      <c r="DD64" s="607"/>
      <c r="DE64" s="607"/>
      <c r="DF64" s="607"/>
      <c r="DG64" s="607"/>
      <c r="DH64" s="607"/>
      <c r="DI64" s="607"/>
      <c r="DJ64" s="607"/>
      <c r="DK64" s="607"/>
      <c r="DL64" s="607"/>
      <c r="DM64" s="607"/>
      <c r="DN64" s="607"/>
      <c r="DO64" s="607"/>
      <c r="DP64" s="607"/>
      <c r="DQ64" s="607"/>
      <c r="DR64" s="607"/>
      <c r="DS64" s="607"/>
      <c r="DT64" s="607"/>
      <c r="DU64" s="607"/>
      <c r="DV64" s="607"/>
      <c r="DW64" s="607"/>
      <c r="DX64" s="607"/>
      <c r="DY64" s="607"/>
      <c r="DZ64" s="607"/>
      <c r="EA64" s="607"/>
      <c r="EB64" s="607"/>
      <c r="EC64" s="607"/>
      <c r="ED64" s="607"/>
      <c r="EE64" s="607"/>
      <c r="EF64" s="607"/>
      <c r="EG64" s="607"/>
      <c r="EH64" s="607"/>
      <c r="EI64" s="607"/>
      <c r="EJ64" s="607"/>
      <c r="EK64" s="607"/>
      <c r="EL64" s="607"/>
      <c r="EM64" s="607"/>
      <c r="EN64" s="607"/>
      <c r="EO64" s="607"/>
      <c r="EP64" s="607"/>
      <c r="EQ64" s="607"/>
      <c r="ER64" s="607"/>
      <c r="ES64" s="607"/>
      <c r="ET64" s="607"/>
      <c r="EU64" s="607"/>
      <c r="EV64" s="607"/>
      <c r="EW64" s="607"/>
      <c r="EX64" s="607"/>
      <c r="EY64" s="607"/>
      <c r="EZ64" s="607"/>
      <c r="FA64" s="607"/>
      <c r="FB64" s="607"/>
      <c r="FC64" s="607"/>
      <c r="FD64" s="607"/>
      <c r="FE64" s="607"/>
      <c r="FF64" s="607"/>
      <c r="FG64" s="607"/>
      <c r="FH64" s="607"/>
      <c r="FI64" s="607"/>
      <c r="FJ64" s="607"/>
      <c r="FK64" s="607"/>
      <c r="FL64" s="607"/>
      <c r="FM64" s="607"/>
      <c r="FN64" s="607"/>
      <c r="FO64" s="607"/>
      <c r="FP64" s="607"/>
      <c r="FQ64" s="607"/>
      <c r="FR64" s="607"/>
      <c r="FS64" s="607"/>
      <c r="FT64" s="607"/>
      <c r="FU64" s="607"/>
      <c r="FV64" s="607"/>
      <c r="FW64" s="607"/>
      <c r="FX64" s="607"/>
      <c r="FY64" s="607"/>
      <c r="FZ64" s="607"/>
      <c r="GA64" s="607"/>
      <c r="GB64" s="607"/>
      <c r="GC64" s="607"/>
      <c r="GD64" s="607"/>
      <c r="GE64" s="607"/>
      <c r="GF64" s="608"/>
      <c r="GG64" s="607"/>
      <c r="GH64" s="607"/>
      <c r="GI64" s="607"/>
      <c r="GJ64" s="607"/>
      <c r="GK64" s="607"/>
      <c r="GL64" s="607"/>
      <c r="GM64" s="607"/>
      <c r="GN64" s="607"/>
      <c r="GO64" s="607"/>
      <c r="GP64" s="607"/>
      <c r="GQ64" s="607"/>
      <c r="GR64" s="607"/>
      <c r="GS64" s="607"/>
      <c r="GT64" s="607"/>
      <c r="GU64" s="607"/>
      <c r="GV64" s="607"/>
      <c r="GW64" s="607"/>
      <c r="GX64" s="607"/>
      <c r="GY64" s="607"/>
      <c r="GZ64" s="607"/>
      <c r="HA64" s="607"/>
      <c r="HB64" s="607"/>
      <c r="HC64" s="607"/>
      <c r="HD64" s="607"/>
      <c r="HE64" s="607"/>
      <c r="HF64" s="607"/>
      <c r="HG64" s="607"/>
      <c r="HH64" s="607"/>
      <c r="HI64" s="607"/>
      <c r="HJ64" s="607"/>
      <c r="HK64" s="607"/>
      <c r="HL64" s="607"/>
      <c r="HM64" s="607"/>
      <c r="HN64" s="607"/>
      <c r="HO64" s="607"/>
      <c r="HP64" s="607"/>
      <c r="HQ64" s="607"/>
      <c r="HR64" s="607"/>
      <c r="HS64" s="607"/>
      <c r="HT64" s="607"/>
      <c r="HU64" s="607"/>
      <c r="HV64" s="607"/>
      <c r="HW64" s="607"/>
      <c r="HX64" s="607"/>
      <c r="HY64" s="607"/>
      <c r="HZ64" s="607"/>
      <c r="IA64" s="607"/>
      <c r="IB64" s="607"/>
      <c r="IC64" s="607"/>
      <c r="ID64" s="607"/>
      <c r="IE64" s="607"/>
      <c r="IF64" s="607"/>
      <c r="IG64" s="607"/>
      <c r="IH64" s="607"/>
      <c r="II64" s="607"/>
      <c r="IJ64" s="607"/>
    </row>
    <row r="65" spans="1:244" ht="15" customHeight="1">
      <c r="A65" s="588"/>
      <c r="B65" s="588"/>
      <c r="C65" s="665"/>
      <c r="D65" s="588"/>
      <c r="E65" s="588"/>
      <c r="F65" s="588"/>
      <c r="G65" s="588"/>
      <c r="H65" s="588"/>
      <c r="I65" s="588"/>
      <c r="J65" s="588"/>
      <c r="K65" s="588"/>
      <c r="L65" s="588"/>
      <c r="M65" s="588"/>
      <c r="N65" s="588"/>
      <c r="O65" s="588"/>
      <c r="P65" s="588"/>
      <c r="Q65" s="588"/>
      <c r="R65" s="588"/>
      <c r="S65" s="588"/>
      <c r="T65" s="588"/>
      <c r="U65" s="588"/>
      <c r="V65" s="588"/>
      <c r="W65" s="588"/>
      <c r="X65" s="588"/>
      <c r="Y65" s="588"/>
      <c r="Z65" s="588"/>
      <c r="AA65" s="588"/>
      <c r="AB65" s="588"/>
      <c r="AC65" s="588"/>
      <c r="AD65" s="588"/>
      <c r="AE65" s="588"/>
      <c r="AF65" s="588"/>
      <c r="AG65" s="588"/>
      <c r="AH65" s="588"/>
      <c r="AW65" s="607"/>
      <c r="AX65" s="607"/>
      <c r="AY65" s="607"/>
      <c r="AZ65" s="607"/>
      <c r="BA65" s="606"/>
      <c r="BB65" s="607"/>
      <c r="BC65" s="607"/>
      <c r="BD65" s="607"/>
      <c r="BE65" s="607"/>
      <c r="BF65" s="607"/>
      <c r="BG65" s="607"/>
      <c r="BH65" s="607"/>
      <c r="BI65" s="607"/>
      <c r="BJ65" s="607"/>
      <c r="BK65" s="607"/>
      <c r="BL65" s="607"/>
      <c r="BM65" s="607"/>
      <c r="BN65" s="607"/>
      <c r="BO65" s="607"/>
      <c r="BP65" s="607"/>
      <c r="BQ65" s="607"/>
      <c r="BR65" s="607"/>
      <c r="BS65" s="607"/>
      <c r="BT65" s="607"/>
      <c r="BU65" s="607"/>
      <c r="BV65" s="607"/>
      <c r="BW65" s="607"/>
      <c r="BX65" s="607"/>
      <c r="BY65" s="607"/>
      <c r="BZ65" s="607"/>
      <c r="CA65" s="607"/>
      <c r="CB65" s="607"/>
      <c r="CC65" s="607"/>
      <c r="CD65" s="607"/>
      <c r="CE65" s="607"/>
      <c r="CF65" s="607"/>
      <c r="CG65" s="607"/>
      <c r="CH65" s="607"/>
      <c r="CI65" s="607"/>
      <c r="CJ65" s="607"/>
      <c r="CK65" s="607"/>
      <c r="CL65" s="607"/>
      <c r="CM65" s="607"/>
      <c r="CN65" s="607"/>
      <c r="CO65" s="607"/>
      <c r="CP65" s="607"/>
      <c r="CQ65" s="607"/>
      <c r="CR65" s="607"/>
      <c r="CS65" s="607"/>
      <c r="CT65" s="607"/>
      <c r="CU65" s="607"/>
      <c r="CV65" s="607"/>
      <c r="CW65" s="607"/>
      <c r="CX65" s="607"/>
      <c r="CY65" s="607"/>
      <c r="CZ65" s="607"/>
      <c r="DA65" s="607"/>
      <c r="DB65" s="607"/>
      <c r="DC65" s="607"/>
      <c r="DD65" s="607"/>
      <c r="DE65" s="607"/>
      <c r="DF65" s="607"/>
      <c r="DG65" s="607"/>
      <c r="DH65" s="607"/>
      <c r="DI65" s="607"/>
      <c r="DJ65" s="607"/>
      <c r="DK65" s="607"/>
      <c r="DL65" s="607"/>
      <c r="DM65" s="607"/>
      <c r="DN65" s="607"/>
      <c r="DO65" s="607"/>
      <c r="DP65" s="607"/>
      <c r="DQ65" s="607"/>
      <c r="DR65" s="607"/>
      <c r="DS65" s="607"/>
      <c r="DT65" s="607"/>
      <c r="DU65" s="607"/>
      <c r="DV65" s="607"/>
      <c r="DW65" s="607"/>
      <c r="DX65" s="607"/>
      <c r="DY65" s="607"/>
      <c r="DZ65" s="607"/>
      <c r="EA65" s="607"/>
      <c r="EB65" s="607"/>
      <c r="EC65" s="607"/>
      <c r="ED65" s="607"/>
      <c r="EE65" s="607"/>
      <c r="EF65" s="607"/>
      <c r="EG65" s="607"/>
      <c r="EH65" s="607"/>
      <c r="EI65" s="607"/>
      <c r="EJ65" s="607"/>
      <c r="EK65" s="607"/>
      <c r="EL65" s="607"/>
      <c r="EM65" s="607"/>
      <c r="EN65" s="607"/>
      <c r="EO65" s="607"/>
      <c r="EP65" s="607"/>
      <c r="EQ65" s="607"/>
      <c r="ER65" s="607"/>
      <c r="ES65" s="607"/>
      <c r="ET65" s="607"/>
      <c r="EU65" s="607"/>
      <c r="EV65" s="607"/>
      <c r="EW65" s="607"/>
      <c r="EX65" s="607"/>
      <c r="EY65" s="607"/>
      <c r="EZ65" s="607"/>
      <c r="FA65" s="607"/>
      <c r="FB65" s="607"/>
      <c r="FC65" s="607"/>
      <c r="FD65" s="607"/>
      <c r="FE65" s="607"/>
      <c r="FF65" s="607"/>
      <c r="FG65" s="607"/>
      <c r="FH65" s="607"/>
      <c r="FI65" s="607"/>
      <c r="FJ65" s="607"/>
      <c r="FK65" s="607"/>
      <c r="FL65" s="607"/>
      <c r="FM65" s="607"/>
      <c r="FN65" s="607"/>
      <c r="FO65" s="607"/>
      <c r="FP65" s="607"/>
      <c r="FQ65" s="607"/>
      <c r="FR65" s="607"/>
      <c r="FS65" s="607"/>
      <c r="FT65" s="607"/>
      <c r="FU65" s="607"/>
      <c r="FV65" s="607"/>
      <c r="FW65" s="607"/>
      <c r="FX65" s="607"/>
      <c r="FY65" s="607"/>
      <c r="FZ65" s="607"/>
      <c r="GA65" s="607"/>
      <c r="GB65" s="607"/>
      <c r="GC65" s="607"/>
      <c r="GD65" s="607"/>
      <c r="GE65" s="607"/>
      <c r="GF65" s="608"/>
      <c r="GG65" s="607"/>
      <c r="GH65" s="607"/>
      <c r="GI65" s="607"/>
      <c r="GJ65" s="607"/>
      <c r="GK65" s="607"/>
      <c r="GL65" s="607"/>
      <c r="GM65" s="607"/>
      <c r="GN65" s="607"/>
      <c r="GO65" s="607"/>
      <c r="GP65" s="607"/>
      <c r="GQ65" s="607"/>
      <c r="GR65" s="607"/>
      <c r="GS65" s="607"/>
      <c r="GT65" s="607"/>
      <c r="GU65" s="607"/>
      <c r="GV65" s="607"/>
      <c r="GW65" s="607"/>
      <c r="GX65" s="607"/>
      <c r="GY65" s="607"/>
      <c r="GZ65" s="607"/>
      <c r="HA65" s="607"/>
      <c r="HB65" s="607"/>
      <c r="HC65" s="607"/>
      <c r="HD65" s="607"/>
      <c r="HE65" s="607"/>
      <c r="HF65" s="607"/>
      <c r="HG65" s="607"/>
      <c r="HH65" s="607"/>
      <c r="HI65" s="607"/>
      <c r="HJ65" s="607"/>
      <c r="HK65" s="607"/>
      <c r="HL65" s="607"/>
      <c r="HM65" s="607"/>
      <c r="HN65" s="607"/>
      <c r="HO65" s="607"/>
      <c r="HP65" s="607"/>
      <c r="HQ65" s="607"/>
      <c r="HR65" s="607"/>
      <c r="HS65" s="607"/>
      <c r="HT65" s="607"/>
      <c r="HU65" s="607"/>
      <c r="HV65" s="607"/>
      <c r="HW65" s="607"/>
      <c r="HX65" s="607"/>
      <c r="HY65" s="607"/>
      <c r="HZ65" s="607"/>
      <c r="IA65" s="607"/>
      <c r="IB65" s="607"/>
      <c r="IC65" s="607"/>
      <c r="ID65" s="607"/>
      <c r="IE65" s="607"/>
      <c r="IF65" s="607"/>
      <c r="IG65" s="607"/>
      <c r="IH65" s="607"/>
      <c r="II65" s="607"/>
      <c r="IJ65" s="607"/>
    </row>
    <row r="66" spans="1:244" ht="15" customHeight="1">
      <c r="A66" s="588"/>
      <c r="B66" s="588"/>
      <c r="C66" s="665"/>
      <c r="D66" s="588"/>
      <c r="E66" s="588"/>
      <c r="F66" s="588"/>
      <c r="G66" s="588"/>
      <c r="H66" s="588"/>
      <c r="I66" s="588"/>
      <c r="J66" s="588"/>
      <c r="K66" s="588"/>
      <c r="L66" s="588"/>
      <c r="M66" s="588"/>
      <c r="N66" s="588"/>
      <c r="O66" s="588"/>
      <c r="P66" s="588"/>
      <c r="Q66" s="588"/>
      <c r="R66" s="588"/>
      <c r="S66" s="588"/>
      <c r="T66" s="588"/>
      <c r="U66" s="588"/>
      <c r="V66" s="588"/>
      <c r="W66" s="588"/>
      <c r="X66" s="588"/>
      <c r="Y66" s="588"/>
      <c r="Z66" s="588"/>
      <c r="AA66" s="588"/>
      <c r="AB66" s="588"/>
      <c r="AC66" s="588"/>
      <c r="AD66" s="588"/>
      <c r="AE66" s="588"/>
      <c r="AF66" s="588"/>
      <c r="AG66" s="588"/>
      <c r="AH66" s="588"/>
      <c r="AW66" s="607"/>
      <c r="AX66" s="607"/>
      <c r="AY66" s="607"/>
      <c r="AZ66" s="607"/>
      <c r="BA66" s="606"/>
      <c r="BB66" s="607"/>
      <c r="BC66" s="607"/>
      <c r="BD66" s="607"/>
      <c r="BE66" s="607"/>
      <c r="BF66" s="607"/>
      <c r="BG66" s="607"/>
      <c r="BH66" s="607"/>
      <c r="BI66" s="607"/>
      <c r="BJ66" s="607"/>
      <c r="BK66" s="607"/>
      <c r="BL66" s="607"/>
      <c r="BM66" s="607"/>
      <c r="BN66" s="607"/>
      <c r="BO66" s="607"/>
      <c r="BP66" s="607"/>
      <c r="BQ66" s="607"/>
      <c r="BR66" s="607"/>
      <c r="BS66" s="607"/>
      <c r="BT66" s="607"/>
      <c r="BU66" s="607"/>
      <c r="BV66" s="607"/>
      <c r="BW66" s="607"/>
      <c r="BX66" s="607"/>
      <c r="BY66" s="607"/>
      <c r="BZ66" s="607"/>
      <c r="CA66" s="607"/>
      <c r="CB66" s="607"/>
      <c r="CC66" s="607"/>
      <c r="CD66" s="607"/>
      <c r="CE66" s="607"/>
      <c r="CF66" s="607"/>
      <c r="CG66" s="607"/>
      <c r="CH66" s="607"/>
      <c r="CI66" s="607"/>
      <c r="CJ66" s="607"/>
      <c r="CK66" s="607"/>
      <c r="CL66" s="607"/>
      <c r="CM66" s="607"/>
      <c r="CN66" s="607"/>
      <c r="CO66" s="607"/>
      <c r="CP66" s="607"/>
      <c r="CQ66" s="607"/>
      <c r="CR66" s="607"/>
      <c r="CS66" s="607"/>
      <c r="CT66" s="607"/>
      <c r="CU66" s="607"/>
      <c r="CV66" s="607"/>
      <c r="CW66" s="607"/>
      <c r="CX66" s="607"/>
      <c r="CY66" s="607"/>
      <c r="CZ66" s="607"/>
      <c r="DA66" s="607"/>
      <c r="DB66" s="607"/>
      <c r="DC66" s="607"/>
      <c r="DD66" s="607"/>
      <c r="DE66" s="607"/>
      <c r="DF66" s="607"/>
      <c r="DG66" s="607"/>
      <c r="DH66" s="607"/>
      <c r="DI66" s="607"/>
      <c r="DJ66" s="607"/>
      <c r="DK66" s="607"/>
      <c r="DL66" s="607"/>
      <c r="DM66" s="607"/>
      <c r="DN66" s="607"/>
      <c r="DO66" s="607"/>
      <c r="DP66" s="607"/>
      <c r="DQ66" s="607"/>
      <c r="DR66" s="607"/>
      <c r="DS66" s="607"/>
      <c r="DT66" s="607"/>
      <c r="DU66" s="607"/>
      <c r="DV66" s="607"/>
      <c r="DW66" s="607"/>
      <c r="DX66" s="607"/>
      <c r="DY66" s="607"/>
      <c r="DZ66" s="607"/>
      <c r="EA66" s="607"/>
      <c r="EB66" s="607"/>
      <c r="EC66" s="607"/>
      <c r="ED66" s="607"/>
      <c r="EE66" s="607"/>
      <c r="EF66" s="607"/>
      <c r="EG66" s="607"/>
      <c r="EH66" s="607"/>
      <c r="EI66" s="607"/>
      <c r="EJ66" s="607"/>
      <c r="EK66" s="607"/>
      <c r="EL66" s="607"/>
      <c r="EM66" s="607"/>
      <c r="EN66" s="607"/>
      <c r="EO66" s="607"/>
      <c r="EP66" s="607"/>
      <c r="EQ66" s="607"/>
      <c r="ER66" s="607"/>
      <c r="ES66" s="607"/>
      <c r="ET66" s="607"/>
      <c r="EU66" s="607"/>
      <c r="EV66" s="607"/>
      <c r="EW66" s="607"/>
      <c r="EX66" s="607"/>
      <c r="EY66" s="607"/>
      <c r="EZ66" s="607"/>
      <c r="FA66" s="607"/>
      <c r="FB66" s="607"/>
      <c r="FC66" s="607"/>
      <c r="FD66" s="607"/>
      <c r="FE66" s="607"/>
      <c r="FF66" s="607"/>
      <c r="FG66" s="607"/>
      <c r="FH66" s="607"/>
      <c r="FI66" s="607"/>
      <c r="FJ66" s="607"/>
      <c r="FK66" s="607"/>
      <c r="FL66" s="607"/>
      <c r="FM66" s="607"/>
      <c r="FN66" s="607"/>
      <c r="FO66" s="607"/>
      <c r="FP66" s="607"/>
      <c r="FQ66" s="607"/>
      <c r="FR66" s="607"/>
      <c r="FS66" s="607"/>
      <c r="FT66" s="607"/>
      <c r="FU66" s="607"/>
      <c r="FV66" s="607"/>
      <c r="FW66" s="607"/>
      <c r="FX66" s="607"/>
      <c r="FY66" s="607"/>
      <c r="FZ66" s="607"/>
      <c r="GA66" s="607"/>
      <c r="GB66" s="607"/>
      <c r="GC66" s="607"/>
      <c r="GD66" s="607"/>
      <c r="GE66" s="607"/>
      <c r="GF66" s="608"/>
      <c r="GG66" s="607"/>
      <c r="GH66" s="607"/>
      <c r="GI66" s="607"/>
      <c r="GJ66" s="607"/>
      <c r="GK66" s="607"/>
      <c r="GL66" s="607"/>
      <c r="GM66" s="607"/>
      <c r="GN66" s="607"/>
      <c r="GO66" s="607"/>
      <c r="GP66" s="607"/>
      <c r="GQ66" s="607"/>
      <c r="GR66" s="607"/>
      <c r="GS66" s="607"/>
      <c r="GT66" s="607"/>
      <c r="GU66" s="607"/>
      <c r="GV66" s="607"/>
      <c r="GW66" s="607"/>
      <c r="GX66" s="607"/>
      <c r="GY66" s="607"/>
      <c r="GZ66" s="607"/>
      <c r="HA66" s="607"/>
      <c r="HB66" s="607"/>
      <c r="HC66" s="607"/>
      <c r="HD66" s="607"/>
      <c r="HE66" s="607"/>
      <c r="HF66" s="607"/>
      <c r="HG66" s="607"/>
      <c r="HH66" s="607"/>
      <c r="HI66" s="607"/>
      <c r="HJ66" s="607"/>
      <c r="HK66" s="607"/>
      <c r="HL66" s="607"/>
      <c r="HM66" s="607"/>
      <c r="HN66" s="607"/>
      <c r="HO66" s="607"/>
      <c r="HP66" s="607"/>
      <c r="HQ66" s="607"/>
      <c r="HR66" s="607"/>
      <c r="HS66" s="607"/>
      <c r="HT66" s="607"/>
      <c r="HU66" s="607"/>
      <c r="HV66" s="607"/>
      <c r="HW66" s="607"/>
      <c r="HX66" s="607"/>
      <c r="HY66" s="607"/>
      <c r="HZ66" s="607"/>
      <c r="IA66" s="607"/>
      <c r="IB66" s="607"/>
      <c r="IC66" s="607"/>
      <c r="ID66" s="607"/>
      <c r="IE66" s="607"/>
      <c r="IF66" s="607"/>
      <c r="IG66" s="607"/>
      <c r="IH66" s="607"/>
      <c r="II66" s="607"/>
      <c r="IJ66" s="607"/>
    </row>
    <row r="67" spans="1:244" ht="15" customHeight="1">
      <c r="A67" s="588"/>
      <c r="B67" s="588"/>
      <c r="C67" s="665"/>
      <c r="D67" s="588"/>
      <c r="E67" s="588"/>
      <c r="F67" s="588"/>
      <c r="G67" s="588"/>
      <c r="H67" s="588"/>
      <c r="I67" s="588"/>
      <c r="J67" s="588"/>
      <c r="K67" s="588"/>
      <c r="L67" s="588"/>
      <c r="M67" s="588"/>
      <c r="N67" s="588"/>
      <c r="O67" s="588"/>
      <c r="P67" s="588"/>
      <c r="Q67" s="588"/>
      <c r="R67" s="588"/>
      <c r="S67" s="588"/>
      <c r="T67" s="588"/>
      <c r="U67" s="588"/>
      <c r="V67" s="588"/>
      <c r="W67" s="588"/>
      <c r="X67" s="588"/>
      <c r="Y67" s="588"/>
      <c r="Z67" s="588"/>
      <c r="AA67" s="588"/>
      <c r="AB67" s="588"/>
      <c r="AC67" s="588"/>
      <c r="AD67" s="588"/>
      <c r="AE67" s="588"/>
      <c r="AF67" s="588"/>
      <c r="AG67" s="588"/>
      <c r="AH67" s="588"/>
      <c r="AW67" s="607"/>
      <c r="AX67" s="607"/>
      <c r="AY67" s="607"/>
      <c r="AZ67" s="607"/>
      <c r="BA67" s="606"/>
      <c r="BB67" s="607"/>
      <c r="BC67" s="607"/>
      <c r="BD67" s="607"/>
      <c r="BE67" s="607"/>
      <c r="BF67" s="607"/>
      <c r="BG67" s="607"/>
      <c r="BH67" s="607"/>
      <c r="BI67" s="607"/>
      <c r="BJ67" s="607"/>
      <c r="BK67" s="607"/>
      <c r="BL67" s="607"/>
      <c r="BM67" s="607"/>
      <c r="BN67" s="607"/>
      <c r="BO67" s="607"/>
      <c r="BP67" s="607"/>
      <c r="BQ67" s="607"/>
      <c r="BR67" s="607"/>
      <c r="BS67" s="607"/>
      <c r="BT67" s="607"/>
      <c r="BU67" s="607"/>
      <c r="BV67" s="607"/>
      <c r="BW67" s="607"/>
      <c r="BX67" s="607"/>
      <c r="BY67" s="607"/>
      <c r="BZ67" s="607"/>
      <c r="CA67" s="607"/>
      <c r="CB67" s="607"/>
      <c r="CC67" s="607"/>
      <c r="CD67" s="607"/>
      <c r="CE67" s="607"/>
      <c r="CF67" s="607"/>
      <c r="CG67" s="607"/>
      <c r="CH67" s="607"/>
      <c r="CI67" s="607"/>
      <c r="CJ67" s="607"/>
      <c r="CK67" s="607"/>
      <c r="CL67" s="607"/>
      <c r="CM67" s="607"/>
      <c r="CN67" s="607"/>
      <c r="CO67" s="607"/>
      <c r="CP67" s="607"/>
      <c r="CQ67" s="607"/>
      <c r="CR67" s="607"/>
      <c r="CS67" s="607"/>
      <c r="CT67" s="607"/>
      <c r="CU67" s="607"/>
      <c r="CV67" s="607"/>
      <c r="CW67" s="607"/>
      <c r="CX67" s="607"/>
      <c r="CY67" s="607"/>
      <c r="CZ67" s="607"/>
      <c r="DA67" s="607"/>
      <c r="DB67" s="607"/>
      <c r="DC67" s="607"/>
      <c r="DD67" s="607"/>
      <c r="DE67" s="607"/>
      <c r="DF67" s="607"/>
      <c r="DG67" s="607"/>
      <c r="DH67" s="607"/>
      <c r="DI67" s="607"/>
      <c r="DJ67" s="607"/>
      <c r="DK67" s="607"/>
      <c r="DL67" s="607"/>
      <c r="DM67" s="607"/>
      <c r="DN67" s="607"/>
      <c r="DO67" s="607"/>
      <c r="DP67" s="607"/>
      <c r="DQ67" s="607"/>
      <c r="DR67" s="607"/>
      <c r="DS67" s="607"/>
      <c r="DT67" s="607"/>
      <c r="DU67" s="607"/>
      <c r="DV67" s="607"/>
      <c r="DW67" s="607"/>
      <c r="DX67" s="607"/>
      <c r="DY67" s="607"/>
      <c r="DZ67" s="607"/>
      <c r="EA67" s="607"/>
      <c r="EB67" s="607"/>
      <c r="EC67" s="607"/>
      <c r="ED67" s="607"/>
      <c r="EE67" s="607"/>
      <c r="EF67" s="607"/>
      <c r="EG67" s="607"/>
      <c r="EH67" s="607"/>
      <c r="EI67" s="607"/>
      <c r="EJ67" s="607"/>
      <c r="EK67" s="607"/>
      <c r="EL67" s="607"/>
      <c r="EM67" s="607"/>
      <c r="EN67" s="607"/>
      <c r="EO67" s="607"/>
      <c r="EP67" s="607"/>
      <c r="EQ67" s="607"/>
      <c r="ER67" s="607"/>
      <c r="ES67" s="607"/>
      <c r="ET67" s="607"/>
      <c r="EU67" s="607"/>
      <c r="EV67" s="607"/>
      <c r="EW67" s="607"/>
      <c r="EX67" s="607"/>
      <c r="EY67" s="607"/>
      <c r="EZ67" s="607"/>
      <c r="FA67" s="607"/>
      <c r="FB67" s="607"/>
      <c r="FC67" s="607"/>
      <c r="FD67" s="607"/>
      <c r="FE67" s="607"/>
      <c r="FF67" s="607"/>
      <c r="FG67" s="607"/>
      <c r="FH67" s="607"/>
      <c r="FI67" s="607"/>
      <c r="FJ67" s="607"/>
      <c r="FK67" s="607"/>
      <c r="FL67" s="607"/>
      <c r="FM67" s="607"/>
      <c r="FN67" s="607"/>
      <c r="FO67" s="607"/>
      <c r="FP67" s="607"/>
      <c r="FQ67" s="607"/>
      <c r="FR67" s="607"/>
      <c r="FS67" s="607"/>
      <c r="FT67" s="607"/>
      <c r="FU67" s="607"/>
      <c r="FV67" s="607"/>
      <c r="FW67" s="607"/>
      <c r="FX67" s="607"/>
      <c r="FY67" s="607"/>
      <c r="FZ67" s="607"/>
      <c r="GA67" s="607"/>
      <c r="GB67" s="607"/>
      <c r="GC67" s="607"/>
      <c r="GD67" s="607"/>
      <c r="GE67" s="607"/>
      <c r="GF67" s="608"/>
      <c r="GG67" s="607"/>
      <c r="GH67" s="607"/>
      <c r="GI67" s="607"/>
      <c r="GJ67" s="607"/>
      <c r="GK67" s="607"/>
      <c r="GL67" s="607"/>
      <c r="GM67" s="607"/>
      <c r="GN67" s="607"/>
      <c r="GO67" s="607"/>
      <c r="GP67" s="607"/>
      <c r="GQ67" s="607"/>
      <c r="GR67" s="607"/>
      <c r="GS67" s="607"/>
      <c r="GT67" s="607"/>
      <c r="GU67" s="607"/>
      <c r="GV67" s="607"/>
      <c r="GW67" s="607"/>
      <c r="GX67" s="607"/>
      <c r="GY67" s="607"/>
      <c r="GZ67" s="607"/>
      <c r="HA67" s="607"/>
      <c r="HB67" s="607"/>
      <c r="HC67" s="607"/>
      <c r="HD67" s="607"/>
      <c r="HE67" s="607"/>
      <c r="HF67" s="607"/>
      <c r="HG67" s="607"/>
      <c r="HH67" s="607"/>
      <c r="HI67" s="607"/>
      <c r="HJ67" s="607"/>
      <c r="HK67" s="607"/>
      <c r="HL67" s="607"/>
      <c r="HM67" s="607"/>
      <c r="HN67" s="607"/>
      <c r="HO67" s="607"/>
      <c r="HP67" s="607"/>
      <c r="HQ67" s="607"/>
      <c r="HR67" s="607"/>
      <c r="HS67" s="607"/>
      <c r="HT67" s="607"/>
      <c r="HU67" s="607"/>
      <c r="HV67" s="607"/>
      <c r="HW67" s="607"/>
      <c r="HX67" s="607"/>
      <c r="HY67" s="607"/>
      <c r="HZ67" s="607"/>
      <c r="IA67" s="607"/>
      <c r="IB67" s="607"/>
      <c r="IC67" s="607"/>
      <c r="ID67" s="607"/>
      <c r="IE67" s="607"/>
      <c r="IF67" s="607"/>
      <c r="IG67" s="607"/>
      <c r="IH67" s="607"/>
      <c r="II67" s="607"/>
      <c r="IJ67" s="607"/>
    </row>
    <row r="68" spans="1:244" ht="15" customHeight="1">
      <c r="A68" s="588"/>
      <c r="B68" s="588"/>
      <c r="C68" s="665"/>
      <c r="D68" s="588"/>
      <c r="E68" s="588"/>
      <c r="F68" s="588"/>
      <c r="G68" s="588"/>
      <c r="H68" s="588"/>
      <c r="I68" s="588"/>
      <c r="J68" s="588"/>
      <c r="K68" s="588"/>
      <c r="L68" s="588"/>
      <c r="M68" s="588"/>
      <c r="N68" s="588"/>
      <c r="O68" s="588"/>
      <c r="P68" s="588"/>
      <c r="Q68" s="588"/>
      <c r="R68" s="588"/>
      <c r="S68" s="588"/>
      <c r="T68" s="588"/>
      <c r="U68" s="588"/>
      <c r="V68" s="588"/>
      <c r="W68" s="588"/>
      <c r="X68" s="588"/>
      <c r="Y68" s="588"/>
      <c r="Z68" s="588"/>
      <c r="AA68" s="588"/>
      <c r="AB68" s="588"/>
      <c r="AC68" s="588"/>
      <c r="AD68" s="588"/>
      <c r="AE68" s="588"/>
      <c r="AF68" s="588"/>
      <c r="AG68" s="588"/>
      <c r="AH68" s="588"/>
      <c r="AW68" s="607"/>
      <c r="AX68" s="607"/>
      <c r="AY68" s="607"/>
      <c r="AZ68" s="607"/>
      <c r="BA68" s="606"/>
      <c r="BB68" s="607"/>
      <c r="BC68" s="607"/>
      <c r="BD68" s="607"/>
      <c r="BE68" s="607"/>
      <c r="BF68" s="607"/>
      <c r="BG68" s="607"/>
      <c r="BH68" s="607"/>
      <c r="BI68" s="607"/>
      <c r="BJ68" s="607"/>
      <c r="BK68" s="607"/>
      <c r="BL68" s="607"/>
      <c r="BM68" s="607"/>
      <c r="BN68" s="607"/>
      <c r="BO68" s="607"/>
      <c r="BP68" s="607"/>
      <c r="BQ68" s="607"/>
      <c r="BR68" s="607"/>
      <c r="BS68" s="607"/>
      <c r="BT68" s="607"/>
      <c r="BU68" s="607"/>
      <c r="BV68" s="607"/>
      <c r="BW68" s="607"/>
      <c r="BX68" s="607"/>
      <c r="BY68" s="607"/>
      <c r="BZ68" s="607"/>
      <c r="CA68" s="607"/>
      <c r="CB68" s="607"/>
      <c r="CC68" s="607"/>
      <c r="CD68" s="607"/>
      <c r="CE68" s="607"/>
      <c r="CF68" s="607"/>
      <c r="CG68" s="607"/>
      <c r="CH68" s="607"/>
      <c r="CI68" s="607"/>
      <c r="CJ68" s="607"/>
      <c r="CK68" s="607"/>
      <c r="CL68" s="607"/>
      <c r="CM68" s="607"/>
      <c r="CN68" s="607"/>
      <c r="CO68" s="607"/>
      <c r="CP68" s="607"/>
      <c r="CQ68" s="607"/>
      <c r="CR68" s="607"/>
      <c r="CS68" s="607"/>
      <c r="CT68" s="607"/>
      <c r="CU68" s="607"/>
      <c r="CV68" s="607"/>
      <c r="CW68" s="607"/>
      <c r="CX68" s="607"/>
      <c r="CY68" s="607"/>
      <c r="CZ68" s="607"/>
      <c r="DA68" s="607"/>
      <c r="DB68" s="607"/>
      <c r="DC68" s="607"/>
      <c r="DD68" s="607"/>
      <c r="DE68" s="607"/>
      <c r="DF68" s="607"/>
      <c r="DG68" s="607"/>
      <c r="DH68" s="607"/>
      <c r="DI68" s="607"/>
      <c r="DJ68" s="607"/>
      <c r="DK68" s="607"/>
      <c r="DL68" s="607"/>
      <c r="DM68" s="607"/>
      <c r="DN68" s="607"/>
      <c r="DO68" s="607"/>
      <c r="DP68" s="607"/>
      <c r="DQ68" s="607"/>
      <c r="DR68" s="607"/>
      <c r="DS68" s="607"/>
      <c r="DT68" s="607"/>
      <c r="DU68" s="607"/>
      <c r="DV68" s="607"/>
      <c r="DW68" s="607"/>
      <c r="DX68" s="607"/>
      <c r="DY68" s="607"/>
      <c r="DZ68" s="607"/>
      <c r="EA68" s="607"/>
      <c r="EB68" s="607"/>
      <c r="EC68" s="607"/>
      <c r="ED68" s="607"/>
      <c r="EE68" s="607"/>
      <c r="EF68" s="607"/>
      <c r="EG68" s="607"/>
      <c r="EH68" s="607"/>
      <c r="EI68" s="607"/>
      <c r="EJ68" s="607"/>
      <c r="EK68" s="607"/>
      <c r="EL68" s="607"/>
      <c r="EM68" s="607"/>
      <c r="EN68" s="607"/>
      <c r="EO68" s="607"/>
      <c r="EP68" s="607"/>
      <c r="EQ68" s="607"/>
      <c r="ER68" s="607"/>
      <c r="ES68" s="607"/>
      <c r="ET68" s="607"/>
      <c r="EU68" s="607"/>
      <c r="EV68" s="607"/>
      <c r="EW68" s="607"/>
      <c r="EX68" s="607"/>
      <c r="EY68" s="607"/>
      <c r="EZ68" s="607"/>
      <c r="FA68" s="607"/>
      <c r="FB68" s="607"/>
      <c r="FC68" s="607"/>
      <c r="FD68" s="607"/>
      <c r="FE68" s="607"/>
      <c r="FF68" s="607"/>
      <c r="FG68" s="607"/>
      <c r="FH68" s="607"/>
      <c r="FI68" s="607"/>
      <c r="FJ68" s="607"/>
      <c r="FK68" s="607"/>
      <c r="FL68" s="607"/>
      <c r="FM68" s="607"/>
      <c r="FN68" s="607"/>
      <c r="FO68" s="607"/>
      <c r="FP68" s="607"/>
      <c r="FQ68" s="607"/>
      <c r="FR68" s="607"/>
      <c r="FS68" s="607"/>
      <c r="FT68" s="607"/>
      <c r="FU68" s="607"/>
      <c r="FV68" s="607"/>
      <c r="FW68" s="607"/>
      <c r="FX68" s="607"/>
      <c r="FY68" s="607"/>
      <c r="FZ68" s="607"/>
      <c r="GA68" s="607"/>
      <c r="GB68" s="607"/>
      <c r="GC68" s="607"/>
      <c r="GD68" s="607"/>
      <c r="GE68" s="607"/>
      <c r="GF68" s="608"/>
      <c r="GG68" s="607"/>
      <c r="GH68" s="607"/>
      <c r="GI68" s="607"/>
      <c r="GJ68" s="607"/>
      <c r="GK68" s="607"/>
      <c r="GL68" s="607"/>
      <c r="GM68" s="607"/>
      <c r="GN68" s="607"/>
      <c r="GO68" s="607"/>
      <c r="GP68" s="607"/>
      <c r="GQ68" s="607"/>
      <c r="GR68" s="607"/>
      <c r="GS68" s="607"/>
      <c r="GT68" s="607"/>
      <c r="GU68" s="607"/>
      <c r="GV68" s="607"/>
      <c r="GW68" s="607"/>
      <c r="GX68" s="607"/>
      <c r="GY68" s="607"/>
      <c r="GZ68" s="607"/>
      <c r="HA68" s="607"/>
      <c r="HB68" s="607"/>
      <c r="HC68" s="607"/>
      <c r="HD68" s="607"/>
      <c r="HE68" s="607"/>
      <c r="HF68" s="607"/>
      <c r="HG68" s="607"/>
      <c r="HH68" s="607"/>
      <c r="HI68" s="607"/>
      <c r="HJ68" s="607"/>
      <c r="HK68" s="607"/>
      <c r="HL68" s="607"/>
      <c r="HM68" s="607"/>
      <c r="HN68" s="607"/>
      <c r="HO68" s="607"/>
      <c r="HP68" s="607"/>
      <c r="HQ68" s="607"/>
      <c r="HR68" s="607"/>
      <c r="HS68" s="607"/>
      <c r="HT68" s="607"/>
      <c r="HU68" s="607"/>
      <c r="HV68" s="607"/>
      <c r="HW68" s="607"/>
      <c r="HX68" s="607"/>
      <c r="HY68" s="607"/>
      <c r="HZ68" s="607"/>
      <c r="IA68" s="607"/>
      <c r="IB68" s="607"/>
      <c r="IC68" s="607"/>
      <c r="ID68" s="607"/>
      <c r="IE68" s="607"/>
      <c r="IF68" s="607"/>
      <c r="IG68" s="607"/>
      <c r="IH68" s="607"/>
      <c r="II68" s="607"/>
      <c r="IJ68" s="607"/>
    </row>
    <row r="69" spans="1:244" ht="15" customHeight="1">
      <c r="A69" s="588"/>
      <c r="B69" s="588"/>
      <c r="C69" s="665"/>
      <c r="D69" s="588"/>
      <c r="E69" s="588"/>
      <c r="F69" s="588"/>
      <c r="G69" s="588"/>
      <c r="H69" s="588"/>
      <c r="I69" s="588"/>
      <c r="J69" s="588"/>
      <c r="K69" s="588"/>
      <c r="L69" s="588"/>
      <c r="M69" s="588"/>
      <c r="N69" s="588"/>
      <c r="O69" s="588"/>
      <c r="P69" s="588"/>
      <c r="Q69" s="588"/>
      <c r="R69" s="588"/>
      <c r="S69" s="588"/>
      <c r="T69" s="588"/>
      <c r="U69" s="588"/>
      <c r="V69" s="588"/>
      <c r="W69" s="588"/>
      <c r="X69" s="588"/>
      <c r="Y69" s="588"/>
      <c r="Z69" s="588"/>
      <c r="AA69" s="588"/>
      <c r="AB69" s="588"/>
      <c r="AC69" s="588"/>
      <c r="AD69" s="588"/>
      <c r="AE69" s="588"/>
      <c r="AF69" s="588"/>
      <c r="AG69" s="588"/>
      <c r="AH69" s="588"/>
      <c r="AW69" s="607"/>
      <c r="AX69" s="607"/>
      <c r="AY69" s="607"/>
      <c r="AZ69" s="607"/>
      <c r="BA69" s="606"/>
      <c r="BB69" s="607"/>
      <c r="BC69" s="607"/>
      <c r="BD69" s="607"/>
      <c r="BE69" s="607"/>
      <c r="BF69" s="607"/>
      <c r="BG69" s="607"/>
      <c r="BH69" s="607"/>
      <c r="BI69" s="607"/>
      <c r="BJ69" s="607"/>
      <c r="BK69" s="607"/>
      <c r="BL69" s="607"/>
      <c r="BM69" s="607"/>
      <c r="BN69" s="607"/>
      <c r="BO69" s="607"/>
      <c r="BP69" s="607"/>
      <c r="BQ69" s="607"/>
      <c r="BR69" s="607"/>
      <c r="BS69" s="607"/>
      <c r="BT69" s="607"/>
      <c r="BU69" s="607"/>
      <c r="BV69" s="607"/>
      <c r="BW69" s="607"/>
      <c r="BX69" s="607"/>
      <c r="BY69" s="607"/>
      <c r="BZ69" s="607"/>
      <c r="CA69" s="607"/>
      <c r="CB69" s="607"/>
      <c r="CC69" s="607"/>
      <c r="CD69" s="607"/>
      <c r="CE69" s="607"/>
      <c r="CF69" s="607"/>
      <c r="CG69" s="607"/>
      <c r="CH69" s="607"/>
      <c r="CI69" s="607"/>
      <c r="CJ69" s="607"/>
      <c r="CK69" s="607"/>
      <c r="CL69" s="607"/>
      <c r="CM69" s="607"/>
      <c r="CN69" s="607"/>
      <c r="CO69" s="607"/>
      <c r="CP69" s="607"/>
      <c r="CQ69" s="607"/>
      <c r="CR69" s="607"/>
      <c r="CS69" s="607"/>
      <c r="CT69" s="607"/>
      <c r="CU69" s="607"/>
      <c r="CV69" s="607"/>
      <c r="CW69" s="607"/>
      <c r="CX69" s="607"/>
      <c r="CY69" s="607"/>
      <c r="CZ69" s="607"/>
      <c r="DA69" s="607"/>
      <c r="DB69" s="607"/>
      <c r="DC69" s="607"/>
      <c r="DD69" s="607"/>
      <c r="DE69" s="607"/>
      <c r="DF69" s="607"/>
      <c r="DG69" s="607"/>
      <c r="DH69" s="607"/>
      <c r="DI69" s="607"/>
      <c r="DJ69" s="607"/>
      <c r="DK69" s="607"/>
      <c r="DL69" s="607"/>
      <c r="DM69" s="607"/>
      <c r="DN69" s="607"/>
      <c r="DO69" s="607"/>
      <c r="DP69" s="607"/>
      <c r="DQ69" s="607"/>
      <c r="DR69" s="607"/>
      <c r="DS69" s="607"/>
      <c r="DT69" s="607"/>
      <c r="DU69" s="607"/>
      <c r="DV69" s="607"/>
      <c r="DW69" s="607"/>
      <c r="DX69" s="607"/>
      <c r="DY69" s="607"/>
      <c r="DZ69" s="607"/>
      <c r="EA69" s="607"/>
      <c r="EB69" s="607"/>
      <c r="EC69" s="607"/>
      <c r="ED69" s="607"/>
      <c r="EE69" s="607"/>
      <c r="EF69" s="607"/>
      <c r="EG69" s="607"/>
      <c r="EH69" s="607"/>
      <c r="EI69" s="607"/>
      <c r="EJ69" s="607"/>
      <c r="EK69" s="607"/>
      <c r="EL69" s="607"/>
      <c r="EM69" s="607"/>
      <c r="EN69" s="607"/>
      <c r="EO69" s="607"/>
      <c r="EP69" s="607"/>
      <c r="EQ69" s="607"/>
      <c r="ER69" s="607"/>
      <c r="ES69" s="607"/>
      <c r="ET69" s="607"/>
      <c r="EU69" s="607"/>
      <c r="EV69" s="607"/>
      <c r="EW69" s="607"/>
      <c r="EX69" s="607"/>
      <c r="EY69" s="607"/>
      <c r="EZ69" s="607"/>
      <c r="FA69" s="607"/>
      <c r="FB69" s="607"/>
      <c r="FC69" s="607"/>
      <c r="FD69" s="607"/>
      <c r="FE69" s="607"/>
      <c r="FF69" s="607"/>
      <c r="FG69" s="607"/>
      <c r="FH69" s="607"/>
      <c r="FI69" s="607"/>
      <c r="FJ69" s="607"/>
      <c r="FK69" s="607"/>
      <c r="FL69" s="607"/>
      <c r="FM69" s="607"/>
      <c r="FN69" s="607"/>
      <c r="FO69" s="607"/>
      <c r="FP69" s="607"/>
      <c r="FQ69" s="607"/>
      <c r="FR69" s="607"/>
      <c r="FS69" s="607"/>
      <c r="FT69" s="607"/>
      <c r="FU69" s="607"/>
      <c r="FV69" s="607"/>
      <c r="FW69" s="607"/>
      <c r="FX69" s="607"/>
      <c r="FY69" s="607"/>
      <c r="FZ69" s="607"/>
      <c r="GA69" s="607"/>
      <c r="GB69" s="607"/>
      <c r="GC69" s="607"/>
      <c r="GD69" s="607"/>
      <c r="GE69" s="607"/>
      <c r="GF69" s="608"/>
      <c r="GG69" s="607"/>
      <c r="GH69" s="607"/>
      <c r="GI69" s="607"/>
      <c r="GJ69" s="607"/>
      <c r="GK69" s="607"/>
      <c r="GL69" s="607"/>
      <c r="GM69" s="607"/>
      <c r="GN69" s="607"/>
      <c r="GO69" s="607"/>
      <c r="GP69" s="607"/>
      <c r="GQ69" s="607"/>
      <c r="GR69" s="607"/>
      <c r="GS69" s="607"/>
      <c r="GT69" s="607"/>
      <c r="GU69" s="607"/>
      <c r="GV69" s="607"/>
      <c r="GW69" s="607"/>
      <c r="GX69" s="607"/>
      <c r="GY69" s="607"/>
      <c r="GZ69" s="607"/>
      <c r="HA69" s="607"/>
      <c r="HB69" s="607"/>
      <c r="HC69" s="607"/>
      <c r="HD69" s="607"/>
      <c r="HE69" s="607"/>
      <c r="HF69" s="607"/>
      <c r="HG69" s="607"/>
      <c r="HH69" s="607"/>
      <c r="HI69" s="607"/>
      <c r="HJ69" s="607"/>
      <c r="HK69" s="607"/>
      <c r="HL69" s="607"/>
      <c r="HM69" s="607"/>
      <c r="HN69" s="607"/>
      <c r="HO69" s="607"/>
      <c r="HP69" s="607"/>
      <c r="HQ69" s="607"/>
      <c r="HR69" s="607"/>
      <c r="HS69" s="607"/>
      <c r="HT69" s="607"/>
      <c r="HU69" s="607"/>
      <c r="HV69" s="607"/>
      <c r="HW69" s="607"/>
      <c r="HX69" s="607"/>
      <c r="HY69" s="607"/>
      <c r="HZ69" s="607"/>
      <c r="IA69" s="607"/>
      <c r="IB69" s="607"/>
      <c r="IC69" s="607"/>
      <c r="ID69" s="607"/>
      <c r="IE69" s="607"/>
      <c r="IF69" s="607"/>
      <c r="IG69" s="607"/>
      <c r="IH69" s="607"/>
      <c r="II69" s="607"/>
      <c r="IJ69" s="607"/>
    </row>
    <row r="70" spans="1:244" ht="15" customHeight="1">
      <c r="A70" s="588"/>
      <c r="B70" s="588"/>
      <c r="C70" s="665"/>
      <c r="D70" s="588"/>
      <c r="E70" s="588"/>
      <c r="F70" s="588"/>
      <c r="G70" s="588"/>
      <c r="H70" s="588"/>
      <c r="I70" s="588"/>
      <c r="J70" s="588"/>
      <c r="K70" s="588"/>
      <c r="L70" s="588"/>
      <c r="M70" s="588"/>
      <c r="N70" s="588"/>
      <c r="O70" s="588"/>
      <c r="P70" s="588"/>
      <c r="Q70" s="588"/>
      <c r="R70" s="588"/>
      <c r="S70" s="588"/>
      <c r="T70" s="588"/>
      <c r="U70" s="588"/>
      <c r="V70" s="588"/>
      <c r="W70" s="588"/>
      <c r="X70" s="588"/>
      <c r="Y70" s="588"/>
      <c r="Z70" s="588"/>
      <c r="AA70" s="588"/>
      <c r="AB70" s="588"/>
      <c r="AC70" s="588"/>
      <c r="AD70" s="588"/>
      <c r="AE70" s="588"/>
      <c r="AF70" s="588"/>
      <c r="AG70" s="588"/>
      <c r="AH70" s="588"/>
      <c r="AW70" s="607"/>
      <c r="AX70" s="607"/>
      <c r="AY70" s="607"/>
      <c r="AZ70" s="607"/>
      <c r="BA70" s="606"/>
      <c r="BB70" s="607"/>
      <c r="BC70" s="607"/>
      <c r="BD70" s="607"/>
      <c r="BE70" s="607"/>
      <c r="BF70" s="607"/>
      <c r="BG70" s="607"/>
      <c r="BH70" s="607"/>
      <c r="BI70" s="607"/>
      <c r="BJ70" s="607"/>
      <c r="BK70" s="607"/>
      <c r="BL70" s="607"/>
      <c r="BM70" s="607"/>
      <c r="BN70" s="607"/>
      <c r="BO70" s="607"/>
      <c r="BP70" s="607"/>
      <c r="BQ70" s="607"/>
      <c r="BR70" s="607"/>
      <c r="BS70" s="607"/>
      <c r="BT70" s="607"/>
      <c r="BU70" s="607"/>
      <c r="BV70" s="607"/>
      <c r="BW70" s="607"/>
      <c r="BX70" s="607"/>
      <c r="BY70" s="607"/>
      <c r="BZ70" s="607"/>
      <c r="CA70" s="607"/>
      <c r="CB70" s="607"/>
      <c r="CC70" s="607"/>
      <c r="CD70" s="607"/>
      <c r="CE70" s="607"/>
      <c r="CF70" s="607"/>
      <c r="CG70" s="607"/>
      <c r="CH70" s="607"/>
      <c r="CI70" s="607"/>
      <c r="CJ70" s="607"/>
      <c r="CK70" s="607"/>
      <c r="CL70" s="607"/>
      <c r="CM70" s="607"/>
      <c r="CN70" s="607"/>
      <c r="CO70" s="607"/>
      <c r="CP70" s="607"/>
      <c r="CQ70" s="607"/>
      <c r="CR70" s="607"/>
      <c r="CS70" s="607"/>
      <c r="CT70" s="607"/>
      <c r="CU70" s="607"/>
      <c r="CV70" s="607"/>
      <c r="CW70" s="607"/>
      <c r="CX70" s="607"/>
      <c r="CY70" s="607"/>
      <c r="CZ70" s="607"/>
      <c r="DA70" s="607"/>
      <c r="DB70" s="607"/>
      <c r="DC70" s="607"/>
      <c r="DD70" s="607"/>
      <c r="DE70" s="607"/>
      <c r="DF70" s="607"/>
      <c r="DG70" s="607"/>
      <c r="DH70" s="607"/>
      <c r="DI70" s="607"/>
      <c r="DJ70" s="607"/>
      <c r="DK70" s="607"/>
      <c r="DL70" s="607"/>
      <c r="DM70" s="607"/>
      <c r="DN70" s="607"/>
      <c r="DO70" s="607"/>
      <c r="DP70" s="607"/>
      <c r="DQ70" s="607"/>
      <c r="DR70" s="607"/>
      <c r="DS70" s="607"/>
      <c r="DT70" s="607"/>
      <c r="DU70" s="607"/>
      <c r="DV70" s="607"/>
      <c r="DW70" s="607"/>
      <c r="DX70" s="607"/>
      <c r="DY70" s="607"/>
      <c r="DZ70" s="607"/>
      <c r="EA70" s="607"/>
      <c r="EB70" s="607"/>
      <c r="EC70" s="607"/>
      <c r="ED70" s="607"/>
      <c r="EE70" s="607"/>
      <c r="EF70" s="607"/>
      <c r="EG70" s="607"/>
      <c r="EH70" s="607"/>
      <c r="EI70" s="607"/>
      <c r="EJ70" s="607"/>
      <c r="EK70" s="607"/>
      <c r="EL70" s="607"/>
      <c r="EM70" s="607"/>
      <c r="EN70" s="607"/>
      <c r="EO70" s="607"/>
      <c r="EP70" s="607"/>
      <c r="EQ70" s="607"/>
      <c r="ER70" s="607"/>
      <c r="ES70" s="607"/>
      <c r="ET70" s="607"/>
      <c r="EU70" s="607"/>
      <c r="EV70" s="607"/>
      <c r="EW70" s="607"/>
      <c r="EX70" s="607"/>
      <c r="EY70" s="607"/>
      <c r="EZ70" s="607"/>
      <c r="FA70" s="607"/>
      <c r="FB70" s="607"/>
      <c r="FC70" s="607"/>
      <c r="FD70" s="607"/>
      <c r="FE70" s="607"/>
      <c r="FF70" s="607"/>
      <c r="FG70" s="607"/>
      <c r="FH70" s="607"/>
      <c r="FI70" s="607"/>
      <c r="FJ70" s="607"/>
      <c r="FK70" s="607"/>
      <c r="FL70" s="607"/>
      <c r="FM70" s="607"/>
      <c r="FN70" s="607"/>
      <c r="FO70" s="607"/>
      <c r="FP70" s="607"/>
      <c r="FQ70" s="607"/>
      <c r="FR70" s="607"/>
      <c r="FS70" s="607"/>
      <c r="FT70" s="607"/>
      <c r="FU70" s="607"/>
      <c r="FV70" s="607"/>
      <c r="FW70" s="607"/>
      <c r="FX70" s="607"/>
      <c r="FY70" s="607"/>
      <c r="FZ70" s="607"/>
      <c r="GA70" s="607"/>
      <c r="GB70" s="607"/>
      <c r="GC70" s="607"/>
      <c r="GD70" s="607"/>
      <c r="GE70" s="607"/>
      <c r="GF70" s="608"/>
      <c r="GG70" s="607"/>
      <c r="GH70" s="607"/>
      <c r="GI70" s="607"/>
      <c r="GJ70" s="607"/>
      <c r="GK70" s="607"/>
      <c r="GL70" s="607"/>
      <c r="GM70" s="607"/>
      <c r="GN70" s="607"/>
      <c r="GO70" s="607"/>
      <c r="GP70" s="607"/>
      <c r="GQ70" s="607"/>
      <c r="GR70" s="607"/>
      <c r="GS70" s="607"/>
      <c r="GT70" s="607"/>
      <c r="GU70" s="607"/>
      <c r="GV70" s="607"/>
      <c r="GW70" s="607"/>
      <c r="GX70" s="607"/>
      <c r="GY70" s="607"/>
      <c r="GZ70" s="607"/>
      <c r="HA70" s="607"/>
      <c r="HB70" s="607"/>
      <c r="HC70" s="607"/>
      <c r="HD70" s="607"/>
      <c r="HE70" s="607"/>
      <c r="HF70" s="607"/>
      <c r="HG70" s="607"/>
      <c r="HH70" s="607"/>
      <c r="HI70" s="607"/>
      <c r="HJ70" s="607"/>
      <c r="HK70" s="607"/>
      <c r="HL70" s="607"/>
      <c r="HM70" s="607"/>
      <c r="HN70" s="607"/>
      <c r="HO70" s="607"/>
      <c r="HP70" s="607"/>
      <c r="HQ70" s="607"/>
      <c r="HR70" s="607"/>
      <c r="HS70" s="607"/>
      <c r="HT70" s="607"/>
      <c r="HU70" s="607"/>
      <c r="HV70" s="607"/>
      <c r="HW70" s="607"/>
      <c r="HX70" s="607"/>
      <c r="HY70" s="607"/>
      <c r="HZ70" s="607"/>
      <c r="IA70" s="607"/>
      <c r="IB70" s="607"/>
      <c r="IC70" s="607"/>
      <c r="ID70" s="607"/>
      <c r="IE70" s="607"/>
      <c r="IF70" s="607"/>
      <c r="IG70" s="607"/>
      <c r="IH70" s="607"/>
      <c r="II70" s="607"/>
      <c r="IJ70" s="607"/>
    </row>
    <row r="71" spans="1:244" ht="15" customHeight="1">
      <c r="A71" s="588"/>
      <c r="B71" s="588"/>
      <c r="C71" s="665"/>
      <c r="D71" s="588"/>
      <c r="E71" s="588"/>
      <c r="F71" s="588"/>
      <c r="G71" s="588"/>
      <c r="H71" s="588"/>
      <c r="I71" s="588"/>
      <c r="J71" s="588"/>
      <c r="K71" s="588"/>
      <c r="L71" s="588"/>
      <c r="M71" s="588"/>
      <c r="N71" s="588"/>
      <c r="O71" s="588"/>
      <c r="P71" s="588"/>
      <c r="Q71" s="588"/>
      <c r="R71" s="588"/>
      <c r="S71" s="588"/>
      <c r="T71" s="588"/>
      <c r="U71" s="588"/>
      <c r="V71" s="588"/>
      <c r="W71" s="588"/>
      <c r="X71" s="588"/>
      <c r="Y71" s="588"/>
      <c r="Z71" s="588"/>
      <c r="AA71" s="588"/>
      <c r="AB71" s="588"/>
      <c r="AC71" s="588"/>
      <c r="AD71" s="588"/>
      <c r="AE71" s="588"/>
      <c r="AF71" s="588"/>
      <c r="AG71" s="588"/>
      <c r="AH71" s="588"/>
      <c r="AW71" s="607"/>
      <c r="AX71" s="607"/>
      <c r="AY71" s="607"/>
      <c r="AZ71" s="607"/>
      <c r="BA71" s="606"/>
      <c r="BB71" s="607"/>
      <c r="BC71" s="607"/>
      <c r="BD71" s="607"/>
      <c r="BE71" s="607"/>
      <c r="BF71" s="607"/>
      <c r="BG71" s="607"/>
      <c r="BH71" s="607"/>
      <c r="BI71" s="607"/>
      <c r="BJ71" s="607"/>
      <c r="BK71" s="607"/>
      <c r="BL71" s="607"/>
      <c r="BM71" s="607"/>
      <c r="BN71" s="607"/>
      <c r="BO71" s="607"/>
      <c r="BP71" s="607"/>
      <c r="BQ71" s="607"/>
      <c r="BR71" s="607"/>
      <c r="BS71" s="607"/>
      <c r="BT71" s="607"/>
      <c r="BU71" s="607"/>
      <c r="BV71" s="607"/>
      <c r="BW71" s="607"/>
      <c r="BX71" s="607"/>
      <c r="BY71" s="607"/>
      <c r="BZ71" s="607"/>
      <c r="CA71" s="607"/>
      <c r="CB71" s="607"/>
      <c r="CC71" s="607"/>
      <c r="CD71" s="607"/>
      <c r="CE71" s="607"/>
      <c r="CF71" s="607"/>
      <c r="CG71" s="607"/>
      <c r="CH71" s="607"/>
      <c r="CI71" s="607"/>
      <c r="CJ71" s="607"/>
      <c r="CK71" s="607"/>
      <c r="CL71" s="607"/>
      <c r="CM71" s="607"/>
      <c r="CN71" s="607"/>
      <c r="CO71" s="607"/>
      <c r="CP71" s="607"/>
      <c r="CQ71" s="607"/>
      <c r="CR71" s="607"/>
      <c r="CS71" s="607"/>
      <c r="CT71" s="607"/>
      <c r="CU71" s="607"/>
      <c r="CV71" s="607"/>
      <c r="CW71" s="607"/>
      <c r="CX71" s="607"/>
      <c r="CY71" s="607"/>
      <c r="CZ71" s="607"/>
      <c r="DA71" s="607"/>
      <c r="DB71" s="607"/>
      <c r="DC71" s="607"/>
      <c r="DD71" s="607"/>
      <c r="DE71" s="607"/>
      <c r="DF71" s="607"/>
      <c r="DG71" s="607"/>
      <c r="DH71" s="607"/>
      <c r="DI71" s="607"/>
      <c r="DJ71" s="607"/>
      <c r="DK71" s="607"/>
      <c r="DL71" s="607"/>
      <c r="DM71" s="607"/>
      <c r="DN71" s="607"/>
      <c r="DO71" s="607"/>
      <c r="DP71" s="607"/>
      <c r="DQ71" s="607"/>
      <c r="DR71" s="607"/>
      <c r="DS71" s="607"/>
      <c r="DT71" s="607"/>
      <c r="DU71" s="607"/>
      <c r="DV71" s="607"/>
      <c r="DW71" s="607"/>
      <c r="DX71" s="607"/>
      <c r="DY71" s="607"/>
      <c r="DZ71" s="607"/>
      <c r="EA71" s="607"/>
      <c r="EB71" s="607"/>
      <c r="EC71" s="607"/>
      <c r="ED71" s="607"/>
      <c r="EE71" s="607"/>
      <c r="EF71" s="607"/>
      <c r="EG71" s="607"/>
      <c r="EH71" s="607"/>
      <c r="EI71" s="607"/>
      <c r="EJ71" s="607"/>
      <c r="EK71" s="607"/>
      <c r="EL71" s="607"/>
      <c r="EM71" s="607"/>
      <c r="EN71" s="607"/>
      <c r="EO71" s="607"/>
      <c r="EP71" s="607"/>
      <c r="EQ71" s="607"/>
      <c r="ER71" s="607"/>
      <c r="ES71" s="607"/>
      <c r="ET71" s="607"/>
      <c r="EU71" s="607"/>
      <c r="EV71" s="607"/>
      <c r="EW71" s="607"/>
      <c r="EX71" s="607"/>
      <c r="EY71" s="607"/>
      <c r="EZ71" s="607"/>
      <c r="FA71" s="607"/>
      <c r="FB71" s="607"/>
      <c r="FC71" s="607"/>
      <c r="FD71" s="607"/>
      <c r="FE71" s="607"/>
      <c r="FF71" s="607"/>
      <c r="FG71" s="607"/>
      <c r="FH71" s="607"/>
      <c r="FI71" s="607"/>
      <c r="FJ71" s="607"/>
      <c r="FK71" s="607"/>
      <c r="FL71" s="607"/>
      <c r="FM71" s="607"/>
      <c r="FN71" s="607"/>
      <c r="FO71" s="607"/>
      <c r="FP71" s="607"/>
      <c r="FQ71" s="607"/>
      <c r="FR71" s="607"/>
      <c r="FS71" s="607"/>
      <c r="FT71" s="607"/>
      <c r="FU71" s="607"/>
      <c r="FV71" s="607"/>
      <c r="FW71" s="607"/>
      <c r="FX71" s="607"/>
      <c r="FY71" s="607"/>
      <c r="FZ71" s="607"/>
      <c r="GA71" s="607"/>
      <c r="GB71" s="607"/>
      <c r="GC71" s="607"/>
      <c r="GD71" s="607"/>
      <c r="GE71" s="607"/>
      <c r="GF71" s="608"/>
      <c r="GG71" s="607"/>
      <c r="GH71" s="607"/>
      <c r="GI71" s="607"/>
      <c r="GJ71" s="607"/>
      <c r="GK71" s="607"/>
      <c r="GL71" s="607"/>
      <c r="GM71" s="607"/>
      <c r="GN71" s="607"/>
      <c r="GO71" s="607"/>
      <c r="GP71" s="607"/>
      <c r="GQ71" s="607"/>
      <c r="GR71" s="607"/>
      <c r="GS71" s="607"/>
      <c r="GT71" s="607"/>
      <c r="GU71" s="607"/>
      <c r="GV71" s="607"/>
      <c r="GW71" s="607"/>
      <c r="GX71" s="607"/>
      <c r="GY71" s="607"/>
      <c r="GZ71" s="607"/>
      <c r="HA71" s="607"/>
      <c r="HB71" s="607"/>
      <c r="HC71" s="607"/>
      <c r="HD71" s="607"/>
      <c r="HE71" s="607"/>
      <c r="HF71" s="607"/>
      <c r="HG71" s="607"/>
      <c r="HH71" s="607"/>
      <c r="HI71" s="607"/>
      <c r="HJ71" s="607"/>
      <c r="HK71" s="607"/>
      <c r="HL71" s="607"/>
      <c r="HM71" s="607"/>
      <c r="HN71" s="607"/>
      <c r="HO71" s="607"/>
      <c r="HP71" s="607"/>
      <c r="HQ71" s="607"/>
      <c r="HR71" s="607"/>
      <c r="HS71" s="607"/>
      <c r="HT71" s="607"/>
      <c r="HU71" s="607"/>
      <c r="HV71" s="607"/>
      <c r="HW71" s="607"/>
      <c r="HX71" s="607"/>
      <c r="HY71" s="607"/>
      <c r="HZ71" s="607"/>
      <c r="IA71" s="607"/>
      <c r="IB71" s="607"/>
      <c r="IC71" s="607"/>
      <c r="ID71" s="607"/>
      <c r="IE71" s="607"/>
      <c r="IF71" s="607"/>
      <c r="IG71" s="607"/>
      <c r="IH71" s="607"/>
      <c r="II71" s="607"/>
      <c r="IJ71" s="607"/>
    </row>
    <row r="72" spans="1:244" ht="15" customHeight="1">
      <c r="A72" s="588"/>
      <c r="B72" s="588"/>
      <c r="C72" s="665"/>
      <c r="D72" s="588"/>
      <c r="E72" s="588"/>
      <c r="F72" s="588"/>
      <c r="G72" s="588"/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8"/>
      <c r="S72" s="588"/>
      <c r="T72" s="588"/>
      <c r="U72" s="588"/>
      <c r="V72" s="588"/>
      <c r="W72" s="588"/>
      <c r="X72" s="588"/>
      <c r="Y72" s="588"/>
      <c r="Z72" s="588"/>
      <c r="AA72" s="588"/>
      <c r="AB72" s="588"/>
      <c r="AC72" s="588"/>
      <c r="AD72" s="588"/>
      <c r="AE72" s="588"/>
      <c r="AF72" s="588"/>
      <c r="AG72" s="588"/>
      <c r="AH72" s="588"/>
      <c r="AW72" s="607"/>
      <c r="AX72" s="607"/>
      <c r="AY72" s="607"/>
      <c r="AZ72" s="607"/>
      <c r="BA72" s="606"/>
      <c r="BB72" s="607"/>
      <c r="BC72" s="607"/>
      <c r="BD72" s="607"/>
      <c r="BE72" s="607"/>
      <c r="BF72" s="607"/>
      <c r="BG72" s="607"/>
      <c r="BH72" s="607"/>
      <c r="BI72" s="607"/>
      <c r="BJ72" s="607"/>
      <c r="BK72" s="607"/>
      <c r="BL72" s="607"/>
      <c r="BM72" s="607"/>
      <c r="BN72" s="607"/>
      <c r="BO72" s="607"/>
      <c r="BP72" s="607"/>
      <c r="BQ72" s="607"/>
      <c r="BR72" s="607"/>
      <c r="BS72" s="607"/>
      <c r="BT72" s="607"/>
      <c r="BU72" s="607"/>
      <c r="BV72" s="607"/>
      <c r="BW72" s="607"/>
      <c r="BX72" s="607"/>
      <c r="BY72" s="607"/>
      <c r="BZ72" s="607"/>
      <c r="CA72" s="607"/>
      <c r="CB72" s="607"/>
      <c r="CC72" s="607"/>
      <c r="CD72" s="607"/>
      <c r="CE72" s="607"/>
      <c r="CF72" s="607"/>
      <c r="CG72" s="607"/>
      <c r="CH72" s="607"/>
      <c r="CI72" s="607"/>
      <c r="CJ72" s="607"/>
      <c r="CK72" s="607"/>
      <c r="CL72" s="607"/>
      <c r="CM72" s="607"/>
      <c r="CN72" s="607"/>
      <c r="CO72" s="607"/>
      <c r="CP72" s="607"/>
      <c r="CQ72" s="607"/>
      <c r="CR72" s="607"/>
      <c r="CS72" s="607"/>
      <c r="CT72" s="607"/>
      <c r="CU72" s="607"/>
      <c r="CV72" s="607"/>
      <c r="CW72" s="607"/>
      <c r="CX72" s="607"/>
      <c r="CY72" s="607"/>
      <c r="CZ72" s="607"/>
      <c r="DA72" s="607"/>
      <c r="DB72" s="607"/>
      <c r="DC72" s="607"/>
      <c r="DD72" s="607"/>
      <c r="DE72" s="607"/>
      <c r="DF72" s="607"/>
      <c r="DG72" s="607"/>
      <c r="DH72" s="607"/>
      <c r="DI72" s="607"/>
      <c r="DJ72" s="607"/>
      <c r="DK72" s="607"/>
      <c r="DL72" s="607"/>
      <c r="DM72" s="607"/>
      <c r="DN72" s="607"/>
      <c r="DO72" s="607"/>
      <c r="DP72" s="607"/>
      <c r="DQ72" s="607"/>
      <c r="DR72" s="607"/>
      <c r="DS72" s="607"/>
      <c r="DT72" s="607"/>
      <c r="DU72" s="607"/>
      <c r="DV72" s="607"/>
      <c r="DW72" s="607"/>
      <c r="DX72" s="607"/>
      <c r="DY72" s="607"/>
      <c r="DZ72" s="607"/>
      <c r="EA72" s="607"/>
      <c r="EB72" s="607"/>
      <c r="EC72" s="607"/>
      <c r="ED72" s="607"/>
      <c r="EE72" s="607"/>
      <c r="EF72" s="607"/>
      <c r="EG72" s="607"/>
      <c r="EH72" s="607"/>
      <c r="EI72" s="607"/>
      <c r="EJ72" s="607"/>
      <c r="EK72" s="607"/>
      <c r="EL72" s="607"/>
      <c r="EM72" s="607"/>
      <c r="EN72" s="607"/>
      <c r="EO72" s="607"/>
      <c r="EP72" s="607"/>
      <c r="EQ72" s="607"/>
      <c r="ER72" s="607"/>
      <c r="ES72" s="607"/>
      <c r="ET72" s="607"/>
      <c r="EU72" s="607"/>
      <c r="EV72" s="607"/>
      <c r="EW72" s="607"/>
      <c r="EX72" s="607"/>
      <c r="EY72" s="607"/>
      <c r="EZ72" s="607"/>
      <c r="FA72" s="607"/>
      <c r="FB72" s="607"/>
      <c r="FC72" s="607"/>
      <c r="FD72" s="607"/>
      <c r="FE72" s="607"/>
      <c r="FF72" s="607"/>
      <c r="FG72" s="607"/>
      <c r="FH72" s="607"/>
      <c r="FI72" s="607"/>
      <c r="FJ72" s="607"/>
      <c r="FK72" s="607"/>
      <c r="FL72" s="607"/>
      <c r="FM72" s="607"/>
      <c r="FN72" s="607"/>
      <c r="FO72" s="607"/>
      <c r="FP72" s="607"/>
      <c r="FQ72" s="607"/>
      <c r="FR72" s="607"/>
      <c r="FS72" s="607"/>
      <c r="FT72" s="607"/>
      <c r="FU72" s="607"/>
      <c r="FV72" s="607"/>
      <c r="FW72" s="607"/>
      <c r="FX72" s="607"/>
      <c r="FY72" s="607"/>
      <c r="FZ72" s="607"/>
      <c r="GA72" s="607"/>
      <c r="GB72" s="607"/>
      <c r="GC72" s="607"/>
      <c r="GD72" s="607"/>
      <c r="GE72" s="607"/>
      <c r="GF72" s="608"/>
      <c r="GG72" s="607"/>
      <c r="GH72" s="607"/>
      <c r="GI72" s="607"/>
      <c r="GJ72" s="607"/>
      <c r="GK72" s="607"/>
      <c r="GL72" s="607"/>
      <c r="GM72" s="607"/>
      <c r="GN72" s="607"/>
      <c r="GO72" s="607"/>
      <c r="GP72" s="607"/>
      <c r="GQ72" s="607"/>
      <c r="GR72" s="607"/>
      <c r="GS72" s="607"/>
      <c r="GT72" s="607"/>
      <c r="GU72" s="607"/>
      <c r="GV72" s="607"/>
      <c r="GW72" s="607"/>
      <c r="GX72" s="607"/>
      <c r="GY72" s="607"/>
      <c r="GZ72" s="607"/>
      <c r="HA72" s="607"/>
      <c r="HB72" s="607"/>
      <c r="HC72" s="607"/>
      <c r="HD72" s="607"/>
      <c r="HE72" s="607"/>
      <c r="HF72" s="607"/>
      <c r="HG72" s="607"/>
      <c r="HH72" s="607"/>
      <c r="HI72" s="607"/>
      <c r="HJ72" s="607"/>
      <c r="HK72" s="607"/>
      <c r="HL72" s="607"/>
      <c r="HM72" s="607"/>
      <c r="HN72" s="607"/>
      <c r="HO72" s="607"/>
      <c r="HP72" s="607"/>
      <c r="HQ72" s="607"/>
      <c r="HR72" s="607"/>
      <c r="HS72" s="607"/>
      <c r="HT72" s="607"/>
      <c r="HU72" s="607"/>
      <c r="HV72" s="607"/>
      <c r="HW72" s="607"/>
      <c r="HX72" s="607"/>
      <c r="HY72" s="607"/>
      <c r="HZ72" s="607"/>
      <c r="IA72" s="607"/>
      <c r="IB72" s="607"/>
      <c r="IC72" s="607"/>
      <c r="ID72" s="607"/>
      <c r="IE72" s="607"/>
      <c r="IF72" s="607"/>
      <c r="IG72" s="607"/>
      <c r="IH72" s="607"/>
      <c r="II72" s="607"/>
      <c r="IJ72" s="607"/>
    </row>
    <row r="73" spans="1:244" ht="15" customHeight="1">
      <c r="A73" s="588"/>
      <c r="B73" s="588"/>
      <c r="C73" s="665"/>
      <c r="D73" s="588"/>
      <c r="E73" s="588"/>
      <c r="F73" s="588"/>
      <c r="G73" s="588"/>
      <c r="H73" s="588"/>
      <c r="I73" s="588"/>
      <c r="J73" s="588"/>
      <c r="K73" s="588"/>
      <c r="L73" s="588"/>
      <c r="M73" s="588"/>
      <c r="N73" s="588"/>
      <c r="O73" s="588"/>
      <c r="P73" s="588"/>
      <c r="Q73" s="588"/>
      <c r="R73" s="588"/>
      <c r="S73" s="588"/>
      <c r="T73" s="588"/>
      <c r="U73" s="588"/>
      <c r="V73" s="588"/>
      <c r="W73" s="588"/>
      <c r="X73" s="588"/>
      <c r="Y73" s="588"/>
      <c r="Z73" s="588"/>
      <c r="AA73" s="588"/>
      <c r="AB73" s="588"/>
      <c r="AC73" s="588"/>
      <c r="AD73" s="588"/>
      <c r="AE73" s="588"/>
      <c r="AF73" s="588"/>
      <c r="AG73" s="588"/>
      <c r="AH73" s="588"/>
      <c r="AW73" s="607"/>
      <c r="AX73" s="607"/>
      <c r="AY73" s="607"/>
      <c r="AZ73" s="607"/>
      <c r="BA73" s="606"/>
      <c r="BB73" s="607"/>
      <c r="BC73" s="607"/>
      <c r="BD73" s="607"/>
      <c r="BE73" s="607"/>
      <c r="BF73" s="607"/>
      <c r="BG73" s="607"/>
      <c r="BH73" s="607"/>
      <c r="BI73" s="607"/>
      <c r="BJ73" s="607"/>
      <c r="BK73" s="607"/>
      <c r="BL73" s="607"/>
      <c r="BM73" s="607"/>
      <c r="BN73" s="607"/>
      <c r="BO73" s="607"/>
      <c r="BP73" s="607"/>
      <c r="BQ73" s="607"/>
      <c r="BR73" s="607"/>
      <c r="BS73" s="607"/>
      <c r="BT73" s="607"/>
      <c r="BU73" s="607"/>
      <c r="BV73" s="607"/>
      <c r="BW73" s="607"/>
      <c r="BX73" s="607"/>
      <c r="BY73" s="607"/>
      <c r="BZ73" s="607"/>
      <c r="CA73" s="607"/>
      <c r="CB73" s="607"/>
      <c r="CC73" s="607"/>
      <c r="CD73" s="607"/>
      <c r="CE73" s="607"/>
      <c r="CF73" s="607"/>
      <c r="CG73" s="607"/>
      <c r="CH73" s="607"/>
      <c r="CI73" s="607"/>
      <c r="CJ73" s="607"/>
      <c r="CK73" s="607"/>
      <c r="CL73" s="607"/>
      <c r="CM73" s="607"/>
      <c r="CN73" s="607"/>
      <c r="CO73" s="607"/>
      <c r="CP73" s="607"/>
      <c r="CQ73" s="607"/>
      <c r="CR73" s="607"/>
      <c r="CS73" s="607"/>
      <c r="CT73" s="607"/>
      <c r="CU73" s="607"/>
      <c r="CV73" s="607"/>
      <c r="CW73" s="607"/>
      <c r="CX73" s="607"/>
      <c r="CY73" s="607"/>
      <c r="CZ73" s="607"/>
      <c r="DA73" s="607"/>
      <c r="DB73" s="607"/>
      <c r="DC73" s="607"/>
      <c r="DD73" s="607"/>
      <c r="DE73" s="607"/>
      <c r="DF73" s="607"/>
      <c r="DG73" s="607"/>
      <c r="DH73" s="607"/>
      <c r="DI73" s="607"/>
      <c r="DJ73" s="607"/>
      <c r="DK73" s="607"/>
      <c r="DL73" s="607"/>
      <c r="DM73" s="607"/>
      <c r="DN73" s="607"/>
      <c r="DO73" s="607"/>
      <c r="DP73" s="607"/>
      <c r="DQ73" s="607"/>
      <c r="DR73" s="607"/>
      <c r="DS73" s="607"/>
      <c r="DT73" s="607"/>
      <c r="DU73" s="607"/>
      <c r="DV73" s="607"/>
      <c r="DW73" s="607"/>
      <c r="DX73" s="607"/>
      <c r="DY73" s="607"/>
      <c r="DZ73" s="607"/>
      <c r="EA73" s="607"/>
      <c r="EB73" s="607"/>
      <c r="EC73" s="607"/>
      <c r="ED73" s="607"/>
      <c r="EE73" s="607"/>
      <c r="EF73" s="607"/>
      <c r="EG73" s="607"/>
      <c r="EH73" s="607"/>
      <c r="EI73" s="607"/>
      <c r="EJ73" s="607"/>
      <c r="EK73" s="607"/>
      <c r="EL73" s="607"/>
      <c r="EM73" s="607"/>
      <c r="EN73" s="607"/>
      <c r="EO73" s="607"/>
      <c r="EP73" s="607"/>
      <c r="EQ73" s="607"/>
      <c r="ER73" s="607"/>
      <c r="ES73" s="607"/>
      <c r="ET73" s="607"/>
      <c r="EU73" s="607"/>
      <c r="EV73" s="607"/>
      <c r="EW73" s="607"/>
      <c r="EX73" s="607"/>
      <c r="EY73" s="607"/>
      <c r="EZ73" s="607"/>
      <c r="FA73" s="607"/>
      <c r="FB73" s="607"/>
      <c r="FC73" s="607"/>
      <c r="FD73" s="607"/>
      <c r="FE73" s="607"/>
      <c r="FF73" s="607"/>
      <c r="FG73" s="607"/>
      <c r="FH73" s="607"/>
      <c r="FI73" s="607"/>
      <c r="FJ73" s="607"/>
      <c r="FK73" s="607"/>
      <c r="FL73" s="607"/>
      <c r="FM73" s="607"/>
      <c r="FN73" s="607"/>
      <c r="FO73" s="607"/>
      <c r="FP73" s="607"/>
      <c r="FQ73" s="607"/>
      <c r="FR73" s="607"/>
      <c r="FS73" s="607"/>
      <c r="FT73" s="607"/>
      <c r="FU73" s="607"/>
      <c r="FV73" s="607"/>
      <c r="FW73" s="607"/>
      <c r="FX73" s="607"/>
      <c r="FY73" s="607"/>
      <c r="FZ73" s="607"/>
      <c r="GA73" s="607"/>
      <c r="GB73" s="607"/>
      <c r="GC73" s="607"/>
      <c r="GD73" s="607"/>
      <c r="GE73" s="607"/>
      <c r="GF73" s="608"/>
      <c r="GG73" s="607"/>
      <c r="GH73" s="607"/>
      <c r="GI73" s="607"/>
      <c r="GJ73" s="607"/>
      <c r="GK73" s="607"/>
      <c r="GL73" s="607"/>
      <c r="GM73" s="607"/>
      <c r="GN73" s="607"/>
      <c r="GO73" s="607"/>
      <c r="GP73" s="607"/>
      <c r="GQ73" s="607"/>
      <c r="GR73" s="607"/>
      <c r="GS73" s="607"/>
      <c r="GT73" s="607"/>
      <c r="GU73" s="607"/>
      <c r="GV73" s="607"/>
      <c r="GW73" s="607"/>
      <c r="GX73" s="607"/>
      <c r="GY73" s="607"/>
      <c r="GZ73" s="607"/>
      <c r="HA73" s="607"/>
      <c r="HB73" s="607"/>
      <c r="HC73" s="607"/>
      <c r="HD73" s="607"/>
      <c r="HE73" s="607"/>
      <c r="HF73" s="607"/>
      <c r="HG73" s="607"/>
      <c r="HH73" s="607"/>
      <c r="HI73" s="607"/>
      <c r="HJ73" s="607"/>
      <c r="HK73" s="607"/>
      <c r="HL73" s="607"/>
      <c r="HM73" s="607"/>
      <c r="HN73" s="607"/>
      <c r="HO73" s="607"/>
      <c r="HP73" s="607"/>
      <c r="HQ73" s="607"/>
      <c r="HR73" s="607"/>
      <c r="HS73" s="607"/>
      <c r="HT73" s="607"/>
      <c r="HU73" s="607"/>
      <c r="HV73" s="607"/>
      <c r="HW73" s="607"/>
      <c r="HX73" s="607"/>
      <c r="HY73" s="607"/>
      <c r="HZ73" s="607"/>
      <c r="IA73" s="607"/>
      <c r="IB73" s="607"/>
      <c r="IC73" s="607"/>
      <c r="ID73" s="607"/>
      <c r="IE73" s="607"/>
      <c r="IF73" s="607"/>
      <c r="IG73" s="607"/>
      <c r="IH73" s="607"/>
      <c r="II73" s="607"/>
      <c r="IJ73" s="607"/>
    </row>
    <row r="74" spans="1:244" ht="15" customHeight="1">
      <c r="A74" s="588"/>
      <c r="B74" s="588"/>
      <c r="C74" s="665"/>
      <c r="D74" s="588"/>
      <c r="E74" s="588"/>
      <c r="F74" s="588"/>
      <c r="G74" s="588"/>
      <c r="H74" s="588"/>
      <c r="I74" s="588"/>
      <c r="J74" s="588"/>
      <c r="K74" s="588"/>
      <c r="L74" s="588"/>
      <c r="M74" s="588"/>
      <c r="N74" s="588"/>
      <c r="O74" s="588"/>
      <c r="P74" s="588"/>
      <c r="Q74" s="588"/>
      <c r="R74" s="588"/>
      <c r="S74" s="588"/>
      <c r="T74" s="588"/>
      <c r="U74" s="588"/>
      <c r="V74" s="588"/>
      <c r="W74" s="588"/>
      <c r="X74" s="588"/>
      <c r="Y74" s="588"/>
      <c r="Z74" s="588"/>
      <c r="AA74" s="588"/>
      <c r="AB74" s="588"/>
      <c r="AC74" s="588"/>
      <c r="AD74" s="588"/>
      <c r="AE74" s="588"/>
      <c r="AF74" s="588"/>
      <c r="AG74" s="588"/>
      <c r="AH74" s="588"/>
      <c r="AW74" s="607"/>
      <c r="AX74" s="607"/>
      <c r="AY74" s="607"/>
      <c r="AZ74" s="607"/>
      <c r="BA74" s="606"/>
      <c r="BB74" s="607"/>
      <c r="BC74" s="607"/>
      <c r="BD74" s="607"/>
      <c r="BE74" s="607"/>
      <c r="BF74" s="607"/>
      <c r="BG74" s="607"/>
      <c r="BH74" s="607"/>
      <c r="BI74" s="607"/>
      <c r="BJ74" s="607"/>
      <c r="BK74" s="607"/>
      <c r="BL74" s="607"/>
      <c r="BM74" s="607"/>
      <c r="BN74" s="607"/>
      <c r="BO74" s="607"/>
      <c r="BP74" s="607"/>
      <c r="BQ74" s="607"/>
      <c r="BR74" s="607"/>
      <c r="BS74" s="607"/>
      <c r="BT74" s="607"/>
      <c r="BU74" s="607"/>
      <c r="BV74" s="607"/>
      <c r="BW74" s="607"/>
      <c r="BX74" s="607"/>
      <c r="BY74" s="607"/>
      <c r="BZ74" s="607"/>
      <c r="CA74" s="607"/>
      <c r="CB74" s="607"/>
      <c r="CC74" s="607"/>
      <c r="CD74" s="607"/>
      <c r="CE74" s="607"/>
      <c r="CF74" s="607"/>
      <c r="CG74" s="607"/>
      <c r="CH74" s="607"/>
      <c r="CI74" s="607"/>
      <c r="CJ74" s="607"/>
      <c r="CK74" s="607"/>
      <c r="CL74" s="607"/>
      <c r="CM74" s="607"/>
      <c r="CN74" s="607"/>
      <c r="CO74" s="607"/>
      <c r="CP74" s="607"/>
      <c r="CQ74" s="607"/>
      <c r="CR74" s="607"/>
      <c r="CS74" s="607"/>
      <c r="CT74" s="607"/>
      <c r="CU74" s="607"/>
      <c r="CV74" s="607"/>
      <c r="CW74" s="607"/>
      <c r="CX74" s="607"/>
      <c r="CY74" s="607"/>
      <c r="CZ74" s="607"/>
      <c r="DA74" s="607"/>
      <c r="DB74" s="607"/>
      <c r="DC74" s="607"/>
      <c r="DD74" s="607"/>
      <c r="DE74" s="607"/>
      <c r="DF74" s="607"/>
      <c r="DG74" s="607"/>
      <c r="DH74" s="607"/>
      <c r="DI74" s="607"/>
      <c r="DJ74" s="607"/>
      <c r="DK74" s="607"/>
      <c r="DL74" s="607"/>
      <c r="DM74" s="607"/>
      <c r="DN74" s="607"/>
      <c r="DO74" s="607"/>
      <c r="DP74" s="607"/>
      <c r="DQ74" s="607"/>
      <c r="DR74" s="607"/>
      <c r="DS74" s="607"/>
      <c r="DT74" s="607"/>
      <c r="DU74" s="607"/>
      <c r="DV74" s="607"/>
      <c r="DW74" s="607"/>
      <c r="DX74" s="607"/>
      <c r="DY74" s="607"/>
      <c r="DZ74" s="607"/>
      <c r="EA74" s="607"/>
      <c r="EB74" s="607"/>
      <c r="EC74" s="607"/>
      <c r="ED74" s="607"/>
      <c r="EE74" s="607"/>
      <c r="EF74" s="607"/>
      <c r="EG74" s="607"/>
      <c r="EH74" s="607"/>
      <c r="EI74" s="607"/>
      <c r="EJ74" s="607"/>
      <c r="EK74" s="607"/>
      <c r="EL74" s="607"/>
      <c r="EM74" s="607"/>
      <c r="EN74" s="607"/>
      <c r="EO74" s="607"/>
      <c r="EP74" s="607"/>
      <c r="EQ74" s="607"/>
      <c r="ER74" s="607"/>
      <c r="ES74" s="607"/>
      <c r="ET74" s="607"/>
      <c r="EU74" s="607"/>
      <c r="EV74" s="607"/>
      <c r="EW74" s="607"/>
      <c r="EX74" s="607"/>
      <c r="EY74" s="607"/>
      <c r="EZ74" s="607"/>
      <c r="FA74" s="607"/>
      <c r="FB74" s="607"/>
      <c r="FC74" s="607"/>
      <c r="FD74" s="607"/>
      <c r="FE74" s="607"/>
      <c r="FF74" s="607"/>
      <c r="FG74" s="607"/>
      <c r="FH74" s="607"/>
      <c r="FI74" s="607"/>
      <c r="FJ74" s="607"/>
      <c r="FK74" s="607"/>
      <c r="FL74" s="607"/>
      <c r="FM74" s="607"/>
      <c r="FN74" s="607"/>
      <c r="FO74" s="607"/>
      <c r="FP74" s="607"/>
      <c r="FQ74" s="607"/>
      <c r="FR74" s="607"/>
      <c r="FS74" s="607"/>
      <c r="FT74" s="607"/>
      <c r="FU74" s="607"/>
      <c r="FV74" s="607"/>
      <c r="FW74" s="607"/>
      <c r="FX74" s="607"/>
      <c r="FY74" s="607"/>
      <c r="FZ74" s="607"/>
      <c r="GA74" s="607"/>
      <c r="GB74" s="607"/>
      <c r="GC74" s="607"/>
      <c r="GD74" s="607"/>
      <c r="GE74" s="607"/>
      <c r="GF74" s="608"/>
      <c r="GG74" s="607"/>
      <c r="GH74" s="607"/>
      <c r="GI74" s="607"/>
      <c r="GJ74" s="607"/>
      <c r="GK74" s="607"/>
      <c r="GL74" s="607"/>
      <c r="GM74" s="607"/>
      <c r="GN74" s="607"/>
      <c r="GO74" s="607"/>
      <c r="GP74" s="607"/>
      <c r="GQ74" s="607"/>
      <c r="GR74" s="607"/>
      <c r="GS74" s="607"/>
      <c r="GT74" s="607"/>
      <c r="GU74" s="607"/>
      <c r="GV74" s="607"/>
      <c r="GW74" s="607"/>
      <c r="GX74" s="607"/>
      <c r="GY74" s="607"/>
      <c r="GZ74" s="607"/>
      <c r="HA74" s="607"/>
      <c r="HB74" s="607"/>
      <c r="HC74" s="607"/>
      <c r="HD74" s="607"/>
      <c r="HE74" s="607"/>
      <c r="HF74" s="607"/>
      <c r="HG74" s="607"/>
      <c r="HH74" s="607"/>
      <c r="HI74" s="607"/>
      <c r="HJ74" s="607"/>
      <c r="HK74" s="607"/>
      <c r="HL74" s="607"/>
      <c r="HM74" s="607"/>
      <c r="HN74" s="607"/>
      <c r="HO74" s="607"/>
      <c r="HP74" s="607"/>
      <c r="HQ74" s="607"/>
      <c r="HR74" s="607"/>
      <c r="HS74" s="607"/>
      <c r="HT74" s="607"/>
      <c r="HU74" s="607"/>
      <c r="HV74" s="607"/>
      <c r="HW74" s="607"/>
      <c r="HX74" s="607"/>
      <c r="HY74" s="607"/>
      <c r="HZ74" s="607"/>
      <c r="IA74" s="607"/>
      <c r="IB74" s="607"/>
      <c r="IC74" s="607"/>
      <c r="ID74" s="607"/>
      <c r="IE74" s="607"/>
      <c r="IF74" s="607"/>
      <c r="IG74" s="607"/>
      <c r="IH74" s="607"/>
      <c r="II74" s="607"/>
      <c r="IJ74" s="607"/>
    </row>
    <row r="75" spans="1:244" ht="15" customHeight="1">
      <c r="A75" s="588"/>
      <c r="B75" s="588"/>
      <c r="C75" s="665"/>
      <c r="D75" s="588"/>
      <c r="E75" s="588"/>
      <c r="F75" s="588"/>
      <c r="G75" s="588"/>
      <c r="H75" s="588"/>
      <c r="I75" s="588"/>
      <c r="J75" s="588"/>
      <c r="K75" s="588"/>
      <c r="L75" s="588"/>
      <c r="M75" s="588"/>
      <c r="N75" s="588"/>
      <c r="O75" s="588"/>
      <c r="P75" s="588"/>
      <c r="Q75" s="588"/>
      <c r="R75" s="588"/>
      <c r="S75" s="588"/>
      <c r="T75" s="588"/>
      <c r="U75" s="588"/>
      <c r="V75" s="588"/>
      <c r="W75" s="588"/>
      <c r="X75" s="588"/>
      <c r="Y75" s="588"/>
      <c r="Z75" s="588"/>
      <c r="AA75" s="588"/>
      <c r="AB75" s="588"/>
      <c r="AC75" s="588"/>
      <c r="AD75" s="588"/>
      <c r="AE75" s="588"/>
      <c r="AF75" s="588"/>
      <c r="AG75" s="588"/>
      <c r="AH75" s="588"/>
      <c r="AW75" s="607"/>
      <c r="AX75" s="607"/>
      <c r="AY75" s="607"/>
      <c r="AZ75" s="607"/>
      <c r="BA75" s="606"/>
      <c r="BB75" s="607"/>
      <c r="BC75" s="607"/>
      <c r="BD75" s="607"/>
      <c r="BE75" s="607"/>
      <c r="BF75" s="607"/>
      <c r="BG75" s="607"/>
      <c r="BH75" s="607"/>
      <c r="BI75" s="607"/>
      <c r="BJ75" s="607"/>
      <c r="BK75" s="607"/>
      <c r="BL75" s="607"/>
      <c r="BM75" s="607"/>
      <c r="BN75" s="607"/>
      <c r="BO75" s="607"/>
      <c r="BP75" s="607"/>
      <c r="BQ75" s="607"/>
      <c r="BR75" s="607"/>
      <c r="BS75" s="607"/>
      <c r="BT75" s="607"/>
      <c r="BU75" s="607"/>
      <c r="BV75" s="607"/>
      <c r="BW75" s="607"/>
      <c r="BX75" s="607"/>
      <c r="BY75" s="607"/>
      <c r="BZ75" s="607"/>
      <c r="CA75" s="607"/>
      <c r="CB75" s="607"/>
      <c r="CC75" s="607"/>
      <c r="CD75" s="607"/>
      <c r="CE75" s="607"/>
      <c r="CF75" s="607"/>
      <c r="CG75" s="607"/>
      <c r="CH75" s="607"/>
      <c r="CI75" s="607"/>
      <c r="CJ75" s="607"/>
      <c r="CK75" s="607"/>
      <c r="CL75" s="607"/>
      <c r="CM75" s="607"/>
      <c r="CN75" s="607"/>
      <c r="CO75" s="607"/>
      <c r="CP75" s="607"/>
      <c r="CQ75" s="607"/>
      <c r="CR75" s="607"/>
      <c r="CS75" s="607"/>
      <c r="CT75" s="607"/>
      <c r="CU75" s="607"/>
      <c r="CV75" s="607"/>
      <c r="CW75" s="607"/>
      <c r="CX75" s="607"/>
      <c r="CY75" s="607"/>
      <c r="CZ75" s="607"/>
      <c r="DA75" s="607"/>
      <c r="DB75" s="607"/>
      <c r="DC75" s="607"/>
      <c r="DD75" s="607"/>
      <c r="DE75" s="607"/>
      <c r="DF75" s="607"/>
      <c r="DG75" s="607"/>
      <c r="DH75" s="607"/>
      <c r="DI75" s="607"/>
      <c r="DJ75" s="607"/>
      <c r="DK75" s="607"/>
      <c r="DL75" s="607"/>
      <c r="DM75" s="607"/>
      <c r="DN75" s="607"/>
      <c r="DO75" s="607"/>
      <c r="DP75" s="607"/>
      <c r="DQ75" s="607"/>
      <c r="DR75" s="607"/>
      <c r="DS75" s="607"/>
      <c r="DT75" s="607"/>
      <c r="DU75" s="607"/>
      <c r="DV75" s="607"/>
      <c r="DW75" s="607"/>
      <c r="DX75" s="607"/>
      <c r="DY75" s="607"/>
      <c r="DZ75" s="607"/>
      <c r="EA75" s="607"/>
      <c r="EB75" s="607"/>
      <c r="EC75" s="607"/>
      <c r="ED75" s="607"/>
      <c r="EE75" s="607"/>
      <c r="EF75" s="607"/>
      <c r="EG75" s="607"/>
      <c r="EH75" s="607"/>
      <c r="EI75" s="607"/>
      <c r="EJ75" s="607"/>
      <c r="EK75" s="607"/>
      <c r="EL75" s="607"/>
      <c r="EM75" s="607"/>
      <c r="EN75" s="607"/>
      <c r="EO75" s="607"/>
      <c r="EP75" s="607"/>
      <c r="EQ75" s="607"/>
      <c r="ER75" s="607"/>
      <c r="ES75" s="607"/>
      <c r="ET75" s="607"/>
      <c r="EU75" s="607"/>
      <c r="EV75" s="607"/>
      <c r="EW75" s="607"/>
      <c r="EX75" s="607"/>
      <c r="EY75" s="607"/>
      <c r="EZ75" s="607"/>
      <c r="FA75" s="607"/>
      <c r="FB75" s="607"/>
      <c r="FC75" s="607"/>
      <c r="FD75" s="607"/>
      <c r="FE75" s="607"/>
      <c r="FF75" s="607"/>
      <c r="FG75" s="607"/>
      <c r="FH75" s="607"/>
      <c r="FI75" s="607"/>
      <c r="FJ75" s="607"/>
      <c r="FK75" s="607"/>
      <c r="FL75" s="607"/>
      <c r="FM75" s="607"/>
      <c r="FN75" s="607"/>
      <c r="FO75" s="607"/>
      <c r="FP75" s="607"/>
      <c r="FQ75" s="607"/>
      <c r="FR75" s="607"/>
      <c r="FS75" s="607"/>
      <c r="FT75" s="607"/>
      <c r="FU75" s="607"/>
      <c r="FV75" s="607"/>
      <c r="FW75" s="607"/>
      <c r="FX75" s="607"/>
      <c r="FY75" s="607"/>
      <c r="FZ75" s="607"/>
      <c r="GA75" s="607"/>
      <c r="GB75" s="607"/>
      <c r="GC75" s="607"/>
      <c r="GD75" s="607"/>
      <c r="GE75" s="607"/>
      <c r="GF75" s="608"/>
      <c r="GG75" s="607"/>
      <c r="GH75" s="607"/>
      <c r="GI75" s="607"/>
      <c r="GJ75" s="607"/>
      <c r="GK75" s="607"/>
      <c r="GL75" s="607"/>
      <c r="GM75" s="607"/>
      <c r="GN75" s="607"/>
      <c r="GO75" s="607"/>
      <c r="GP75" s="607"/>
      <c r="GQ75" s="607"/>
      <c r="GR75" s="607"/>
      <c r="GS75" s="607"/>
      <c r="GT75" s="607"/>
      <c r="GU75" s="607"/>
      <c r="GV75" s="607"/>
      <c r="GW75" s="607"/>
      <c r="GX75" s="607"/>
      <c r="GY75" s="607"/>
      <c r="GZ75" s="607"/>
      <c r="HA75" s="607"/>
      <c r="HB75" s="607"/>
      <c r="HC75" s="607"/>
      <c r="HD75" s="607"/>
      <c r="HE75" s="607"/>
      <c r="HF75" s="607"/>
      <c r="HG75" s="607"/>
      <c r="HH75" s="607"/>
      <c r="HI75" s="607"/>
      <c r="HJ75" s="607"/>
      <c r="HK75" s="607"/>
      <c r="HL75" s="607"/>
      <c r="HM75" s="607"/>
      <c r="HN75" s="607"/>
      <c r="HO75" s="607"/>
      <c r="HP75" s="607"/>
      <c r="HQ75" s="607"/>
      <c r="HR75" s="607"/>
      <c r="HS75" s="607"/>
      <c r="HT75" s="607"/>
      <c r="HU75" s="607"/>
      <c r="HV75" s="607"/>
      <c r="HW75" s="607"/>
      <c r="HX75" s="607"/>
      <c r="HY75" s="607"/>
      <c r="HZ75" s="607"/>
      <c r="IA75" s="607"/>
      <c r="IB75" s="607"/>
      <c r="IC75" s="607"/>
      <c r="ID75" s="607"/>
      <c r="IE75" s="607"/>
      <c r="IF75" s="607"/>
      <c r="IG75" s="607"/>
      <c r="IH75" s="607"/>
      <c r="II75" s="607"/>
      <c r="IJ75" s="607"/>
    </row>
    <row r="76" spans="1:244" ht="15" customHeight="1">
      <c r="A76" s="588"/>
      <c r="B76" s="588"/>
      <c r="C76" s="665"/>
      <c r="D76" s="588"/>
      <c r="E76" s="588"/>
      <c r="F76" s="588"/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8"/>
      <c r="S76" s="588"/>
      <c r="T76" s="588"/>
      <c r="U76" s="588"/>
      <c r="V76" s="588"/>
      <c r="W76" s="588"/>
      <c r="X76" s="588"/>
      <c r="Y76" s="588"/>
      <c r="Z76" s="588"/>
      <c r="AA76" s="588"/>
      <c r="AB76" s="588"/>
      <c r="AC76" s="588"/>
      <c r="AD76" s="588"/>
      <c r="AE76" s="588"/>
      <c r="AF76" s="588"/>
      <c r="AG76" s="588"/>
      <c r="AH76" s="588"/>
      <c r="GF76" s="682"/>
    </row>
    <row r="77" spans="1:244" ht="15" customHeight="1">
      <c r="A77" s="588"/>
      <c r="B77" s="588"/>
      <c r="C77" s="665"/>
      <c r="D77" s="588"/>
      <c r="E77" s="588"/>
      <c r="F77" s="588"/>
      <c r="G77" s="588"/>
      <c r="H77" s="588"/>
      <c r="I77" s="588"/>
      <c r="J77" s="588"/>
      <c r="K77" s="588"/>
      <c r="L77" s="588"/>
      <c r="M77" s="588"/>
      <c r="N77" s="588"/>
      <c r="O77" s="588"/>
      <c r="P77" s="588"/>
      <c r="Q77" s="588"/>
      <c r="R77" s="588"/>
      <c r="S77" s="588"/>
      <c r="T77" s="588"/>
      <c r="U77" s="588"/>
      <c r="V77" s="588"/>
      <c r="W77" s="588"/>
      <c r="X77" s="588"/>
      <c r="Y77" s="588"/>
      <c r="Z77" s="588"/>
      <c r="AA77" s="588"/>
      <c r="AB77" s="588"/>
      <c r="AC77" s="588"/>
      <c r="AD77" s="588"/>
      <c r="AE77" s="588"/>
      <c r="AF77" s="588"/>
      <c r="AG77" s="588"/>
      <c r="AH77" s="588"/>
    </row>
    <row r="78" spans="1:244" ht="15" customHeight="1">
      <c r="A78" s="588"/>
      <c r="B78" s="588"/>
      <c r="C78" s="665"/>
      <c r="D78" s="588"/>
      <c r="E78" s="588"/>
      <c r="F78" s="588"/>
      <c r="G78" s="588"/>
      <c r="H78" s="588"/>
      <c r="I78" s="588"/>
      <c r="J78" s="588"/>
      <c r="K78" s="588"/>
      <c r="L78" s="588"/>
      <c r="M78" s="588"/>
      <c r="N78" s="588"/>
      <c r="O78" s="588"/>
      <c r="P78" s="588"/>
      <c r="Q78" s="588"/>
      <c r="R78" s="588"/>
      <c r="S78" s="588"/>
      <c r="T78" s="588"/>
      <c r="U78" s="588"/>
      <c r="V78" s="588"/>
      <c r="W78" s="588"/>
      <c r="X78" s="588"/>
      <c r="Y78" s="588"/>
      <c r="Z78" s="588"/>
      <c r="AA78" s="588"/>
      <c r="AB78" s="588"/>
      <c r="AC78" s="588"/>
      <c r="AD78" s="588"/>
      <c r="AE78" s="588"/>
      <c r="AF78" s="588"/>
      <c r="AG78" s="588"/>
      <c r="AH78" s="588"/>
    </row>
    <row r="79" spans="1:244" ht="15" customHeight="1">
      <c r="A79" s="588"/>
      <c r="B79" s="588"/>
      <c r="C79" s="665"/>
      <c r="D79" s="588"/>
      <c r="E79" s="588"/>
      <c r="F79" s="588"/>
      <c r="G79" s="588"/>
      <c r="H79" s="588"/>
      <c r="I79" s="588"/>
      <c r="J79" s="588"/>
      <c r="K79" s="588"/>
      <c r="L79" s="588"/>
      <c r="M79" s="588"/>
      <c r="N79" s="588"/>
      <c r="O79" s="588"/>
      <c r="P79" s="588"/>
      <c r="Q79" s="588"/>
      <c r="R79" s="588"/>
      <c r="S79" s="588"/>
      <c r="T79" s="588"/>
      <c r="U79" s="588"/>
      <c r="V79" s="588"/>
      <c r="W79" s="588"/>
      <c r="X79" s="588"/>
      <c r="Y79" s="588"/>
      <c r="Z79" s="588"/>
      <c r="AA79" s="588"/>
      <c r="AB79" s="588"/>
      <c r="AC79" s="588"/>
      <c r="AD79" s="588"/>
      <c r="AE79" s="588"/>
      <c r="AF79" s="588"/>
      <c r="AG79" s="588"/>
      <c r="AH79" s="588"/>
    </row>
    <row r="80" spans="1:244">
      <c r="A80" s="588"/>
      <c r="B80" s="588"/>
      <c r="C80" s="665"/>
      <c r="D80" s="588"/>
      <c r="E80" s="588"/>
      <c r="F80" s="588"/>
      <c r="G80" s="588"/>
      <c r="H80" s="588"/>
      <c r="I80" s="588"/>
      <c r="J80" s="588"/>
      <c r="K80" s="588"/>
      <c r="L80" s="588"/>
      <c r="M80" s="588"/>
      <c r="N80" s="588"/>
      <c r="O80" s="588"/>
      <c r="P80" s="588"/>
      <c r="Q80" s="588"/>
      <c r="R80" s="588"/>
      <c r="S80" s="588"/>
      <c r="T80" s="588"/>
      <c r="U80" s="588"/>
      <c r="V80" s="588"/>
      <c r="W80" s="588"/>
      <c r="X80" s="588"/>
      <c r="Y80" s="588"/>
      <c r="Z80" s="588"/>
      <c r="AA80" s="588"/>
      <c r="AB80" s="588"/>
      <c r="AC80" s="588"/>
      <c r="AD80" s="588"/>
      <c r="AE80" s="588"/>
      <c r="AF80" s="588"/>
      <c r="AG80" s="588"/>
      <c r="AH80" s="588"/>
    </row>
    <row r="81" spans="1:34">
      <c r="A81" s="588"/>
      <c r="B81" s="588"/>
      <c r="C81" s="665"/>
      <c r="D81" s="588"/>
      <c r="E81" s="588"/>
      <c r="F81" s="588"/>
      <c r="G81" s="588"/>
      <c r="H81" s="588"/>
      <c r="I81" s="588"/>
      <c r="J81" s="588"/>
      <c r="K81" s="588"/>
      <c r="L81" s="588"/>
      <c r="M81" s="588"/>
      <c r="N81" s="588"/>
      <c r="O81" s="588"/>
      <c r="P81" s="588"/>
      <c r="Q81" s="588"/>
      <c r="R81" s="588"/>
      <c r="S81" s="588"/>
      <c r="T81" s="588"/>
      <c r="U81" s="588"/>
      <c r="V81" s="588"/>
      <c r="W81" s="588"/>
      <c r="X81" s="588"/>
      <c r="Y81" s="588"/>
      <c r="Z81" s="588"/>
      <c r="AA81" s="588"/>
      <c r="AB81" s="588"/>
      <c r="AC81" s="588"/>
      <c r="AD81" s="588"/>
      <c r="AE81" s="588"/>
      <c r="AF81" s="588"/>
      <c r="AG81" s="588"/>
      <c r="AH81" s="588"/>
    </row>
    <row r="82" spans="1:34">
      <c r="A82" s="588"/>
      <c r="B82" s="588"/>
      <c r="C82" s="665"/>
      <c r="D82" s="588"/>
      <c r="E82" s="588"/>
      <c r="F82" s="588"/>
      <c r="G82" s="588"/>
      <c r="H82" s="588"/>
      <c r="I82" s="588"/>
      <c r="J82" s="588"/>
      <c r="K82" s="588"/>
      <c r="L82" s="588"/>
      <c r="M82" s="588"/>
      <c r="N82" s="588"/>
      <c r="O82" s="588"/>
      <c r="P82" s="588"/>
      <c r="Q82" s="588"/>
      <c r="R82" s="588"/>
      <c r="S82" s="588"/>
      <c r="T82" s="588"/>
      <c r="U82" s="588"/>
      <c r="V82" s="588"/>
      <c r="W82" s="588"/>
      <c r="X82" s="588"/>
      <c r="Y82" s="588"/>
      <c r="Z82" s="588"/>
      <c r="AA82" s="588"/>
      <c r="AB82" s="588"/>
      <c r="AC82" s="588"/>
      <c r="AD82" s="588"/>
      <c r="AE82" s="588"/>
      <c r="AF82" s="588"/>
      <c r="AG82" s="588"/>
      <c r="AH82" s="588"/>
    </row>
    <row r="83" spans="1:34">
      <c r="A83" s="588"/>
      <c r="B83" s="588"/>
      <c r="C83" s="665"/>
      <c r="D83" s="588"/>
      <c r="E83" s="588"/>
      <c r="F83" s="588"/>
      <c r="G83" s="588"/>
      <c r="H83" s="588"/>
      <c r="I83" s="588"/>
      <c r="J83" s="588"/>
      <c r="K83" s="588"/>
      <c r="L83" s="588"/>
      <c r="M83" s="588"/>
      <c r="N83" s="588"/>
      <c r="O83" s="588"/>
      <c r="P83" s="588"/>
      <c r="Q83" s="588"/>
      <c r="R83" s="588"/>
      <c r="S83" s="588"/>
      <c r="T83" s="588"/>
      <c r="U83" s="588"/>
      <c r="V83" s="588"/>
      <c r="W83" s="588"/>
      <c r="X83" s="588"/>
      <c r="Y83" s="588"/>
      <c r="Z83" s="588"/>
      <c r="AA83" s="588"/>
      <c r="AB83" s="588"/>
      <c r="AC83" s="588"/>
      <c r="AD83" s="588"/>
      <c r="AE83" s="588"/>
      <c r="AF83" s="588"/>
      <c r="AG83" s="588"/>
      <c r="AH83" s="588"/>
    </row>
    <row r="84" spans="1:34">
      <c r="A84" s="588"/>
      <c r="B84" s="588"/>
      <c r="C84" s="665"/>
      <c r="D84" s="588"/>
      <c r="E84" s="588"/>
      <c r="F84" s="588"/>
      <c r="G84" s="588"/>
      <c r="H84" s="588"/>
      <c r="I84" s="588"/>
      <c r="J84" s="588"/>
      <c r="K84" s="588"/>
      <c r="L84" s="588"/>
      <c r="M84" s="588"/>
      <c r="N84" s="588"/>
      <c r="O84" s="588"/>
      <c r="P84" s="588"/>
      <c r="Q84" s="588"/>
      <c r="R84" s="588"/>
      <c r="S84" s="588"/>
      <c r="T84" s="588"/>
      <c r="U84" s="588"/>
      <c r="V84" s="588"/>
      <c r="W84" s="588"/>
      <c r="X84" s="588"/>
      <c r="Y84" s="588"/>
      <c r="Z84" s="588"/>
      <c r="AA84" s="588"/>
      <c r="AB84" s="588"/>
      <c r="AC84" s="588"/>
      <c r="AD84" s="588"/>
      <c r="AE84" s="588"/>
      <c r="AF84" s="588"/>
      <c r="AG84" s="588"/>
      <c r="AH84" s="588"/>
    </row>
    <row r="85" spans="1:34">
      <c r="A85" s="588"/>
      <c r="B85" s="588"/>
      <c r="C85" s="665"/>
      <c r="D85" s="588"/>
      <c r="E85" s="588"/>
      <c r="F85" s="588"/>
      <c r="G85" s="588"/>
      <c r="H85" s="588"/>
      <c r="I85" s="588"/>
      <c r="J85" s="588"/>
      <c r="K85" s="588"/>
      <c r="L85" s="588"/>
      <c r="M85" s="588"/>
      <c r="N85" s="588"/>
      <c r="O85" s="588"/>
      <c r="P85" s="588"/>
      <c r="Q85" s="588"/>
      <c r="R85" s="588"/>
      <c r="S85" s="588"/>
      <c r="T85" s="588"/>
      <c r="U85" s="588"/>
      <c r="V85" s="588"/>
      <c r="W85" s="588"/>
      <c r="X85" s="588"/>
      <c r="Y85" s="588"/>
      <c r="Z85" s="588"/>
      <c r="AA85" s="588"/>
      <c r="AB85" s="588"/>
      <c r="AC85" s="588"/>
      <c r="AD85" s="588"/>
      <c r="AE85" s="588"/>
      <c r="AF85" s="588"/>
      <c r="AG85" s="588"/>
      <c r="AH85" s="588"/>
    </row>
    <row r="86" spans="1:34">
      <c r="A86" s="588"/>
      <c r="B86" s="588"/>
      <c r="C86" s="665"/>
      <c r="D86" s="588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  <c r="P86" s="588"/>
      <c r="Q86" s="588"/>
      <c r="R86" s="588"/>
      <c r="S86" s="588"/>
      <c r="T86" s="588"/>
      <c r="U86" s="588"/>
      <c r="V86" s="588"/>
      <c r="W86" s="588"/>
      <c r="X86" s="588"/>
      <c r="Y86" s="588"/>
      <c r="Z86" s="588"/>
      <c r="AA86" s="588"/>
      <c r="AB86" s="588"/>
      <c r="AC86" s="588"/>
      <c r="AD86" s="588"/>
      <c r="AE86" s="588"/>
      <c r="AF86" s="588"/>
      <c r="AG86" s="588"/>
      <c r="AH86" s="588"/>
    </row>
    <row r="87" spans="1:34">
      <c r="C87" s="683"/>
    </row>
    <row r="88" spans="1:34">
      <c r="C88" s="683"/>
    </row>
    <row r="89" spans="1:34">
      <c r="C89" s="683"/>
    </row>
    <row r="90" spans="1:34">
      <c r="C90" s="683"/>
    </row>
    <row r="91" spans="1:34">
      <c r="C91" s="683"/>
    </row>
    <row r="92" spans="1:34">
      <c r="C92" s="683"/>
    </row>
    <row r="93" spans="1:34">
      <c r="C93" s="683"/>
    </row>
    <row r="94" spans="1:34">
      <c r="C94" s="683"/>
    </row>
    <row r="95" spans="1:34">
      <c r="C95" s="683"/>
    </row>
    <row r="96" spans="1:34">
      <c r="C96" s="683"/>
    </row>
    <row r="97" spans="3:3">
      <c r="C97" s="683"/>
    </row>
    <row r="98" spans="3:3">
      <c r="C98" s="683"/>
    </row>
    <row r="99" spans="3:3">
      <c r="C99" s="683"/>
    </row>
    <row r="100" spans="3:3">
      <c r="C100" s="683"/>
    </row>
    <row r="101" spans="3:3">
      <c r="C101" s="683"/>
    </row>
    <row r="102" spans="3:3">
      <c r="C102" s="683"/>
    </row>
    <row r="103" spans="3:3">
      <c r="C103" s="683"/>
    </row>
    <row r="104" spans="3:3">
      <c r="C104" s="683"/>
    </row>
    <row r="105" spans="3:3">
      <c r="C105" s="683"/>
    </row>
    <row r="106" spans="3:3">
      <c r="C106" s="683"/>
    </row>
    <row r="107" spans="3:3">
      <c r="C107" s="683"/>
    </row>
    <row r="108" spans="3:3">
      <c r="C108" s="683"/>
    </row>
    <row r="109" spans="3:3">
      <c r="C109" s="683"/>
    </row>
    <row r="110" spans="3:3">
      <c r="C110" s="683"/>
    </row>
    <row r="111" spans="3:3">
      <c r="C111" s="683"/>
    </row>
    <row r="112" spans="3:3">
      <c r="C112" s="683"/>
    </row>
    <row r="113" spans="3:3">
      <c r="C113" s="683"/>
    </row>
    <row r="114" spans="3:3">
      <c r="C114" s="683"/>
    </row>
    <row r="115" spans="3:3">
      <c r="C115" s="683"/>
    </row>
    <row r="116" spans="3:3">
      <c r="C116" s="683"/>
    </row>
    <row r="117" spans="3:3">
      <c r="C117" s="683"/>
    </row>
    <row r="118" spans="3:3">
      <c r="C118" s="683"/>
    </row>
    <row r="119" spans="3:3">
      <c r="C119" s="683"/>
    </row>
    <row r="120" spans="3:3">
      <c r="C120" s="683"/>
    </row>
    <row r="121" spans="3:3">
      <c r="C121" s="683"/>
    </row>
    <row r="122" spans="3:3">
      <c r="C122" s="683"/>
    </row>
    <row r="123" spans="3:3">
      <c r="C123" s="683"/>
    </row>
    <row r="124" spans="3:3">
      <c r="C124" s="683"/>
    </row>
    <row r="125" spans="3:3">
      <c r="C125" s="683"/>
    </row>
    <row r="126" spans="3:3">
      <c r="C126" s="683"/>
    </row>
    <row r="127" spans="3:3">
      <c r="C127" s="683"/>
    </row>
    <row r="128" spans="3:3">
      <c r="C128" s="683"/>
    </row>
    <row r="129" spans="3:3">
      <c r="C129" s="683"/>
    </row>
    <row r="130" spans="3:3">
      <c r="C130" s="683"/>
    </row>
    <row r="131" spans="3:3">
      <c r="C131" s="683"/>
    </row>
    <row r="132" spans="3:3">
      <c r="C132" s="683"/>
    </row>
    <row r="133" spans="3:3">
      <c r="C133" s="683"/>
    </row>
    <row r="134" spans="3:3">
      <c r="C134" s="683"/>
    </row>
    <row r="135" spans="3:3">
      <c r="C135" s="683"/>
    </row>
    <row r="136" spans="3:3">
      <c r="C136" s="683"/>
    </row>
    <row r="137" spans="3:3">
      <c r="C137" s="683"/>
    </row>
    <row r="138" spans="3:3">
      <c r="C138" s="683"/>
    </row>
    <row r="139" spans="3:3">
      <c r="C139" s="683"/>
    </row>
    <row r="140" spans="3:3">
      <c r="C140" s="683"/>
    </row>
    <row r="141" spans="3:3">
      <c r="C141" s="683"/>
    </row>
    <row r="142" spans="3:3">
      <c r="C142" s="683"/>
    </row>
    <row r="143" spans="3:3">
      <c r="C143" s="683"/>
    </row>
    <row r="144" spans="3:3">
      <c r="C144" s="683"/>
    </row>
    <row r="145" spans="3:3">
      <c r="C145" s="683"/>
    </row>
    <row r="146" spans="3:3">
      <c r="C146" s="683"/>
    </row>
    <row r="147" spans="3:3">
      <c r="C147" s="683"/>
    </row>
    <row r="148" spans="3:3">
      <c r="C148" s="683"/>
    </row>
    <row r="149" spans="3:3">
      <c r="C149" s="683"/>
    </row>
    <row r="150" spans="3:3">
      <c r="C150" s="683"/>
    </row>
    <row r="151" spans="3:3">
      <c r="C151" s="683"/>
    </row>
    <row r="152" spans="3:3">
      <c r="C152" s="683"/>
    </row>
    <row r="153" spans="3:3">
      <c r="C153" s="683"/>
    </row>
    <row r="154" spans="3:3">
      <c r="C154" s="683"/>
    </row>
  </sheetData>
  <sheetProtection formatCells="0" formatColumns="0" formatRows="0" sort="0" autoFilter="0" pivotTables="0"/>
  <mergeCells count="46">
    <mergeCell ref="N1:O1"/>
    <mergeCell ref="N2:O2"/>
    <mergeCell ref="I7:K7"/>
    <mergeCell ref="H8:L8"/>
    <mergeCell ref="D15:E15"/>
    <mergeCell ref="F15:G15"/>
    <mergeCell ref="H15:I15"/>
    <mergeCell ref="J15:K15"/>
    <mergeCell ref="L15:M15"/>
    <mergeCell ref="BB19:BF19"/>
    <mergeCell ref="C28:C30"/>
    <mergeCell ref="D28:K28"/>
    <mergeCell ref="L28:S28"/>
    <mergeCell ref="T28:AA28"/>
    <mergeCell ref="D29:E29"/>
    <mergeCell ref="F29:G29"/>
    <mergeCell ref="H29:I29"/>
    <mergeCell ref="J29:K29"/>
    <mergeCell ref="L29:M29"/>
    <mergeCell ref="C18:C19"/>
    <mergeCell ref="D18:E18"/>
    <mergeCell ref="F18:G18"/>
    <mergeCell ref="H18:I18"/>
    <mergeCell ref="J18:K18"/>
    <mergeCell ref="L18:M18"/>
    <mergeCell ref="Z29:AA29"/>
    <mergeCell ref="C39:C41"/>
    <mergeCell ref="D39:AA39"/>
    <mergeCell ref="D40:E40"/>
    <mergeCell ref="F40:G40"/>
    <mergeCell ref="H40:I40"/>
    <mergeCell ref="J40:K40"/>
    <mergeCell ref="L40:M40"/>
    <mergeCell ref="N40:O40"/>
    <mergeCell ref="P40:Q40"/>
    <mergeCell ref="N29:O29"/>
    <mergeCell ref="P29:Q29"/>
    <mergeCell ref="R29:S29"/>
    <mergeCell ref="T29:U29"/>
    <mergeCell ref="V29:W29"/>
    <mergeCell ref="X29:Y29"/>
    <mergeCell ref="R40:S40"/>
    <mergeCell ref="T40:U40"/>
    <mergeCell ref="V40:W40"/>
    <mergeCell ref="X40:Y40"/>
    <mergeCell ref="Z40:AA40"/>
  </mergeCells>
  <pageMargins left="0" right="0" top="0.74803149606299213" bottom="0.74803149606299213" header="0.31496062992125984" footer="0.31496062992125984"/>
  <pageSetup paperSize="9" scale="22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60"/>
  <sheetViews>
    <sheetView topLeftCell="A4" zoomScaleNormal="100" workbookViewId="0">
      <selection activeCell="Y19" sqref="Y19"/>
    </sheetView>
  </sheetViews>
  <sheetFormatPr defaultRowHeight="12.75"/>
  <cols>
    <col min="1" max="1" width="9.140625" style="2" customWidth="1"/>
    <col min="2" max="2" width="9.140625" customWidth="1"/>
    <col min="3" max="3" width="45.7109375" customWidth="1"/>
    <col min="4" max="4" width="10.85546875" customWidth="1"/>
    <col min="5" max="8" width="10.85546875" style="1" customWidth="1"/>
    <col min="9" max="15" width="10.85546875" customWidth="1"/>
    <col min="16" max="16" width="11.7109375" bestFit="1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2"/>
      <c r="C1" s="3"/>
      <c r="D1" s="2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B2" s="2"/>
      <c r="C2" s="3"/>
      <c r="D2" s="2"/>
      <c r="E2" s="5"/>
      <c r="F2" s="2"/>
      <c r="G2" s="5"/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B3" s="2"/>
      <c r="C3" s="3"/>
      <c r="D3" s="2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B4" s="2"/>
      <c r="C4" s="3"/>
      <c r="D4" s="2"/>
      <c r="E4" s="5"/>
      <c r="F4" s="2"/>
      <c r="G4" s="5"/>
      <c r="H4" s="2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B5" s="2"/>
      <c r="C5" s="3"/>
      <c r="D5" s="2"/>
      <c r="E5" s="5"/>
      <c r="F5" s="5"/>
      <c r="G5" s="5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B6" s="2"/>
      <c r="C6" s="3"/>
      <c r="D6" s="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>
      <c r="B7" s="2"/>
      <c r="C7" s="3"/>
      <c r="D7" s="738" t="str">
        <f>IF(MasterSheet!$A$1=1, MasterSheet!C5,MasterSheet!B5)</f>
        <v>CRNA GORA</v>
      </c>
      <c r="E7" s="738"/>
      <c r="F7" s="738"/>
      <c r="G7" s="738"/>
      <c r="H7" s="738"/>
      <c r="I7" s="738"/>
      <c r="J7" s="738"/>
      <c r="K7" s="738"/>
      <c r="L7" s="738"/>
      <c r="M7" s="738"/>
      <c r="N7" s="738"/>
      <c r="O7" s="738"/>
      <c r="P7" s="738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B8" s="2"/>
      <c r="C8" s="2"/>
      <c r="D8" s="738" t="str">
        <f>IF(MasterSheet!$A$1=1, MasterSheet!C6,MasterSheet!B6)</f>
        <v>MINISTARSTVO FINANSIJA</v>
      </c>
      <c r="E8" s="738"/>
      <c r="F8" s="738"/>
      <c r="G8" s="738"/>
      <c r="H8" s="738"/>
      <c r="I8" s="738"/>
      <c r="J8" s="738"/>
      <c r="K8" s="738"/>
      <c r="L8" s="738"/>
      <c r="M8" s="738"/>
      <c r="N8" s="738"/>
      <c r="O8" s="738"/>
      <c r="P8" s="738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>
      <c r="B9" s="2"/>
      <c r="C9" s="5"/>
      <c r="D9" s="5"/>
      <c r="E9" s="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2"/>
      <c r="S9" s="2"/>
      <c r="T9" s="2"/>
      <c r="U9" s="2"/>
      <c r="V9" s="3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B10" s="2"/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B11" s="2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B13" s="2"/>
      <c r="C13" s="5"/>
      <c r="D13" s="5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1">
        <f>+'2014 - plan'!D14</f>
        <v>3516000000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3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ht="17.25" customHeight="1" thickTop="1">
      <c r="B17" s="2"/>
      <c r="C17" s="739" t="str">
        <f>IF(MasterSheet!$A$1=1,MasterSheet!B425,MasterSheet!B424)</f>
        <v>Izvršenje budžeta, po mjesecima</v>
      </c>
      <c r="D17" s="747">
        <v>2014</v>
      </c>
      <c r="E17" s="748"/>
      <c r="F17" s="748"/>
      <c r="G17" s="748"/>
      <c r="H17" s="748"/>
      <c r="I17" s="748"/>
      <c r="J17" s="748"/>
      <c r="K17" s="748"/>
      <c r="L17" s="748"/>
      <c r="M17" s="748"/>
      <c r="N17" s="748"/>
      <c r="O17" s="748"/>
      <c r="P17" s="748"/>
      <c r="Q17" s="748"/>
      <c r="R17" s="748"/>
      <c r="S17" s="748"/>
      <c r="T17" s="748"/>
      <c r="U17" s="748"/>
      <c r="V17" s="748"/>
      <c r="W17" s="748"/>
      <c r="X17" s="749"/>
      <c r="Y17" s="2"/>
      <c r="Z17" s="2"/>
      <c r="AA17" s="2"/>
      <c r="AB17" s="2"/>
      <c r="AC17" s="2"/>
      <c r="AD17" s="2"/>
      <c r="AE17" s="2"/>
      <c r="AF17" s="2"/>
    </row>
    <row r="18" spans="2:32" ht="13.5" thickBot="1">
      <c r="B18" s="2"/>
      <c r="C18" s="740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356" t="s">
        <v>415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2"/>
      <c r="Z18" s="2"/>
      <c r="AA18" s="2"/>
      <c r="AB18" s="2"/>
      <c r="AC18" s="2"/>
      <c r="AD18" s="2"/>
      <c r="AE18" s="2"/>
      <c r="AF18" s="2"/>
    </row>
    <row r="19" spans="2:32" ht="15" customHeight="1" thickTop="1" thickBot="1">
      <c r="B19" s="2"/>
      <c r="C19" s="313" t="str">
        <f>IF(MasterSheet!$A$1=1,MasterSheet!C337,MasterSheet!B337)</f>
        <v>Izvorni prihodi</v>
      </c>
      <c r="D19" s="314">
        <f>+D20+D28+D33+D38+D45+D50+D51</f>
        <v>70782033.309999987</v>
      </c>
      <c r="E19" s="436">
        <f t="shared" ref="E19:O19" si="0">+E20+E28+E33+E38+E45+E50+E51</f>
        <v>82133335.760000005</v>
      </c>
      <c r="F19" s="314">
        <f t="shared" si="0"/>
        <v>100705525.87</v>
      </c>
      <c r="G19" s="314">
        <f t="shared" si="0"/>
        <v>109084648.57999997</v>
      </c>
      <c r="H19" s="314">
        <f t="shared" si="0"/>
        <v>102197698.78</v>
      </c>
      <c r="I19" s="314">
        <f t="shared" si="0"/>
        <v>109846821.42</v>
      </c>
      <c r="J19" s="314">
        <f t="shared" si="0"/>
        <v>0</v>
      </c>
      <c r="K19" s="314">
        <f t="shared" si="0"/>
        <v>0</v>
      </c>
      <c r="L19" s="314">
        <f t="shared" si="0"/>
        <v>0</v>
      </c>
      <c r="M19" s="314">
        <f t="shared" si="0"/>
        <v>0</v>
      </c>
      <c r="N19" s="314">
        <f t="shared" si="0"/>
        <v>0</v>
      </c>
      <c r="O19" s="315">
        <f t="shared" si="0"/>
        <v>0</v>
      </c>
      <c r="P19" s="402">
        <f>SUM(D19:O19)</f>
        <v>574750063.71999991</v>
      </c>
      <c r="Q19" s="316">
        <f>+P19+P99+P100+P51+P101</f>
        <v>678162215.82999992</v>
      </c>
      <c r="R19" s="317"/>
      <c r="S19" s="317"/>
      <c r="T19" s="317"/>
      <c r="U19" s="317"/>
      <c r="V19" s="317"/>
      <c r="W19" s="317"/>
      <c r="X19" s="220">
        <f>+P19/$D$14*100</f>
        <v>16.346702608646186</v>
      </c>
      <c r="Y19" s="2"/>
      <c r="Z19" s="2"/>
      <c r="AA19" s="2"/>
      <c r="AB19" s="2"/>
      <c r="AC19" s="2"/>
      <c r="AD19" s="2"/>
      <c r="AE19" s="2"/>
      <c r="AF19" s="2"/>
    </row>
    <row r="20" spans="2:32" ht="15" customHeight="1" thickTop="1">
      <c r="B20" s="2"/>
      <c r="C20" s="318" t="str">
        <f>IF(MasterSheet!$A$1=1,MasterSheet!C338,MasterSheet!B338)</f>
        <v>Porezi</v>
      </c>
      <c r="D20" s="236">
        <f t="shared" ref="D20:N20" si="1">SUM(D21:D27)</f>
        <v>48388139.909999996</v>
      </c>
      <c r="E20" s="224">
        <f t="shared" si="1"/>
        <v>48891680.690000005</v>
      </c>
      <c r="F20" s="223">
        <f t="shared" si="1"/>
        <v>66983401.860000007</v>
      </c>
      <c r="G20" s="223">
        <f t="shared" si="1"/>
        <v>71590015.019999996</v>
      </c>
      <c r="H20" s="223">
        <f t="shared" si="1"/>
        <v>59304955.359999992</v>
      </c>
      <c r="I20" s="223">
        <f t="shared" si="1"/>
        <v>65704527.309999995</v>
      </c>
      <c r="J20" s="223">
        <f t="shared" si="1"/>
        <v>0</v>
      </c>
      <c r="K20" s="223">
        <f t="shared" si="1"/>
        <v>0</v>
      </c>
      <c r="L20" s="223">
        <f t="shared" si="1"/>
        <v>0</v>
      </c>
      <c r="M20" s="223">
        <f t="shared" si="1"/>
        <v>0</v>
      </c>
      <c r="N20" s="372">
        <f t="shared" si="1"/>
        <v>0</v>
      </c>
      <c r="O20" s="386">
        <f t="shared" ref="O20" si="2">+SUM(O21:O27)</f>
        <v>0</v>
      </c>
      <c r="P20" s="403">
        <f t="shared" ref="P20:P50" si="3">SUM(D20:O20)</f>
        <v>360862720.15000004</v>
      </c>
      <c r="Q20" s="310"/>
      <c r="R20" s="310"/>
      <c r="S20" s="310"/>
      <c r="T20" s="310"/>
      <c r="U20" s="310"/>
      <c r="V20" s="310"/>
      <c r="W20" s="310"/>
      <c r="X20" s="228">
        <f t="shared" ref="X20:X87" si="4">+P20/$D$14*100</f>
        <v>10.263444827929465</v>
      </c>
      <c r="Y20" s="113"/>
      <c r="Z20" s="2"/>
      <c r="AA20" s="2"/>
      <c r="AB20" s="2"/>
      <c r="AC20" s="2"/>
      <c r="AD20" s="2"/>
      <c r="AE20" s="2"/>
      <c r="AF20" s="2"/>
    </row>
    <row r="21" spans="2:32" ht="15" customHeight="1">
      <c r="B21" s="2"/>
      <c r="C21" s="319" t="str">
        <f>IF(MasterSheet!$A$1=1,MasterSheet!C339,MasterSheet!B339)</f>
        <v>Porez na dohodak fizičkih lica</v>
      </c>
      <c r="D21" s="230">
        <v>3618675.86</v>
      </c>
      <c r="E21" s="231">
        <v>6667541.54</v>
      </c>
      <c r="F21" s="263">
        <v>8194536.0300000003</v>
      </c>
      <c r="G21" s="263">
        <v>8012567.7000000002</v>
      </c>
      <c r="H21" s="263">
        <v>8930235.6400000006</v>
      </c>
      <c r="I21" s="263">
        <v>8873002.2799999993</v>
      </c>
      <c r="J21" s="263"/>
      <c r="K21" s="263"/>
      <c r="L21" s="263"/>
      <c r="M21" s="263"/>
      <c r="N21" s="293"/>
      <c r="O21" s="320"/>
      <c r="P21" s="404">
        <f t="shared" si="3"/>
        <v>44296559.049999997</v>
      </c>
      <c r="Q21" s="310"/>
      <c r="R21" s="311"/>
      <c r="S21" s="310"/>
      <c r="T21" s="310"/>
      <c r="U21" s="310"/>
      <c r="V21" s="310"/>
      <c r="W21" s="310"/>
      <c r="X21" s="234">
        <f t="shared" si="4"/>
        <v>1.2598566282707622</v>
      </c>
      <c r="Y21" s="2"/>
      <c r="Z21" s="2"/>
      <c r="AA21" s="2"/>
      <c r="AB21" s="2"/>
      <c r="AC21" s="2"/>
      <c r="AD21" s="2"/>
      <c r="AE21" s="2"/>
      <c r="AF21" s="2"/>
    </row>
    <row r="22" spans="2:32" ht="15" customHeight="1">
      <c r="B22" s="2"/>
      <c r="C22" s="319" t="str">
        <f>IF(MasterSheet!$A$1=1,MasterSheet!C340,MasterSheet!B340)</f>
        <v>Porez na dobit pravnih lica</v>
      </c>
      <c r="D22" s="230">
        <v>1541172.27</v>
      </c>
      <c r="E22" s="231">
        <v>956251.9</v>
      </c>
      <c r="F22" s="263">
        <v>12105724.380000001</v>
      </c>
      <c r="G22" s="263">
        <v>11308140.51</v>
      </c>
      <c r="H22" s="263">
        <v>2493246.79</v>
      </c>
      <c r="I22" s="263">
        <v>2382596.06</v>
      </c>
      <c r="J22" s="263"/>
      <c r="K22" s="263"/>
      <c r="L22" s="263"/>
      <c r="M22" s="263"/>
      <c r="N22" s="293"/>
      <c r="O22" s="320"/>
      <c r="P22" s="404">
        <f t="shared" si="3"/>
        <v>30787131.91</v>
      </c>
      <c r="Q22" s="310"/>
      <c r="R22" s="310"/>
      <c r="S22" s="310"/>
      <c r="T22" s="310"/>
      <c r="U22" s="310"/>
      <c r="V22" s="310"/>
      <c r="W22" s="310"/>
      <c r="X22" s="234">
        <f t="shared" si="4"/>
        <v>0.87562946274175202</v>
      </c>
      <c r="Y22" s="2"/>
      <c r="Z22" s="2"/>
      <c r="AA22" s="2"/>
      <c r="AB22" s="2"/>
      <c r="AC22" s="2"/>
      <c r="AD22" s="2"/>
      <c r="AE22" s="2"/>
      <c r="AF22" s="2"/>
    </row>
    <row r="23" spans="2:32" ht="15" customHeight="1">
      <c r="B23" s="2"/>
      <c r="C23" s="319" t="str">
        <f>IF(MasterSheet!$A$1=1,MasterSheet!C341,MasterSheet!B341)</f>
        <v>Porez na imovinu</v>
      </c>
      <c r="D23" s="230">
        <v>101912.43</v>
      </c>
      <c r="E23" s="231">
        <v>108443.93</v>
      </c>
      <c r="F23" s="263">
        <v>147063.39000000001</v>
      </c>
      <c r="G23" s="263">
        <v>141709.28</v>
      </c>
      <c r="H23" s="263">
        <v>99243.1</v>
      </c>
      <c r="I23" s="263">
        <v>122243.61</v>
      </c>
      <c r="J23" s="263"/>
      <c r="K23" s="263"/>
      <c r="L23" s="263"/>
      <c r="M23" s="263"/>
      <c r="N23" s="293"/>
      <c r="O23" s="320"/>
      <c r="P23" s="404">
        <f t="shared" si="3"/>
        <v>720615.74</v>
      </c>
      <c r="Q23" s="310"/>
      <c r="R23" s="310"/>
      <c r="S23" s="310"/>
      <c r="T23" s="310"/>
      <c r="U23" s="310"/>
      <c r="V23" s="310"/>
      <c r="W23" s="310"/>
      <c r="X23" s="234">
        <f t="shared" si="4"/>
        <v>2.0495328213879407E-2</v>
      </c>
      <c r="Y23" s="2"/>
      <c r="Z23" s="2"/>
      <c r="AA23" s="2"/>
      <c r="AB23" s="2"/>
      <c r="AC23" s="2"/>
      <c r="AD23" s="2"/>
      <c r="AE23" s="2"/>
      <c r="AF23" s="2"/>
    </row>
    <row r="24" spans="2:32" ht="15" customHeight="1">
      <c r="B24" s="2"/>
      <c r="C24" s="319" t="str">
        <f>IF(MasterSheet!$A$1=1,MasterSheet!C342,MasterSheet!B342)</f>
        <v>Porez na dodatu vrijednost</v>
      </c>
      <c r="D24" s="230">
        <v>32174209.809999999</v>
      </c>
      <c r="E24" s="231">
        <v>31155049.949999999</v>
      </c>
      <c r="F24" s="263">
        <v>34924206.759999998</v>
      </c>
      <c r="G24" s="263">
        <v>39010711.420000002</v>
      </c>
      <c r="H24" s="263">
        <v>33083866.59</v>
      </c>
      <c r="I24" s="263">
        <v>37063129.880000003</v>
      </c>
      <c r="J24" s="263"/>
      <c r="K24" s="263"/>
      <c r="L24" s="263"/>
      <c r="M24" s="263"/>
      <c r="N24" s="293"/>
      <c r="O24" s="320"/>
      <c r="P24" s="404">
        <f t="shared" si="3"/>
        <v>207411174.41</v>
      </c>
      <c r="Q24" s="310"/>
      <c r="R24" s="310"/>
      <c r="S24" s="310"/>
      <c r="T24" s="310"/>
      <c r="U24" s="310"/>
      <c r="V24" s="310"/>
      <c r="W24" s="310"/>
      <c r="X24" s="234">
        <f t="shared" si="4"/>
        <v>5.8990663939135377</v>
      </c>
      <c r="Y24" s="2"/>
      <c r="Z24" s="2"/>
      <c r="AA24" s="2"/>
      <c r="AB24" s="2"/>
      <c r="AC24" s="2"/>
      <c r="AD24" s="2"/>
      <c r="AE24" s="2"/>
      <c r="AF24" s="2"/>
    </row>
    <row r="25" spans="2:32" ht="15" customHeight="1">
      <c r="B25" s="2"/>
      <c r="C25" s="319" t="str">
        <f>IF(MasterSheet!$A$1=1,MasterSheet!C343,MasterSheet!B343)</f>
        <v xml:space="preserve">Akcize </v>
      </c>
      <c r="D25" s="230">
        <v>9737815.5600000005</v>
      </c>
      <c r="E25" s="231">
        <v>8372894.3799999999</v>
      </c>
      <c r="F25" s="263">
        <v>9529436.2400000002</v>
      </c>
      <c r="G25" s="263">
        <v>10780925.279999999</v>
      </c>
      <c r="H25" s="263">
        <v>12293075.98</v>
      </c>
      <c r="I25" s="263">
        <v>14553419.619999999</v>
      </c>
      <c r="J25" s="263"/>
      <c r="K25" s="263"/>
      <c r="L25" s="263"/>
      <c r="M25" s="263"/>
      <c r="N25" s="293"/>
      <c r="O25" s="320"/>
      <c r="P25" s="404">
        <f t="shared" si="3"/>
        <v>65267567.059999995</v>
      </c>
      <c r="Q25" s="310"/>
      <c r="R25" s="310"/>
      <c r="S25" s="310"/>
      <c r="T25" s="310"/>
      <c r="U25" s="310"/>
      <c r="V25" s="310"/>
      <c r="W25" s="310"/>
      <c r="X25" s="234">
        <f t="shared" si="4"/>
        <v>1.8563016797497154</v>
      </c>
      <c r="Y25" s="2"/>
      <c r="Z25" s="2"/>
      <c r="AA25" s="2"/>
      <c r="AB25" s="2"/>
      <c r="AC25" s="2"/>
      <c r="AD25" s="2"/>
      <c r="AE25" s="2"/>
      <c r="AF25" s="2"/>
    </row>
    <row r="26" spans="2:32" ht="15" customHeight="1">
      <c r="B26" s="2"/>
      <c r="C26" s="319" t="str">
        <f>IF(MasterSheet!$A$1=1,MasterSheet!C344,MasterSheet!B344)</f>
        <v>Porez na međ. trgov. i transakcije</v>
      </c>
      <c r="D26" s="230">
        <v>956509.68</v>
      </c>
      <c r="E26" s="231">
        <v>1301360.32</v>
      </c>
      <c r="F26" s="263">
        <v>1639263.5</v>
      </c>
      <c r="G26" s="263">
        <v>1828424.62</v>
      </c>
      <c r="H26" s="263">
        <v>1872868.86</v>
      </c>
      <c r="I26" s="263">
        <v>2141367.04</v>
      </c>
      <c r="J26" s="263"/>
      <c r="K26" s="263"/>
      <c r="L26" s="263"/>
      <c r="M26" s="263"/>
      <c r="N26" s="293"/>
      <c r="O26" s="320"/>
      <c r="P26" s="404">
        <f t="shared" si="3"/>
        <v>9739794.0199999996</v>
      </c>
      <c r="Q26" s="310"/>
      <c r="R26" s="310"/>
      <c r="S26" s="310"/>
      <c r="T26" s="310"/>
      <c r="U26" s="310"/>
      <c r="V26" s="310"/>
      <c r="W26" s="310"/>
      <c r="X26" s="234">
        <f t="shared" si="4"/>
        <v>0.27701348179749713</v>
      </c>
      <c r="Y26" s="2"/>
      <c r="Z26" s="2"/>
      <c r="AA26" s="2"/>
      <c r="AB26" s="2"/>
      <c r="AC26" s="2"/>
      <c r="AD26" s="2"/>
      <c r="AE26" s="2"/>
      <c r="AF26" s="2"/>
    </row>
    <row r="27" spans="2:32" ht="15" customHeight="1">
      <c r="B27" s="2"/>
      <c r="C27" s="319" t="str">
        <f>IF(MasterSheet!$A$1=1,MasterSheet!C345,MasterSheet!B345)</f>
        <v>Ostali republički porezi</v>
      </c>
      <c r="D27" s="230">
        <v>257844.3</v>
      </c>
      <c r="E27" s="231">
        <v>330138.67</v>
      </c>
      <c r="F27" s="263">
        <v>443171.56</v>
      </c>
      <c r="G27" s="263">
        <v>507536.21</v>
      </c>
      <c r="H27" s="263">
        <v>532418.4</v>
      </c>
      <c r="I27" s="263">
        <v>568768.81999999995</v>
      </c>
      <c r="J27" s="263"/>
      <c r="K27" s="263"/>
      <c r="L27" s="263"/>
      <c r="M27" s="263"/>
      <c r="N27" s="293"/>
      <c r="O27" s="320"/>
      <c r="P27" s="404">
        <f t="shared" si="3"/>
        <v>2639877.96</v>
      </c>
      <c r="Q27" s="310"/>
      <c r="R27" s="310"/>
      <c r="S27" s="310"/>
      <c r="T27" s="310"/>
      <c r="U27" s="310"/>
      <c r="V27" s="310"/>
      <c r="W27" s="310"/>
      <c r="X27" s="234">
        <f t="shared" si="4"/>
        <v>7.508185324232082E-2</v>
      </c>
      <c r="Y27" s="2"/>
      <c r="Z27" s="2"/>
      <c r="AA27" s="2"/>
      <c r="AB27" s="2"/>
      <c r="AC27" s="2"/>
      <c r="AD27" s="2"/>
      <c r="AE27" s="2"/>
      <c r="AF27" s="2"/>
    </row>
    <row r="28" spans="2:32" ht="15" customHeight="1">
      <c r="B28" s="2"/>
      <c r="C28" s="321" t="str">
        <f>IF(MasterSheet!$A$1=1,MasterSheet!C346,MasterSheet!B346)</f>
        <v>Doprinosi</v>
      </c>
      <c r="D28" s="236">
        <f t="shared" ref="D28:N28" si="5">SUM(D29:D32)</f>
        <v>17610366.02</v>
      </c>
      <c r="E28" s="238">
        <f t="shared" si="5"/>
        <v>27692962.630000003</v>
      </c>
      <c r="F28" s="237">
        <f t="shared" si="5"/>
        <v>29711005.169999998</v>
      </c>
      <c r="G28" s="237">
        <f t="shared" si="5"/>
        <v>32199860.619999997</v>
      </c>
      <c r="H28" s="237">
        <f t="shared" si="5"/>
        <v>36807892.170000002</v>
      </c>
      <c r="I28" s="237">
        <f t="shared" si="5"/>
        <v>36834320.210000001</v>
      </c>
      <c r="J28" s="237">
        <f t="shared" si="5"/>
        <v>0</v>
      </c>
      <c r="K28" s="237">
        <f t="shared" si="5"/>
        <v>0</v>
      </c>
      <c r="L28" s="237">
        <f t="shared" si="5"/>
        <v>0</v>
      </c>
      <c r="M28" s="237">
        <f t="shared" si="5"/>
        <v>0</v>
      </c>
      <c r="N28" s="373">
        <f t="shared" si="5"/>
        <v>0</v>
      </c>
      <c r="O28" s="387">
        <f t="shared" ref="O28" si="6">+SUM(O29:O32)</f>
        <v>0</v>
      </c>
      <c r="P28" s="405">
        <f t="shared" si="3"/>
        <v>180856406.82000002</v>
      </c>
      <c r="Q28" s="310"/>
      <c r="R28" s="310"/>
      <c r="S28" s="310"/>
      <c r="T28" s="310"/>
      <c r="U28" s="310"/>
      <c r="V28" s="310"/>
      <c r="W28" s="310"/>
      <c r="X28" s="241">
        <f t="shared" si="4"/>
        <v>5.1438113430034136</v>
      </c>
      <c r="Y28" s="2"/>
      <c r="Z28" s="2"/>
      <c r="AA28" s="2"/>
      <c r="AB28" s="2"/>
      <c r="AC28" s="2"/>
      <c r="AD28" s="2"/>
      <c r="AE28" s="2"/>
      <c r="AF28" s="2"/>
    </row>
    <row r="29" spans="2:32" ht="15" customHeight="1">
      <c r="B29" s="2"/>
      <c r="C29" s="319" t="str">
        <f>IF(MasterSheet!$A$1=1,MasterSheet!C347,MasterSheet!B347)</f>
        <v>Doprinosi za PIO</v>
      </c>
      <c r="D29" s="230">
        <v>11471497.619999999</v>
      </c>
      <c r="E29" s="231">
        <v>17428110.199999999</v>
      </c>
      <c r="F29" s="263">
        <v>17730616.32</v>
      </c>
      <c r="G29" s="263">
        <v>19478759.109999999</v>
      </c>
      <c r="H29" s="263">
        <v>22230622.68</v>
      </c>
      <c r="I29" s="263">
        <v>22243647.52</v>
      </c>
      <c r="J29" s="263"/>
      <c r="K29" s="263"/>
      <c r="L29" s="263"/>
      <c r="M29" s="263"/>
      <c r="N29" s="293"/>
      <c r="O29" s="320"/>
      <c r="P29" s="404">
        <f t="shared" si="3"/>
        <v>110583253.45</v>
      </c>
      <c r="Q29" s="310"/>
      <c r="R29" s="310"/>
      <c r="S29" s="310"/>
      <c r="T29" s="310"/>
      <c r="U29" s="310"/>
      <c r="V29" s="310"/>
      <c r="W29" s="310"/>
      <c r="X29" s="234">
        <f t="shared" si="4"/>
        <v>3.1451437272468712</v>
      </c>
      <c r="Y29" s="113"/>
      <c r="Z29" s="2"/>
      <c r="AA29" s="2"/>
      <c r="AB29" s="2"/>
      <c r="AC29" s="2"/>
      <c r="AD29" s="2"/>
      <c r="AE29" s="2"/>
      <c r="AF29" s="2"/>
    </row>
    <row r="30" spans="2:32" ht="15" customHeight="1">
      <c r="B30" s="2"/>
      <c r="C30" s="319" t="str">
        <f>IF(MasterSheet!$A$1=1,MasterSheet!C348,MasterSheet!B348)</f>
        <v>Doprinosi za zdravstvo</v>
      </c>
      <c r="D30" s="230">
        <v>5448406.1600000001</v>
      </c>
      <c r="E30" s="231">
        <v>8879083.2599999998</v>
      </c>
      <c r="F30" s="263">
        <v>10464094.869999999</v>
      </c>
      <c r="G30" s="263">
        <v>11013856.119999999</v>
      </c>
      <c r="H30" s="263">
        <v>12764297.09</v>
      </c>
      <c r="I30" s="263">
        <v>12628126.41</v>
      </c>
      <c r="J30" s="263"/>
      <c r="K30" s="263"/>
      <c r="L30" s="263"/>
      <c r="M30" s="263"/>
      <c r="N30" s="293"/>
      <c r="O30" s="320"/>
      <c r="P30" s="404">
        <f t="shared" si="3"/>
        <v>61197863.909999996</v>
      </c>
      <c r="Q30" s="310"/>
      <c r="R30" s="310"/>
      <c r="S30" s="310"/>
      <c r="T30" s="310"/>
      <c r="U30" s="310"/>
      <c r="V30" s="310"/>
      <c r="W30" s="310"/>
      <c r="X30" s="234">
        <f t="shared" si="4"/>
        <v>1.7405535810580204</v>
      </c>
      <c r="Y30" s="113"/>
      <c r="Z30" s="2"/>
      <c r="AA30" s="2"/>
      <c r="AB30" s="2"/>
      <c r="AC30" s="2"/>
      <c r="AD30" s="2"/>
      <c r="AE30" s="2"/>
      <c r="AF30" s="2"/>
    </row>
    <row r="31" spans="2:32" ht="15" customHeight="1">
      <c r="B31" s="2"/>
      <c r="C31" s="319" t="str">
        <f>IF(MasterSheet!$A$1=1,MasterSheet!C349,MasterSheet!B349)</f>
        <v>Doprinosi za nezaposlene</v>
      </c>
      <c r="D31" s="230">
        <v>423773.65</v>
      </c>
      <c r="E31" s="231">
        <v>737969.6</v>
      </c>
      <c r="F31" s="263">
        <v>824174.47</v>
      </c>
      <c r="G31" s="263">
        <v>896402.02</v>
      </c>
      <c r="H31" s="263">
        <v>1004316.56</v>
      </c>
      <c r="I31" s="263">
        <v>1020288.9</v>
      </c>
      <c r="J31" s="263"/>
      <c r="K31" s="263"/>
      <c r="L31" s="263"/>
      <c r="M31" s="263"/>
      <c r="N31" s="293"/>
      <c r="O31" s="320"/>
      <c r="P31" s="404">
        <f t="shared" si="3"/>
        <v>4906925.2</v>
      </c>
      <c r="Q31" s="310"/>
      <c r="R31" s="310"/>
      <c r="S31" s="310"/>
      <c r="T31" s="310"/>
      <c r="U31" s="310"/>
      <c r="V31" s="310"/>
      <c r="W31" s="310"/>
      <c r="X31" s="234">
        <f t="shared" si="4"/>
        <v>0.13955987485779295</v>
      </c>
      <c r="Y31" s="113"/>
      <c r="Z31" s="2"/>
      <c r="AA31" s="2"/>
      <c r="AB31" s="2"/>
      <c r="AC31" s="2"/>
      <c r="AD31" s="2"/>
      <c r="AE31" s="2"/>
      <c r="AF31" s="2"/>
    </row>
    <row r="32" spans="2:32" ht="15" customHeight="1">
      <c r="B32" s="2"/>
      <c r="C32" s="319" t="str">
        <f>IF(MasterSheet!$A$1=1,MasterSheet!C350,MasterSheet!B350)</f>
        <v>Ostali doprinosi</v>
      </c>
      <c r="D32" s="230">
        <v>266688.59000000003</v>
      </c>
      <c r="E32" s="231">
        <v>647799.56999999995</v>
      </c>
      <c r="F32" s="263">
        <v>692119.51</v>
      </c>
      <c r="G32" s="263">
        <v>810843.37</v>
      </c>
      <c r="H32" s="263">
        <v>808655.84</v>
      </c>
      <c r="I32" s="263">
        <v>942257.38</v>
      </c>
      <c r="J32" s="263"/>
      <c r="K32" s="263"/>
      <c r="L32" s="263"/>
      <c r="M32" s="263"/>
      <c r="N32" s="293"/>
      <c r="O32" s="320"/>
      <c r="P32" s="404">
        <f t="shared" si="3"/>
        <v>4168364.26</v>
      </c>
      <c r="Q32" s="310"/>
      <c r="R32" s="310"/>
      <c r="S32" s="310"/>
      <c r="T32" s="310"/>
      <c r="U32" s="310"/>
      <c r="V32" s="310"/>
      <c r="W32" s="310"/>
      <c r="X32" s="234">
        <f t="shared" si="4"/>
        <v>0.1185541598407281</v>
      </c>
      <c r="Y32" s="113"/>
      <c r="Z32" s="2"/>
      <c r="AA32" s="2"/>
      <c r="AB32" s="2"/>
      <c r="AC32" s="2"/>
      <c r="AD32" s="2"/>
      <c r="AE32" s="2"/>
      <c r="AF32" s="2"/>
    </row>
    <row r="33" spans="2:32" ht="15" customHeight="1">
      <c r="B33" s="2"/>
      <c r="C33" s="321" t="str">
        <f>IF(MasterSheet!$A$1=1,MasterSheet!C351,MasterSheet!B351)</f>
        <v>Takse</v>
      </c>
      <c r="D33" s="236">
        <f t="shared" ref="D33:N33" si="7">SUM(D34:D37)</f>
        <v>987210.26</v>
      </c>
      <c r="E33" s="238">
        <f t="shared" si="7"/>
        <v>2559133.91</v>
      </c>
      <c r="F33" s="237">
        <f t="shared" si="7"/>
        <v>1026658.4100000001</v>
      </c>
      <c r="G33" s="237">
        <f t="shared" si="7"/>
        <v>1154845.05</v>
      </c>
      <c r="H33" s="237">
        <f t="shared" si="7"/>
        <v>1020195.28</v>
      </c>
      <c r="I33" s="237">
        <f t="shared" si="7"/>
        <v>1141613.81</v>
      </c>
      <c r="J33" s="237">
        <f t="shared" si="7"/>
        <v>0</v>
      </c>
      <c r="K33" s="237">
        <f t="shared" si="7"/>
        <v>0</v>
      </c>
      <c r="L33" s="237">
        <f t="shared" si="7"/>
        <v>0</v>
      </c>
      <c r="M33" s="237">
        <f t="shared" si="7"/>
        <v>0</v>
      </c>
      <c r="N33" s="373">
        <f t="shared" si="7"/>
        <v>0</v>
      </c>
      <c r="O33" s="387">
        <f t="shared" ref="O33" si="8">+SUM(O34:O37)</f>
        <v>0</v>
      </c>
      <c r="P33" s="405">
        <f t="shared" si="3"/>
        <v>7889656.7200000007</v>
      </c>
      <c r="Q33" s="310"/>
      <c r="R33" s="310"/>
      <c r="S33" s="310"/>
      <c r="T33" s="310"/>
      <c r="U33" s="310"/>
      <c r="V33" s="310"/>
      <c r="W33" s="310"/>
      <c r="X33" s="241">
        <f t="shared" si="4"/>
        <v>0.22439296700796363</v>
      </c>
      <c r="Y33" s="2"/>
      <c r="Z33" s="2"/>
      <c r="AA33" s="2"/>
      <c r="AB33" s="2"/>
      <c r="AC33" s="2"/>
      <c r="AD33" s="2"/>
      <c r="AE33" s="2"/>
      <c r="AF33" s="2"/>
    </row>
    <row r="34" spans="2:32" ht="15" customHeight="1">
      <c r="B34" s="2"/>
      <c r="C34" s="319" t="str">
        <f>IF(MasterSheet!$A$1=1,MasterSheet!C352,MasterSheet!B352)</f>
        <v>Administrativne takse</v>
      </c>
      <c r="D34" s="230">
        <v>413582.89</v>
      </c>
      <c r="E34" s="231">
        <v>528295.03</v>
      </c>
      <c r="F34" s="263">
        <v>616320.68000000005</v>
      </c>
      <c r="G34" s="263">
        <v>712408.64</v>
      </c>
      <c r="H34" s="263">
        <v>695566.03</v>
      </c>
      <c r="I34" s="263">
        <v>728800.4</v>
      </c>
      <c r="J34" s="263"/>
      <c r="K34" s="263"/>
      <c r="L34" s="263"/>
      <c r="M34" s="263"/>
      <c r="N34" s="293"/>
      <c r="O34" s="320"/>
      <c r="P34" s="404">
        <f t="shared" si="3"/>
        <v>3694973.6700000004</v>
      </c>
      <c r="Q34" s="323"/>
      <c r="R34" s="310"/>
      <c r="S34" s="310"/>
      <c r="T34" s="310"/>
      <c r="U34" s="310"/>
      <c r="V34" s="310"/>
      <c r="W34" s="310"/>
      <c r="X34" s="234">
        <f t="shared" si="4"/>
        <v>0.10509026365187715</v>
      </c>
      <c r="Y34" s="2"/>
      <c r="Z34" s="2"/>
      <c r="AA34" s="2"/>
      <c r="AB34" s="2"/>
      <c r="AC34" s="2"/>
      <c r="AD34" s="2"/>
      <c r="AE34" s="2"/>
      <c r="AF34" s="2"/>
    </row>
    <row r="35" spans="2:32" ht="15" customHeight="1">
      <c r="B35" s="2"/>
      <c r="C35" s="319" t="str">
        <f>IF(MasterSheet!$A$1=1,MasterSheet!C353,MasterSheet!B353)</f>
        <v>Sudske takse</v>
      </c>
      <c r="D35" s="230">
        <v>245212.08</v>
      </c>
      <c r="E35" s="231">
        <v>1313502.6499999999</v>
      </c>
      <c r="F35" s="263">
        <v>318720.94</v>
      </c>
      <c r="G35" s="263">
        <v>297710.26</v>
      </c>
      <c r="H35" s="263">
        <v>188013.48</v>
      </c>
      <c r="I35" s="263">
        <v>252707.13</v>
      </c>
      <c r="J35" s="263"/>
      <c r="K35" s="263"/>
      <c r="L35" s="263"/>
      <c r="M35" s="263"/>
      <c r="N35" s="293"/>
      <c r="O35" s="320"/>
      <c r="P35" s="404">
        <f t="shared" si="3"/>
        <v>2615866.5399999996</v>
      </c>
      <c r="Q35" s="310"/>
      <c r="R35" s="310"/>
      <c r="S35" s="310"/>
      <c r="T35" s="310"/>
      <c r="U35" s="310"/>
      <c r="V35" s="310"/>
      <c r="W35" s="310"/>
      <c r="X35" s="234">
        <f t="shared" si="4"/>
        <v>7.4398934584755397E-2</v>
      </c>
      <c r="Y35" s="2"/>
      <c r="Z35" s="6"/>
      <c r="AA35" s="2"/>
      <c r="AB35" s="2"/>
      <c r="AC35" s="2"/>
      <c r="AD35" s="2"/>
      <c r="AE35" s="2"/>
      <c r="AF35" s="2"/>
    </row>
    <row r="36" spans="2:32" ht="15" customHeight="1">
      <c r="B36" s="2"/>
      <c r="C36" s="319" t="str">
        <f>IF(MasterSheet!$A$1=1,MasterSheet!C354,MasterSheet!B354)</f>
        <v>Boravišne takse</v>
      </c>
      <c r="D36" s="230">
        <v>8119.6</v>
      </c>
      <c r="E36" s="231">
        <v>9491.69</v>
      </c>
      <c r="F36" s="263">
        <v>11037.38</v>
      </c>
      <c r="G36" s="263">
        <v>15407.26</v>
      </c>
      <c r="H36" s="263">
        <v>23006.79</v>
      </c>
      <c r="I36" s="263">
        <v>53188.68</v>
      </c>
      <c r="J36" s="263"/>
      <c r="K36" s="263"/>
      <c r="L36" s="263"/>
      <c r="M36" s="263"/>
      <c r="N36" s="293"/>
      <c r="O36" s="320"/>
      <c r="P36" s="404">
        <f t="shared" si="3"/>
        <v>120251.4</v>
      </c>
      <c r="Q36" s="310"/>
      <c r="R36" s="310"/>
      <c r="S36" s="310"/>
      <c r="T36" s="310"/>
      <c r="U36" s="310"/>
      <c r="V36" s="310"/>
      <c r="W36" s="310"/>
      <c r="X36" s="234">
        <f t="shared" si="4"/>
        <v>3.4201194539249143E-3</v>
      </c>
      <c r="Y36" s="2"/>
      <c r="Z36" s="2"/>
      <c r="AA36" s="2"/>
      <c r="AB36" s="2"/>
      <c r="AC36" s="2"/>
      <c r="AD36" s="2"/>
      <c r="AE36" s="2"/>
      <c r="AF36" s="2"/>
    </row>
    <row r="37" spans="2:32" ht="15" customHeight="1">
      <c r="B37" s="2"/>
      <c r="C37" s="319" t="str">
        <f>IF(MasterSheet!$A$1=1,MasterSheet!C355,MasterSheet!B355)</f>
        <v>Ostale takse</v>
      </c>
      <c r="D37" s="230">
        <v>320295.69</v>
      </c>
      <c r="E37" s="231">
        <v>707844.54</v>
      </c>
      <c r="F37" s="263">
        <v>80579.41</v>
      </c>
      <c r="G37" s="263">
        <v>129318.89</v>
      </c>
      <c r="H37" s="263">
        <v>113608.98</v>
      </c>
      <c r="I37" s="263">
        <v>106917.6</v>
      </c>
      <c r="J37" s="263"/>
      <c r="K37" s="263"/>
      <c r="L37" s="263"/>
      <c r="M37" s="263"/>
      <c r="N37" s="293"/>
      <c r="O37" s="320"/>
      <c r="P37" s="404">
        <f t="shared" si="3"/>
        <v>1458565.1099999999</v>
      </c>
      <c r="Q37" s="310"/>
      <c r="R37" s="310"/>
      <c r="S37" s="310"/>
      <c r="T37" s="310"/>
      <c r="U37" s="310"/>
      <c r="V37" s="310"/>
      <c r="W37" s="310"/>
      <c r="X37" s="234">
        <f t="shared" si="4"/>
        <v>4.148364931740614E-2</v>
      </c>
      <c r="Y37" s="2"/>
      <c r="Z37" s="2"/>
      <c r="AA37" s="2"/>
      <c r="AB37" s="2"/>
      <c r="AC37" s="2"/>
      <c r="AD37" s="2"/>
      <c r="AE37" s="2"/>
      <c r="AF37" s="2"/>
    </row>
    <row r="38" spans="2:32" ht="15" customHeight="1">
      <c r="B38" s="2"/>
      <c r="C38" s="321" t="str">
        <f>IF(MasterSheet!$A$1=1,MasterSheet!C356,MasterSheet!B356)</f>
        <v>Naknade</v>
      </c>
      <c r="D38" s="236">
        <f t="shared" ref="D38:O38" si="9">SUM(D39:D44)</f>
        <v>1287580.6800000002</v>
      </c>
      <c r="E38" s="238">
        <f t="shared" si="9"/>
        <v>715085.05</v>
      </c>
      <c r="F38" s="237">
        <f t="shared" si="9"/>
        <v>890846.15</v>
      </c>
      <c r="G38" s="237">
        <f t="shared" si="9"/>
        <v>876230.8</v>
      </c>
      <c r="H38" s="237">
        <f t="shared" si="9"/>
        <v>1494813.69</v>
      </c>
      <c r="I38" s="237">
        <f t="shared" si="9"/>
        <v>1663478.84</v>
      </c>
      <c r="J38" s="237">
        <f t="shared" si="9"/>
        <v>0</v>
      </c>
      <c r="K38" s="237">
        <f t="shared" si="9"/>
        <v>0</v>
      </c>
      <c r="L38" s="237">
        <f t="shared" si="9"/>
        <v>0</v>
      </c>
      <c r="M38" s="237">
        <f t="shared" si="9"/>
        <v>0</v>
      </c>
      <c r="N38" s="373">
        <f t="shared" si="9"/>
        <v>0</v>
      </c>
      <c r="O38" s="322">
        <f t="shared" si="9"/>
        <v>0</v>
      </c>
      <c r="P38" s="405">
        <f t="shared" si="3"/>
        <v>6928035.2100000009</v>
      </c>
      <c r="Q38" s="310"/>
      <c r="R38" s="310"/>
      <c r="S38" s="310"/>
      <c r="T38" s="310"/>
      <c r="U38" s="310"/>
      <c r="V38" s="310"/>
      <c r="W38" s="310"/>
      <c r="X38" s="241">
        <f t="shared" si="4"/>
        <v>0.19704309470989764</v>
      </c>
      <c r="Y38" s="2"/>
      <c r="Z38" s="2"/>
      <c r="AA38" s="2"/>
      <c r="AB38" s="2"/>
      <c r="AC38" s="2"/>
      <c r="AD38" s="2"/>
      <c r="AE38" s="2"/>
      <c r="AF38" s="2"/>
    </row>
    <row r="39" spans="2:32" ht="15" customHeight="1">
      <c r="B39" s="2"/>
      <c r="C39" s="319" t="str">
        <f>IF(MasterSheet!$A$1=1,MasterSheet!C357,MasterSheet!B357)</f>
        <v>Nakn. za koriš. dob. od opš. int.</v>
      </c>
      <c r="D39" s="230">
        <v>11805.07</v>
      </c>
      <c r="E39" s="231">
        <v>13526.36</v>
      </c>
      <c r="F39" s="263">
        <v>13005.58</v>
      </c>
      <c r="G39" s="263">
        <v>7337.36</v>
      </c>
      <c r="H39" s="263">
        <v>46276.56</v>
      </c>
      <c r="I39" s="263">
        <v>117655.46</v>
      </c>
      <c r="J39" s="263"/>
      <c r="K39" s="263"/>
      <c r="L39" s="263"/>
      <c r="M39" s="263"/>
      <c r="N39" s="293"/>
      <c r="O39" s="320"/>
      <c r="P39" s="404">
        <f t="shared" si="3"/>
        <v>209606.39</v>
      </c>
      <c r="Q39" s="310"/>
      <c r="R39" s="310"/>
      <c r="S39" s="310"/>
      <c r="T39" s="310"/>
      <c r="U39" s="310"/>
      <c r="V39" s="310"/>
      <c r="W39" s="310"/>
      <c r="X39" s="234">
        <f t="shared" si="4"/>
        <v>5.9615014220705358E-3</v>
      </c>
      <c r="Y39" s="2"/>
      <c r="Z39" s="2"/>
      <c r="AA39" s="2"/>
      <c r="AB39" s="2"/>
      <c r="AC39" s="2"/>
      <c r="AD39" s="2"/>
      <c r="AE39" s="2"/>
      <c r="AF39" s="2"/>
    </row>
    <row r="40" spans="2:32" ht="15" customHeight="1">
      <c r="B40" s="2"/>
      <c r="C40" s="319" t="str">
        <f>IF(MasterSheet!$A$1=1,MasterSheet!C358,MasterSheet!B358)</f>
        <v>Naknada za kor. prirodnih dobara</v>
      </c>
      <c r="D40" s="230">
        <v>199447.96</v>
      </c>
      <c r="E40" s="231">
        <v>95519.52</v>
      </c>
      <c r="F40" s="263">
        <v>97649.919999999998</v>
      </c>
      <c r="G40" s="263">
        <v>82870.850000000006</v>
      </c>
      <c r="H40" s="263">
        <v>71980.22</v>
      </c>
      <c r="I40" s="263">
        <v>144705</v>
      </c>
      <c r="J40" s="263"/>
      <c r="K40" s="263"/>
      <c r="L40" s="263"/>
      <c r="M40" s="263"/>
      <c r="N40" s="293"/>
      <c r="O40" s="320"/>
      <c r="P40" s="404">
        <f t="shared" si="3"/>
        <v>692173.47</v>
      </c>
      <c r="Q40" s="310"/>
      <c r="R40" s="310"/>
      <c r="S40" s="310"/>
      <c r="T40" s="310"/>
      <c r="U40" s="310"/>
      <c r="V40" s="310"/>
      <c r="W40" s="310"/>
      <c r="X40" s="234">
        <f t="shared" si="4"/>
        <v>1.9686389931740614E-2</v>
      </c>
      <c r="Y40" s="2"/>
      <c r="Z40" s="2"/>
      <c r="AA40" s="2"/>
      <c r="AB40" s="2"/>
      <c r="AC40" s="2"/>
      <c r="AD40" s="2"/>
      <c r="AE40" s="2"/>
      <c r="AF40" s="2"/>
    </row>
    <row r="41" spans="2:32" ht="15" customHeight="1">
      <c r="B41" s="2"/>
      <c r="C41" s="319" t="str">
        <f>IF(MasterSheet!$A$1=1,MasterSheet!C359,MasterSheet!B359)</f>
        <v>Ekološke naknade</v>
      </c>
      <c r="D41" s="230">
        <v>1060.0899999999999</v>
      </c>
      <c r="E41" s="231">
        <v>375.97</v>
      </c>
      <c r="F41" s="263">
        <v>13202.22</v>
      </c>
      <c r="G41" s="263">
        <v>12964.26</v>
      </c>
      <c r="H41" s="263">
        <v>26281.200000000001</v>
      </c>
      <c r="I41" s="263">
        <v>348.13</v>
      </c>
      <c r="J41" s="263"/>
      <c r="K41" s="263"/>
      <c r="L41" s="263"/>
      <c r="M41" s="263"/>
      <c r="N41" s="293"/>
      <c r="O41" s="320"/>
      <c r="P41" s="404">
        <f t="shared" si="3"/>
        <v>54231.87</v>
      </c>
      <c r="Q41" s="310"/>
      <c r="R41" s="310"/>
      <c r="S41" s="310"/>
      <c r="T41" s="310"/>
      <c r="U41" s="310"/>
      <c r="V41" s="310"/>
      <c r="W41" s="310"/>
      <c r="X41" s="234">
        <f t="shared" si="4"/>
        <v>1.5424308873720136E-3</v>
      </c>
      <c r="Y41" s="2"/>
      <c r="Z41" s="2"/>
      <c r="AA41" s="2"/>
      <c r="AB41" s="2"/>
      <c r="AC41" s="2"/>
      <c r="AD41" s="2"/>
      <c r="AE41" s="2"/>
      <c r="AF41" s="2"/>
    </row>
    <row r="42" spans="2:32" ht="15" customHeight="1">
      <c r="B42" s="2"/>
      <c r="C42" s="319" t="str">
        <f>IF(MasterSheet!$A$1=1,MasterSheet!C360,MasterSheet!B360)</f>
        <v>Naknade za priređ.  igara na sreću</v>
      </c>
      <c r="D42" s="230">
        <v>353041.95</v>
      </c>
      <c r="E42" s="231">
        <v>346116.13</v>
      </c>
      <c r="F42" s="263">
        <v>387159.84</v>
      </c>
      <c r="G42" s="263">
        <v>354782.12</v>
      </c>
      <c r="H42" s="263">
        <v>305099.5</v>
      </c>
      <c r="I42" s="263">
        <v>376168.74</v>
      </c>
      <c r="J42" s="263"/>
      <c r="K42" s="263"/>
      <c r="L42" s="263"/>
      <c r="M42" s="263"/>
      <c r="N42" s="293"/>
      <c r="O42" s="320"/>
      <c r="P42" s="404">
        <f t="shared" si="3"/>
        <v>2122368.2800000003</v>
      </c>
      <c r="Q42" s="310"/>
      <c r="R42" s="310"/>
      <c r="S42" s="310"/>
      <c r="T42" s="310"/>
      <c r="U42" s="310"/>
      <c r="V42" s="310"/>
      <c r="W42" s="310"/>
      <c r="X42" s="234">
        <f t="shared" si="4"/>
        <v>6.036314789533561E-2</v>
      </c>
      <c r="Y42" s="2"/>
      <c r="Z42" s="2"/>
      <c r="AA42" s="2"/>
      <c r="AB42" s="2"/>
      <c r="AC42" s="2"/>
      <c r="AD42" s="2"/>
      <c r="AE42" s="2"/>
      <c r="AF42" s="2"/>
    </row>
    <row r="43" spans="2:32" ht="15" customHeight="1">
      <c r="B43" s="2"/>
      <c r="C43" s="319" t="str">
        <f>IF(MasterSheet!$A$1=1,MasterSheet!C361,MasterSheet!B361)</f>
        <v>Naknade za puteve</v>
      </c>
      <c r="D43" s="324">
        <v>125915.12</v>
      </c>
      <c r="E43" s="437">
        <v>108356.37</v>
      </c>
      <c r="F43" s="325">
        <v>205665.12</v>
      </c>
      <c r="G43" s="325">
        <v>255519.42</v>
      </c>
      <c r="H43" s="325">
        <v>291151.05</v>
      </c>
      <c r="I43" s="325">
        <v>361590.53</v>
      </c>
      <c r="J43" s="325"/>
      <c r="K43" s="325"/>
      <c r="L43" s="325"/>
      <c r="M43" s="325"/>
      <c r="N43" s="374"/>
      <c r="O43" s="320"/>
      <c r="P43" s="406">
        <f t="shared" si="3"/>
        <v>1348197.61</v>
      </c>
      <c r="Q43" s="310"/>
      <c r="R43" s="310"/>
      <c r="S43" s="310"/>
      <c r="T43" s="310"/>
      <c r="U43" s="310"/>
      <c r="V43" s="310"/>
      <c r="W43" s="310"/>
      <c r="X43" s="234">
        <f t="shared" si="4"/>
        <v>3.8344641922639366E-2</v>
      </c>
      <c r="Y43" s="2"/>
      <c r="Z43" s="2"/>
      <c r="AA43" s="2"/>
      <c r="AB43" s="2"/>
      <c r="AC43" s="2"/>
      <c r="AD43" s="2"/>
      <c r="AE43" s="2"/>
      <c r="AF43" s="2"/>
    </row>
    <row r="44" spans="2:32" ht="15" customHeight="1">
      <c r="B44" s="2"/>
      <c r="C44" s="319" t="str">
        <f>IF(MasterSheet!$A$1=1,MasterSheet!C362,MasterSheet!B362)</f>
        <v>Ostale naknade</v>
      </c>
      <c r="D44" s="230">
        <v>596310.49</v>
      </c>
      <c r="E44" s="231">
        <v>151190.70000000001</v>
      </c>
      <c r="F44" s="263">
        <v>174163.47</v>
      </c>
      <c r="G44" s="263">
        <v>162756.79</v>
      </c>
      <c r="H44" s="263">
        <v>754025.16</v>
      </c>
      <c r="I44" s="263">
        <v>663010.98</v>
      </c>
      <c r="J44" s="263"/>
      <c r="K44" s="263"/>
      <c r="L44" s="263"/>
      <c r="M44" s="263"/>
      <c r="N44" s="293"/>
      <c r="O44" s="320"/>
      <c r="P44" s="404">
        <f t="shared" si="3"/>
        <v>2501457.59</v>
      </c>
      <c r="Q44" s="310"/>
      <c r="R44" s="310"/>
      <c r="S44" s="310"/>
      <c r="T44" s="310"/>
      <c r="U44" s="310"/>
      <c r="V44" s="310"/>
      <c r="W44" s="310"/>
      <c r="X44" s="234">
        <f t="shared" si="4"/>
        <v>7.1144982650739472E-2</v>
      </c>
      <c r="Y44" s="2"/>
      <c r="Z44" s="2"/>
      <c r="AA44" s="2"/>
      <c r="AB44" s="2"/>
      <c r="AC44" s="2"/>
      <c r="AD44" s="2"/>
      <c r="AE44" s="2"/>
      <c r="AF44" s="2"/>
    </row>
    <row r="45" spans="2:32" ht="15" customHeight="1">
      <c r="B45" s="2"/>
      <c r="C45" s="321" t="str">
        <f>IF(MasterSheet!$A$1=1,MasterSheet!C363,MasterSheet!B363)</f>
        <v>Ostali prihodi</v>
      </c>
      <c r="D45" s="236">
        <f t="shared" ref="D45:N45" si="10">SUM(D46:D49)</f>
        <v>2213002.4900000002</v>
      </c>
      <c r="E45" s="238">
        <f t="shared" si="10"/>
        <v>1442024.6099999999</v>
      </c>
      <c r="F45" s="237">
        <f t="shared" si="10"/>
        <v>1627786.63</v>
      </c>
      <c r="G45" s="237">
        <f t="shared" si="10"/>
        <v>2256750.63</v>
      </c>
      <c r="H45" s="237">
        <f t="shared" si="10"/>
        <v>3156529.71</v>
      </c>
      <c r="I45" s="237">
        <f t="shared" si="10"/>
        <v>3349246.4699999997</v>
      </c>
      <c r="J45" s="237">
        <f t="shared" si="10"/>
        <v>0</v>
      </c>
      <c r="K45" s="237">
        <f t="shared" si="10"/>
        <v>0</v>
      </c>
      <c r="L45" s="237">
        <f t="shared" si="10"/>
        <v>0</v>
      </c>
      <c r="M45" s="237">
        <f t="shared" si="10"/>
        <v>0</v>
      </c>
      <c r="N45" s="373">
        <f t="shared" si="10"/>
        <v>0</v>
      </c>
      <c r="O45" s="387">
        <f t="shared" ref="O45" si="11">+SUM(O46:O49)</f>
        <v>0</v>
      </c>
      <c r="P45" s="405">
        <f t="shared" si="3"/>
        <v>14045340.539999999</v>
      </c>
      <c r="Q45" s="310"/>
      <c r="R45" s="310"/>
      <c r="S45" s="310"/>
      <c r="T45" s="310"/>
      <c r="U45" s="310"/>
      <c r="V45" s="310"/>
      <c r="W45" s="310"/>
      <c r="X45" s="241">
        <f t="shared" si="4"/>
        <v>0.39946929863481223</v>
      </c>
      <c r="Y45" s="2"/>
      <c r="Z45" s="2"/>
      <c r="AA45" s="2"/>
      <c r="AB45" s="2"/>
      <c r="AC45" s="2"/>
      <c r="AD45" s="2"/>
      <c r="AE45" s="2"/>
      <c r="AF45" s="2"/>
    </row>
    <row r="46" spans="2:32" ht="15" customHeight="1">
      <c r="B46" s="2"/>
      <c r="C46" s="319" t="str">
        <f>IF(MasterSheet!$A$1=1,MasterSheet!C364,MasterSheet!B364)</f>
        <v>Prihodi od kapitala</v>
      </c>
      <c r="D46" s="230">
        <v>790825.37</v>
      </c>
      <c r="E46" s="231">
        <v>6808.18</v>
      </c>
      <c r="F46" s="263">
        <v>28429.95</v>
      </c>
      <c r="G46" s="263">
        <v>479404.25</v>
      </c>
      <c r="H46" s="263">
        <v>665896.59</v>
      </c>
      <c r="I46" s="263">
        <v>38904.43</v>
      </c>
      <c r="J46" s="263"/>
      <c r="K46" s="263"/>
      <c r="L46" s="263"/>
      <c r="M46" s="263"/>
      <c r="N46" s="293"/>
      <c r="O46" s="320"/>
      <c r="P46" s="404">
        <f t="shared" si="3"/>
        <v>2010268.7699999998</v>
      </c>
      <c r="Q46" s="310"/>
      <c r="R46" s="310"/>
      <c r="S46" s="310"/>
      <c r="T46" s="310"/>
      <c r="U46" s="310"/>
      <c r="V46" s="310"/>
      <c r="W46" s="310"/>
      <c r="X46" s="234">
        <f t="shared" si="4"/>
        <v>5.7174879692832754E-2</v>
      </c>
      <c r="Y46" s="2"/>
      <c r="Z46" s="2"/>
      <c r="AA46" s="2"/>
      <c r="AB46" s="2"/>
      <c r="AC46" s="2"/>
      <c r="AD46" s="2"/>
      <c r="AE46" s="2"/>
      <c r="AF46" s="2"/>
    </row>
    <row r="47" spans="2:32" ht="15" customHeight="1">
      <c r="B47" s="2"/>
      <c r="C47" s="319" t="str">
        <f>IF(MasterSheet!$A$1=1,MasterSheet!C365,MasterSheet!B365)</f>
        <v>Novčane kazne i oduzete imovinske koristi</v>
      </c>
      <c r="D47" s="230">
        <v>656458.4</v>
      </c>
      <c r="E47" s="231">
        <v>837985.98</v>
      </c>
      <c r="F47" s="263">
        <v>970016.33</v>
      </c>
      <c r="G47" s="263">
        <v>945260.91</v>
      </c>
      <c r="H47" s="263">
        <v>952872.01</v>
      </c>
      <c r="I47" s="263">
        <v>1382633.53</v>
      </c>
      <c r="J47" s="263"/>
      <c r="K47" s="263"/>
      <c r="L47" s="263"/>
      <c r="M47" s="263"/>
      <c r="N47" s="293"/>
      <c r="O47" s="320"/>
      <c r="P47" s="404">
        <f t="shared" si="3"/>
        <v>5745227.1600000001</v>
      </c>
      <c r="Q47" s="310"/>
      <c r="R47" s="310"/>
      <c r="S47" s="310"/>
      <c r="T47" s="310"/>
      <c r="U47" s="310"/>
      <c r="V47" s="310"/>
      <c r="W47" s="310"/>
      <c r="X47" s="234">
        <f t="shared" si="4"/>
        <v>0.16340236518771331</v>
      </c>
      <c r="Y47" s="2"/>
      <c r="Z47" s="2"/>
      <c r="AA47" s="2"/>
      <c r="AB47" s="2"/>
      <c r="AC47" s="2"/>
      <c r="AD47" s="2"/>
      <c r="AE47" s="2"/>
      <c r="AF47" s="2"/>
    </row>
    <row r="48" spans="2:32" ht="15" customHeight="1">
      <c r="B48" s="2"/>
      <c r="C48" s="319" t="str">
        <f>IF(MasterSheet!$A$1=1,MasterSheet!C366,MasterSheet!B366)</f>
        <v>Prihodi koje organi ostvaruju vršenjem svoje djel.</v>
      </c>
      <c r="D48" s="230">
        <v>109376.37</v>
      </c>
      <c r="E48" s="231">
        <v>160251.59</v>
      </c>
      <c r="F48" s="263">
        <v>171488.41</v>
      </c>
      <c r="G48" s="263">
        <v>218231.41</v>
      </c>
      <c r="H48" s="263">
        <v>317538.11</v>
      </c>
      <c r="I48" s="263">
        <v>227087.17</v>
      </c>
      <c r="J48" s="263"/>
      <c r="K48" s="263"/>
      <c r="L48" s="263"/>
      <c r="M48" s="263"/>
      <c r="N48" s="293"/>
      <c r="O48" s="320"/>
      <c r="P48" s="404">
        <f t="shared" si="3"/>
        <v>1203973.06</v>
      </c>
      <c r="Q48" s="310"/>
      <c r="R48" s="310"/>
      <c r="S48" s="310"/>
      <c r="T48" s="310"/>
      <c r="U48" s="310"/>
      <c r="V48" s="310"/>
      <c r="W48" s="310"/>
      <c r="X48" s="234">
        <f t="shared" si="4"/>
        <v>3.4242692263936295E-2</v>
      </c>
      <c r="Y48" s="2"/>
      <c r="Z48" s="2"/>
      <c r="AA48" s="2"/>
      <c r="AB48" s="2"/>
      <c r="AC48" s="2"/>
      <c r="AD48" s="2"/>
      <c r="AE48" s="2"/>
      <c r="AF48" s="2"/>
    </row>
    <row r="49" spans="1:32">
      <c r="B49" s="2"/>
      <c r="C49" s="319" t="str">
        <f>IF(MasterSheet!$A$1=1,MasterSheet!C367,MasterSheet!B367)</f>
        <v>Ostali prihodi</v>
      </c>
      <c r="D49" s="230">
        <v>656342.35</v>
      </c>
      <c r="E49" s="231">
        <v>436978.86</v>
      </c>
      <c r="F49" s="263">
        <v>457851.94</v>
      </c>
      <c r="G49" s="263">
        <v>613854.06000000006</v>
      </c>
      <c r="H49" s="263">
        <v>1220223</v>
      </c>
      <c r="I49" s="263">
        <v>1700621.34</v>
      </c>
      <c r="J49" s="263"/>
      <c r="K49" s="263"/>
      <c r="L49" s="263"/>
      <c r="M49" s="263"/>
      <c r="N49" s="293"/>
      <c r="O49" s="320"/>
      <c r="P49" s="404">
        <f t="shared" si="3"/>
        <v>5085871.55</v>
      </c>
      <c r="Q49" s="310"/>
      <c r="R49" s="310"/>
      <c r="S49" s="310"/>
      <c r="T49" s="310"/>
      <c r="U49" s="310"/>
      <c r="V49" s="310"/>
      <c r="W49" s="310"/>
      <c r="X49" s="234">
        <f t="shared" si="4"/>
        <v>0.14464936149032992</v>
      </c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B50" s="2"/>
      <c r="C50" s="326" t="str">
        <f>IF(MasterSheet!$A$1=1,MasterSheet!C368,MasterSheet!B368)</f>
        <v>Primici od otplate kredita i sredstva prenijeta iz prethodne godine</v>
      </c>
      <c r="D50" s="245">
        <v>145969.23000000001</v>
      </c>
      <c r="E50" s="247">
        <v>107462.68</v>
      </c>
      <c r="F50" s="246">
        <v>292731.87</v>
      </c>
      <c r="G50" s="246">
        <v>369726.11</v>
      </c>
      <c r="H50" s="246">
        <v>118088.34</v>
      </c>
      <c r="I50" s="246">
        <v>988773.85000000009</v>
      </c>
      <c r="J50" s="246"/>
      <c r="K50" s="246"/>
      <c r="L50" s="246"/>
      <c r="M50" s="327"/>
      <c r="N50" s="248"/>
      <c r="O50" s="328"/>
      <c r="P50" s="405">
        <f t="shared" si="3"/>
        <v>2022752.08</v>
      </c>
      <c r="Q50" s="310"/>
      <c r="R50" s="329"/>
      <c r="S50" s="329"/>
      <c r="T50" s="329"/>
      <c r="U50" s="310"/>
      <c r="V50" s="310"/>
      <c r="W50" s="310"/>
      <c r="X50" s="262">
        <f t="shared" si="4"/>
        <v>5.7529922639362914E-2</v>
      </c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B51" s="2"/>
      <c r="C51" s="321" t="str">
        <f>IF(MasterSheet!$A$1=1,MasterSheet!C416,MasterSheet!B416)</f>
        <v>Donacije</v>
      </c>
      <c r="D51" s="472">
        <v>149764.72</v>
      </c>
      <c r="E51" s="473">
        <v>724986.19</v>
      </c>
      <c r="F51" s="473">
        <v>173095.78</v>
      </c>
      <c r="G51" s="473">
        <v>637220.35</v>
      </c>
      <c r="H51" s="473">
        <v>295224.23</v>
      </c>
      <c r="I51" s="473">
        <v>164860.93</v>
      </c>
      <c r="J51" s="473"/>
      <c r="K51" s="473"/>
      <c r="L51" s="473"/>
      <c r="M51" s="473"/>
      <c r="N51" s="473"/>
      <c r="O51" s="474"/>
      <c r="P51" s="469">
        <f>+SUM(D51:O51)</f>
        <v>2145152.2000000002</v>
      </c>
      <c r="Q51" s="470"/>
      <c r="R51" s="470"/>
      <c r="S51" s="470"/>
      <c r="T51" s="470"/>
      <c r="U51" s="470"/>
      <c r="V51" s="470"/>
      <c r="W51" s="470"/>
      <c r="X51" s="471">
        <f>+P51/$D$14*100</f>
        <v>6.1011154721274177E-2</v>
      </c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B52" s="2"/>
      <c r="C52" s="313" t="str">
        <f>IF(MasterSheet!$A$1=1,MasterSheet!C369,MasterSheet!B369)</f>
        <v>Izdaci</v>
      </c>
      <c r="D52" s="330">
        <f>+D54+D70+D76+SUM(D84:D90)</f>
        <v>94324014.019999996</v>
      </c>
      <c r="E52" s="354">
        <f t="shared" ref="E52:O52" si="12">+E54+E70+E76+SUM(E84:E90)</f>
        <v>88928613.660000041</v>
      </c>
      <c r="F52" s="330">
        <f t="shared" si="12"/>
        <v>115851980.97000003</v>
      </c>
      <c r="G52" s="330">
        <f t="shared" si="12"/>
        <v>122269919.07000001</v>
      </c>
      <c r="H52" s="330">
        <f t="shared" si="12"/>
        <v>101377820.33000004</v>
      </c>
      <c r="I52" s="330">
        <f t="shared" si="12"/>
        <v>107807504.06337962</v>
      </c>
      <c r="J52" s="330">
        <f t="shared" si="12"/>
        <v>0</v>
      </c>
      <c r="K52" s="330">
        <f t="shared" si="12"/>
        <v>0</v>
      </c>
      <c r="L52" s="330">
        <f t="shared" si="12"/>
        <v>0</v>
      </c>
      <c r="M52" s="330">
        <f t="shared" si="12"/>
        <v>0</v>
      </c>
      <c r="N52" s="331">
        <f t="shared" si="12"/>
        <v>0</v>
      </c>
      <c r="O52" s="388">
        <f t="shared" si="12"/>
        <v>0</v>
      </c>
      <c r="P52" s="402">
        <f>+SUM(D52:O52)</f>
        <v>630559852.11337972</v>
      </c>
      <c r="Q52" s="219">
        <v>113729902.45999995</v>
      </c>
      <c r="R52" s="219">
        <f>+P52+Q52</f>
        <v>744289754.57337964</v>
      </c>
      <c r="S52" s="219">
        <f>+'2013 - plan'!D51+'2013 - plan'!E51+'2013 - plan'!F51</f>
        <v>314350240.43000001</v>
      </c>
      <c r="T52" s="455">
        <f>+R52-S52</f>
        <v>429939514.14337963</v>
      </c>
      <c r="U52" s="456"/>
      <c r="V52" s="456"/>
      <c r="W52" s="456">
        <f>286.98-30.35</f>
        <v>256.63</v>
      </c>
      <c r="X52" s="220">
        <f t="shared" si="4"/>
        <v>17.934011721085884</v>
      </c>
      <c r="Y52" s="2"/>
      <c r="Z52" s="2"/>
      <c r="AA52" s="2"/>
      <c r="AB52" s="2"/>
      <c r="AC52" s="2"/>
      <c r="AD52" s="2"/>
      <c r="AE52" s="2"/>
      <c r="AF52" s="2"/>
    </row>
    <row r="53" spans="1:32" ht="14.25" thickTop="1" thickBot="1">
      <c r="B53" s="2"/>
      <c r="C53" s="313" t="str">
        <f>IF(MasterSheet!$A$1=1,MasterSheet!C370,MasterSheet!B370)</f>
        <v>Tekuća budžetska potrošnja</v>
      </c>
      <c r="D53" s="330">
        <f>+D52-D84</f>
        <v>92663032.339999989</v>
      </c>
      <c r="E53" s="354">
        <f t="shared" ref="E53:O53" si="13">+E52-E84</f>
        <v>88222039.180000037</v>
      </c>
      <c r="F53" s="330">
        <f t="shared" si="13"/>
        <v>109651332.34000003</v>
      </c>
      <c r="G53" s="330">
        <f t="shared" si="13"/>
        <v>119168181.96000001</v>
      </c>
      <c r="H53" s="330">
        <f t="shared" si="13"/>
        <v>95293233.76000005</v>
      </c>
      <c r="I53" s="330">
        <f t="shared" si="13"/>
        <v>101826347.56337962</v>
      </c>
      <c r="J53" s="330">
        <f t="shared" si="13"/>
        <v>0</v>
      </c>
      <c r="K53" s="330">
        <f t="shared" si="13"/>
        <v>0</v>
      </c>
      <c r="L53" s="330">
        <f t="shared" si="13"/>
        <v>0</v>
      </c>
      <c r="M53" s="330">
        <f t="shared" si="13"/>
        <v>0</v>
      </c>
      <c r="N53" s="331">
        <f t="shared" si="13"/>
        <v>0</v>
      </c>
      <c r="O53" s="388">
        <f t="shared" si="13"/>
        <v>0</v>
      </c>
      <c r="P53" s="402">
        <f t="shared" ref="P53:P102" si="14">+SUM(D53:O53)</f>
        <v>606824167.14337969</v>
      </c>
      <c r="Q53" s="219">
        <v>109307661.20999995</v>
      </c>
      <c r="R53" s="219">
        <f t="shared" ref="R53:R87" si="15">+P53+Q53</f>
        <v>716131828.35337961</v>
      </c>
      <c r="S53" s="219">
        <f>+'2013 - plan'!D52+'2013 - plan'!E52+'2013 - plan'!F52</f>
        <v>297940490.42000002</v>
      </c>
      <c r="T53" s="455">
        <f t="shared" ref="T53:T86" si="16">+R53-S53</f>
        <v>418191337.93337959</v>
      </c>
      <c r="U53" s="456"/>
      <c r="V53" s="456"/>
      <c r="W53" s="456"/>
      <c r="X53" s="220">
        <f t="shared" si="4"/>
        <v>17.258935356751412</v>
      </c>
      <c r="Y53" s="2"/>
      <c r="Z53" s="2"/>
      <c r="AA53" s="2"/>
      <c r="AB53" s="2"/>
      <c r="AC53" s="2"/>
      <c r="AD53" s="2"/>
      <c r="AE53" s="2"/>
      <c r="AF53" s="2"/>
    </row>
    <row r="54" spans="1:32" ht="13.5" thickTop="1">
      <c r="B54" s="2"/>
      <c r="C54" s="321" t="str">
        <f>IF(MasterSheet!$A$1=1,MasterSheet!C371,MasterSheet!B371)</f>
        <v>Tekući izdaci</v>
      </c>
      <c r="D54" s="357">
        <f>+D55+SUM(D61:D69)</f>
        <v>42218152.969999991</v>
      </c>
      <c r="E54" s="438">
        <f t="shared" ref="E54:O54" si="17">+E55+SUM(E61:E69)</f>
        <v>41127548.800000034</v>
      </c>
      <c r="F54" s="333">
        <f t="shared" si="17"/>
        <v>49464521.99000001</v>
      </c>
      <c r="G54" s="333">
        <f t="shared" si="17"/>
        <v>69656616.760000005</v>
      </c>
      <c r="H54" s="333">
        <f t="shared" si="17"/>
        <v>46599660.490000024</v>
      </c>
      <c r="I54" s="333">
        <f t="shared" si="17"/>
        <v>51843026.403379604</v>
      </c>
      <c r="J54" s="333">
        <f t="shared" si="17"/>
        <v>0</v>
      </c>
      <c r="K54" s="333">
        <f t="shared" si="17"/>
        <v>0</v>
      </c>
      <c r="L54" s="333">
        <f t="shared" si="17"/>
        <v>0</v>
      </c>
      <c r="M54" s="333">
        <f t="shared" si="17"/>
        <v>0</v>
      </c>
      <c r="N54" s="375">
        <f t="shared" si="17"/>
        <v>0</v>
      </c>
      <c r="O54" s="338">
        <f t="shared" si="17"/>
        <v>0</v>
      </c>
      <c r="P54" s="407">
        <f t="shared" si="14"/>
        <v>300909527.41337967</v>
      </c>
      <c r="Q54" s="258">
        <v>56546402.069999963</v>
      </c>
      <c r="R54" s="258">
        <f t="shared" si="15"/>
        <v>357455929.4833796</v>
      </c>
      <c r="S54" s="258">
        <f>+'2013 - plan'!D53+'2013 - plan'!E53+'2013 - plan'!F53</f>
        <v>147883117.22</v>
      </c>
      <c r="T54" s="428">
        <f t="shared" si="16"/>
        <v>209572812.2633796</v>
      </c>
      <c r="U54" s="229"/>
      <c r="V54" s="229"/>
      <c r="W54" s="229"/>
      <c r="X54" s="259">
        <f t="shared" si="4"/>
        <v>8.5582914508924812</v>
      </c>
      <c r="Y54" s="2"/>
      <c r="Z54" s="2"/>
      <c r="AA54" s="2"/>
      <c r="AB54" s="2"/>
      <c r="AC54" s="2"/>
      <c r="AD54" s="2"/>
      <c r="AE54" s="2"/>
      <c r="AF54" s="2"/>
    </row>
    <row r="55" spans="1:32" s="1" customFormat="1">
      <c r="A55" s="2"/>
      <c r="B55" s="1">
        <v>411</v>
      </c>
      <c r="C55" s="335" t="str">
        <f>IF(MasterSheet!$A$1=1,MasterSheet!C372,MasterSheet!B372)</f>
        <v>Bruto zarade i doprinosi na teret poslodavca</v>
      </c>
      <c r="D55" s="358">
        <f>+SUM(D56:D60)</f>
        <v>31746411.439999994</v>
      </c>
      <c r="E55" s="334">
        <f t="shared" ref="E55:O55" si="18">+SUM(E56:E60)</f>
        <v>31984738.93000003</v>
      </c>
      <c r="F55" s="337">
        <f t="shared" si="18"/>
        <v>28941743.350000009</v>
      </c>
      <c r="G55" s="337">
        <f t="shared" si="18"/>
        <v>33391470.590000015</v>
      </c>
      <c r="H55" s="337">
        <f t="shared" si="18"/>
        <v>33659956.830000021</v>
      </c>
      <c r="I55" s="337">
        <f t="shared" si="18"/>
        <v>31683704.053379606</v>
      </c>
      <c r="J55" s="337">
        <f t="shared" si="18"/>
        <v>0</v>
      </c>
      <c r="K55" s="337">
        <f t="shared" si="18"/>
        <v>0</v>
      </c>
      <c r="L55" s="337">
        <f t="shared" si="18"/>
        <v>0</v>
      </c>
      <c r="M55" s="337">
        <f t="shared" si="18"/>
        <v>0</v>
      </c>
      <c r="N55" s="376">
        <f t="shared" si="18"/>
        <v>0</v>
      </c>
      <c r="O55" s="338">
        <f t="shared" si="18"/>
        <v>0</v>
      </c>
      <c r="P55" s="407">
        <f t="shared" si="14"/>
        <v>191408025.19337967</v>
      </c>
      <c r="Q55" s="339">
        <v>38511985.289999969</v>
      </c>
      <c r="R55" s="339">
        <f t="shared" si="15"/>
        <v>229920010.48337963</v>
      </c>
      <c r="S55" s="339">
        <f>+'2013 - plan'!D54+'2013 - plan'!E54+'2013 - plan'!F54</f>
        <v>93032152.929999992</v>
      </c>
      <c r="T55" s="453">
        <f t="shared" si="16"/>
        <v>136887857.55337965</v>
      </c>
      <c r="U55" s="454"/>
      <c r="V55" s="454"/>
      <c r="W55" s="454"/>
      <c r="X55" s="262">
        <f t="shared" si="4"/>
        <v>5.4439142546467485</v>
      </c>
      <c r="Z55" s="2"/>
      <c r="AA55" s="2"/>
      <c r="AB55" s="2"/>
      <c r="AC55" s="2"/>
      <c r="AD55" s="2"/>
      <c r="AE55" s="2"/>
      <c r="AF55" s="2"/>
    </row>
    <row r="56" spans="1:32" hidden="1">
      <c r="B56" s="2"/>
      <c r="C56" s="319" t="str">
        <f>IF(MasterSheet!$A$1=1,MasterSheet!C373,MasterSheet!B373)</f>
        <v>Neto zarade</v>
      </c>
      <c r="D56" s="448">
        <v>18808221.599999994</v>
      </c>
      <c r="E56" s="231">
        <v>19000610.94000002</v>
      </c>
      <c r="F56" s="263">
        <v>18681080.550000012</v>
      </c>
      <c r="G56" s="263">
        <v>18838523.720000006</v>
      </c>
      <c r="H56" s="263">
        <v>18961188.640000023</v>
      </c>
      <c r="I56" s="263">
        <v>18771070.48999998</v>
      </c>
      <c r="J56" s="263"/>
      <c r="K56" s="263"/>
      <c r="L56" s="263"/>
      <c r="M56" s="263"/>
      <c r="N56" s="293"/>
      <c r="O56" s="299"/>
      <c r="P56" s="404">
        <f t="shared" si="14"/>
        <v>113060695.94000003</v>
      </c>
      <c r="Q56" s="264">
        <v>22436323.329999987</v>
      </c>
      <c r="R56" s="264">
        <f t="shared" si="15"/>
        <v>135497019.27000001</v>
      </c>
      <c r="S56" s="264">
        <f>+'2013 - plan'!D55+'2013 - plan'!E55+'2013 - plan'!F55</f>
        <v>55374640.199999996</v>
      </c>
      <c r="T56" s="428">
        <f t="shared" si="16"/>
        <v>80122379.070000023</v>
      </c>
      <c r="U56" s="229"/>
      <c r="V56" s="229"/>
      <c r="W56" s="229"/>
      <c r="X56" s="265">
        <f t="shared" si="4"/>
        <v>3.215605686575655</v>
      </c>
      <c r="Y56" s="2"/>
      <c r="Z56" s="2"/>
      <c r="AA56" s="2"/>
      <c r="AB56" s="2"/>
      <c r="AC56" s="2"/>
      <c r="AD56" s="2"/>
      <c r="AE56" s="2"/>
      <c r="AF56" s="2"/>
    </row>
    <row r="57" spans="1:32" hidden="1">
      <c r="B57" s="2"/>
      <c r="C57" s="319" t="str">
        <f>IF(MasterSheet!$A$1=1,MasterSheet!C374,MasterSheet!B374)</f>
        <v>Porez na zarade</v>
      </c>
      <c r="D57" s="448">
        <v>2675264.7499999986</v>
      </c>
      <c r="E57" s="231">
        <v>2705751.1999999997</v>
      </c>
      <c r="F57" s="263">
        <v>2103408.4899999993</v>
      </c>
      <c r="G57" s="263">
        <v>3206011.6400000011</v>
      </c>
      <c r="H57" s="263">
        <v>3056998.7299999995</v>
      </c>
      <c r="I57" s="263">
        <v>2669980.4090814297</v>
      </c>
      <c r="J57" s="263"/>
      <c r="K57" s="263"/>
      <c r="L57" s="263"/>
      <c r="M57" s="263"/>
      <c r="N57" s="293"/>
      <c r="O57" s="299"/>
      <c r="P57" s="404">
        <f t="shared" si="14"/>
        <v>16417415.219081428</v>
      </c>
      <c r="Q57" s="264">
        <v>3349675.4600000009</v>
      </c>
      <c r="R57" s="264">
        <f t="shared" si="15"/>
        <v>19767090.679081429</v>
      </c>
      <c r="S57" s="264">
        <f>+'2013 - plan'!D56+'2013 - plan'!E56+'2013 - plan'!F56</f>
        <v>7481364.75</v>
      </c>
      <c r="T57" s="428">
        <f t="shared" si="16"/>
        <v>12285725.929081429</v>
      </c>
      <c r="U57" s="229"/>
      <c r="V57" s="229"/>
      <c r="W57" s="229"/>
      <c r="X57" s="265">
        <f t="shared" si="4"/>
        <v>0.46693444877933521</v>
      </c>
      <c r="Y57" s="2"/>
      <c r="Z57" s="2"/>
      <c r="AA57" s="2"/>
      <c r="AB57" s="2"/>
      <c r="AC57" s="2"/>
      <c r="AD57" s="2"/>
      <c r="AE57" s="2"/>
      <c r="AF57" s="2"/>
    </row>
    <row r="58" spans="1:32" hidden="1">
      <c r="B58" s="2"/>
      <c r="C58" s="319" t="str">
        <f>IF(MasterSheet!$A$1=1,MasterSheet!C375,MasterSheet!B375)</f>
        <v>Doprinosi na teret zaposlenog</v>
      </c>
      <c r="D58" s="448">
        <v>6537985.2499999963</v>
      </c>
      <c r="E58" s="231">
        <v>6565570.8700000038</v>
      </c>
      <c r="F58" s="263">
        <v>5120485.9699999988</v>
      </c>
      <c r="G58" s="263">
        <v>6909301.3700000057</v>
      </c>
      <c r="H58" s="263">
        <v>7832159.2299999939</v>
      </c>
      <c r="I58" s="263">
        <v>6525071.0354417656</v>
      </c>
      <c r="J58" s="263"/>
      <c r="K58" s="263"/>
      <c r="L58" s="263"/>
      <c r="M58" s="263"/>
      <c r="N58" s="293"/>
      <c r="O58" s="299"/>
      <c r="P58" s="404">
        <f t="shared" si="14"/>
        <v>39490573.725441761</v>
      </c>
      <c r="Q58" s="264">
        <v>8045126.2099999925</v>
      </c>
      <c r="R58" s="264">
        <f t="shared" si="15"/>
        <v>47535699.935441755</v>
      </c>
      <c r="S58" s="264">
        <f>+'2013 - plan'!D57+'2013 - plan'!E57+'2013 - plan'!F57</f>
        <v>19000048.140000001</v>
      </c>
      <c r="T58" s="428">
        <f t="shared" si="16"/>
        <v>28535651.795441754</v>
      </c>
      <c r="U58" s="229"/>
      <c r="V58" s="229"/>
      <c r="W58" s="229"/>
      <c r="X58" s="265">
        <f t="shared" si="4"/>
        <v>1.1231676258658068</v>
      </c>
      <c r="Y58" s="2"/>
      <c r="Z58" s="2"/>
      <c r="AA58" s="2"/>
      <c r="AB58" s="2"/>
      <c r="AC58" s="2"/>
      <c r="AD58" s="2"/>
      <c r="AE58" s="2"/>
      <c r="AF58" s="2"/>
    </row>
    <row r="59" spans="1:32" hidden="1">
      <c r="B59" s="2"/>
      <c r="C59" s="319" t="str">
        <f>IF(MasterSheet!$A$1=1,MasterSheet!C376,MasterSheet!B376)</f>
        <v>Doprinosi na teret poslodavca</v>
      </c>
      <c r="D59" s="448">
        <v>3348368.9900000044</v>
      </c>
      <c r="E59" s="231">
        <v>3600953.8300000066</v>
      </c>
      <c r="F59" s="263">
        <v>2741076.2599999984</v>
      </c>
      <c r="G59" s="263">
        <v>3971889.810000001</v>
      </c>
      <c r="H59" s="263">
        <v>3435609.3800000013</v>
      </c>
      <c r="I59" s="263">
        <v>3341755.0938372673</v>
      </c>
      <c r="J59" s="263"/>
      <c r="K59" s="263"/>
      <c r="L59" s="263"/>
      <c r="M59" s="263"/>
      <c r="N59" s="293"/>
      <c r="O59" s="299"/>
      <c r="P59" s="404">
        <f t="shared" si="14"/>
        <v>20439653.363837279</v>
      </c>
      <c r="Q59" s="264">
        <v>4309106.8499999968</v>
      </c>
      <c r="R59" s="264">
        <f t="shared" si="15"/>
        <v>24748760.213837277</v>
      </c>
      <c r="S59" s="264">
        <f>+'2013 - plan'!D58+'2013 - plan'!E58+'2013 - plan'!F58</f>
        <v>10099422.940000001</v>
      </c>
      <c r="T59" s="428">
        <f t="shared" si="16"/>
        <v>14649337.273837276</v>
      </c>
      <c r="U59" s="229"/>
      <c r="V59" s="229"/>
      <c r="W59" s="229"/>
      <c r="X59" s="265">
        <f t="shared" si="4"/>
        <v>0.58133257576329012</v>
      </c>
      <c r="Y59" s="2"/>
      <c r="Z59" s="2"/>
      <c r="AA59" s="2"/>
      <c r="AB59" s="2"/>
      <c r="AC59" s="2"/>
      <c r="AD59" s="2"/>
      <c r="AE59" s="2"/>
      <c r="AF59" s="2"/>
    </row>
    <row r="60" spans="1:32" hidden="1">
      <c r="B60" s="2"/>
      <c r="C60" s="319" t="str">
        <f>IF(MasterSheet!$A$1=1,MasterSheet!C377,MasterSheet!B377)</f>
        <v>Prirez na porez na dohodak</v>
      </c>
      <c r="D60" s="448">
        <v>376570.84999999934</v>
      </c>
      <c r="E60" s="231">
        <v>111852.09</v>
      </c>
      <c r="F60" s="263">
        <v>295692.08000000007</v>
      </c>
      <c r="G60" s="263">
        <v>465744.04999999958</v>
      </c>
      <c r="H60" s="263">
        <v>374000.85000000009</v>
      </c>
      <c r="I60" s="263">
        <v>375827.02501916554</v>
      </c>
      <c r="J60" s="263"/>
      <c r="K60" s="263"/>
      <c r="L60" s="263"/>
      <c r="M60" s="263"/>
      <c r="N60" s="293"/>
      <c r="O60" s="299"/>
      <c r="P60" s="404">
        <f t="shared" si="14"/>
        <v>1999686.9450191646</v>
      </c>
      <c r="Q60" s="264">
        <v>371753.44000000012</v>
      </c>
      <c r="R60" s="264">
        <f t="shared" si="15"/>
        <v>2371440.3850191645</v>
      </c>
      <c r="S60" s="264">
        <f>+'2013 - plan'!D59+'2013 - plan'!E59+'2013 - plan'!F59</f>
        <v>1076676.8999999999</v>
      </c>
      <c r="T60" s="428">
        <f t="shared" si="16"/>
        <v>1294763.4850191646</v>
      </c>
      <c r="U60" s="229"/>
      <c r="V60" s="229"/>
      <c r="W60" s="229"/>
      <c r="X60" s="265">
        <f t="shared" si="4"/>
        <v>5.687391766266111E-2</v>
      </c>
      <c r="Y60" s="2"/>
      <c r="Z60" s="2"/>
      <c r="AA60" s="2"/>
      <c r="AB60" s="2"/>
      <c r="AC60" s="2"/>
      <c r="AD60" s="2"/>
      <c r="AE60" s="2"/>
      <c r="AF60" s="2"/>
    </row>
    <row r="61" spans="1:32">
      <c r="B61" s="2">
        <v>412</v>
      </c>
      <c r="C61" s="321" t="str">
        <f>IF(MasterSheet!$A$1=1,MasterSheet!C378,MasterSheet!B378)</f>
        <v>Ostala lična primanja</v>
      </c>
      <c r="D61" s="336">
        <v>439879.61999999988</v>
      </c>
      <c r="E61" s="334">
        <v>458274.38</v>
      </c>
      <c r="F61" s="337">
        <v>1312845.2299999997</v>
      </c>
      <c r="G61" s="337">
        <v>817179.90999999992</v>
      </c>
      <c r="H61" s="337">
        <v>624959.40000000014</v>
      </c>
      <c r="I61" s="337">
        <v>907135.8899999999</v>
      </c>
      <c r="J61" s="337"/>
      <c r="K61" s="337"/>
      <c r="L61" s="337"/>
      <c r="M61" s="337"/>
      <c r="N61" s="376"/>
      <c r="O61" s="338"/>
      <c r="P61" s="407">
        <f t="shared" si="14"/>
        <v>4560274.43</v>
      </c>
      <c r="Q61" s="266">
        <v>1196100.06</v>
      </c>
      <c r="R61" s="266">
        <f t="shared" si="15"/>
        <v>5756374.4900000002</v>
      </c>
      <c r="S61" s="266">
        <f>+'2013 - plan'!D60+'2013 - plan'!E60+'2013 - plan'!F60</f>
        <v>2618575.59</v>
      </c>
      <c r="T61" s="427">
        <f t="shared" si="16"/>
        <v>3137798.9000000004</v>
      </c>
      <c r="U61" s="235"/>
      <c r="V61" s="235"/>
      <c r="W61" s="235"/>
      <c r="X61" s="267">
        <f t="shared" si="4"/>
        <v>0.12970063794084186</v>
      </c>
      <c r="Y61" s="2"/>
      <c r="Z61" s="2"/>
      <c r="AA61" s="2"/>
      <c r="AB61" s="2"/>
      <c r="AC61" s="2"/>
      <c r="AD61" s="2"/>
      <c r="AE61" s="2"/>
      <c r="AF61" s="2"/>
    </row>
    <row r="62" spans="1:32" s="1" customFormat="1">
      <c r="A62" s="2"/>
      <c r="B62" s="2">
        <v>413</v>
      </c>
      <c r="C62" s="321" t="str">
        <f>IF(MasterSheet!$A$1=1,MasterSheet!C379,MasterSheet!B379)</f>
        <v>Rashodi za materijal</v>
      </c>
      <c r="D62" s="336">
        <v>3837525.9399999985</v>
      </c>
      <c r="E62" s="337">
        <v>5143842.3000000007</v>
      </c>
      <c r="F62" s="337">
        <v>6405267.6199999992</v>
      </c>
      <c r="G62" s="337">
        <v>5241118.04</v>
      </c>
      <c r="H62" s="337">
        <v>5563702.2000000011</v>
      </c>
      <c r="I62" s="337">
        <v>7635013.4299999997</v>
      </c>
      <c r="J62" s="337"/>
      <c r="K62" s="337"/>
      <c r="L62" s="337"/>
      <c r="M62" s="337"/>
      <c r="N62" s="376"/>
      <c r="O62" s="338"/>
      <c r="P62" s="407">
        <f t="shared" si="14"/>
        <v>33826469.530000001</v>
      </c>
      <c r="Q62" s="266">
        <v>7976181.8499999987</v>
      </c>
      <c r="R62" s="266">
        <f t="shared" si="15"/>
        <v>41802651.380000003</v>
      </c>
      <c r="S62" s="266">
        <f>+'2013 - plan'!D61+'2013 - plan'!E61+'2013 - plan'!F61</f>
        <v>20551690.990000002</v>
      </c>
      <c r="T62" s="427">
        <f t="shared" si="16"/>
        <v>21250960.390000001</v>
      </c>
      <c r="U62" s="235"/>
      <c r="V62" s="235"/>
      <c r="W62" s="235"/>
      <c r="X62" s="267">
        <f t="shared" si="4"/>
        <v>0.96207251222980661</v>
      </c>
      <c r="Y62" s="2"/>
      <c r="Z62" s="2"/>
      <c r="AA62" s="2"/>
      <c r="AB62" s="2"/>
      <c r="AC62" s="2"/>
      <c r="AD62" s="2"/>
      <c r="AE62" s="2"/>
      <c r="AF62" s="2"/>
    </row>
    <row r="63" spans="1:32" s="1" customFormat="1">
      <c r="A63" s="2"/>
      <c r="B63" s="2">
        <v>414</v>
      </c>
      <c r="C63" s="321" t="str">
        <f>IF(MasterSheet!$A$1=1,MasterSheet!C380,MasterSheet!B380)</f>
        <v>Rashodi za usluge</v>
      </c>
      <c r="D63" s="336"/>
      <c r="E63" s="334"/>
      <c r="F63" s="337"/>
      <c r="G63" s="337"/>
      <c r="H63" s="337"/>
      <c r="I63" s="337"/>
      <c r="J63" s="337"/>
      <c r="K63" s="337"/>
      <c r="L63" s="337"/>
      <c r="M63" s="337"/>
      <c r="N63" s="376"/>
      <c r="O63" s="338"/>
      <c r="P63" s="407"/>
      <c r="Q63" s="266"/>
      <c r="R63" s="266"/>
      <c r="S63" s="266"/>
      <c r="T63" s="427"/>
      <c r="U63" s="235"/>
      <c r="V63" s="235"/>
      <c r="W63" s="235"/>
      <c r="X63" s="267"/>
      <c r="Y63" s="2"/>
      <c r="Z63" s="2"/>
      <c r="AA63" s="2"/>
      <c r="AB63" s="2"/>
      <c r="AC63" s="2"/>
      <c r="AD63" s="2"/>
      <c r="AE63" s="2"/>
      <c r="AF63" s="2"/>
    </row>
    <row r="64" spans="1:32">
      <c r="B64" s="2">
        <v>415</v>
      </c>
      <c r="C64" s="321" t="str">
        <f>IF(MasterSheet!$A$1=1,MasterSheet!C381,MasterSheet!B381)</f>
        <v>Tekuće održavanje</v>
      </c>
      <c r="D64" s="336">
        <v>639522.21</v>
      </c>
      <c r="E64" s="334">
        <v>185129.94</v>
      </c>
      <c r="F64" s="337">
        <v>1189329.8499999999</v>
      </c>
      <c r="G64" s="337">
        <v>2186611.2799999998</v>
      </c>
      <c r="H64" s="337">
        <v>2500201.56</v>
      </c>
      <c r="I64" s="337">
        <v>1421763.2599999998</v>
      </c>
      <c r="J64" s="337"/>
      <c r="K64" s="337"/>
      <c r="L64" s="337"/>
      <c r="M64" s="337"/>
      <c r="N64" s="376"/>
      <c r="O64" s="338"/>
      <c r="P64" s="407">
        <f t="shared" si="14"/>
        <v>8122558.0999999996</v>
      </c>
      <c r="Q64" s="266">
        <v>2188111.64</v>
      </c>
      <c r="R64" s="266">
        <f t="shared" si="15"/>
        <v>10310669.74</v>
      </c>
      <c r="S64" s="266">
        <f>+'2013 - plan'!D62+'2013 - plan'!E62+'2013 - plan'!F62</f>
        <v>5115547.49</v>
      </c>
      <c r="T64" s="427">
        <f t="shared" si="16"/>
        <v>5195122.25</v>
      </c>
      <c r="U64" s="235"/>
      <c r="V64" s="235"/>
      <c r="W64" s="235"/>
      <c r="X64" s="267">
        <f t="shared" si="4"/>
        <v>0.23101701080773607</v>
      </c>
      <c r="Y64" s="2"/>
      <c r="Z64" s="2"/>
      <c r="AA64" s="2"/>
      <c r="AB64" s="2"/>
      <c r="AC64" s="2"/>
      <c r="AD64" s="2"/>
      <c r="AE64" s="2"/>
      <c r="AF64" s="2"/>
    </row>
    <row r="65" spans="1:32" s="1" customFormat="1">
      <c r="A65" s="2"/>
      <c r="B65" s="2">
        <v>416</v>
      </c>
      <c r="C65" s="335" t="str">
        <f>IF(MasterSheet!$A$1=1,MasterSheet!C382,MasterSheet!B382)</f>
        <v>Kamate</v>
      </c>
      <c r="D65" s="336">
        <v>2311659.59</v>
      </c>
      <c r="E65" s="334">
        <v>1110012.8900000001</v>
      </c>
      <c r="F65" s="337">
        <v>4624851.26</v>
      </c>
      <c r="G65" s="337">
        <v>24662849.41</v>
      </c>
      <c r="H65" s="337">
        <v>923039.71</v>
      </c>
      <c r="I65" s="337">
        <v>5612584.5300000003</v>
      </c>
      <c r="J65" s="337"/>
      <c r="K65" s="337"/>
      <c r="L65" s="337"/>
      <c r="M65" s="337"/>
      <c r="N65" s="376"/>
      <c r="O65" s="338"/>
      <c r="P65" s="407">
        <f t="shared" si="14"/>
        <v>39244997.390000001</v>
      </c>
      <c r="Q65" s="240">
        <v>1881095.87</v>
      </c>
      <c r="R65" s="240">
        <f t="shared" si="15"/>
        <v>41126093.259999998</v>
      </c>
      <c r="S65" s="240">
        <f>+'2013 - plan'!D63+'2013 - plan'!E63+'2013 - plan'!F63</f>
        <v>17600901.84</v>
      </c>
      <c r="T65" s="462">
        <f t="shared" si="16"/>
        <v>23525191.419999998</v>
      </c>
      <c r="U65" s="268"/>
      <c r="V65" s="268"/>
      <c r="W65" s="268"/>
      <c r="X65" s="241">
        <f t="shared" si="4"/>
        <v>1.1161830884527872</v>
      </c>
      <c r="Z65" s="2"/>
      <c r="AA65" s="2"/>
      <c r="AB65" s="2"/>
      <c r="AC65" s="2"/>
      <c r="AD65" s="2"/>
      <c r="AE65" s="2"/>
      <c r="AF65" s="2"/>
    </row>
    <row r="66" spans="1:32">
      <c r="B66" s="2">
        <v>417</v>
      </c>
      <c r="C66" s="321" t="str">
        <f>IF(MasterSheet!$A$1=1,MasterSheet!C383,MasterSheet!B383)</f>
        <v>Renta</v>
      </c>
      <c r="D66" s="336">
        <v>940663.68000000028</v>
      </c>
      <c r="E66" s="334">
        <v>532115.69999999995</v>
      </c>
      <c r="F66" s="337">
        <v>631213.78</v>
      </c>
      <c r="G66" s="337">
        <v>662523.6399999999</v>
      </c>
      <c r="H66" s="337">
        <v>791656.25</v>
      </c>
      <c r="I66" s="337">
        <v>768899.8</v>
      </c>
      <c r="J66" s="337"/>
      <c r="K66" s="337"/>
      <c r="L66" s="337"/>
      <c r="M66" s="337"/>
      <c r="N66" s="376"/>
      <c r="O66" s="338"/>
      <c r="P66" s="407">
        <f t="shared" si="14"/>
        <v>4327072.8499999996</v>
      </c>
      <c r="Q66" s="266">
        <v>717206.67999999993</v>
      </c>
      <c r="R66" s="266">
        <f t="shared" si="15"/>
        <v>5044279.5299999993</v>
      </c>
      <c r="S66" s="266">
        <f>+'2013 - plan'!D64+'2013 - plan'!E64+'2013 - plan'!F64</f>
        <v>1955684.8499999999</v>
      </c>
      <c r="T66" s="427">
        <f t="shared" si="16"/>
        <v>3088594.6799999997</v>
      </c>
      <c r="U66" s="235"/>
      <c r="V66" s="235"/>
      <c r="W66" s="235"/>
      <c r="X66" s="267">
        <f t="shared" si="4"/>
        <v>0.12306805602957906</v>
      </c>
      <c r="Y66" s="2"/>
      <c r="Z66" s="2"/>
      <c r="AA66" s="2"/>
      <c r="AB66" s="2"/>
      <c r="AC66" s="2"/>
      <c r="AD66" s="2"/>
      <c r="AE66" s="2"/>
      <c r="AF66" s="2"/>
    </row>
    <row r="67" spans="1:32">
      <c r="B67" s="2">
        <v>418</v>
      </c>
      <c r="C67" s="321" t="str">
        <f>IF(MasterSheet!$A$1=1,MasterSheet!C384,MasterSheet!B384)</f>
        <v>Subvencije</v>
      </c>
      <c r="D67" s="336">
        <v>2104751.61</v>
      </c>
      <c r="E67" s="334">
        <v>964053.87000000011</v>
      </c>
      <c r="F67" s="337">
        <v>3024119.07</v>
      </c>
      <c r="G67" s="337">
        <v>1097205.76</v>
      </c>
      <c r="H67" s="337">
        <v>593941.83000000007</v>
      </c>
      <c r="I67" s="337">
        <v>2276344.9</v>
      </c>
      <c r="J67" s="337"/>
      <c r="K67" s="337"/>
      <c r="L67" s="337"/>
      <c r="M67" s="337"/>
      <c r="N67" s="376"/>
      <c r="O67" s="338"/>
      <c r="P67" s="407">
        <f t="shared" si="14"/>
        <v>10060417.039999999</v>
      </c>
      <c r="Q67" s="266">
        <v>3164428.4699999997</v>
      </c>
      <c r="R67" s="266">
        <f t="shared" si="15"/>
        <v>13224845.509999998</v>
      </c>
      <c r="S67" s="266">
        <f>+'2013 - plan'!D65+'2013 - plan'!E65+'2013 - plan'!F65</f>
        <v>3630000.0300000003</v>
      </c>
      <c r="T67" s="427">
        <f t="shared" si="16"/>
        <v>9594845.4799999967</v>
      </c>
      <c r="U67" s="235"/>
      <c r="V67" s="235"/>
      <c r="W67" s="235"/>
      <c r="X67" s="267">
        <f t="shared" si="4"/>
        <v>0.28613245278725824</v>
      </c>
      <c r="Y67" s="2"/>
      <c r="Z67" s="2"/>
      <c r="AA67" s="2"/>
      <c r="AB67" s="2"/>
      <c r="AC67" s="2"/>
      <c r="AD67" s="2"/>
      <c r="AE67" s="2"/>
      <c r="AF67" s="2"/>
    </row>
    <row r="68" spans="1:32" ht="12.75" customHeight="1">
      <c r="B68" s="2">
        <v>419</v>
      </c>
      <c r="C68" s="321" t="str">
        <f>IF(MasterSheet!$A$1=1,MasterSheet!C385,MasterSheet!B385)</f>
        <v>Ostali izdaci</v>
      </c>
      <c r="D68" s="336">
        <v>183999.85</v>
      </c>
      <c r="E68" s="334">
        <v>381488.1399999999</v>
      </c>
      <c r="F68" s="337">
        <v>2913313.09</v>
      </c>
      <c r="G68" s="337">
        <v>1187251.9799999995</v>
      </c>
      <c r="H68" s="337">
        <v>1308133.21</v>
      </c>
      <c r="I68" s="337">
        <v>771180.51</v>
      </c>
      <c r="J68" s="337"/>
      <c r="K68" s="337"/>
      <c r="L68" s="337"/>
      <c r="M68" s="337"/>
      <c r="N68" s="376"/>
      <c r="O68" s="338"/>
      <c r="P68" s="407">
        <f t="shared" si="14"/>
        <v>6745366.7799999984</v>
      </c>
      <c r="Q68" s="266">
        <v>464637.15000000037</v>
      </c>
      <c r="R68" s="266">
        <f t="shared" si="15"/>
        <v>7210003.9299999988</v>
      </c>
      <c r="S68" s="266">
        <f>+'2013 - plan'!D66+'2013 - plan'!E66+'2013 - plan'!F66</f>
        <v>1440476.4600000007</v>
      </c>
      <c r="T68" s="427">
        <f t="shared" si="16"/>
        <v>5769527.4699999979</v>
      </c>
      <c r="U68" s="235"/>
      <c r="V68" s="235"/>
      <c r="W68" s="235"/>
      <c r="X68" s="267">
        <f t="shared" si="4"/>
        <v>0.19184774687144476</v>
      </c>
      <c r="Y68" s="2"/>
      <c r="Z68" s="2"/>
      <c r="AA68" s="2"/>
      <c r="AB68" s="2"/>
      <c r="AC68" s="2"/>
      <c r="AD68" s="2"/>
      <c r="AE68" s="2"/>
      <c r="AF68" s="2"/>
    </row>
    <row r="69" spans="1:32" ht="12.75" customHeight="1">
      <c r="B69" s="2">
        <v>441</v>
      </c>
      <c r="C69" s="321" t="str">
        <f>IF(MasterSheet!$A$1=1,MasterSheet!C386,MasterSheet!B386)</f>
        <v>Kapitalni izdaci u tekućem budžetu</v>
      </c>
      <c r="D69" s="336">
        <v>13739.03</v>
      </c>
      <c r="E69" s="334">
        <v>367892.65</v>
      </c>
      <c r="F69" s="337">
        <v>421838.74</v>
      </c>
      <c r="G69" s="337">
        <v>410406.14999999997</v>
      </c>
      <c r="H69" s="337">
        <v>634069.5</v>
      </c>
      <c r="I69" s="337">
        <v>766400.02999999968</v>
      </c>
      <c r="J69" s="337"/>
      <c r="K69" s="337"/>
      <c r="L69" s="337"/>
      <c r="M69" s="337"/>
      <c r="N69" s="376"/>
      <c r="O69" s="338"/>
      <c r="P69" s="407">
        <f t="shared" si="14"/>
        <v>2614346.0999999996</v>
      </c>
      <c r="Q69" s="266">
        <v>446655.06</v>
      </c>
      <c r="R69" s="266">
        <f t="shared" si="15"/>
        <v>3061001.1599999997</v>
      </c>
      <c r="S69" s="266">
        <f>+'2013 - plan'!D67+'2013 - plan'!E67+'2013 - plan'!F67</f>
        <v>1938087.0399999996</v>
      </c>
      <c r="T69" s="427">
        <f t="shared" si="16"/>
        <v>1122914.1200000001</v>
      </c>
      <c r="U69" s="235"/>
      <c r="V69" s="235"/>
      <c r="W69" s="235"/>
      <c r="X69" s="267">
        <f t="shared" si="4"/>
        <v>7.4355691126279849E-2</v>
      </c>
      <c r="Y69" s="2"/>
      <c r="Z69" s="2"/>
      <c r="AA69" s="2"/>
      <c r="AB69" s="2"/>
      <c r="AC69" s="2"/>
      <c r="AD69" s="2"/>
      <c r="AE69" s="2"/>
      <c r="AF69" s="2"/>
    </row>
    <row r="70" spans="1:32">
      <c r="B70" s="2"/>
      <c r="C70" s="321" t="str">
        <f>IF(MasterSheet!$A$1=1,MasterSheet!C387,MasterSheet!B387)</f>
        <v>Transferi za socijalnu zaštitu</v>
      </c>
      <c r="D70" s="360">
        <f>+SUM(D71:D75)</f>
        <v>39555878.580000006</v>
      </c>
      <c r="E70" s="255">
        <f t="shared" ref="E70:O70" si="19">+SUM(E71:E75)</f>
        <v>41425187.060000002</v>
      </c>
      <c r="F70" s="254">
        <f t="shared" si="19"/>
        <v>41909906.140000015</v>
      </c>
      <c r="G70" s="254">
        <f t="shared" si="19"/>
        <v>40423629.730000004</v>
      </c>
      <c r="H70" s="254">
        <f t="shared" si="19"/>
        <v>40506895.870000027</v>
      </c>
      <c r="I70" s="254">
        <f t="shared" si="19"/>
        <v>40208740.130000018</v>
      </c>
      <c r="J70" s="254">
        <f t="shared" si="19"/>
        <v>0</v>
      </c>
      <c r="K70" s="254">
        <f t="shared" si="19"/>
        <v>0</v>
      </c>
      <c r="L70" s="254">
        <f t="shared" si="19"/>
        <v>0</v>
      </c>
      <c r="M70" s="254">
        <f t="shared" si="19"/>
        <v>0</v>
      </c>
      <c r="N70" s="377">
        <f t="shared" si="19"/>
        <v>0</v>
      </c>
      <c r="O70" s="340">
        <f t="shared" si="19"/>
        <v>0</v>
      </c>
      <c r="P70" s="258">
        <f t="shared" si="14"/>
        <v>244030237.51000011</v>
      </c>
      <c r="Q70" s="258">
        <v>42817670.630000003</v>
      </c>
      <c r="R70" s="258">
        <f t="shared" si="15"/>
        <v>286847908.1400001</v>
      </c>
      <c r="S70" s="258">
        <f>+'2013 - plan'!D68+'2013 - plan'!E68+'2013 - plan'!F68</f>
        <v>124468181.75999999</v>
      </c>
      <c r="T70" s="428">
        <f t="shared" si="16"/>
        <v>162379726.38000011</v>
      </c>
      <c r="U70" s="229"/>
      <c r="V70" s="229"/>
      <c r="W70" s="229"/>
      <c r="X70" s="259">
        <f t="shared" si="4"/>
        <v>6.9405642067690589</v>
      </c>
      <c r="Y70" s="2"/>
      <c r="Z70" s="2"/>
      <c r="AA70" s="2"/>
      <c r="AB70" s="2"/>
      <c r="AC70" s="2"/>
      <c r="AD70" s="2"/>
      <c r="AE70" s="2"/>
      <c r="AF70" s="2"/>
    </row>
    <row r="71" spans="1:32">
      <c r="B71" s="2">
        <v>421</v>
      </c>
      <c r="C71" s="319" t="str">
        <f>IF(MasterSheet!$A$1=1,MasterSheet!C388,MasterSheet!B388)</f>
        <v>Prava iz oblasti socijalne zaštite</v>
      </c>
      <c r="D71" s="359">
        <v>5197554.8999999994</v>
      </c>
      <c r="E71" s="231">
        <v>5250468.46</v>
      </c>
      <c r="F71" s="263">
        <v>4943694.8400000008</v>
      </c>
      <c r="G71" s="263">
        <v>5048089.1400000006</v>
      </c>
      <c r="H71" s="263">
        <v>4807265.88</v>
      </c>
      <c r="I71" s="263">
        <v>5282073.4000000004</v>
      </c>
      <c r="J71" s="263"/>
      <c r="K71" s="263"/>
      <c r="L71" s="263"/>
      <c r="M71" s="263"/>
      <c r="N71" s="293"/>
      <c r="O71" s="299"/>
      <c r="P71" s="404">
        <f t="shared" si="14"/>
        <v>30529146.619999997</v>
      </c>
      <c r="Q71" s="264">
        <v>5548846.8199999994</v>
      </c>
      <c r="R71" s="264">
        <f t="shared" si="15"/>
        <v>36077993.439999998</v>
      </c>
      <c r="S71" s="264">
        <f>+'2013 - plan'!D69+'2013 - plan'!E69+'2013 - plan'!F69</f>
        <v>15252249.99</v>
      </c>
      <c r="T71" s="428">
        <f t="shared" si="16"/>
        <v>20825743.449999996</v>
      </c>
      <c r="U71" s="229"/>
      <c r="V71" s="229"/>
      <c r="W71" s="229"/>
      <c r="X71" s="265">
        <f t="shared" si="4"/>
        <v>0.86829199715585881</v>
      </c>
      <c r="Y71" s="2"/>
      <c r="Z71" s="2"/>
      <c r="AA71" s="113"/>
      <c r="AB71" s="113"/>
      <c r="AC71" s="113"/>
      <c r="AD71" s="2"/>
      <c r="AE71" s="2"/>
      <c r="AF71" s="2"/>
    </row>
    <row r="72" spans="1:32">
      <c r="B72" s="2">
        <v>422</v>
      </c>
      <c r="C72" s="319" t="str">
        <f>IF(MasterSheet!$A$1=1,MasterSheet!C389,MasterSheet!B389)</f>
        <v>Sredstva za tehnološke viškove</v>
      </c>
      <c r="D72" s="359">
        <v>631049.97</v>
      </c>
      <c r="E72" s="231">
        <v>2339008.5</v>
      </c>
      <c r="F72" s="263">
        <v>3379279.58</v>
      </c>
      <c r="G72" s="263">
        <v>1009266.9</v>
      </c>
      <c r="H72" s="263">
        <v>1685588.03</v>
      </c>
      <c r="I72" s="263">
        <v>985386.38</v>
      </c>
      <c r="J72" s="263"/>
      <c r="K72" s="263"/>
      <c r="L72" s="263"/>
      <c r="M72" s="263"/>
      <c r="N72" s="293"/>
      <c r="O72" s="299"/>
      <c r="P72" s="404">
        <f t="shared" si="14"/>
        <v>10029579.360000001</v>
      </c>
      <c r="Q72" s="264">
        <v>1411205.3399999999</v>
      </c>
      <c r="R72" s="264">
        <f t="shared" si="15"/>
        <v>11440784.700000001</v>
      </c>
      <c r="S72" s="264">
        <f>+'2013 - plan'!D70+'2013 - plan'!E70+'2013 - plan'!F70</f>
        <v>3840012.51</v>
      </c>
      <c r="T72" s="428">
        <f t="shared" si="16"/>
        <v>7600772.1900000013</v>
      </c>
      <c r="U72" s="229"/>
      <c r="V72" s="229"/>
      <c r="W72" s="229"/>
      <c r="X72" s="265">
        <f t="shared" si="4"/>
        <v>0.28525538566552905</v>
      </c>
      <c r="Y72" s="2"/>
      <c r="Z72" s="2"/>
      <c r="AA72" s="2"/>
      <c r="AB72" s="2"/>
      <c r="AC72" s="2"/>
      <c r="AD72" s="2"/>
      <c r="AE72" s="2"/>
      <c r="AF72" s="2"/>
    </row>
    <row r="73" spans="1:32">
      <c r="B73" s="2">
        <v>423</v>
      </c>
      <c r="C73" s="319" t="str">
        <f>IF(MasterSheet!$A$1=1,MasterSheet!C390,MasterSheet!B390)</f>
        <v>Prava iz oblasti penzijskog i invalidskog osiguranja</v>
      </c>
      <c r="D73" s="359">
        <v>31930605.570000011</v>
      </c>
      <c r="E73" s="231">
        <v>32322505.830000006</v>
      </c>
      <c r="F73" s="263">
        <v>32139547.500000015</v>
      </c>
      <c r="G73" s="263">
        <v>32175533.070000004</v>
      </c>
      <c r="H73" s="263">
        <v>32122857.830000021</v>
      </c>
      <c r="I73" s="263">
        <v>31831971.510000017</v>
      </c>
      <c r="J73" s="263"/>
      <c r="K73" s="263"/>
      <c r="L73" s="263"/>
      <c r="M73" s="263"/>
      <c r="N73" s="293"/>
      <c r="O73" s="299"/>
      <c r="P73" s="404">
        <f t="shared" si="14"/>
        <v>192523021.31000009</v>
      </c>
      <c r="Q73" s="264">
        <v>34592700.830000006</v>
      </c>
      <c r="R73" s="264">
        <f t="shared" si="15"/>
        <v>227115722.1400001</v>
      </c>
      <c r="S73" s="264">
        <f>+'2013 - plan'!D71+'2013 - plan'!E71+'2013 - plan'!F71</f>
        <v>100225919.28</v>
      </c>
      <c r="T73" s="428">
        <f t="shared" si="16"/>
        <v>126889802.8600001</v>
      </c>
      <c r="U73" s="229"/>
      <c r="V73" s="229"/>
      <c r="W73" s="229"/>
      <c r="X73" s="265">
        <f t="shared" si="4"/>
        <v>5.4756263171217316</v>
      </c>
      <c r="Y73" s="2"/>
      <c r="Z73" s="2"/>
      <c r="AA73" s="2"/>
      <c r="AB73" s="2"/>
      <c r="AC73" s="2"/>
      <c r="AD73" s="2"/>
      <c r="AE73" s="2"/>
      <c r="AF73" s="2"/>
    </row>
    <row r="74" spans="1:32">
      <c r="B74" s="2">
        <v>424</v>
      </c>
      <c r="C74" s="319" t="str">
        <f>IF(MasterSheet!$A$1=1,MasterSheet!C391,MasterSheet!B391)</f>
        <v>Ostala prava iz oblasti zdravstvene zaštite</v>
      </c>
      <c r="D74" s="359">
        <v>1293482.73</v>
      </c>
      <c r="E74" s="231">
        <v>1086849.98</v>
      </c>
      <c r="F74" s="263">
        <v>818430.35</v>
      </c>
      <c r="G74" s="263">
        <v>1570673.39</v>
      </c>
      <c r="H74" s="263">
        <v>1228987.79</v>
      </c>
      <c r="I74" s="263">
        <v>1337111.77</v>
      </c>
      <c r="J74" s="263"/>
      <c r="K74" s="263"/>
      <c r="L74" s="263"/>
      <c r="M74" s="263"/>
      <c r="N74" s="293"/>
      <c r="O74" s="299"/>
      <c r="P74" s="404">
        <f t="shared" si="14"/>
        <v>7335536.0099999998</v>
      </c>
      <c r="Q74" s="264">
        <v>626460.35</v>
      </c>
      <c r="R74" s="264">
        <f t="shared" si="15"/>
        <v>7961996.3599999994</v>
      </c>
      <c r="S74" s="264">
        <f>+'2013 - plan'!D72+'2013 - plan'!E72+'2013 - plan'!F72</f>
        <v>3399999.99</v>
      </c>
      <c r="T74" s="428">
        <f t="shared" si="16"/>
        <v>4561996.3699999992</v>
      </c>
      <c r="U74" s="229"/>
      <c r="V74" s="229"/>
      <c r="W74" s="229"/>
      <c r="X74" s="265">
        <f t="shared" si="4"/>
        <v>0.20863299232081908</v>
      </c>
      <c r="Y74" s="2"/>
      <c r="Z74" s="2"/>
      <c r="AA74" s="2"/>
      <c r="AB74" s="2"/>
      <c r="AC74" s="2"/>
      <c r="AD74" s="2"/>
      <c r="AE74" s="2"/>
      <c r="AF74" s="2"/>
    </row>
    <row r="75" spans="1:32">
      <c r="B75" s="2">
        <v>425</v>
      </c>
      <c r="C75" s="319" t="str">
        <f>IF(MasterSheet!$A$1=1,MasterSheet!C392,MasterSheet!B392)</f>
        <v>Ostala prava iz oblasti zdravstvenog osiguranja</v>
      </c>
      <c r="D75" s="359">
        <v>503185.41</v>
      </c>
      <c r="E75" s="231">
        <v>426354.29000000004</v>
      </c>
      <c r="F75" s="263">
        <v>628953.86999999988</v>
      </c>
      <c r="G75" s="263">
        <v>620067.23</v>
      </c>
      <c r="H75" s="263">
        <v>662196.34000000008</v>
      </c>
      <c r="I75" s="263">
        <v>772197.07000000007</v>
      </c>
      <c r="J75" s="263"/>
      <c r="K75" s="263"/>
      <c r="L75" s="263"/>
      <c r="M75" s="263"/>
      <c r="N75" s="293"/>
      <c r="O75" s="299"/>
      <c r="P75" s="404">
        <f t="shared" si="14"/>
        <v>3612954.21</v>
      </c>
      <c r="Q75" s="264">
        <v>638457.29</v>
      </c>
      <c r="R75" s="264">
        <f t="shared" si="15"/>
        <v>4251411.5</v>
      </c>
      <c r="S75" s="264">
        <f>+'2013 - plan'!D73+'2013 - plan'!E73+'2013 - plan'!F73</f>
        <v>1749999.9900000002</v>
      </c>
      <c r="T75" s="428">
        <f t="shared" si="16"/>
        <v>2501411.5099999998</v>
      </c>
      <c r="U75" s="229"/>
      <c r="V75" s="229"/>
      <c r="W75" s="229"/>
      <c r="X75" s="265">
        <f t="shared" si="4"/>
        <v>0.10275751450511945</v>
      </c>
      <c r="Y75" s="2"/>
      <c r="Z75" s="2"/>
      <c r="AA75" s="2"/>
      <c r="AB75" s="2"/>
      <c r="AC75" s="2"/>
      <c r="AD75" s="2"/>
      <c r="AE75" s="2"/>
      <c r="AF75" s="2"/>
    </row>
    <row r="76" spans="1:32" ht="25.5">
      <c r="B76" s="2"/>
      <c r="C76" s="341" t="str">
        <f>IF(MasterSheet!$A$1=1,MasterSheet!C393,MasterSheet!B393)</f>
        <v>Transferi institucijama pojedinicima nevladinom i javnom sektoru</v>
      </c>
      <c r="D76" s="444">
        <f>+SUM(D77:D82)</f>
        <v>4729453.0200000005</v>
      </c>
      <c r="E76" s="254">
        <f t="shared" ref="E76:O76" si="20">+SUM(E77:E82)</f>
        <v>3668588.0200000005</v>
      </c>
      <c r="F76" s="254">
        <f t="shared" si="20"/>
        <v>11943087.779999999</v>
      </c>
      <c r="G76" s="254">
        <f t="shared" si="20"/>
        <v>8801515.4700000007</v>
      </c>
      <c r="H76" s="254">
        <f t="shared" si="20"/>
        <v>7959182.7299999995</v>
      </c>
      <c r="I76" s="254">
        <f t="shared" si="20"/>
        <v>8709222.3800000008</v>
      </c>
      <c r="J76" s="254">
        <f t="shared" si="20"/>
        <v>0</v>
      </c>
      <c r="K76" s="254">
        <f t="shared" si="20"/>
        <v>0</v>
      </c>
      <c r="L76" s="254">
        <f t="shared" si="20"/>
        <v>0</v>
      </c>
      <c r="M76" s="254">
        <f t="shared" si="20"/>
        <v>0</v>
      </c>
      <c r="N76" s="377">
        <f t="shared" si="20"/>
        <v>0</v>
      </c>
      <c r="O76" s="340">
        <f t="shared" si="20"/>
        <v>0</v>
      </c>
      <c r="P76" s="258">
        <f t="shared" si="14"/>
        <v>45811049.399999999</v>
      </c>
      <c r="Q76" s="258">
        <v>8947545.6400000006</v>
      </c>
      <c r="R76" s="258">
        <f t="shared" si="15"/>
        <v>54758595.039999999</v>
      </c>
      <c r="S76" s="258">
        <f>+'2013 - plan'!D74+'2013 - plan'!E74+'2013 - plan'!F74</f>
        <v>23320174.050000001</v>
      </c>
      <c r="T76" s="428">
        <f t="shared" si="16"/>
        <v>31438420.989999998</v>
      </c>
      <c r="U76" s="229"/>
      <c r="V76" s="229"/>
      <c r="W76" s="229"/>
      <c r="X76" s="259">
        <f t="shared" si="4"/>
        <v>1.3029308703071671</v>
      </c>
      <c r="Y76" s="2"/>
      <c r="Z76" s="2"/>
      <c r="AA76" s="2"/>
      <c r="AB76" s="2"/>
      <c r="AC76" s="2"/>
      <c r="AD76" s="2"/>
      <c r="AE76" s="2"/>
      <c r="AF76" s="2"/>
    </row>
    <row r="77" spans="1:32">
      <c r="B77" s="2">
        <v>431</v>
      </c>
      <c r="C77" s="319" t="str">
        <f>IF(MasterSheet!$A$1=1,MasterSheet!C394,MasterSheet!B394)</f>
        <v>Transferi javnim institucijama</v>
      </c>
      <c r="D77" s="359">
        <v>4555242.32</v>
      </c>
      <c r="E77" s="231">
        <v>2710807.5400000005</v>
      </c>
      <c r="F77" s="263">
        <v>10311379.629999999</v>
      </c>
      <c r="G77" s="263">
        <v>8801515.4700000007</v>
      </c>
      <c r="H77" s="263">
        <v>7959182.7299999995</v>
      </c>
      <c r="I77" s="263">
        <v>6884149.2600000007</v>
      </c>
      <c r="J77" s="263"/>
      <c r="K77" s="263"/>
      <c r="L77" s="263"/>
      <c r="M77" s="263"/>
      <c r="N77" s="293"/>
      <c r="O77" s="299"/>
      <c r="P77" s="408">
        <f t="shared" si="14"/>
        <v>41222276.949999996</v>
      </c>
      <c r="Q77" s="264">
        <v>6814693.6900000004</v>
      </c>
      <c r="R77" s="264">
        <f t="shared" si="15"/>
        <v>48036970.639999993</v>
      </c>
      <c r="S77" s="264">
        <f>+'2013 - plan'!D75+'2013 - plan'!E75+'2013 - plan'!F75</f>
        <v>18019117.5</v>
      </c>
      <c r="T77" s="428">
        <f t="shared" si="16"/>
        <v>30017853.139999993</v>
      </c>
      <c r="U77" s="229"/>
      <c r="V77" s="229"/>
      <c r="W77" s="229"/>
      <c r="X77" s="265">
        <f t="shared" si="4"/>
        <v>1.1724197084755403</v>
      </c>
      <c r="Y77" s="2"/>
      <c r="Z77" s="2"/>
      <c r="AA77" s="2"/>
      <c r="AB77" s="2"/>
      <c r="AC77" s="2"/>
      <c r="AD77" s="2"/>
      <c r="AE77" s="2"/>
      <c r="AF77" s="2"/>
    </row>
    <row r="78" spans="1:32" hidden="1">
      <c r="B78" s="2"/>
      <c r="C78" s="319" t="str">
        <f>IF(MasterSheet!$A$1=1,MasterSheet!C395,MasterSheet!B395)</f>
        <v>Transferi nevladinim organizacijama</v>
      </c>
      <c r="D78" s="359">
        <v>9800</v>
      </c>
      <c r="E78" s="231">
        <v>23187.5</v>
      </c>
      <c r="F78" s="263">
        <v>22687.5</v>
      </c>
      <c r="G78" s="263"/>
      <c r="H78" s="263"/>
      <c r="I78" s="263">
        <v>23337.5</v>
      </c>
      <c r="J78" s="263"/>
      <c r="K78" s="263"/>
      <c r="L78" s="263"/>
      <c r="M78" s="263"/>
      <c r="N78" s="293"/>
      <c r="O78" s="299"/>
      <c r="P78" s="408">
        <f t="shared" si="14"/>
        <v>79012.5</v>
      </c>
      <c r="Q78" s="264">
        <v>23116.67</v>
      </c>
      <c r="R78" s="264">
        <f t="shared" si="15"/>
        <v>102129.17</v>
      </c>
      <c r="S78" s="264">
        <f>+'2013 - plan'!D76+'2013 - plan'!E76+'2013 - plan'!F76</f>
        <v>633656.55000000005</v>
      </c>
      <c r="T78" s="428">
        <f t="shared" si="16"/>
        <v>-531527.38</v>
      </c>
      <c r="U78" s="229"/>
      <c r="V78" s="229"/>
      <c r="W78" s="229"/>
      <c r="X78" s="265">
        <f t="shared" si="4"/>
        <v>2.247226962457338E-3</v>
      </c>
      <c r="Y78" s="2"/>
      <c r="Z78" s="2"/>
      <c r="AA78" s="2"/>
      <c r="AB78" s="2"/>
      <c r="AC78" s="2"/>
      <c r="AD78" s="2"/>
      <c r="AE78" s="2"/>
      <c r="AF78" s="2"/>
    </row>
    <row r="79" spans="1:32" hidden="1">
      <c r="B79" s="2"/>
      <c r="C79" s="319" t="str">
        <f>IF(MasterSheet!$A$1=1,MasterSheet!C396,MasterSheet!B396)</f>
        <v>Transferi pojedincima</v>
      </c>
      <c r="D79" s="359">
        <v>164410.70000000001</v>
      </c>
      <c r="E79" s="231">
        <v>934592.98</v>
      </c>
      <c r="F79" s="263">
        <v>1609020.6500000001</v>
      </c>
      <c r="G79" s="263"/>
      <c r="H79" s="263"/>
      <c r="I79" s="263">
        <v>1567317.01</v>
      </c>
      <c r="J79" s="263"/>
      <c r="K79" s="263"/>
      <c r="L79" s="263"/>
      <c r="M79" s="263"/>
      <c r="N79" s="293"/>
      <c r="O79" s="299"/>
      <c r="P79" s="408">
        <f t="shared" si="14"/>
        <v>4275341.34</v>
      </c>
      <c r="Q79" s="264">
        <v>2107235.2799999998</v>
      </c>
      <c r="R79" s="264">
        <f t="shared" si="15"/>
        <v>6382576.6199999992</v>
      </c>
      <c r="S79" s="264">
        <f>+'2013 - plan'!D77+'2013 - plan'!E77+'2013 - plan'!F77</f>
        <v>4604900.01</v>
      </c>
      <c r="T79" s="428">
        <f t="shared" si="16"/>
        <v>1777676.6099999994</v>
      </c>
      <c r="U79" s="229"/>
      <c r="V79" s="229"/>
      <c r="W79" s="229"/>
      <c r="X79" s="265">
        <f t="shared" si="4"/>
        <v>0.12159673890784982</v>
      </c>
      <c r="Y79" s="2"/>
      <c r="Z79" s="2"/>
      <c r="AA79" s="2"/>
      <c r="AB79" s="2"/>
      <c r="AC79" s="2"/>
      <c r="AD79" s="2"/>
      <c r="AE79" s="2"/>
      <c r="AF79" s="2"/>
    </row>
    <row r="80" spans="1:32" hidden="1">
      <c r="B80" s="2"/>
      <c r="C80" s="319" t="str">
        <f>IF(MasterSheet!$A$1=1,MasterSheet!C397,MasterSheet!B397)</f>
        <v>Transferi opštinama</v>
      </c>
      <c r="D80" s="359">
        <v>0</v>
      </c>
      <c r="E80" s="231">
        <v>0</v>
      </c>
      <c r="F80" s="263">
        <v>0</v>
      </c>
      <c r="G80" s="263"/>
      <c r="H80" s="263"/>
      <c r="I80" s="263">
        <v>234418.61</v>
      </c>
      <c r="J80" s="263"/>
      <c r="K80" s="263"/>
      <c r="L80" s="263"/>
      <c r="M80" s="263"/>
      <c r="N80" s="293"/>
      <c r="O80" s="299"/>
      <c r="P80" s="408">
        <f t="shared" si="14"/>
        <v>234418.61</v>
      </c>
      <c r="Q80" s="264">
        <v>2500</v>
      </c>
      <c r="R80" s="264">
        <f t="shared" si="15"/>
        <v>236918.61</v>
      </c>
      <c r="S80" s="264">
        <f>+'2013 - plan'!D78+'2013 - plan'!E78+'2013 - plan'!F78</f>
        <v>62499.990000000005</v>
      </c>
      <c r="T80" s="428">
        <f t="shared" si="16"/>
        <v>174418.62</v>
      </c>
      <c r="U80" s="229"/>
      <c r="V80" s="229"/>
      <c r="W80" s="229"/>
      <c r="X80" s="265">
        <f t="shared" si="4"/>
        <v>6.6671959613196809E-3</v>
      </c>
      <c r="Y80" s="2"/>
      <c r="Z80" s="2"/>
      <c r="AA80" s="2"/>
      <c r="AB80" s="2"/>
      <c r="AC80" s="2"/>
      <c r="AD80" s="2"/>
      <c r="AE80" s="2"/>
      <c r="AF80" s="2"/>
    </row>
    <row r="81" spans="2:32" hidden="1">
      <c r="B81" s="2"/>
      <c r="C81" s="319" t="s">
        <v>411</v>
      </c>
      <c r="D81" s="359">
        <v>0</v>
      </c>
      <c r="E81" s="231">
        <v>0</v>
      </c>
      <c r="F81" s="263">
        <v>0</v>
      </c>
      <c r="G81" s="263"/>
      <c r="H81" s="263"/>
      <c r="I81" s="263">
        <v>0</v>
      </c>
      <c r="J81" s="263"/>
      <c r="K81" s="263"/>
      <c r="L81" s="263"/>
      <c r="M81" s="263"/>
      <c r="N81" s="293"/>
      <c r="O81" s="299"/>
      <c r="P81" s="408">
        <f t="shared" si="14"/>
        <v>0</v>
      </c>
      <c r="Q81" s="264"/>
      <c r="R81" s="264"/>
      <c r="S81" s="264"/>
      <c r="T81" s="428"/>
      <c r="U81" s="229"/>
      <c r="V81" s="229"/>
      <c r="W81" s="229"/>
      <c r="X81" s="265"/>
      <c r="Y81" s="2"/>
      <c r="Z81" s="2"/>
      <c r="AA81" s="2"/>
      <c r="AB81" s="2"/>
      <c r="AC81" s="2"/>
      <c r="AD81" s="2"/>
      <c r="AE81" s="2"/>
      <c r="AF81" s="2"/>
    </row>
    <row r="82" spans="2:32" ht="13.5" hidden="1" thickBot="1">
      <c r="B82" s="2"/>
      <c r="C82" s="342" t="str">
        <f>IF(MasterSheet!$A$1=1,MasterSheet!C398,MasterSheet!B398)</f>
        <v>Transferi javnim preduzećima</v>
      </c>
      <c r="D82" s="361">
        <v>0</v>
      </c>
      <c r="E82" s="439">
        <v>0</v>
      </c>
      <c r="F82" s="343">
        <v>0</v>
      </c>
      <c r="G82" s="343"/>
      <c r="H82" s="343"/>
      <c r="I82" s="273">
        <v>0</v>
      </c>
      <c r="J82" s="273"/>
      <c r="K82" s="273"/>
      <c r="L82" s="273"/>
      <c r="M82" s="273"/>
      <c r="N82" s="378"/>
      <c r="O82" s="300"/>
      <c r="P82" s="409">
        <f t="shared" si="14"/>
        <v>0</v>
      </c>
      <c r="Q82" s="276">
        <v>0</v>
      </c>
      <c r="R82" s="276">
        <f t="shared" si="15"/>
        <v>0</v>
      </c>
      <c r="S82" s="276">
        <f>+'2013 - plan'!D79+'2013 - plan'!E79+'2013 - plan'!F79</f>
        <v>0</v>
      </c>
      <c r="T82" s="433">
        <f t="shared" si="16"/>
        <v>0</v>
      </c>
      <c r="U82" s="271"/>
      <c r="V82" s="271"/>
      <c r="W82" s="271"/>
      <c r="X82" s="277">
        <f t="shared" si="4"/>
        <v>0</v>
      </c>
      <c r="Y82" s="113">
        <f>D84+D69</f>
        <v>1674720.7100000002</v>
      </c>
      <c r="Z82" s="2"/>
      <c r="AA82" s="2"/>
      <c r="AB82" s="2"/>
      <c r="AC82" s="2"/>
      <c r="AD82" s="2"/>
      <c r="AE82" s="2"/>
      <c r="AF82" s="2"/>
    </row>
    <row r="83" spans="2:32" ht="13.5" thickBot="1">
      <c r="B83" s="2">
        <v>432</v>
      </c>
      <c r="C83" s="342" t="str">
        <f>IF(MasterSheet!$A$1=1,MasterSheet!C399,MasterSheet!B399)</f>
        <v>Ostali transferi</v>
      </c>
      <c r="D83" s="359"/>
      <c r="E83" s="440"/>
      <c r="F83" s="345"/>
      <c r="G83" s="345"/>
      <c r="H83" s="345"/>
      <c r="I83" s="263"/>
      <c r="J83" s="293"/>
      <c r="K83" s="231"/>
      <c r="L83" s="231"/>
      <c r="M83" s="231"/>
      <c r="N83" s="347"/>
      <c r="O83" s="299"/>
      <c r="P83" s="408"/>
      <c r="Q83" s="383"/>
      <c r="R83" s="264"/>
      <c r="S83" s="264"/>
      <c r="T83" s="332"/>
      <c r="U83" s="329"/>
      <c r="V83" s="329"/>
      <c r="W83" s="329"/>
      <c r="X83" s="265"/>
      <c r="Y83" s="113"/>
      <c r="Z83" s="2"/>
      <c r="AA83" s="2"/>
      <c r="AB83" s="2"/>
      <c r="AC83" s="2"/>
      <c r="AD83" s="2"/>
      <c r="AE83" s="2"/>
      <c r="AF83" s="2"/>
    </row>
    <row r="84" spans="2:32" ht="14.25" thickTop="1" thickBot="1">
      <c r="B84" s="2">
        <v>44</v>
      </c>
      <c r="C84" s="313" t="str">
        <f>IF(MasterSheet!$A$1=1,MasterSheet!C400,MasterSheet!B400)</f>
        <v>Kapitalni budžet</v>
      </c>
      <c r="D84" s="278">
        <v>1660981.6800000002</v>
      </c>
      <c r="E84" s="280">
        <v>706574.48</v>
      </c>
      <c r="F84" s="279">
        <v>6200648.6299999999</v>
      </c>
      <c r="G84" s="279">
        <v>3101737.11</v>
      </c>
      <c r="H84" s="279">
        <v>6084586.5700000003</v>
      </c>
      <c r="I84" s="279">
        <v>5981156.5</v>
      </c>
      <c r="J84" s="344"/>
      <c r="K84" s="280"/>
      <c r="L84" s="280"/>
      <c r="M84" s="280"/>
      <c r="N84" s="831"/>
      <c r="O84" s="344"/>
      <c r="P84" s="402">
        <f t="shared" si="14"/>
        <v>23735684.969999999</v>
      </c>
      <c r="Q84" s="382">
        <v>4422241.25</v>
      </c>
      <c r="R84" s="219">
        <f t="shared" si="15"/>
        <v>28157926.219999999</v>
      </c>
      <c r="S84" s="219">
        <f>+'2013 - plan'!D80+'2013 - plan'!E80+'2013 - plan'!F80</f>
        <v>16409750.01</v>
      </c>
      <c r="T84" s="832">
        <f t="shared" si="16"/>
        <v>11748176.209999999</v>
      </c>
      <c r="U84" s="833"/>
      <c r="V84" s="833"/>
      <c r="W84" s="833"/>
      <c r="X84" s="220">
        <f t="shared" si="4"/>
        <v>0.67507636433447094</v>
      </c>
      <c r="Y84" s="113"/>
      <c r="Z84" s="2"/>
      <c r="AA84" s="2"/>
      <c r="AB84" s="2"/>
      <c r="AC84" s="2"/>
      <c r="AD84" s="2"/>
      <c r="AE84" s="2"/>
      <c r="AF84" s="2"/>
    </row>
    <row r="85" spans="2:32" ht="13.5" thickTop="1">
      <c r="B85" s="2">
        <v>451</v>
      </c>
      <c r="C85" s="319" t="str">
        <f>IF(MasterSheet!$A$1=1,MasterSheet!C401,MasterSheet!B401)</f>
        <v>Pozajmice i krediti</v>
      </c>
      <c r="D85" s="448">
        <v>46726.67</v>
      </c>
      <c r="E85" s="231">
        <v>493119.12</v>
      </c>
      <c r="F85" s="263">
        <v>0</v>
      </c>
      <c r="G85" s="263">
        <v>286420</v>
      </c>
      <c r="H85" s="263">
        <v>0</v>
      </c>
      <c r="I85" s="263">
        <v>411760.67</v>
      </c>
      <c r="J85" s="263"/>
      <c r="K85" s="263"/>
      <c r="L85" s="263"/>
      <c r="M85" s="263"/>
      <c r="N85" s="293"/>
      <c r="O85" s="299"/>
      <c r="P85" s="408">
        <f t="shared" si="14"/>
        <v>1238026.46</v>
      </c>
      <c r="Q85" s="383">
        <v>614160.66</v>
      </c>
      <c r="R85" s="264">
        <f t="shared" si="15"/>
        <v>1852187.12</v>
      </c>
      <c r="S85" s="264">
        <f>+'2013 - plan'!D81+'2013 - plan'!E81+'2013 - plan'!F81</f>
        <v>430000.02</v>
      </c>
      <c r="T85" s="332">
        <f t="shared" si="16"/>
        <v>1422187.1</v>
      </c>
      <c r="U85" s="310"/>
      <c r="V85" s="310"/>
      <c r="W85" s="310"/>
      <c r="X85" s="265">
        <f t="shared" si="4"/>
        <v>3.5211218998862343E-2</v>
      </c>
      <c r="Y85" s="2"/>
      <c r="Z85" s="2"/>
      <c r="AA85" s="2"/>
      <c r="AB85" s="2"/>
      <c r="AC85" s="2"/>
      <c r="AD85" s="2"/>
      <c r="AE85" s="2"/>
      <c r="AF85" s="2"/>
    </row>
    <row r="86" spans="2:32" ht="13.5" thickBot="1">
      <c r="B86" s="2">
        <v>47</v>
      </c>
      <c r="C86" s="342" t="str">
        <f>IF(MasterSheet!$A$1=1,MasterSheet!C402,MasterSheet!B402)</f>
        <v>Rezerve</v>
      </c>
      <c r="D86" s="446">
        <v>987800</v>
      </c>
      <c r="E86" s="439">
        <v>1479416.02</v>
      </c>
      <c r="F86" s="343">
        <v>1804250.62</v>
      </c>
      <c r="G86" s="343">
        <v>0</v>
      </c>
      <c r="H86" s="343">
        <v>227494.67</v>
      </c>
      <c r="I86" s="273">
        <v>653597.98</v>
      </c>
      <c r="J86" s="273"/>
      <c r="K86" s="273"/>
      <c r="L86" s="273"/>
      <c r="M86" s="273"/>
      <c r="N86" s="378"/>
      <c r="O86" s="300"/>
      <c r="P86" s="409">
        <f t="shared" si="14"/>
        <v>5152559.290000001</v>
      </c>
      <c r="Q86" s="384">
        <v>381882.21</v>
      </c>
      <c r="R86" s="276">
        <f t="shared" si="15"/>
        <v>5534441.5000000009</v>
      </c>
      <c r="S86" s="276">
        <f>+'2013 - plan'!D82+'2013 - plan'!E82+'2013 - plan'!F82</f>
        <v>1839017.3699999996</v>
      </c>
      <c r="T86" s="332">
        <f t="shared" si="16"/>
        <v>3695424.1300000013</v>
      </c>
      <c r="U86" s="310"/>
      <c r="V86" s="310"/>
      <c r="W86" s="310"/>
      <c r="X86" s="277">
        <f t="shared" si="4"/>
        <v>0.14654605489192268</v>
      </c>
      <c r="Y86" s="2"/>
      <c r="Z86" s="2"/>
      <c r="AA86" s="2"/>
      <c r="AB86" s="2"/>
      <c r="AC86" s="2"/>
      <c r="AD86" s="2"/>
      <c r="AE86" s="2"/>
      <c r="AF86" s="2"/>
    </row>
    <row r="87" spans="2:32" ht="14.25" thickTop="1" thickBot="1">
      <c r="B87" s="2">
        <v>462</v>
      </c>
      <c r="C87" s="342" t="str">
        <f>IF(MasterSheet!$A$1=1,MasterSheet!C411,MasterSheet!B411)</f>
        <v>Otplata garancija</v>
      </c>
      <c r="D87" s="359">
        <v>5125021.0999999996</v>
      </c>
      <c r="E87" s="231">
        <v>28180.16</v>
      </c>
      <c r="F87" s="263">
        <v>4529565.8099999996</v>
      </c>
      <c r="G87" s="263">
        <v>0</v>
      </c>
      <c r="H87" s="263">
        <v>0</v>
      </c>
      <c r="I87" s="263">
        <v>0</v>
      </c>
      <c r="J87" s="346"/>
      <c r="K87" s="346"/>
      <c r="L87" s="231"/>
      <c r="M87" s="231"/>
      <c r="N87" s="347"/>
      <c r="O87" s="299"/>
      <c r="P87" s="408">
        <f t="shared" si="14"/>
        <v>9682767.0700000003</v>
      </c>
      <c r="Q87" s="383">
        <v>0</v>
      </c>
      <c r="R87" s="332">
        <f t="shared" si="15"/>
        <v>9682767.0700000003</v>
      </c>
      <c r="S87" s="332"/>
      <c r="T87" s="310"/>
      <c r="U87" s="310"/>
      <c r="V87" s="310"/>
      <c r="W87" s="310"/>
      <c r="X87" s="265">
        <f t="shared" si="4"/>
        <v>0.27539155489192263</v>
      </c>
      <c r="Y87" s="2"/>
      <c r="Z87" s="2"/>
      <c r="AA87" s="2"/>
      <c r="AB87" s="2"/>
      <c r="AC87" s="2"/>
      <c r="AD87" s="2"/>
      <c r="AE87" s="2"/>
      <c r="AF87" s="2"/>
    </row>
    <row r="88" spans="2:32" ht="14.25" thickTop="1" thickBot="1">
      <c r="B88" s="2">
        <v>4631</v>
      </c>
      <c r="C88" s="342" t="str">
        <f>IF(MasterSheet!$A$1=1,MasterSheet!C410,MasterSheet!B410)</f>
        <v>Otplata obaveza iz prethodnog perioda</v>
      </c>
      <c r="D88" s="359"/>
      <c r="E88" s="231"/>
      <c r="F88" s="263"/>
      <c r="G88" s="263"/>
      <c r="H88" s="263"/>
      <c r="I88" s="263"/>
      <c r="J88" s="346"/>
      <c r="K88" s="346"/>
      <c r="L88" s="231"/>
      <c r="M88" s="231"/>
      <c r="N88" s="347"/>
      <c r="O88" s="299"/>
      <c r="P88" s="408"/>
      <c r="Q88" s="383"/>
      <c r="R88" s="332"/>
      <c r="S88" s="332"/>
      <c r="T88" s="310"/>
      <c r="U88" s="310"/>
      <c r="V88" s="310"/>
      <c r="W88" s="310"/>
      <c r="X88" s="265"/>
      <c r="Y88" s="2"/>
      <c r="Z88" s="2"/>
      <c r="AA88" s="2"/>
      <c r="AB88" s="2"/>
      <c r="AC88" s="2"/>
      <c r="AD88" s="2"/>
      <c r="AE88" s="2"/>
      <c r="AF88" s="2"/>
    </row>
    <row r="89" spans="2:32" ht="14.25" thickTop="1" thickBot="1">
      <c r="B89" s="2"/>
      <c r="C89" s="728" t="str">
        <f>IF(MasterSheet!$A$1=1,MasterSheet!C403,MasterSheet!B403)</f>
        <v>Gotovinski suficit/deficit</v>
      </c>
      <c r="D89" s="359"/>
      <c r="E89" s="231"/>
      <c r="F89" s="263"/>
      <c r="G89" s="263"/>
      <c r="H89" s="263"/>
      <c r="I89" s="263"/>
      <c r="J89" s="346"/>
      <c r="K89" s="346"/>
      <c r="L89" s="231"/>
      <c r="M89" s="231"/>
      <c r="N89" s="347"/>
      <c r="O89" s="299"/>
      <c r="P89" s="408"/>
      <c r="Q89" s="383"/>
      <c r="R89" s="332"/>
      <c r="S89" s="332"/>
      <c r="T89" s="310"/>
      <c r="U89" s="310"/>
      <c r="V89" s="310"/>
      <c r="W89" s="310"/>
      <c r="X89" s="265"/>
      <c r="Y89" s="2"/>
      <c r="Z89" s="2"/>
      <c r="AA89" s="2"/>
      <c r="AB89" s="2"/>
      <c r="AC89" s="2"/>
      <c r="AD89" s="2"/>
      <c r="AE89" s="2"/>
      <c r="AF89" s="2"/>
    </row>
    <row r="90" spans="2:32" ht="14.25" thickTop="1" thickBot="1">
      <c r="B90" s="2">
        <v>990</v>
      </c>
      <c r="C90" s="342" t="s">
        <v>152</v>
      </c>
      <c r="D90" s="371">
        <v>0</v>
      </c>
      <c r="E90" s="441">
        <v>0</v>
      </c>
      <c r="F90" s="367">
        <v>0</v>
      </c>
      <c r="G90" s="367">
        <v>0</v>
      </c>
      <c r="H90" s="367">
        <v>0</v>
      </c>
      <c r="I90" s="368">
        <v>0</v>
      </c>
      <c r="J90" s="369"/>
      <c r="K90" s="369"/>
      <c r="L90" s="368"/>
      <c r="M90" s="368"/>
      <c r="N90" s="380"/>
      <c r="O90" s="370"/>
      <c r="P90" s="411">
        <f t="shared" si="14"/>
        <v>0</v>
      </c>
      <c r="Q90" s="383"/>
      <c r="R90" s="332"/>
      <c r="S90" s="332"/>
      <c r="T90" s="310"/>
      <c r="U90" s="310"/>
      <c r="V90" s="310"/>
      <c r="W90" s="310"/>
      <c r="X90" s="390"/>
      <c r="Y90" s="2"/>
      <c r="Z90" s="2"/>
      <c r="AA90" s="2"/>
      <c r="AB90" s="2"/>
      <c r="AC90" s="2"/>
      <c r="AD90" s="2"/>
      <c r="AE90" s="2"/>
      <c r="AF90" s="2"/>
    </row>
    <row r="91" spans="2:32" ht="14.25" thickTop="1" thickBot="1">
      <c r="B91" s="2"/>
      <c r="C91" s="313" t="str">
        <f>IF(MasterSheet!$A$1=1,MasterSheet!C405,MasterSheet!B405)</f>
        <v>Korigovani Suficit/ Deficit</v>
      </c>
      <c r="D91" s="363">
        <f t="shared" ref="D91:O91" si="21">+D19-D52</f>
        <v>-23541980.710000008</v>
      </c>
      <c r="E91" s="442">
        <f t="shared" si="21"/>
        <v>-6795277.9000000358</v>
      </c>
      <c r="F91" s="252">
        <f t="shared" si="21"/>
        <v>-15146455.100000024</v>
      </c>
      <c r="G91" s="252">
        <f t="shared" si="21"/>
        <v>-13185270.490000039</v>
      </c>
      <c r="H91" s="252">
        <f t="shared" si="21"/>
        <v>819878.44999995828</v>
      </c>
      <c r="I91" s="252">
        <f t="shared" si="21"/>
        <v>2039317.3566203862</v>
      </c>
      <c r="J91" s="252">
        <f t="shared" si="21"/>
        <v>0</v>
      </c>
      <c r="K91" s="252">
        <f t="shared" si="21"/>
        <v>0</v>
      </c>
      <c r="L91" s="252">
        <f t="shared" si="21"/>
        <v>0</v>
      </c>
      <c r="M91" s="252">
        <f t="shared" si="21"/>
        <v>0</v>
      </c>
      <c r="N91" s="331">
        <f t="shared" si="21"/>
        <v>0</v>
      </c>
      <c r="O91" s="388">
        <f t="shared" si="21"/>
        <v>0</v>
      </c>
      <c r="P91" s="402">
        <f t="shared" si="14"/>
        <v>-55809788.393379763</v>
      </c>
      <c r="Q91" s="382"/>
      <c r="R91" s="310"/>
      <c r="S91" s="310"/>
      <c r="T91" s="310"/>
      <c r="U91" s="310"/>
      <c r="V91" s="310"/>
      <c r="W91" s="310"/>
      <c r="X91" s="220">
        <f t="shared" ref="X91:X102" si="22">+P91/$D$14*100</f>
        <v>-1.5873091124396974</v>
      </c>
      <c r="Y91" s="6"/>
      <c r="Z91" s="2"/>
      <c r="AA91" s="2"/>
      <c r="AB91" s="2"/>
      <c r="AC91" s="2"/>
      <c r="AD91" s="2"/>
      <c r="AE91" s="2"/>
      <c r="AF91" s="2"/>
    </row>
    <row r="92" spans="2:32" ht="14.25" thickTop="1" thickBot="1">
      <c r="B92" s="2"/>
      <c r="C92" s="313" t="str">
        <f>IF(MasterSheet!$A$1=1,MasterSheet!C406,MasterSheet!B406)</f>
        <v>Primarni deficit</v>
      </c>
      <c r="D92" s="363">
        <f>+D91+D65</f>
        <v>-21230321.120000008</v>
      </c>
      <c r="E92" s="442">
        <f t="shared" ref="E92:O92" si="23">+E91+E65</f>
        <v>-5685265.0100000352</v>
      </c>
      <c r="F92" s="252">
        <f t="shared" si="23"/>
        <v>-10521603.840000024</v>
      </c>
      <c r="G92" s="252">
        <f t="shared" si="23"/>
        <v>11477578.919999961</v>
      </c>
      <c r="H92" s="252">
        <f t="shared" si="23"/>
        <v>1742918.1599999582</v>
      </c>
      <c r="I92" s="252">
        <f t="shared" si="23"/>
        <v>7651901.8866203865</v>
      </c>
      <c r="J92" s="252">
        <f t="shared" si="23"/>
        <v>0</v>
      </c>
      <c r="K92" s="252">
        <f t="shared" si="23"/>
        <v>0</v>
      </c>
      <c r="L92" s="252">
        <f t="shared" si="23"/>
        <v>0</v>
      </c>
      <c r="M92" s="252">
        <f t="shared" si="23"/>
        <v>0</v>
      </c>
      <c r="N92" s="331">
        <f t="shared" si="23"/>
        <v>0</v>
      </c>
      <c r="O92" s="388">
        <f t="shared" si="23"/>
        <v>0</v>
      </c>
      <c r="P92" s="402">
        <f t="shared" si="14"/>
        <v>-16564791.003379758</v>
      </c>
      <c r="Q92" s="310"/>
      <c r="R92" s="310"/>
      <c r="S92" s="310"/>
      <c r="T92" s="310"/>
      <c r="U92" s="310"/>
      <c r="V92" s="310"/>
      <c r="W92" s="310"/>
      <c r="X92" s="220">
        <f t="shared" si="22"/>
        <v>-0.47112602398691006</v>
      </c>
      <c r="Y92" s="2"/>
      <c r="Z92" s="2"/>
      <c r="AA92" s="2"/>
      <c r="AB92" s="2"/>
      <c r="AC92" s="2"/>
      <c r="AD92" s="2"/>
      <c r="AE92" s="2"/>
      <c r="AF92" s="2"/>
    </row>
    <row r="93" spans="2:32" ht="14.25" thickTop="1" thickBot="1">
      <c r="B93" s="2"/>
      <c r="C93" s="313" t="str">
        <f>IF(MasterSheet!$A$1=1,MasterSheet!C407,MasterSheet!B407)</f>
        <v>Otplata duga</v>
      </c>
      <c r="D93" s="363">
        <f>+SUM(D94:D96)</f>
        <v>6532985.9199999999</v>
      </c>
      <c r="E93" s="442">
        <f t="shared" ref="E93:O93" si="24">+SUM(E94:E96)</f>
        <v>4915912.82</v>
      </c>
      <c r="F93" s="252">
        <f t="shared" si="24"/>
        <v>9833270.4100000001</v>
      </c>
      <c r="G93" s="252">
        <f t="shared" si="24"/>
        <v>38709994.939999998</v>
      </c>
      <c r="H93" s="252">
        <f t="shared" si="24"/>
        <v>8791984.5899999999</v>
      </c>
      <c r="I93" s="252">
        <f t="shared" si="24"/>
        <v>60612488.649999999</v>
      </c>
      <c r="J93" s="252">
        <f t="shared" si="24"/>
        <v>0</v>
      </c>
      <c r="K93" s="252">
        <f t="shared" si="24"/>
        <v>0</v>
      </c>
      <c r="L93" s="252">
        <f t="shared" si="24"/>
        <v>0</v>
      </c>
      <c r="M93" s="252">
        <f t="shared" si="24"/>
        <v>0</v>
      </c>
      <c r="N93" s="331">
        <f t="shared" si="24"/>
        <v>0</v>
      </c>
      <c r="O93" s="388">
        <f t="shared" si="24"/>
        <v>0</v>
      </c>
      <c r="P93" s="402">
        <f t="shared" si="14"/>
        <v>129396637.32999998</v>
      </c>
      <c r="Q93" s="310"/>
      <c r="R93" s="310"/>
      <c r="S93" s="310"/>
      <c r="T93" s="310"/>
      <c r="U93" s="310"/>
      <c r="V93" s="310"/>
      <c r="W93" s="310"/>
      <c r="X93" s="220">
        <f t="shared" si="22"/>
        <v>3.680222904721274</v>
      </c>
      <c r="Y93" s="2"/>
      <c r="Z93" s="2"/>
      <c r="AA93" s="2"/>
      <c r="AB93" s="2"/>
      <c r="AC93" s="2"/>
      <c r="AD93" s="2"/>
      <c r="AE93" s="2"/>
      <c r="AF93" s="2"/>
    </row>
    <row r="94" spans="2:32" ht="13.5" thickTop="1">
      <c r="B94" s="2">
        <v>4611</v>
      </c>
      <c r="C94" s="319" t="str">
        <f>IF(MasterSheet!$A$1=1,MasterSheet!C408,MasterSheet!B408)</f>
        <v>Otplata duga rezidentima</v>
      </c>
      <c r="D94" s="362">
        <v>510977.05</v>
      </c>
      <c r="E94" s="301">
        <v>2585632.2400000002</v>
      </c>
      <c r="F94" s="297">
        <v>4238041.8499999996</v>
      </c>
      <c r="G94" s="297">
        <v>3685616.07</v>
      </c>
      <c r="H94" s="297">
        <v>5144317.79</v>
      </c>
      <c r="I94" s="297">
        <v>35693419.079999998</v>
      </c>
      <c r="J94" s="297"/>
      <c r="K94" s="297"/>
      <c r="L94" s="297"/>
      <c r="M94" s="297"/>
      <c r="N94" s="379"/>
      <c r="O94" s="299"/>
      <c r="P94" s="408">
        <f t="shared" si="14"/>
        <v>51858004.079999998</v>
      </c>
      <c r="Q94" s="310"/>
      <c r="R94" s="310"/>
      <c r="S94" s="310"/>
      <c r="T94" s="310"/>
      <c r="U94" s="310"/>
      <c r="V94" s="310"/>
      <c r="W94" s="310"/>
      <c r="X94" s="265">
        <f t="shared" si="22"/>
        <v>1.4749147918088736</v>
      </c>
      <c r="Y94" s="2"/>
      <c r="Z94" s="2"/>
      <c r="AA94" s="2"/>
      <c r="AB94" s="2"/>
      <c r="AC94" s="2"/>
      <c r="AD94" s="2"/>
      <c r="AE94" s="2"/>
      <c r="AF94" s="2"/>
    </row>
    <row r="95" spans="2:32">
      <c r="B95" s="2">
        <v>4612</v>
      </c>
      <c r="C95" s="319" t="str">
        <f>IF(MasterSheet!$A$1=1,MasterSheet!C409,MasterSheet!B409)</f>
        <v>Otplata duga nerezidentima</v>
      </c>
      <c r="D95" s="359">
        <v>2484610.71</v>
      </c>
      <c r="E95" s="231">
        <v>750667.64</v>
      </c>
      <c r="F95" s="263">
        <v>3746284.28</v>
      </c>
      <c r="G95" s="263">
        <v>33645805.93</v>
      </c>
      <c r="H95" s="263">
        <v>2346974.08</v>
      </c>
      <c r="I95" s="263">
        <v>15387656.43</v>
      </c>
      <c r="J95" s="263"/>
      <c r="K95" s="263"/>
      <c r="L95" s="263"/>
      <c r="M95" s="263"/>
      <c r="N95" s="293"/>
      <c r="O95" s="299"/>
      <c r="P95" s="408">
        <f t="shared" si="14"/>
        <v>58361999.07</v>
      </c>
      <c r="Q95" s="310"/>
      <c r="R95" s="310"/>
      <c r="S95" s="310"/>
      <c r="T95" s="310"/>
      <c r="U95" s="310"/>
      <c r="V95" s="310"/>
      <c r="W95" s="310"/>
      <c r="X95" s="265">
        <f t="shared" si="22"/>
        <v>1.6598975844709898</v>
      </c>
      <c r="Y95" s="2"/>
      <c r="Z95" s="2"/>
      <c r="AA95" s="2"/>
      <c r="AB95" s="2"/>
      <c r="AC95" s="2"/>
      <c r="AD95" s="2"/>
      <c r="AE95" s="2"/>
      <c r="AF95" s="2"/>
    </row>
    <row r="96" spans="2:32" ht="13.5" thickBot="1">
      <c r="B96" s="2">
        <v>4630</v>
      </c>
      <c r="C96" s="319" t="str">
        <f>IF(MasterSheet!$A$1=1,MasterSheet!C410,MasterSheet!B410)</f>
        <v>Otplata obaveza iz prethodnog perioda</v>
      </c>
      <c r="D96" s="361">
        <v>3537398.1600000006</v>
      </c>
      <c r="E96" s="274">
        <v>1579612.94</v>
      </c>
      <c r="F96" s="273">
        <v>1848944.2800000003</v>
      </c>
      <c r="G96" s="273">
        <v>1378572.9400000004</v>
      </c>
      <c r="H96" s="273">
        <v>1300692.7199999997</v>
      </c>
      <c r="I96" s="273">
        <v>9531413.1399999987</v>
      </c>
      <c r="J96" s="273"/>
      <c r="K96" s="273"/>
      <c r="L96" s="273"/>
      <c r="M96" s="273"/>
      <c r="N96" s="378"/>
      <c r="O96" s="299"/>
      <c r="P96" s="408">
        <f t="shared" si="14"/>
        <v>19176634.18</v>
      </c>
      <c r="Q96" s="310"/>
      <c r="R96" s="310"/>
      <c r="S96" s="310"/>
      <c r="T96" s="310"/>
      <c r="U96" s="310"/>
      <c r="V96" s="310"/>
      <c r="W96" s="310"/>
      <c r="X96" s="265">
        <f t="shared" si="22"/>
        <v>0.54541052844141069</v>
      </c>
      <c r="Y96" s="2"/>
      <c r="Z96" s="2"/>
      <c r="AA96" s="2"/>
      <c r="AB96" s="2"/>
      <c r="AC96" s="2"/>
      <c r="AD96" s="2"/>
      <c r="AE96" s="2"/>
      <c r="AF96" s="2"/>
    </row>
    <row r="97" spans="2:32" ht="14.25" thickTop="1" thickBot="1">
      <c r="B97" s="2"/>
      <c r="C97" s="313" t="str">
        <f>IF(MasterSheet!$A$1=1,MasterSheet!C412,MasterSheet!B412)</f>
        <v>Nedostajuća sredstva</v>
      </c>
      <c r="D97" s="363">
        <f>+D91-D93</f>
        <v>-30074966.63000001</v>
      </c>
      <c r="E97" s="252">
        <f t="shared" ref="E97:O97" si="25">+E91-E93</f>
        <v>-11711190.720000036</v>
      </c>
      <c r="F97" s="252">
        <f t="shared" si="25"/>
        <v>-24979725.510000024</v>
      </c>
      <c r="G97" s="252">
        <f t="shared" si="25"/>
        <v>-51895265.430000037</v>
      </c>
      <c r="H97" s="252">
        <f t="shared" si="25"/>
        <v>-7972106.1400000416</v>
      </c>
      <c r="I97" s="252">
        <f t="shared" si="25"/>
        <v>-58573171.293379612</v>
      </c>
      <c r="J97" s="252">
        <f t="shared" si="25"/>
        <v>0</v>
      </c>
      <c r="K97" s="252">
        <f t="shared" si="25"/>
        <v>0</v>
      </c>
      <c r="L97" s="252">
        <f t="shared" si="25"/>
        <v>0</v>
      </c>
      <c r="M97" s="252">
        <f t="shared" si="25"/>
        <v>0</v>
      </c>
      <c r="N97" s="331">
        <f t="shared" si="25"/>
        <v>0</v>
      </c>
      <c r="O97" s="388">
        <f t="shared" si="25"/>
        <v>0</v>
      </c>
      <c r="P97" s="402">
        <f t="shared" si="14"/>
        <v>-185206425.72337976</v>
      </c>
      <c r="Q97" s="310"/>
      <c r="R97" s="310"/>
      <c r="S97" s="310"/>
      <c r="T97" s="310"/>
      <c r="U97" s="310"/>
      <c r="V97" s="310"/>
      <c r="W97" s="310"/>
      <c r="X97" s="220">
        <f t="shared" si="22"/>
        <v>-5.2675320171609714</v>
      </c>
      <c r="Y97" s="2"/>
      <c r="Z97" s="2"/>
      <c r="AA97" s="2"/>
      <c r="AB97" s="2"/>
      <c r="AC97" s="2"/>
      <c r="AD97" s="2"/>
      <c r="AE97" s="2"/>
      <c r="AF97" s="2"/>
    </row>
    <row r="98" spans="2:32" ht="14.25" thickTop="1" thickBot="1">
      <c r="B98" s="2"/>
      <c r="C98" s="313" t="str">
        <f>IF(MasterSheet!$A$1=1,MasterSheet!C413,MasterSheet!B413)</f>
        <v>Finansiranje</v>
      </c>
      <c r="D98" s="363">
        <f>+SUM(D99:D102)</f>
        <v>30074966.63000001</v>
      </c>
      <c r="E98" s="252">
        <f t="shared" ref="E98:O98" si="26">+SUM(E99:E102)</f>
        <v>11711190.720000036</v>
      </c>
      <c r="F98" s="252">
        <f t="shared" si="26"/>
        <v>24979725.51000002</v>
      </c>
      <c r="G98" s="252">
        <f t="shared" si="26"/>
        <v>51895265.430000037</v>
      </c>
      <c r="H98" s="252">
        <f t="shared" si="26"/>
        <v>7972106.1400000416</v>
      </c>
      <c r="I98" s="252">
        <f t="shared" si="26"/>
        <v>58573171.293379612</v>
      </c>
      <c r="J98" s="252">
        <f t="shared" si="26"/>
        <v>0</v>
      </c>
      <c r="K98" s="252">
        <f t="shared" si="26"/>
        <v>0</v>
      </c>
      <c r="L98" s="252">
        <f t="shared" si="26"/>
        <v>0</v>
      </c>
      <c r="M98" s="252">
        <f t="shared" si="26"/>
        <v>0</v>
      </c>
      <c r="N98" s="331">
        <f t="shared" si="26"/>
        <v>0</v>
      </c>
      <c r="O98" s="388">
        <f t="shared" si="26"/>
        <v>0</v>
      </c>
      <c r="P98" s="402">
        <f t="shared" si="14"/>
        <v>185206425.72337976</v>
      </c>
      <c r="Q98" s="310"/>
      <c r="R98" s="310"/>
      <c r="S98" s="310"/>
      <c r="T98" s="310"/>
      <c r="U98" s="310"/>
      <c r="V98" s="310"/>
      <c r="W98" s="310"/>
      <c r="X98" s="220">
        <f t="shared" si="22"/>
        <v>5.2675320171609714</v>
      </c>
      <c r="Y98" s="2"/>
      <c r="Z98" s="2"/>
      <c r="AA98" s="2"/>
      <c r="AB98" s="2"/>
      <c r="AC98" s="2"/>
      <c r="AD98" s="2"/>
      <c r="AE98" s="2"/>
      <c r="AF98" s="2"/>
    </row>
    <row r="99" spans="2:32" ht="13.5" thickTop="1">
      <c r="B99" s="2">
        <v>7511</v>
      </c>
      <c r="C99" s="319" t="str">
        <f>IF(MasterSheet!$A$1=1,MasterSheet!C414,MasterSheet!B414)</f>
        <v>Pozajmice i krediti iz domaćih izvora</v>
      </c>
      <c r="D99" s="359">
        <v>8351610.0300000003</v>
      </c>
      <c r="E99" s="301">
        <v>1000000</v>
      </c>
      <c r="F99" s="297">
        <v>68600000</v>
      </c>
      <c r="G99" s="297">
        <v>20459149.640000001</v>
      </c>
      <c r="H99" s="297">
        <v>0</v>
      </c>
      <c r="I99" s="297">
        <v>0</v>
      </c>
      <c r="J99" s="297"/>
      <c r="K99" s="297"/>
      <c r="L99" s="297"/>
      <c r="M99" s="297"/>
      <c r="N99" s="379"/>
      <c r="O99" s="299"/>
      <c r="P99" s="408">
        <f t="shared" si="14"/>
        <v>98410759.670000002</v>
      </c>
      <c r="Q99" s="310"/>
      <c r="R99" s="348"/>
      <c r="S99" s="310"/>
      <c r="T99" s="310"/>
      <c r="U99" s="310"/>
      <c r="V99" s="310"/>
      <c r="W99" s="310"/>
      <c r="X99" s="265">
        <f t="shared" si="22"/>
        <v>2.7989408324800911</v>
      </c>
      <c r="Y99" s="2"/>
      <c r="Z99" s="2"/>
      <c r="AA99" s="2"/>
      <c r="AB99" s="2"/>
      <c r="AC99" s="2"/>
      <c r="AD99" s="2"/>
      <c r="AE99" s="2"/>
      <c r="AF99" s="2"/>
    </row>
    <row r="100" spans="2:32">
      <c r="B100" s="2">
        <v>7512</v>
      </c>
      <c r="C100" s="319" t="str">
        <f>IF(MasterSheet!$A$1=1,MasterSheet!C415,MasterSheet!B415)</f>
        <v>Pozajmice i krediti iz inostranih izvora</v>
      </c>
      <c r="D100" s="359">
        <v>113399.21</v>
      </c>
      <c r="E100" s="231">
        <v>291764.21999999997</v>
      </c>
      <c r="F100" s="263">
        <v>307940.25</v>
      </c>
      <c r="G100" s="263">
        <v>457882.19</v>
      </c>
      <c r="H100" s="263">
        <v>177927.55</v>
      </c>
      <c r="I100" s="263">
        <v>524720.36</v>
      </c>
      <c r="J100" s="263"/>
      <c r="K100" s="263"/>
      <c r="L100" s="263"/>
      <c r="M100" s="263"/>
      <c r="N100" s="293"/>
      <c r="O100" s="299"/>
      <c r="P100" s="408">
        <f t="shared" si="14"/>
        <v>1873633.7799999998</v>
      </c>
      <c r="Q100" s="310"/>
      <c r="R100" s="310"/>
      <c r="S100" s="310"/>
      <c r="T100" s="310"/>
      <c r="U100" s="310"/>
      <c r="V100" s="310"/>
      <c r="W100" s="310"/>
      <c r="X100" s="265">
        <f t="shared" si="22"/>
        <v>5.3288787827076224E-2</v>
      </c>
      <c r="Y100" s="2"/>
      <c r="Z100" s="2"/>
      <c r="AA100" s="2"/>
      <c r="AB100" s="2"/>
      <c r="AC100" s="2"/>
      <c r="AD100" s="2"/>
      <c r="AE100" s="2"/>
      <c r="AF100" s="2"/>
    </row>
    <row r="101" spans="2:32">
      <c r="B101" s="2">
        <v>72</v>
      </c>
      <c r="C101" s="319" t="str">
        <f>IF(MasterSheet!$A$1=1,MasterSheet!C417,MasterSheet!B417)</f>
        <v>Prihodi od privatizacije</v>
      </c>
      <c r="D101" s="359">
        <v>238690.3</v>
      </c>
      <c r="E101" s="231">
        <v>117596.01</v>
      </c>
      <c r="F101" s="263">
        <v>238150.88</v>
      </c>
      <c r="G101" s="263">
        <v>57269.99</v>
      </c>
      <c r="H101" s="263">
        <v>144908.31</v>
      </c>
      <c r="I101" s="263">
        <v>185990.97</v>
      </c>
      <c r="J101" s="263"/>
      <c r="K101" s="263"/>
      <c r="L101" s="263"/>
      <c r="M101" s="263"/>
      <c r="N101" s="293"/>
      <c r="O101" s="299"/>
      <c r="P101" s="408">
        <f t="shared" si="14"/>
        <v>982606.46</v>
      </c>
      <c r="Q101" s="310"/>
      <c r="R101" s="310"/>
      <c r="S101" s="310"/>
      <c r="T101" s="310"/>
      <c r="U101" s="310"/>
      <c r="V101" s="310"/>
      <c r="W101" s="310"/>
      <c r="X101" s="265">
        <f t="shared" si="22"/>
        <v>2.7946713879408419E-2</v>
      </c>
      <c r="Y101" s="2"/>
      <c r="Z101" s="2"/>
      <c r="AA101" s="2"/>
      <c r="AB101" s="2"/>
      <c r="AC101" s="2"/>
      <c r="AD101" s="2"/>
      <c r="AE101" s="2"/>
      <c r="AF101" s="2"/>
    </row>
    <row r="102" spans="2:32" ht="13.5" thickBot="1">
      <c r="B102" s="2"/>
      <c r="C102" s="302" t="str">
        <f>IF(MasterSheet!$A$1=1,MasterSheet!C418,MasterSheet!B418)</f>
        <v>Povećanje/smanjenje depozita</v>
      </c>
      <c r="D102" s="364">
        <f t="shared" ref="D102:O102" si="27">-D97-SUM(D99:D101)</f>
        <v>21371267.090000011</v>
      </c>
      <c r="E102" s="443">
        <f t="shared" si="27"/>
        <v>10301830.490000036</v>
      </c>
      <c r="F102" s="327">
        <f t="shared" si="27"/>
        <v>-44166365.619999975</v>
      </c>
      <c r="G102" s="327">
        <f t="shared" si="27"/>
        <v>30920963.610000037</v>
      </c>
      <c r="H102" s="327">
        <f t="shared" si="27"/>
        <v>7649270.2800000412</v>
      </c>
      <c r="I102" s="304">
        <f t="shared" si="27"/>
        <v>57862459.963379614</v>
      </c>
      <c r="J102" s="304">
        <f t="shared" si="27"/>
        <v>0</v>
      </c>
      <c r="K102" s="304">
        <f t="shared" si="27"/>
        <v>0</v>
      </c>
      <c r="L102" s="304">
        <f t="shared" si="27"/>
        <v>0</v>
      </c>
      <c r="M102" s="304">
        <f t="shared" si="27"/>
        <v>0</v>
      </c>
      <c r="N102" s="381">
        <f t="shared" si="27"/>
        <v>0</v>
      </c>
      <c r="O102" s="349">
        <f t="shared" si="27"/>
        <v>0</v>
      </c>
      <c r="P102" s="307">
        <f t="shared" si="14"/>
        <v>83939425.813379765</v>
      </c>
      <c r="Q102" s="329"/>
      <c r="R102" s="310"/>
      <c r="S102" s="310"/>
      <c r="T102" s="310"/>
      <c r="U102" s="310"/>
      <c r="V102" s="310"/>
      <c r="W102" s="310"/>
      <c r="X102" s="308">
        <f t="shared" si="22"/>
        <v>2.387355682974396</v>
      </c>
      <c r="Y102" s="2"/>
      <c r="Z102" s="2"/>
      <c r="AA102" s="2"/>
      <c r="AB102" s="2"/>
      <c r="AC102" s="2"/>
      <c r="AD102" s="2"/>
      <c r="AE102" s="2"/>
      <c r="AF102" s="2"/>
    </row>
    <row r="103" spans="2:32" s="2" customFormat="1" ht="13.5" thickTop="1">
      <c r="C103" s="309" t="str">
        <f>IF(MasterSheet!$A$1=1,MasterSheet!C419,MasterSheet!B419)</f>
        <v>Izvor: Ministarstvo finansija Crne Gore</v>
      </c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</row>
    <row r="104" spans="2:32" s="2" customFormat="1">
      <c r="C104" s="350" t="s">
        <v>409</v>
      </c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</row>
    <row r="105" spans="2:32" s="2" customFormat="1"/>
    <row r="106" spans="2:32" s="2" customFormat="1"/>
    <row r="107" spans="2:32" s="2" customFormat="1"/>
    <row r="108" spans="2:32" s="2" customFormat="1"/>
    <row r="109" spans="2:32" s="2" customFormat="1"/>
    <row r="110" spans="2:32" s="2" customFormat="1"/>
    <row r="111" spans="2:32" s="2" customFormat="1"/>
    <row r="112" spans="2:3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</sheetData>
  <sheetProtection formatCells="0" formatColumns="0" formatRows="0" sort="0" autoFilter="0" pivotTables="0"/>
  <mergeCells count="5">
    <mergeCell ref="D7:P7"/>
    <mergeCell ref="D8:P8"/>
    <mergeCell ref="D14:X14"/>
    <mergeCell ref="C17:C18"/>
    <mergeCell ref="D17:X17"/>
  </mergeCells>
  <printOptions horizontalCentered="1" verticalCentered="1"/>
  <pageMargins left="0" right="0" top="0.15748031496062992" bottom="0" header="0.15748031496062992" footer="0"/>
  <pageSetup scale="4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7"/>
  <sheetViews>
    <sheetView topLeftCell="A3" zoomScale="90" zoomScaleNormal="90" workbookViewId="0">
      <selection activeCell="I3" sqref="I1:I1048576"/>
    </sheetView>
  </sheetViews>
  <sheetFormatPr defaultRowHeight="12.75"/>
  <cols>
    <col min="1" max="2" width="9.140625" style="392"/>
    <col min="3" max="3" width="54.7109375" style="392" customWidth="1"/>
    <col min="4" max="4" width="10.7109375" style="393" customWidth="1"/>
    <col min="5" max="7" width="10.7109375" style="392" customWidth="1"/>
    <col min="8" max="8" width="10.7109375" style="393" customWidth="1"/>
    <col min="9" max="15" width="10.7109375" style="392" customWidth="1"/>
    <col min="16" max="16" width="9.7109375" style="392" bestFit="1" customWidth="1"/>
    <col min="17" max="16384" width="9.140625" style="392"/>
  </cols>
  <sheetData>
    <row r="1" spans="1:3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A3" s="8"/>
      <c r="B3" s="8"/>
      <c r="C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>
      <c r="A5" s="8"/>
      <c r="B5" s="8"/>
      <c r="C5" s="394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>
      <c r="A6" s="8"/>
      <c r="B6" s="8"/>
      <c r="C6" s="394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>
      <c r="A7" s="8"/>
      <c r="B7" s="8"/>
      <c r="C7" s="394"/>
      <c r="D7" s="8"/>
      <c r="E7" s="8"/>
      <c r="F7" s="8"/>
      <c r="G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15">
      <c r="A8" s="8"/>
      <c r="B8" s="8"/>
      <c r="C8" s="394"/>
      <c r="D8" s="8"/>
      <c r="E8" s="8"/>
      <c r="F8" s="8"/>
      <c r="G8" s="738" t="str">
        <f>IF(MasterSheet!$A$1=1, MasterSheet!C5,MasterSheet!B5)</f>
        <v>CRNA GORA</v>
      </c>
      <c r="H8" s="738"/>
      <c r="I8" s="73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5">
      <c r="A9" s="8"/>
      <c r="B9" s="8"/>
      <c r="C9" s="8"/>
      <c r="D9" s="8"/>
      <c r="E9" s="8"/>
      <c r="F9" s="738" t="str">
        <f>IF(MasterSheet!$A$1=1, MasterSheet!C6,MasterSheet!B6)</f>
        <v>MINISTARSTVO FINANSIJA</v>
      </c>
      <c r="G9" s="738"/>
      <c r="H9" s="738"/>
      <c r="I9" s="738"/>
      <c r="J9" s="73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8"/>
      <c r="B10" s="8"/>
      <c r="C10" s="5"/>
      <c r="D10" s="5"/>
      <c r="E10" s="5"/>
      <c r="F10" s="5"/>
      <c r="G10" s="5"/>
      <c r="H10" s="8"/>
      <c r="I10" s="5"/>
      <c r="J10" s="5"/>
      <c r="K10" s="5"/>
      <c r="L10" s="5"/>
      <c r="M10" s="5"/>
      <c r="N10" s="5"/>
      <c r="O10" s="5"/>
      <c r="P10" s="5"/>
      <c r="Q10" s="5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8"/>
      <c r="B11" s="8"/>
      <c r="C11" s="5"/>
      <c r="D11" s="5"/>
      <c r="E11" s="5"/>
      <c r="F11" s="5"/>
      <c r="G11" s="5"/>
      <c r="H11" s="8"/>
      <c r="I11" s="5"/>
      <c r="J11" s="5"/>
      <c r="K11" s="5"/>
      <c r="L11" s="5"/>
      <c r="M11" s="5"/>
      <c r="N11" s="5"/>
      <c r="O11" s="5"/>
      <c r="P11" s="5"/>
      <c r="Q11" s="5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8"/>
      <c r="B12" s="8"/>
      <c r="C12" s="10"/>
      <c r="D12" s="5"/>
      <c r="E12" s="5"/>
      <c r="F12" s="5"/>
      <c r="G12" s="5"/>
      <c r="H12" s="8"/>
      <c r="I12" s="5"/>
      <c r="J12" s="5"/>
      <c r="K12" s="5"/>
      <c r="L12" s="5"/>
      <c r="M12" s="5"/>
      <c r="N12" s="5"/>
      <c r="O12" s="5"/>
      <c r="P12" s="5"/>
      <c r="Q12" s="5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t="13.5" thickBot="1">
      <c r="A13" s="8"/>
      <c r="B13" s="8"/>
      <c r="C13" s="5"/>
      <c r="D13" s="5"/>
      <c r="E13" s="5"/>
      <c r="F13" s="5"/>
      <c r="G13" s="5"/>
      <c r="H13" s="8"/>
      <c r="I13" s="5"/>
      <c r="J13" s="5"/>
      <c r="K13" s="5"/>
      <c r="L13" s="5"/>
      <c r="M13" s="5"/>
      <c r="N13" s="5"/>
      <c r="O13" s="5"/>
      <c r="P13" s="5"/>
      <c r="Q13" s="10"/>
      <c r="R13" s="394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ht="17.25" thickTop="1" thickBot="1">
      <c r="B14" s="81"/>
      <c r="C14" s="82" t="str">
        <f>IF(MasterSheet!$A$1=1,MasterSheet!B67,MasterSheet!B66)</f>
        <v>BDP (u mil. €)</v>
      </c>
      <c r="D14" s="741">
        <v>3516000000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3"/>
      <c r="R14" s="80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15.75" thickTop="1">
      <c r="A15" s="39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5"/>
      <c r="Q15" s="15"/>
      <c r="R15" s="15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17.25" customHeight="1" thickBot="1">
      <c r="A16" s="8"/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17.25" customHeight="1" thickTop="1">
      <c r="A17" s="8"/>
      <c r="B17" s="8"/>
      <c r="C17" s="739" t="s">
        <v>410</v>
      </c>
      <c r="D17" s="744">
        <v>2014</v>
      </c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6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5" customHeight="1" thickBot="1">
      <c r="A18" s="8"/>
      <c r="B18" s="8"/>
      <c r="C18" s="740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6" t="str">
        <f>IF(MasterSheet!$A$1=1,MasterSheet!O336,MasterSheet!O335)</f>
        <v>Plan 2014</v>
      </c>
      <c r="Q18" s="216" t="s">
        <v>150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5" customHeight="1" thickTop="1" thickBot="1">
      <c r="A19" s="8"/>
      <c r="B19" s="8"/>
      <c r="C19" s="217" t="str">
        <f>IF(MasterSheet!$A$1=1,MasterSheet!C337,MasterSheet!B337)</f>
        <v>Izvorni prihodi</v>
      </c>
      <c r="D19" s="351">
        <f>+D20+D28+D33+D38+D45+D50+D51</f>
        <v>63091959.823632248</v>
      </c>
      <c r="E19" s="352">
        <f t="shared" ref="E19:O19" si="0">+E20+E28+E33+E38+E45+E50+E51</f>
        <v>80428854.265187562</v>
      </c>
      <c r="F19" s="352">
        <f t="shared" si="0"/>
        <v>89985354.818585575</v>
      </c>
      <c r="G19" s="352">
        <f t="shared" si="0"/>
        <v>106960747.94202131</v>
      </c>
      <c r="H19" s="352">
        <f t="shared" si="0"/>
        <v>97856328.49259159</v>
      </c>
      <c r="I19" s="352">
        <f t="shared" si="0"/>
        <v>105858468.0117318</v>
      </c>
      <c r="J19" s="352">
        <f t="shared" si="0"/>
        <v>123939555.84525104</v>
      </c>
      <c r="K19" s="353">
        <f t="shared" si="0"/>
        <v>126245800.31993175</v>
      </c>
      <c r="L19" s="353">
        <f t="shared" si="0"/>
        <v>121714564.00509749</v>
      </c>
      <c r="M19" s="353">
        <f t="shared" si="0"/>
        <v>115456172.52182575</v>
      </c>
      <c r="N19" s="353">
        <f t="shared" si="0"/>
        <v>98072968.146381721</v>
      </c>
      <c r="O19" s="457">
        <f t="shared" si="0"/>
        <v>146445625.24493268</v>
      </c>
      <c r="P19" s="459">
        <f>+SUM(D19:O19)</f>
        <v>1276056399.4371705</v>
      </c>
      <c r="Q19" s="220">
        <f>+$P19/$D$14*100</f>
        <v>36.292844125061727</v>
      </c>
      <c r="R19" s="396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15" customHeight="1" thickTop="1">
      <c r="A20" s="8"/>
      <c r="B20" s="8"/>
      <c r="C20" s="221" t="str">
        <f>IF(MasterSheet!$A$1=1,MasterSheet!C338,MasterSheet!B338)</f>
        <v>Porezi</v>
      </c>
      <c r="D20" s="336">
        <f>+SUM(D21:D27)</f>
        <v>46630073.989835031</v>
      </c>
      <c r="E20" s="334">
        <f t="shared" ref="E20:O20" si="1">+SUM(E21:E27)</f>
        <v>47737456.241611488</v>
      </c>
      <c r="F20" s="334">
        <f t="shared" si="1"/>
        <v>55661924.949411348</v>
      </c>
      <c r="G20" s="334">
        <f t="shared" si="1"/>
        <v>73380169.878103226</v>
      </c>
      <c r="H20" s="334">
        <f t="shared" si="1"/>
        <v>63336581.53084594</v>
      </c>
      <c r="I20" s="334">
        <f t="shared" si="1"/>
        <v>68150867.818816096</v>
      </c>
      <c r="J20" s="334">
        <f t="shared" si="1"/>
        <v>80502115.642067581</v>
      </c>
      <c r="K20" s="337">
        <f t="shared" si="1"/>
        <v>83661776.550335452</v>
      </c>
      <c r="L20" s="337">
        <f t="shared" si="1"/>
        <v>77286158.272165686</v>
      </c>
      <c r="M20" s="337">
        <f t="shared" si="1"/>
        <v>64936637.53359136</v>
      </c>
      <c r="N20" s="337">
        <f t="shared" si="1"/>
        <v>59626792.723406494</v>
      </c>
      <c r="O20" s="376">
        <f t="shared" si="1"/>
        <v>76918346.229341179</v>
      </c>
      <c r="P20" s="416">
        <f t="shared" ref="P20:P84" si="2">+SUM(D20:O20)</f>
        <v>797828901.35953081</v>
      </c>
      <c r="Q20" s="228">
        <f t="shared" ref="Q20:Q84" si="3">+$P20/$D$14*100</f>
        <v>22.691379447085634</v>
      </c>
      <c r="R20" s="396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15" customHeight="1">
      <c r="A21" s="8"/>
      <c r="B21" s="8"/>
      <c r="C21" s="229" t="str">
        <f>IF(MasterSheet!$A$1=1,MasterSheet!C339,MasterSheet!B339)</f>
        <v>Porez na dohodak fizičkih lica</v>
      </c>
      <c r="D21" s="230">
        <v>5536823.9639416989</v>
      </c>
      <c r="E21" s="231">
        <v>6603739.6076103738</v>
      </c>
      <c r="F21" s="231">
        <v>6676953.4988943152</v>
      </c>
      <c r="G21" s="231">
        <v>6906912.5782146342</v>
      </c>
      <c r="H21" s="231">
        <v>7747493.2498942278</v>
      </c>
      <c r="I21" s="231">
        <v>6933974.2607370922</v>
      </c>
      <c r="J21" s="231">
        <v>7575525.125533646</v>
      </c>
      <c r="K21" s="263">
        <v>8718912.6885207817</v>
      </c>
      <c r="L21" s="263">
        <v>9058811.9435250778</v>
      </c>
      <c r="M21" s="263">
        <v>7322217.3457894176</v>
      </c>
      <c r="N21" s="263">
        <v>7332731.8430695906</v>
      </c>
      <c r="O21" s="293">
        <v>15597558.508764038</v>
      </c>
      <c r="P21" s="417">
        <f t="shared" si="2"/>
        <v>96011654.614494905</v>
      </c>
      <c r="Q21" s="234">
        <f t="shared" si="3"/>
        <v>2.7307069002984901</v>
      </c>
      <c r="R21" s="396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5" customHeight="1">
      <c r="A22" s="8"/>
      <c r="B22" s="8"/>
      <c r="C22" s="229" t="str">
        <f>IF(MasterSheet!$A$1=1,MasterSheet!C340,MasterSheet!B340)</f>
        <v>Porez na dobit pravnih lica</v>
      </c>
      <c r="D22" s="230">
        <v>542155.32839785819</v>
      </c>
      <c r="E22" s="231">
        <v>1152750.3872009208</v>
      </c>
      <c r="F22" s="231">
        <v>5559762.3725619148</v>
      </c>
      <c r="G22" s="231">
        <v>16167122.137942558</v>
      </c>
      <c r="H22" s="231">
        <v>3342015.3051073127</v>
      </c>
      <c r="I22" s="231">
        <v>3973142.0907613225</v>
      </c>
      <c r="J22" s="231">
        <v>4224224.6269917246</v>
      </c>
      <c r="K22" s="263">
        <v>3100839.337515357</v>
      </c>
      <c r="L22" s="263">
        <v>2550420.1743935719</v>
      </c>
      <c r="M22" s="263">
        <v>1409658.4171760734</v>
      </c>
      <c r="N22" s="263">
        <v>1236078.5708177544</v>
      </c>
      <c r="O22" s="293">
        <v>1137472.7826346306</v>
      </c>
      <c r="P22" s="417">
        <f t="shared" si="2"/>
        <v>44395641.531501003</v>
      </c>
      <c r="Q22" s="234">
        <f t="shared" si="3"/>
        <v>1.2626746738197101</v>
      </c>
      <c r="R22" s="396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15" customHeight="1">
      <c r="A23" s="8"/>
      <c r="B23" s="8"/>
      <c r="C23" s="229" t="str">
        <f>IF(MasterSheet!$A$1=1,MasterSheet!C341,MasterSheet!B341)</f>
        <v>Porez na imovinu</v>
      </c>
      <c r="D23" s="230">
        <v>123999.60285150184</v>
      </c>
      <c r="E23" s="231">
        <v>133192.75505076826</v>
      </c>
      <c r="F23" s="231">
        <v>141910.48385757531</v>
      </c>
      <c r="G23" s="231">
        <v>123791.01140095161</v>
      </c>
      <c r="H23" s="231">
        <v>72591.819035106659</v>
      </c>
      <c r="I23" s="231">
        <v>77284.349346340969</v>
      </c>
      <c r="J23" s="231">
        <v>135985.65036623355</v>
      </c>
      <c r="K23" s="263">
        <v>174290.23497475486</v>
      </c>
      <c r="L23" s="263">
        <v>107916.53190533332</v>
      </c>
      <c r="M23" s="263">
        <v>180714.58360820319</v>
      </c>
      <c r="N23" s="263">
        <v>121683.7391894871</v>
      </c>
      <c r="O23" s="293">
        <v>151175.91130578335</v>
      </c>
      <c r="P23" s="417">
        <f t="shared" si="2"/>
        <v>1544536.6728920399</v>
      </c>
      <c r="Q23" s="234">
        <f t="shared" si="3"/>
        <v>4.392880184562116E-2</v>
      </c>
      <c r="R23" s="396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ht="15" customHeight="1">
      <c r="A24" s="8"/>
      <c r="B24" s="8"/>
      <c r="C24" s="229" t="str">
        <f>IF(MasterSheet!$A$1=1,MasterSheet!C342,MasterSheet!B342)</f>
        <v>Porez na dodatu vrijednost</v>
      </c>
      <c r="D24" s="230">
        <v>27323259.649428416</v>
      </c>
      <c r="E24" s="231">
        <v>28192006.566407606</v>
      </c>
      <c r="F24" s="231">
        <v>31780100.537285</v>
      </c>
      <c r="G24" s="231">
        <v>35805625.314933896</v>
      </c>
      <c r="H24" s="231">
        <v>37013677.77422861</v>
      </c>
      <c r="I24" s="231">
        <v>39976192.562335499</v>
      </c>
      <c r="J24" s="231">
        <v>48606896.525866799</v>
      </c>
      <c r="K24" s="263">
        <v>48894010.587532401</v>
      </c>
      <c r="L24" s="263">
        <v>42792605.454785898</v>
      </c>
      <c r="M24" s="263">
        <v>38951776.984054103</v>
      </c>
      <c r="N24" s="263">
        <v>34980132.37681254</v>
      </c>
      <c r="O24" s="293">
        <v>41629346.195520297</v>
      </c>
      <c r="P24" s="417">
        <f t="shared" si="2"/>
        <v>455945630.52919102</v>
      </c>
      <c r="Q24" s="234">
        <f t="shared" si="3"/>
        <v>12.967736932002019</v>
      </c>
      <c r="R24" s="396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15" customHeight="1">
      <c r="A25" s="8"/>
      <c r="B25" s="8"/>
      <c r="C25" s="229" t="str">
        <f>IF(MasterSheet!$A$1=1,MasterSheet!C343,MasterSheet!B343)</f>
        <v xml:space="preserve">Akcize </v>
      </c>
      <c r="D25" s="230">
        <v>11633388.71442843</v>
      </c>
      <c r="E25" s="231">
        <v>9984594.0786474198</v>
      </c>
      <c r="F25" s="231">
        <v>9169040.4450272899</v>
      </c>
      <c r="G25" s="231">
        <v>11715409.875199232</v>
      </c>
      <c r="H25" s="231">
        <v>12580245.774244396</v>
      </c>
      <c r="I25" s="231">
        <v>14576879.575155489</v>
      </c>
      <c r="J25" s="231">
        <v>16788102.358412612</v>
      </c>
      <c r="K25" s="263">
        <v>19929817.141586415</v>
      </c>
      <c r="L25" s="263">
        <v>20074252.942877635</v>
      </c>
      <c r="M25" s="263">
        <v>14472590.829511227</v>
      </c>
      <c r="N25" s="263">
        <v>13977403.069221891</v>
      </c>
      <c r="O25" s="293">
        <v>16210263.721078064</v>
      </c>
      <c r="P25" s="417">
        <f t="shared" si="2"/>
        <v>171111988.52539012</v>
      </c>
      <c r="Q25" s="234">
        <f t="shared" si="3"/>
        <v>4.8666663403125749</v>
      </c>
      <c r="R25" s="396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ht="15" customHeight="1">
      <c r="A26" s="8"/>
      <c r="B26" s="8"/>
      <c r="C26" s="229" t="str">
        <f>IF(MasterSheet!$A$1=1,MasterSheet!C344,MasterSheet!B344)</f>
        <v>Porez na međ. trgov. i transakcije</v>
      </c>
      <c r="D26" s="230">
        <v>1175497.3830894365</v>
      </c>
      <c r="E26" s="231">
        <v>1401258.3069391041</v>
      </c>
      <c r="F26" s="231">
        <v>1982854.7670731111</v>
      </c>
      <c r="G26" s="231">
        <v>2227395.5445058988</v>
      </c>
      <c r="H26" s="231">
        <v>2119281.4538548714</v>
      </c>
      <c r="I26" s="231">
        <v>2128447.743077762</v>
      </c>
      <c r="J26" s="231">
        <v>2626690.2153880983</v>
      </c>
      <c r="K26" s="263">
        <v>2350974.5793777262</v>
      </c>
      <c r="L26" s="263">
        <v>2173809.0200480837</v>
      </c>
      <c r="M26" s="263">
        <v>2170247.5204897081</v>
      </c>
      <c r="N26" s="263">
        <v>1576440.4650937812</v>
      </c>
      <c r="O26" s="293">
        <v>1802456.6976206759</v>
      </c>
      <c r="P26" s="417">
        <f t="shared" si="2"/>
        <v>23735353.696558256</v>
      </c>
      <c r="Q26" s="234">
        <f t="shared" si="3"/>
        <v>0.67506694245046228</v>
      </c>
      <c r="R26" s="396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ht="15" customHeight="1">
      <c r="A27" s="8"/>
      <c r="B27" s="8"/>
      <c r="C27" s="229" t="str">
        <f>IF(MasterSheet!$A$1=1,MasterSheet!C345,MasterSheet!B345)</f>
        <v>Ostali republički porezi</v>
      </c>
      <c r="D27" s="230">
        <v>294949.34769769129</v>
      </c>
      <c r="E27" s="231">
        <v>269914.53975529631</v>
      </c>
      <c r="F27" s="231">
        <v>351302.84471213742</v>
      </c>
      <c r="G27" s="231">
        <v>433913.41590605793</v>
      </c>
      <c r="H27" s="231">
        <v>461276.15448140749</v>
      </c>
      <c r="I27" s="231">
        <v>484947.23740259005</v>
      </c>
      <c r="J27" s="231">
        <v>544691.13950845459</v>
      </c>
      <c r="K27" s="263">
        <v>492931.9808280234</v>
      </c>
      <c r="L27" s="263">
        <v>528342.20463008841</v>
      </c>
      <c r="M27" s="263">
        <v>429431.85296262795</v>
      </c>
      <c r="N27" s="263">
        <v>402322.65920144052</v>
      </c>
      <c r="O27" s="293">
        <v>390072.41241769306</v>
      </c>
      <c r="P27" s="417">
        <f t="shared" si="2"/>
        <v>5084095.7895035082</v>
      </c>
      <c r="Q27" s="234">
        <f t="shared" si="3"/>
        <v>0.14459885635675507</v>
      </c>
      <c r="R27" s="39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ht="15" customHeight="1">
      <c r="A28" s="8"/>
      <c r="B28" s="8"/>
      <c r="C28" s="235" t="str">
        <f>IF(MasterSheet!$A$1=1,MasterSheet!C346,MasterSheet!B346)</f>
        <v>Doprinosi</v>
      </c>
      <c r="D28" s="336">
        <f>+SUM(D29:D32)</f>
        <v>11696495.709410317</v>
      </c>
      <c r="E28" s="334">
        <f t="shared" ref="E28:O28" si="4">+SUM(E29:E32)</f>
        <v>27967194.589402422</v>
      </c>
      <c r="F28" s="334">
        <f t="shared" si="4"/>
        <v>28929880.111931738</v>
      </c>
      <c r="G28" s="334">
        <f t="shared" si="4"/>
        <v>27258327.618631121</v>
      </c>
      <c r="H28" s="334">
        <f t="shared" si="4"/>
        <v>28592562.735781778</v>
      </c>
      <c r="I28" s="334">
        <f t="shared" si="4"/>
        <v>32131723.207960628</v>
      </c>
      <c r="J28" s="334">
        <f t="shared" si="4"/>
        <v>33016814.12419793</v>
      </c>
      <c r="K28" s="337">
        <f t="shared" si="4"/>
        <v>36072346.59471108</v>
      </c>
      <c r="L28" s="337">
        <f t="shared" si="4"/>
        <v>38203128.528232403</v>
      </c>
      <c r="M28" s="337">
        <f t="shared" si="4"/>
        <v>43672969.77403643</v>
      </c>
      <c r="N28" s="337">
        <f t="shared" si="4"/>
        <v>30164652.787533071</v>
      </c>
      <c r="O28" s="376">
        <f t="shared" si="4"/>
        <v>60117077.92735371</v>
      </c>
      <c r="P28" s="416">
        <f t="shared" si="2"/>
        <v>397823173.70918262</v>
      </c>
      <c r="Q28" s="241">
        <f t="shared" si="3"/>
        <v>11.314652267041598</v>
      </c>
      <c r="R28" s="396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15" customHeight="1">
      <c r="A29" s="8"/>
      <c r="B29" s="8"/>
      <c r="C29" s="229" t="str">
        <f>IF(MasterSheet!$A$1=1,MasterSheet!C347,MasterSheet!B347)</f>
        <v>Doprinosi za PIO</v>
      </c>
      <c r="D29" s="230">
        <v>6378060.6572526693</v>
      </c>
      <c r="E29" s="231">
        <v>16126009.982946007</v>
      </c>
      <c r="F29" s="231">
        <v>16569177.415611617</v>
      </c>
      <c r="G29" s="231">
        <v>15916413.916518303</v>
      </c>
      <c r="H29" s="231">
        <v>16700474.831006728</v>
      </c>
      <c r="I29" s="231">
        <v>19303870.20408624</v>
      </c>
      <c r="J29" s="231">
        <v>19954258.836327907</v>
      </c>
      <c r="K29" s="263">
        <v>21157665.831800085</v>
      </c>
      <c r="L29" s="263">
        <v>23691624.075276405</v>
      </c>
      <c r="M29" s="263">
        <v>25779256.658387903</v>
      </c>
      <c r="N29" s="263">
        <v>17637260.472586822</v>
      </c>
      <c r="O29" s="293">
        <v>35668323.820286348</v>
      </c>
      <c r="P29" s="417">
        <f t="shared" si="2"/>
        <v>234882396.70208704</v>
      </c>
      <c r="Q29" s="234">
        <f t="shared" si="3"/>
        <v>6.6803867093881406</v>
      </c>
      <c r="R29" s="396"/>
      <c r="S29" s="397"/>
      <c r="T29" s="39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15" customHeight="1">
      <c r="A30" s="8"/>
      <c r="B30" s="8"/>
      <c r="C30" s="229" t="str">
        <f>IF(MasterSheet!$A$1=1,MasterSheet!C348,MasterSheet!B348)</f>
        <v>Doprinosi za zdravstvo</v>
      </c>
      <c r="D30" s="230">
        <v>4579090.5759970825</v>
      </c>
      <c r="E30" s="231">
        <v>10104184.39535567</v>
      </c>
      <c r="F30" s="231">
        <v>10560309.670724479</v>
      </c>
      <c r="G30" s="231">
        <v>9541998.6085077375</v>
      </c>
      <c r="H30" s="231">
        <v>10202539.325177701</v>
      </c>
      <c r="I30" s="231">
        <v>10655134.986795479</v>
      </c>
      <c r="J30" s="231">
        <v>10928389.183865616</v>
      </c>
      <c r="K30" s="263">
        <v>12720604.592646427</v>
      </c>
      <c r="L30" s="263">
        <v>12433910.598023046</v>
      </c>
      <c r="M30" s="263">
        <v>15255623.222713828</v>
      </c>
      <c r="N30" s="263">
        <v>10791600.785030248</v>
      </c>
      <c r="O30" s="293">
        <v>20893912.876006678</v>
      </c>
      <c r="P30" s="417">
        <f t="shared" si="2"/>
        <v>138667298.82084399</v>
      </c>
      <c r="Q30" s="234">
        <f t="shared" si="3"/>
        <v>3.9438935955871446</v>
      </c>
      <c r="R30" s="396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15" customHeight="1">
      <c r="A31" s="8"/>
      <c r="B31" s="8"/>
      <c r="C31" s="229" t="str">
        <f>IF(MasterSheet!$A$1=1,MasterSheet!C349,MasterSheet!B349)</f>
        <v>Doprinosi za nezaposlene</v>
      </c>
      <c r="D31" s="230">
        <v>345360.47830525995</v>
      </c>
      <c r="E31" s="231">
        <v>922696.95629602508</v>
      </c>
      <c r="F31" s="231">
        <v>857271.67153218063</v>
      </c>
      <c r="G31" s="231">
        <v>794944.20445414912</v>
      </c>
      <c r="H31" s="231">
        <v>860500.23373355891</v>
      </c>
      <c r="I31" s="231">
        <v>876623.14344260271</v>
      </c>
      <c r="J31" s="231">
        <v>897950.85198249156</v>
      </c>
      <c r="K31" s="263">
        <v>1049404.4207832785</v>
      </c>
      <c r="L31" s="263">
        <v>1051499.288563821</v>
      </c>
      <c r="M31" s="263">
        <v>1282491.8621105079</v>
      </c>
      <c r="N31" s="263">
        <v>895782.74311122345</v>
      </c>
      <c r="O31" s="293">
        <v>1782859.6661754006</v>
      </c>
      <c r="P31" s="417">
        <f t="shared" si="2"/>
        <v>11617385.520490499</v>
      </c>
      <c r="Q31" s="234">
        <f t="shared" si="3"/>
        <v>0.33041483277845562</v>
      </c>
      <c r="R31" s="396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ht="15" customHeight="1">
      <c r="A32" s="8"/>
      <c r="B32" s="8"/>
      <c r="C32" s="229" t="str">
        <f>IF(MasterSheet!$A$1=1,MasterSheet!C350,MasterSheet!B350)</f>
        <v>Ostali doprinosi</v>
      </c>
      <c r="D32" s="230">
        <v>393983.99785530567</v>
      </c>
      <c r="E32" s="231">
        <v>814303.25480471749</v>
      </c>
      <c r="F32" s="231">
        <v>943121.35406345711</v>
      </c>
      <c r="G32" s="231">
        <v>1004970.8891509315</v>
      </c>
      <c r="H32" s="231">
        <v>829048.34586379305</v>
      </c>
      <c r="I32" s="231">
        <v>1296094.8736363046</v>
      </c>
      <c r="J32" s="231">
        <v>1236215.2520219143</v>
      </c>
      <c r="K32" s="263">
        <v>1144671.7494812885</v>
      </c>
      <c r="L32" s="263">
        <v>1026094.5663691361</v>
      </c>
      <c r="M32" s="263">
        <v>1355598.0308241891</v>
      </c>
      <c r="N32" s="263">
        <v>840008.78680477664</v>
      </c>
      <c r="O32" s="293">
        <v>1771981.5648852838</v>
      </c>
      <c r="P32" s="417">
        <f t="shared" si="2"/>
        <v>12656092.665761098</v>
      </c>
      <c r="Q32" s="234">
        <f t="shared" si="3"/>
        <v>0.35995712928785834</v>
      </c>
      <c r="R32" s="396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ht="15" customHeight="1">
      <c r="A33" s="8"/>
      <c r="B33" s="8"/>
      <c r="C33" s="235" t="str">
        <f>IF(MasterSheet!$A$1=1,MasterSheet!C351,MasterSheet!B351)</f>
        <v>Takse</v>
      </c>
      <c r="D33" s="336">
        <f>+SUM(D34:D37)</f>
        <v>902871.84498938802</v>
      </c>
      <c r="E33" s="334">
        <f t="shared" ref="E33:O33" si="5">+SUM(E34:E37)</f>
        <v>1376722.835592885</v>
      </c>
      <c r="F33" s="334">
        <f t="shared" si="5"/>
        <v>1533902.3810318899</v>
      </c>
      <c r="G33" s="334">
        <f t="shared" si="5"/>
        <v>1769167.7909803819</v>
      </c>
      <c r="H33" s="334">
        <f t="shared" si="5"/>
        <v>1635179.6025759527</v>
      </c>
      <c r="I33" s="334">
        <f t="shared" si="5"/>
        <v>1713767.4441061548</v>
      </c>
      <c r="J33" s="334">
        <f t="shared" si="5"/>
        <v>2233130.224239069</v>
      </c>
      <c r="K33" s="337">
        <f t="shared" si="5"/>
        <v>1791089.1999486499</v>
      </c>
      <c r="L33" s="337">
        <f t="shared" si="5"/>
        <v>1407201.854776232</v>
      </c>
      <c r="M33" s="337">
        <f t="shared" si="5"/>
        <v>2107131.608306407</v>
      </c>
      <c r="N33" s="337">
        <f t="shared" si="5"/>
        <v>2082325.1460510979</v>
      </c>
      <c r="O33" s="376">
        <f t="shared" si="5"/>
        <v>2370557.2656825301</v>
      </c>
      <c r="P33" s="416">
        <f t="shared" si="2"/>
        <v>20923047.198280636</v>
      </c>
      <c r="Q33" s="241">
        <f t="shared" si="3"/>
        <v>0.59508097833562679</v>
      </c>
      <c r="R33" s="396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15" customHeight="1">
      <c r="A34" s="8"/>
      <c r="B34" s="8"/>
      <c r="C34" s="229" t="str">
        <f>IF(MasterSheet!$A$1=1,MasterSheet!C352,MasterSheet!B352)</f>
        <v>Administrativne takse</v>
      </c>
      <c r="D34" s="230">
        <v>475144.75561189075</v>
      </c>
      <c r="E34" s="231">
        <v>517492.56867088092</v>
      </c>
      <c r="F34" s="231">
        <v>430110.48270409956</v>
      </c>
      <c r="G34" s="231">
        <v>827362.00845956581</v>
      </c>
      <c r="H34" s="231">
        <v>765781.28778520983</v>
      </c>
      <c r="I34" s="231">
        <v>896155.50480476802</v>
      </c>
      <c r="J34" s="231">
        <v>900805.24859983311</v>
      </c>
      <c r="K34" s="263">
        <v>706704.35479965224</v>
      </c>
      <c r="L34" s="263">
        <v>671459.96419562609</v>
      </c>
      <c r="M34" s="263">
        <v>696792.8632873724</v>
      </c>
      <c r="N34" s="263">
        <v>610012.75737018313</v>
      </c>
      <c r="O34" s="293">
        <v>646794.70668566914</v>
      </c>
      <c r="P34" s="417">
        <f t="shared" si="2"/>
        <v>8144616.5029747505</v>
      </c>
      <c r="Q34" s="234">
        <f t="shared" si="3"/>
        <v>0.23164438290599407</v>
      </c>
      <c r="R34" s="396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15" customHeight="1">
      <c r="A35" s="8"/>
      <c r="B35" s="8"/>
      <c r="C35" s="229" t="str">
        <f>IF(MasterSheet!$A$1=1,MasterSheet!C353,MasterSheet!B353)</f>
        <v>Sudske takse</v>
      </c>
      <c r="D35" s="230">
        <v>200925.57354147307</v>
      </c>
      <c r="E35" s="231">
        <v>221010.12831298116</v>
      </c>
      <c r="F35" s="231">
        <v>261413.19362561635</v>
      </c>
      <c r="G35" s="231">
        <v>275003.00170006976</v>
      </c>
      <c r="H35" s="231">
        <v>190388.87737213133</v>
      </c>
      <c r="I35" s="231">
        <v>266102.24570597394</v>
      </c>
      <c r="J35" s="231">
        <v>318564.24003599695</v>
      </c>
      <c r="K35" s="263">
        <v>156169.82755441542</v>
      </c>
      <c r="L35" s="263">
        <v>228583.32020986776</v>
      </c>
      <c r="M35" s="263">
        <v>285566.63661766285</v>
      </c>
      <c r="N35" s="263">
        <v>746594.09972241579</v>
      </c>
      <c r="O35" s="293">
        <v>525762.42851835978</v>
      </c>
      <c r="P35" s="417">
        <f t="shared" si="2"/>
        <v>3676083.5729169641</v>
      </c>
      <c r="Q35" s="234">
        <f t="shared" si="3"/>
        <v>0.10455300264268955</v>
      </c>
      <c r="R35" s="396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ht="15" customHeight="1">
      <c r="A36" s="8"/>
      <c r="B36" s="8"/>
      <c r="C36" s="229" t="str">
        <f>IF(MasterSheet!$A$1=1,MasterSheet!C354,MasterSheet!B354)</f>
        <v>Boravišne takse</v>
      </c>
      <c r="D36" s="230">
        <v>7581.0977141313906</v>
      </c>
      <c r="E36" s="231">
        <v>9769.7546189308214</v>
      </c>
      <c r="F36" s="231">
        <v>13652.477623191922</v>
      </c>
      <c r="G36" s="231">
        <v>30023.611015219602</v>
      </c>
      <c r="H36" s="231">
        <v>51574.349619775021</v>
      </c>
      <c r="I36" s="231">
        <v>87997.575035473725</v>
      </c>
      <c r="J36" s="231">
        <v>162130.62126952593</v>
      </c>
      <c r="K36" s="263">
        <v>195839.46053647876</v>
      </c>
      <c r="L36" s="263">
        <v>110676.34726776603</v>
      </c>
      <c r="M36" s="263">
        <v>50069.953945792906</v>
      </c>
      <c r="N36" s="263">
        <v>30853.684736779614</v>
      </c>
      <c r="O36" s="293">
        <v>12342.508532882457</v>
      </c>
      <c r="P36" s="417">
        <f t="shared" si="2"/>
        <v>762511.44191594818</v>
      </c>
      <c r="Q36" s="234">
        <f t="shared" si="3"/>
        <v>2.1686901078383055E-2</v>
      </c>
      <c r="R36" s="396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ht="15" customHeight="1">
      <c r="A37" s="8"/>
      <c r="B37" s="8"/>
      <c r="C37" s="229" t="str">
        <f>IF(MasterSheet!$A$1=1,MasterSheet!C355,MasterSheet!B355)</f>
        <v>Ostale takse</v>
      </c>
      <c r="D37" s="230">
        <v>219220.41812189278</v>
      </c>
      <c r="E37" s="231">
        <v>628450.3839900922</v>
      </c>
      <c r="F37" s="231">
        <v>828726.22707898216</v>
      </c>
      <c r="G37" s="231">
        <v>636779.16980552685</v>
      </c>
      <c r="H37" s="231">
        <v>627435.08779883629</v>
      </c>
      <c r="I37" s="231">
        <v>463512.11855993903</v>
      </c>
      <c r="J37" s="231">
        <v>851630.11433371319</v>
      </c>
      <c r="K37" s="263">
        <v>732375.55705810327</v>
      </c>
      <c r="L37" s="263">
        <v>396482.22310297209</v>
      </c>
      <c r="M37" s="263">
        <v>1074702.1544555787</v>
      </c>
      <c r="N37" s="263">
        <v>694864.60422171932</v>
      </c>
      <c r="O37" s="293">
        <v>1185657.6219456189</v>
      </c>
      <c r="P37" s="417">
        <f t="shared" si="2"/>
        <v>8339835.6804729747</v>
      </c>
      <c r="Q37" s="234">
        <f t="shared" si="3"/>
        <v>0.23719669170856017</v>
      </c>
      <c r="R37" s="396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15" customHeight="1">
      <c r="A38" s="8"/>
      <c r="B38" s="8"/>
      <c r="C38" s="235" t="str">
        <f>IF(MasterSheet!$A$1=1,MasterSheet!C356,MasterSheet!B356)</f>
        <v>Naknade</v>
      </c>
      <c r="D38" s="336">
        <f>+SUM(D39:D44)</f>
        <v>874647.32532018784</v>
      </c>
      <c r="E38" s="334">
        <f t="shared" ref="E38:O38" si="6">+SUM(E39:E44)</f>
        <v>1141795.5130265537</v>
      </c>
      <c r="F38" s="334">
        <f t="shared" si="6"/>
        <v>1392255.6905662352</v>
      </c>
      <c r="G38" s="334">
        <f t="shared" si="6"/>
        <v>1012251.8295932285</v>
      </c>
      <c r="H38" s="334">
        <f t="shared" si="6"/>
        <v>647746.68080012128</v>
      </c>
      <c r="I38" s="334">
        <f t="shared" si="6"/>
        <v>954989.7774594496</v>
      </c>
      <c r="J38" s="334">
        <f t="shared" si="6"/>
        <v>1184343.1262543593</v>
      </c>
      <c r="K38" s="337">
        <f t="shared" si="6"/>
        <v>1056013.1087953006</v>
      </c>
      <c r="L38" s="337">
        <f t="shared" si="6"/>
        <v>1308372.2565571361</v>
      </c>
      <c r="M38" s="337">
        <f t="shared" si="6"/>
        <v>1299421.3451732181</v>
      </c>
      <c r="N38" s="337">
        <f t="shared" si="6"/>
        <v>1236718.8760774885</v>
      </c>
      <c r="O38" s="376">
        <f t="shared" si="6"/>
        <v>915688.23864849063</v>
      </c>
      <c r="P38" s="416">
        <f t="shared" si="2"/>
        <v>13024243.768271768</v>
      </c>
      <c r="Q38" s="241">
        <f t="shared" si="3"/>
        <v>0.37042786599180233</v>
      </c>
      <c r="R38" s="396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2" ht="15" customHeight="1">
      <c r="A39" s="8"/>
      <c r="B39" s="8"/>
      <c r="C39" s="229" t="str">
        <f>IF(MasterSheet!$A$1=1,MasterSheet!C357,MasterSheet!B357)</f>
        <v>Nakn. za koriš. dob. od opš. int.</v>
      </c>
      <c r="D39" s="230">
        <v>13374.96592979776</v>
      </c>
      <c r="E39" s="231">
        <v>9999.5066580478688</v>
      </c>
      <c r="F39" s="231">
        <v>20867.434190068099</v>
      </c>
      <c r="G39" s="231">
        <v>52237.811965447087</v>
      </c>
      <c r="H39" s="231">
        <v>29954.027638769621</v>
      </c>
      <c r="I39" s="231">
        <v>75989.810977853747</v>
      </c>
      <c r="J39" s="231">
        <v>69124.693281453248</v>
      </c>
      <c r="K39" s="263">
        <v>68296.533545507307</v>
      </c>
      <c r="L39" s="263">
        <v>81324.552086676718</v>
      </c>
      <c r="M39" s="263">
        <v>103792.89001602873</v>
      </c>
      <c r="N39" s="263">
        <v>83406.301181671501</v>
      </c>
      <c r="O39" s="293">
        <v>90282.957525940728</v>
      </c>
      <c r="P39" s="417">
        <f t="shared" si="2"/>
        <v>698651.48499726236</v>
      </c>
      <c r="Q39" s="234">
        <f t="shared" si="3"/>
        <v>1.9870633816759454E-2</v>
      </c>
      <c r="R39" s="396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1:32" ht="15" customHeight="1">
      <c r="A40" s="8"/>
      <c r="B40" s="8"/>
      <c r="C40" s="229" t="str">
        <f>IF(MasterSheet!$A$1=1,MasterSheet!C358,MasterSheet!B358)</f>
        <v>Naknada za kor. prirodnih dobara</v>
      </c>
      <c r="D40" s="230">
        <v>68560.439383830249</v>
      </c>
      <c r="E40" s="231">
        <v>158760.55168773123</v>
      </c>
      <c r="F40" s="231">
        <v>86996.200905318663</v>
      </c>
      <c r="G40" s="231">
        <v>139217.3680976172</v>
      </c>
      <c r="H40" s="231">
        <v>88290.272881141384</v>
      </c>
      <c r="I40" s="231">
        <v>150975.511135493</v>
      </c>
      <c r="J40" s="231">
        <v>282556.34547435516</v>
      </c>
      <c r="K40" s="263">
        <v>250904.43065756923</v>
      </c>
      <c r="L40" s="263">
        <v>340061.28023376479</v>
      </c>
      <c r="M40" s="263">
        <v>157592.48517262322</v>
      </c>
      <c r="N40" s="263">
        <v>139352.60641494626</v>
      </c>
      <c r="O40" s="293">
        <v>134698.27532869682</v>
      </c>
      <c r="P40" s="417">
        <f t="shared" si="2"/>
        <v>1997965.7673730874</v>
      </c>
      <c r="Q40" s="234">
        <f t="shared" si="3"/>
        <v>5.6824964942351744E-2</v>
      </c>
      <c r="R40" s="396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ht="15" customHeight="1">
      <c r="A41" s="8"/>
      <c r="B41" s="8"/>
      <c r="C41" s="229" t="str">
        <f>IF(MasterSheet!$A$1=1,MasterSheet!C359,MasterSheet!B359)</f>
        <v>Ekološke naknade</v>
      </c>
      <c r="D41" s="230">
        <v>8283.3722056747156</v>
      </c>
      <c r="E41" s="231">
        <v>438.42431824711196</v>
      </c>
      <c r="F41" s="231">
        <v>76941.598341280071</v>
      </c>
      <c r="G41" s="231">
        <v>179198.95167301106</v>
      </c>
      <c r="H41" s="231">
        <v>22946.159958340497</v>
      </c>
      <c r="I41" s="231">
        <v>1047.213826418807</v>
      </c>
      <c r="J41" s="231">
        <v>1252.6546053293903</v>
      </c>
      <c r="K41" s="263">
        <v>57902.127626807072</v>
      </c>
      <c r="L41" s="263">
        <v>19062.836179061087</v>
      </c>
      <c r="M41" s="263">
        <v>18058.764916213506</v>
      </c>
      <c r="N41" s="263">
        <v>19001.902444036212</v>
      </c>
      <c r="O41" s="293">
        <v>20239.874881699459</v>
      </c>
      <c r="P41" s="417">
        <f t="shared" si="2"/>
        <v>424373.88097611902</v>
      </c>
      <c r="Q41" s="234">
        <f t="shared" si="3"/>
        <v>1.2069791836635922E-2</v>
      </c>
      <c r="R41" s="396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ht="15" customHeight="1">
      <c r="A42" s="8"/>
      <c r="B42" s="8"/>
      <c r="C42" s="229" t="str">
        <f>IF(MasterSheet!$A$1=1,MasterSheet!C360,MasterSheet!B360)</f>
        <v>Naknade za priređ.  igara na sreću</v>
      </c>
      <c r="D42" s="230">
        <v>218156.88822096359</v>
      </c>
      <c r="E42" s="231">
        <v>255882.09299293195</v>
      </c>
      <c r="F42" s="231">
        <v>308454.01078105619</v>
      </c>
      <c r="G42" s="231">
        <v>291256.03931849444</v>
      </c>
      <c r="H42" s="231">
        <v>209319.05160094475</v>
      </c>
      <c r="I42" s="231">
        <v>235732.32623325672</v>
      </c>
      <c r="J42" s="231">
        <v>266247.77742806828</v>
      </c>
      <c r="K42" s="263">
        <v>225983.32279932156</v>
      </c>
      <c r="L42" s="263">
        <v>293786.09202076163</v>
      </c>
      <c r="M42" s="263">
        <v>277605.57542804343</v>
      </c>
      <c r="N42" s="263">
        <v>365063.29270523117</v>
      </c>
      <c r="O42" s="293">
        <v>318856.58209443517</v>
      </c>
      <c r="P42" s="417">
        <f t="shared" si="2"/>
        <v>3266343.0516235088</v>
      </c>
      <c r="Q42" s="234">
        <f t="shared" si="3"/>
        <v>9.2899404198620833E-2</v>
      </c>
      <c r="R42" s="396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15" customHeight="1">
      <c r="A43" s="8"/>
      <c r="B43" s="8"/>
      <c r="C43" s="229" t="str">
        <f>IF(MasterSheet!$A$1=1,MasterSheet!C361,MasterSheet!B361)</f>
        <v>Naknade za puteve</v>
      </c>
      <c r="D43" s="230">
        <v>183579.79065691191</v>
      </c>
      <c r="E43" s="231">
        <v>170354.4182538364</v>
      </c>
      <c r="F43" s="231">
        <v>210009.94619420799</v>
      </c>
      <c r="G43" s="231">
        <v>251630.44241899281</v>
      </c>
      <c r="H43" s="231">
        <v>223289.79532645864</v>
      </c>
      <c r="I43" s="231">
        <v>351783.78129680996</v>
      </c>
      <c r="J43" s="231">
        <v>404590.35850671574</v>
      </c>
      <c r="K43" s="263">
        <v>357989.68957817386</v>
      </c>
      <c r="L43" s="263">
        <v>250924.7303258453</v>
      </c>
      <c r="M43" s="263">
        <v>578231.79621344688</v>
      </c>
      <c r="N43" s="263">
        <v>177457.81689161048</v>
      </c>
      <c r="O43" s="293">
        <v>195909.45190988353</v>
      </c>
      <c r="P43" s="417">
        <f t="shared" si="2"/>
        <v>3355752.0175728933</v>
      </c>
      <c r="Q43" s="234">
        <f t="shared" si="3"/>
        <v>9.5442321318910506E-2</v>
      </c>
      <c r="R43" s="396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ht="15" customHeight="1">
      <c r="A44" s="8"/>
      <c r="B44" s="8"/>
      <c r="C44" s="229" t="str">
        <f>IF(MasterSheet!$A$1=1,MasterSheet!C362,MasterSheet!B362)</f>
        <v>Ostale naknade</v>
      </c>
      <c r="D44" s="230">
        <v>382691.86892300961</v>
      </c>
      <c r="E44" s="231">
        <v>546360.51911575894</v>
      </c>
      <c r="F44" s="231">
        <v>688986.50015430432</v>
      </c>
      <c r="G44" s="231">
        <v>98711.216119666002</v>
      </c>
      <c r="H44" s="231">
        <v>73947.373394466355</v>
      </c>
      <c r="I44" s="231">
        <v>139461.13398961752</v>
      </c>
      <c r="J44" s="231">
        <v>160571.2969584376</v>
      </c>
      <c r="K44" s="263">
        <v>94937.00458792159</v>
      </c>
      <c r="L44" s="263">
        <v>323212.76571102644</v>
      </c>
      <c r="M44" s="263">
        <v>164139.83342686231</v>
      </c>
      <c r="N44" s="263">
        <v>452436.956439993</v>
      </c>
      <c r="O44" s="293">
        <v>155701.09690783496</v>
      </c>
      <c r="P44" s="417">
        <f t="shared" si="2"/>
        <v>3281157.5657288986</v>
      </c>
      <c r="Q44" s="234">
        <f t="shared" si="3"/>
        <v>9.3320749878523845E-2</v>
      </c>
      <c r="R44" s="396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15" customHeight="1">
      <c r="A45" s="8"/>
      <c r="B45" s="8"/>
      <c r="C45" s="235" t="str">
        <f>IF(MasterSheet!$A$1=1,MasterSheet!C363,MasterSheet!B363)</f>
        <v>Ostali prihodi</v>
      </c>
      <c r="D45" s="336">
        <f>+SUM(D46:D49)</f>
        <v>2128432.1735986122</v>
      </c>
      <c r="E45" s="334">
        <f t="shared" ref="E45:O45" si="7">+SUM(E46:E49)</f>
        <v>1320017.4642991112</v>
      </c>
      <c r="F45" s="334">
        <f t="shared" si="7"/>
        <v>1521512.068415079</v>
      </c>
      <c r="G45" s="334">
        <f t="shared" si="7"/>
        <v>2595680.0159037258</v>
      </c>
      <c r="H45" s="334">
        <f t="shared" si="7"/>
        <v>2783027.0466008885</v>
      </c>
      <c r="I45" s="334">
        <f t="shared" si="7"/>
        <v>1934475.5951932021</v>
      </c>
      <c r="J45" s="334">
        <f t="shared" si="7"/>
        <v>3103592.0848331661</v>
      </c>
      <c r="K45" s="337">
        <f t="shared" si="7"/>
        <v>2451881.0862679579</v>
      </c>
      <c r="L45" s="337">
        <f t="shared" si="7"/>
        <v>2469058.8016255274</v>
      </c>
      <c r="M45" s="337">
        <f t="shared" si="7"/>
        <v>2200822.8981059212</v>
      </c>
      <c r="N45" s="337">
        <f t="shared" si="7"/>
        <v>4135986.1632531187</v>
      </c>
      <c r="O45" s="376">
        <f t="shared" si="7"/>
        <v>4766285.5166419055</v>
      </c>
      <c r="P45" s="416">
        <f t="shared" si="2"/>
        <v>31410770.914738216</v>
      </c>
      <c r="Q45" s="241">
        <f t="shared" si="3"/>
        <v>0.89336663580029052</v>
      </c>
      <c r="R45" s="396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ht="15" customHeight="1">
      <c r="A46" s="8"/>
      <c r="B46" s="8"/>
      <c r="C46" s="229" t="str">
        <f>IF(MasterSheet!$A$1=1,MasterSheet!C364,MasterSheet!B364)</f>
        <v>Prihodi od kapitala</v>
      </c>
      <c r="D46" s="230">
        <v>9591.9361269248839</v>
      </c>
      <c r="E46" s="231">
        <v>14192.527552946081</v>
      </c>
      <c r="F46" s="231">
        <v>42685.597995647251</v>
      </c>
      <c r="G46" s="231">
        <v>907796.75200148032</v>
      </c>
      <c r="H46" s="231">
        <v>233793.93329700391</v>
      </c>
      <c r="I46" s="231">
        <v>104006.28981622387</v>
      </c>
      <c r="J46" s="231">
        <v>72531.959400060427</v>
      </c>
      <c r="K46" s="263">
        <v>7130.6443796449739</v>
      </c>
      <c r="L46" s="263">
        <v>29236.203122810326</v>
      </c>
      <c r="M46" s="263">
        <v>68741.409645039341</v>
      </c>
      <c r="N46" s="263">
        <v>1926287.3644220931</v>
      </c>
      <c r="O46" s="293">
        <v>2117612.1246805554</v>
      </c>
      <c r="P46" s="417">
        <f t="shared" si="2"/>
        <v>5533606.7424404295</v>
      </c>
      <c r="Q46" s="234">
        <f t="shared" si="3"/>
        <v>0.15738358198067207</v>
      </c>
      <c r="R46" s="396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ht="15" customHeight="1">
      <c r="A47" s="8"/>
      <c r="B47" s="8"/>
      <c r="C47" s="229" t="str">
        <f>IF(MasterSheet!$A$1=1,MasterSheet!C365,MasterSheet!B365)</f>
        <v>Novčane kazne i oduzete imovinske koristi</v>
      </c>
      <c r="D47" s="230">
        <v>535547.49781744892</v>
      </c>
      <c r="E47" s="231">
        <v>740506.73838263343</v>
      </c>
      <c r="F47" s="231">
        <v>726627.07689493673</v>
      </c>
      <c r="G47" s="231">
        <v>753352.97544523817</v>
      </c>
      <c r="H47" s="231">
        <v>980566.87007629289</v>
      </c>
      <c r="I47" s="231">
        <v>1039527.5505012028</v>
      </c>
      <c r="J47" s="231">
        <v>1558137.8337055335</v>
      </c>
      <c r="K47" s="263">
        <v>1561185.5179963366</v>
      </c>
      <c r="L47" s="263">
        <v>1147702.3811617089</v>
      </c>
      <c r="M47" s="263">
        <v>885534.92711899593</v>
      </c>
      <c r="N47" s="263">
        <v>834922.44557827106</v>
      </c>
      <c r="O47" s="293">
        <v>1060462.0751362641</v>
      </c>
      <c r="P47" s="417">
        <f t="shared" si="2"/>
        <v>11824073.889814865</v>
      </c>
      <c r="Q47" s="234">
        <f t="shared" si="3"/>
        <v>0.33629334157607693</v>
      </c>
      <c r="R47" s="396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ht="15" customHeight="1">
      <c r="A48" s="8"/>
      <c r="B48" s="8"/>
      <c r="C48" s="229" t="str">
        <f>IF(MasterSheet!$A$1=1,MasterSheet!C366,MasterSheet!B366)</f>
        <v>Prihodi koje organi ostvaruju vršenjem svoje djel.</v>
      </c>
      <c r="D48" s="230">
        <v>92458.128568339904</v>
      </c>
      <c r="E48" s="231">
        <v>125098.74235606998</v>
      </c>
      <c r="F48" s="231">
        <v>200562.96704692073</v>
      </c>
      <c r="G48" s="231">
        <v>169433.33677156322</v>
      </c>
      <c r="H48" s="231">
        <v>151549.42955971754</v>
      </c>
      <c r="I48" s="263">
        <v>216223.29722223387</v>
      </c>
      <c r="J48" s="231">
        <v>259541.65890583134</v>
      </c>
      <c r="K48" s="263">
        <v>251424.40878451712</v>
      </c>
      <c r="L48" s="263">
        <v>173451.27421913247</v>
      </c>
      <c r="M48" s="263">
        <v>183220.99765206236</v>
      </c>
      <c r="N48" s="263">
        <v>149346.20651691291</v>
      </c>
      <c r="O48" s="293">
        <v>247894.89587613087</v>
      </c>
      <c r="P48" s="417">
        <f t="shared" si="2"/>
        <v>2220205.3434794322</v>
      </c>
      <c r="Q48" s="234">
        <f t="shared" si="3"/>
        <v>6.314577199884619E-2</v>
      </c>
      <c r="R48" s="396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>
      <c r="A49" s="8"/>
      <c r="B49" s="8"/>
      <c r="C49" s="229" t="str">
        <f>IF(MasterSheet!$A$1=1,MasterSheet!C367,MasterSheet!B367)</f>
        <v>Ostali prihodi</v>
      </c>
      <c r="D49" s="230">
        <v>1490834.6110858985</v>
      </c>
      <c r="E49" s="231">
        <v>440219.45600746165</v>
      </c>
      <c r="F49" s="231">
        <v>551636.42647757428</v>
      </c>
      <c r="G49" s="231">
        <v>765096.95168544387</v>
      </c>
      <c r="H49" s="231">
        <v>1417116.8136678741</v>
      </c>
      <c r="I49" s="263">
        <v>574718.45765354158</v>
      </c>
      <c r="J49" s="231">
        <v>1213380.6328217408</v>
      </c>
      <c r="K49" s="263">
        <v>632140.51510745951</v>
      </c>
      <c r="L49" s="263">
        <v>1118668.9431218756</v>
      </c>
      <c r="M49" s="263">
        <v>1063325.5636898233</v>
      </c>
      <c r="N49" s="263">
        <v>1225430.1467358419</v>
      </c>
      <c r="O49" s="293">
        <v>1340316.4209489555</v>
      </c>
      <c r="P49" s="417">
        <f t="shared" si="2"/>
        <v>11832884.939003492</v>
      </c>
      <c r="Q49" s="234">
        <f t="shared" si="3"/>
        <v>0.33654394024469542</v>
      </c>
      <c r="R49" s="396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ht="13.5" thickBot="1">
      <c r="A50" s="8"/>
      <c r="B50" s="8"/>
      <c r="C50" s="244" t="str">
        <f>IF(MasterSheet!$A$1=1,MasterSheet!C368,MasterSheet!B368)</f>
        <v>Primici od otplate kredita i sredstva prenijeta iz prethodne godine</v>
      </c>
      <c r="D50" s="303">
        <v>192772.11381205477</v>
      </c>
      <c r="E50" s="304">
        <v>219000.95458843262</v>
      </c>
      <c r="F50" s="304">
        <v>279212.95056261157</v>
      </c>
      <c r="G50" s="304">
        <v>278484.14214295219</v>
      </c>
      <c r="H50" s="304">
        <v>194564.22932022985</v>
      </c>
      <c r="I50" s="304">
        <v>305977.50152959337</v>
      </c>
      <c r="J50" s="304">
        <v>3232893.976992269</v>
      </c>
      <c r="K50" s="305">
        <v>546027.11320662138</v>
      </c>
      <c r="L50" s="304">
        <v>373977.62507384352</v>
      </c>
      <c r="M50" s="304">
        <v>572522.69594572182</v>
      </c>
      <c r="N50" s="304">
        <v>159825.78339378684</v>
      </c>
      <c r="O50" s="381">
        <v>691003.4005981891</v>
      </c>
      <c r="P50" s="355">
        <f t="shared" si="2"/>
        <v>7046262.487166306</v>
      </c>
      <c r="Q50" s="251">
        <f t="shared" si="3"/>
        <v>0.20040564525501436</v>
      </c>
      <c r="R50" s="396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14.25" thickTop="1" thickBot="1">
      <c r="A51" s="8"/>
      <c r="B51" s="8"/>
      <c r="C51" s="235" t="str">
        <f>IF(MasterSheet!$A$1=1,MasterSheet!C416,MasterSheet!B416)</f>
        <v>Donacije</v>
      </c>
      <c r="D51" s="336">
        <v>666666.66666666663</v>
      </c>
      <c r="E51" s="336">
        <v>666666.66666666663</v>
      </c>
      <c r="F51" s="336">
        <v>666666.66666666663</v>
      </c>
      <c r="G51" s="336">
        <v>666666.66666666663</v>
      </c>
      <c r="H51" s="336">
        <v>666666.66666666663</v>
      </c>
      <c r="I51" s="336">
        <v>666666.66666666663</v>
      </c>
      <c r="J51" s="336">
        <v>666666.66666666663</v>
      </c>
      <c r="K51" s="336">
        <v>666666.66666666663</v>
      </c>
      <c r="L51" s="336">
        <v>666666.66666666663</v>
      </c>
      <c r="M51" s="336">
        <v>666666.66666666663</v>
      </c>
      <c r="N51" s="336">
        <v>666666.66666666663</v>
      </c>
      <c r="O51" s="466">
        <v>666666.66666666663</v>
      </c>
      <c r="P51" s="416">
        <f>+SUM(D51:O51)</f>
        <v>8000000.0000000009</v>
      </c>
      <c r="Q51" s="267">
        <f>+$P51/$D$14*100</f>
        <v>0.22753128555176338</v>
      </c>
      <c r="R51" s="87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2" ht="14.25" thickTop="1" thickBot="1">
      <c r="A52" s="8"/>
      <c r="B52" s="8"/>
      <c r="C52" s="217" t="str">
        <f>IF(MasterSheet!$A$1=1,MasterSheet!C369,MasterSheet!B369)</f>
        <v>Izdaci</v>
      </c>
      <c r="D52" s="330">
        <v>111467089.15166669</v>
      </c>
      <c r="E52" s="330">
        <v>111467089.15166669</v>
      </c>
      <c r="F52" s="330">
        <v>111467089.15166669</v>
      </c>
      <c r="G52" s="330">
        <v>111467089.15166669</v>
      </c>
      <c r="H52" s="330">
        <v>111467089.15166669</v>
      </c>
      <c r="I52" s="330">
        <v>111467089.15166669</v>
      </c>
      <c r="J52" s="330">
        <v>111467089.15166669</v>
      </c>
      <c r="K52" s="330">
        <v>111467089.15166669</v>
      </c>
      <c r="L52" s="330">
        <v>111467089.15166669</v>
      </c>
      <c r="M52" s="330">
        <v>111467089.15166669</v>
      </c>
      <c r="N52" s="330">
        <v>111467089.15166669</v>
      </c>
      <c r="O52" s="331">
        <v>111467089.15166669</v>
      </c>
      <c r="P52" s="252">
        <f>+SUM(D52:O52)</f>
        <v>1337605069.8199999</v>
      </c>
      <c r="Q52" s="220">
        <f t="shared" si="3"/>
        <v>38.043375137087601</v>
      </c>
      <c r="R52" s="89"/>
      <c r="S52" s="397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14.25" thickTop="1" thickBot="1">
      <c r="A53" s="8"/>
      <c r="B53" s="8"/>
      <c r="C53" s="217" t="str">
        <f>IF(MasterSheet!$A$1=1,MasterSheet!C370,MasterSheet!B370)</f>
        <v>Tekuća budžetska potrošnja</v>
      </c>
      <c r="D53" s="330">
        <v>102982047.48500001</v>
      </c>
      <c r="E53" s="330">
        <v>102982047.48500001</v>
      </c>
      <c r="F53" s="330">
        <v>102982047.48500001</v>
      </c>
      <c r="G53" s="330">
        <v>102982047.48500001</v>
      </c>
      <c r="H53" s="330">
        <v>102982047.48500001</v>
      </c>
      <c r="I53" s="330">
        <v>102982047.48500001</v>
      </c>
      <c r="J53" s="330">
        <v>102982047.48500001</v>
      </c>
      <c r="K53" s="330">
        <v>102982047.48500001</v>
      </c>
      <c r="L53" s="330">
        <v>102982047.48500001</v>
      </c>
      <c r="M53" s="330">
        <v>102982047.48500001</v>
      </c>
      <c r="N53" s="330">
        <v>102982047.48500001</v>
      </c>
      <c r="O53" s="331">
        <v>102982047.48500001</v>
      </c>
      <c r="P53" s="252">
        <f>+SUM(D53:O53)</f>
        <v>1235784569.8200002</v>
      </c>
      <c r="Q53" s="220">
        <f t="shared" si="3"/>
        <v>35.147456479522191</v>
      </c>
      <c r="R53" s="89"/>
      <c r="S53" s="397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ht="13.5" thickTop="1">
      <c r="A54" s="8"/>
      <c r="B54" s="8"/>
      <c r="C54" s="235" t="str">
        <f>IF(MasterSheet!$A$1=1,MasterSheet!C371,MasterSheet!B371)</f>
        <v>Tekući izdaci</v>
      </c>
      <c r="D54" s="447">
        <v>52127206.121666677</v>
      </c>
      <c r="E54" s="256">
        <v>52127206.121666677</v>
      </c>
      <c r="F54" s="256">
        <v>52127206.121666677</v>
      </c>
      <c r="G54" s="256">
        <v>52127206.121666677</v>
      </c>
      <c r="H54" s="256">
        <v>52127206.121666677</v>
      </c>
      <c r="I54" s="256">
        <v>52127206.121666677</v>
      </c>
      <c r="J54" s="256">
        <v>52127206.121666677</v>
      </c>
      <c r="K54" s="256">
        <v>52127206.121666677</v>
      </c>
      <c r="L54" s="256">
        <v>52127206.121666677</v>
      </c>
      <c r="M54" s="256">
        <v>52127206.121666677</v>
      </c>
      <c r="N54" s="256">
        <v>52127206.121666677</v>
      </c>
      <c r="O54" s="458">
        <v>52127206.121666677</v>
      </c>
      <c r="P54" s="426">
        <f t="shared" si="2"/>
        <v>625526473.46000016</v>
      </c>
      <c r="Q54" s="259">
        <f t="shared" si="3"/>
        <v>17.790855331626855</v>
      </c>
      <c r="R54" s="89"/>
      <c r="S54" s="397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>
      <c r="A55" s="8"/>
      <c r="B55" s="8"/>
      <c r="C55" s="235" t="str">
        <f>IF(MasterSheet!$A$1=1,MasterSheet!C372,MasterSheet!B372)</f>
        <v>Bruto zarade i doprinosi na teret poslodavca</v>
      </c>
      <c r="D55" s="253">
        <v>32207391.143333346</v>
      </c>
      <c r="E55" s="254">
        <v>32207391.143333346</v>
      </c>
      <c r="F55" s="254">
        <v>32207391.143333346</v>
      </c>
      <c r="G55" s="254">
        <v>32207391.143333346</v>
      </c>
      <c r="H55" s="254">
        <v>32207391.143333346</v>
      </c>
      <c r="I55" s="254">
        <v>32207391.143333346</v>
      </c>
      <c r="J55" s="254">
        <v>32207391.143333346</v>
      </c>
      <c r="K55" s="254">
        <v>32207391.143333346</v>
      </c>
      <c r="L55" s="254">
        <v>32207391.143333346</v>
      </c>
      <c r="M55" s="254">
        <v>32207391.143333346</v>
      </c>
      <c r="N55" s="254">
        <v>32207391.143333346</v>
      </c>
      <c r="O55" s="377">
        <v>32207391.143333346</v>
      </c>
      <c r="P55" s="426">
        <f t="shared" si="2"/>
        <v>386488693.72000003</v>
      </c>
      <c r="Q55" s="262">
        <f t="shared" si="3"/>
        <v>10.992283666666667</v>
      </c>
      <c r="R55" s="89"/>
      <c r="S55" s="397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>
      <c r="A56" s="8"/>
      <c r="B56" s="8"/>
      <c r="C56" s="229" t="str">
        <f>IF(MasterSheet!$A$1=1,MasterSheet!C373,MasterSheet!B373)</f>
        <v>Neto zarade</v>
      </c>
      <c r="D56" s="230">
        <v>18874730.465000015</v>
      </c>
      <c r="E56" s="263">
        <v>18874730.465000015</v>
      </c>
      <c r="F56" s="263">
        <v>18874730.465000015</v>
      </c>
      <c r="G56" s="263">
        <v>18874730.465000015</v>
      </c>
      <c r="H56" s="263">
        <v>18874730.465000015</v>
      </c>
      <c r="I56" s="263">
        <v>18874730.465000015</v>
      </c>
      <c r="J56" s="263">
        <v>18874730.465000015</v>
      </c>
      <c r="K56" s="263">
        <v>18874730.465000015</v>
      </c>
      <c r="L56" s="263">
        <v>18874730.465000015</v>
      </c>
      <c r="M56" s="263">
        <v>18874730.465000015</v>
      </c>
      <c r="N56" s="263">
        <v>18874730.465000015</v>
      </c>
      <c r="O56" s="293">
        <v>18874730.465000015</v>
      </c>
      <c r="P56" s="428">
        <f t="shared" si="2"/>
        <v>226496765.58000013</v>
      </c>
      <c r="Q56" s="265">
        <f t="shared" si="3"/>
        <v>6.4418875307167278</v>
      </c>
      <c r="R56" s="148"/>
      <c r="S56" s="397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>
      <c r="A57" s="8"/>
      <c r="B57" s="8"/>
      <c r="C57" s="229" t="str">
        <f>IF(MasterSheet!$A$1=1,MasterSheet!C374,MasterSheet!B374)</f>
        <v>Porez na zarade</v>
      </c>
      <c r="D57" s="230">
        <v>2713409.8733333321</v>
      </c>
      <c r="E57" s="263">
        <v>2713409.8733333321</v>
      </c>
      <c r="F57" s="263">
        <v>2713409.8733333321</v>
      </c>
      <c r="G57" s="263">
        <v>2713409.8733333321</v>
      </c>
      <c r="H57" s="263">
        <v>2713409.8733333321</v>
      </c>
      <c r="I57" s="263">
        <v>2713409.8733333321</v>
      </c>
      <c r="J57" s="263">
        <v>2713409.8733333321</v>
      </c>
      <c r="K57" s="263">
        <v>2713409.8733333321</v>
      </c>
      <c r="L57" s="263">
        <v>2713409.8733333321</v>
      </c>
      <c r="M57" s="263">
        <v>2713409.8733333321</v>
      </c>
      <c r="N57" s="263">
        <v>2713409.8733333321</v>
      </c>
      <c r="O57" s="293">
        <v>2713409.8733333321</v>
      </c>
      <c r="P57" s="428">
        <f t="shared" si="2"/>
        <v>32560918.479999978</v>
      </c>
      <c r="Q57" s="265">
        <f t="shared" si="3"/>
        <v>0.92607845506257036</v>
      </c>
      <c r="R57" s="89"/>
      <c r="S57" s="397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2">
      <c r="A58" s="8"/>
      <c r="B58" s="8"/>
      <c r="C58" s="229" t="str">
        <f>IF(MasterSheet!$A$1=1,MasterSheet!C375,MasterSheet!B375)</f>
        <v>Doprinosi na teret zaposlenog</v>
      </c>
      <c r="D58" s="230">
        <v>6760180.5116666667</v>
      </c>
      <c r="E58" s="263">
        <v>6760180.5116666667</v>
      </c>
      <c r="F58" s="263">
        <v>6760180.5116666667</v>
      </c>
      <c r="G58" s="263">
        <v>6760180.5116666667</v>
      </c>
      <c r="H58" s="263">
        <v>6760180.5116666667</v>
      </c>
      <c r="I58" s="263">
        <v>6760180.5116666667</v>
      </c>
      <c r="J58" s="263">
        <v>6760180.5116666667</v>
      </c>
      <c r="K58" s="263">
        <v>6760180.5116666667</v>
      </c>
      <c r="L58" s="263">
        <v>6760180.5116666667</v>
      </c>
      <c r="M58" s="263">
        <v>6760180.5116666667</v>
      </c>
      <c r="N58" s="263">
        <v>6760180.5116666667</v>
      </c>
      <c r="O58" s="293">
        <v>6760180.5116666667</v>
      </c>
      <c r="P58" s="428">
        <f t="shared" si="2"/>
        <v>81122166.14000003</v>
      </c>
      <c r="Q58" s="265">
        <f t="shared" si="3"/>
        <v>2.3072288435722421</v>
      </c>
      <c r="R58" s="89"/>
      <c r="S58" s="397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2">
      <c r="A59" s="8"/>
      <c r="B59" s="8"/>
      <c r="C59" s="229" t="str">
        <f>IF(MasterSheet!$A$1=1,MasterSheet!C376,MasterSheet!B376)</f>
        <v>Doprinosi na teret poslodavca</v>
      </c>
      <c r="D59" s="230">
        <v>3474942.3550000004</v>
      </c>
      <c r="E59" s="263">
        <v>3474942.3550000004</v>
      </c>
      <c r="F59" s="263">
        <v>3474942.3550000004</v>
      </c>
      <c r="G59" s="263">
        <v>3474942.3550000004</v>
      </c>
      <c r="H59" s="263">
        <v>3474942.3550000004</v>
      </c>
      <c r="I59" s="263">
        <v>3474942.3550000004</v>
      </c>
      <c r="J59" s="263">
        <v>3474942.3550000004</v>
      </c>
      <c r="K59" s="263">
        <v>3474942.3550000004</v>
      </c>
      <c r="L59" s="263">
        <v>3474942.3550000004</v>
      </c>
      <c r="M59" s="263">
        <v>3474942.3550000004</v>
      </c>
      <c r="N59" s="263">
        <v>3474942.3550000004</v>
      </c>
      <c r="O59" s="293">
        <v>3474942.3550000004</v>
      </c>
      <c r="P59" s="428">
        <f t="shared" si="2"/>
        <v>41699308.260000005</v>
      </c>
      <c r="Q59" s="265">
        <f t="shared" si="3"/>
        <v>1.1859871518771332</v>
      </c>
      <c r="R59" s="89"/>
      <c r="S59" s="39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>
      <c r="A60" s="8"/>
      <c r="B60" s="8"/>
      <c r="C60" s="229" t="str">
        <f>IF(MasterSheet!$A$1=1,MasterSheet!C377,MasterSheet!B377)</f>
        <v>Prirez na porez na dohodak</v>
      </c>
      <c r="D60" s="230">
        <v>384127.93833333341</v>
      </c>
      <c r="E60" s="263">
        <v>384127.93833333341</v>
      </c>
      <c r="F60" s="263">
        <v>384127.93833333341</v>
      </c>
      <c r="G60" s="263">
        <v>384127.93833333341</v>
      </c>
      <c r="H60" s="263">
        <v>384127.93833333341</v>
      </c>
      <c r="I60" s="263">
        <v>384127.93833333341</v>
      </c>
      <c r="J60" s="263">
        <v>384127.93833333341</v>
      </c>
      <c r="K60" s="263">
        <v>384127.93833333341</v>
      </c>
      <c r="L60" s="263">
        <v>384127.93833333341</v>
      </c>
      <c r="M60" s="263">
        <v>384127.93833333341</v>
      </c>
      <c r="N60" s="263">
        <v>384127.93833333341</v>
      </c>
      <c r="O60" s="293">
        <v>384127.93833333341</v>
      </c>
      <c r="P60" s="428">
        <f t="shared" si="2"/>
        <v>4609535.2600000007</v>
      </c>
      <c r="Q60" s="265">
        <f t="shared" si="3"/>
        <v>0.13110168543799774</v>
      </c>
      <c r="R60" s="89"/>
      <c r="S60" s="397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>
      <c r="A61" s="8"/>
      <c r="B61" s="8"/>
      <c r="C61" s="235" t="str">
        <f>IF(MasterSheet!$A$1=1,MasterSheet!C378,MasterSheet!B378)</f>
        <v>Ostala lična primanja</v>
      </c>
      <c r="D61" s="253">
        <v>956513.66333333333</v>
      </c>
      <c r="E61" s="254">
        <v>956513.66333333333</v>
      </c>
      <c r="F61" s="254">
        <v>956513.66333333333</v>
      </c>
      <c r="G61" s="254">
        <v>956513.66333333333</v>
      </c>
      <c r="H61" s="254">
        <v>956513.66333333333</v>
      </c>
      <c r="I61" s="254">
        <v>956513.66333333333</v>
      </c>
      <c r="J61" s="254">
        <v>956513.66333333333</v>
      </c>
      <c r="K61" s="254">
        <v>956513.66333333333</v>
      </c>
      <c r="L61" s="254">
        <v>956513.66333333333</v>
      </c>
      <c r="M61" s="254">
        <v>956513.66333333333</v>
      </c>
      <c r="N61" s="254">
        <v>956513.66333333333</v>
      </c>
      <c r="O61" s="377">
        <v>956513.66333333333</v>
      </c>
      <c r="P61" s="428">
        <f t="shared" si="2"/>
        <v>11478163.960000001</v>
      </c>
      <c r="Q61" s="267">
        <f t="shared" si="3"/>
        <v>0.3264551751990899</v>
      </c>
      <c r="R61" s="89"/>
      <c r="S61" s="39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>
      <c r="A62" s="8"/>
      <c r="B62" s="8"/>
      <c r="C62" s="235" t="str">
        <f>IF(MasterSheet!$A$1=1,MasterSheet!C379,MasterSheet!B379)</f>
        <v>Rashodi za materijal</v>
      </c>
      <c r="D62" s="253">
        <v>7434194.1891666669</v>
      </c>
      <c r="E62" s="254">
        <v>7434194.1891666669</v>
      </c>
      <c r="F62" s="254">
        <v>7434194.1891666669</v>
      </c>
      <c r="G62" s="254">
        <v>7434194.1891666669</v>
      </c>
      <c r="H62" s="254">
        <v>7434194.1891666669</v>
      </c>
      <c r="I62" s="254">
        <v>7434194.1891666669</v>
      </c>
      <c r="J62" s="254">
        <v>7434194.1891666669</v>
      </c>
      <c r="K62" s="254">
        <v>7434194.1891666669</v>
      </c>
      <c r="L62" s="254">
        <v>7434194.1891666669</v>
      </c>
      <c r="M62" s="254">
        <v>7434194.1891666669</v>
      </c>
      <c r="N62" s="254">
        <v>7434194.1891666669</v>
      </c>
      <c r="O62" s="377">
        <v>7434194.1891666669</v>
      </c>
      <c r="P62" s="428">
        <f t="shared" si="2"/>
        <v>89210330.269999996</v>
      </c>
      <c r="Q62" s="241">
        <f t="shared" si="3"/>
        <v>2.5372676413538109</v>
      </c>
      <c r="R62" s="89"/>
      <c r="S62" s="397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1:32">
      <c r="A63" s="8"/>
      <c r="B63" s="8"/>
      <c r="C63" s="235" t="str">
        <f>IF(MasterSheet!$A$1=1,MasterSheet!C381,MasterSheet!B381)</f>
        <v>Tekuće održavanje</v>
      </c>
      <c r="D63" s="253">
        <v>1804616.9333333331</v>
      </c>
      <c r="E63" s="254">
        <v>1804616.9333333331</v>
      </c>
      <c r="F63" s="254">
        <v>1804616.9333333331</v>
      </c>
      <c r="G63" s="254">
        <v>1804616.9333333331</v>
      </c>
      <c r="H63" s="254">
        <v>1804616.9333333331</v>
      </c>
      <c r="I63" s="254">
        <v>1804616.9333333331</v>
      </c>
      <c r="J63" s="254">
        <v>1804616.9333333331</v>
      </c>
      <c r="K63" s="254">
        <v>1804616.9333333331</v>
      </c>
      <c r="L63" s="254">
        <v>1804616.9333333331</v>
      </c>
      <c r="M63" s="254">
        <v>1804616.9333333331</v>
      </c>
      <c r="N63" s="254">
        <v>1804616.9333333331</v>
      </c>
      <c r="O63" s="377">
        <v>1804616.9333333331</v>
      </c>
      <c r="P63" s="428">
        <f t="shared" si="2"/>
        <v>21655403.199999999</v>
      </c>
      <c r="Q63" s="267">
        <f t="shared" si="3"/>
        <v>0.6159102161547213</v>
      </c>
      <c r="R63" s="89"/>
      <c r="S63" s="397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>
      <c r="A64" s="8"/>
      <c r="B64" s="8"/>
      <c r="C64" s="235" t="str">
        <f>IF(MasterSheet!$A$1=1,MasterSheet!C382,MasterSheet!B382)</f>
        <v>Kamate</v>
      </c>
      <c r="D64" s="253">
        <v>6109676.9266666668</v>
      </c>
      <c r="E64" s="254">
        <v>6109676.9266666668</v>
      </c>
      <c r="F64" s="254">
        <v>6109676.9266666668</v>
      </c>
      <c r="G64" s="254">
        <v>6109676.9266666668</v>
      </c>
      <c r="H64" s="254">
        <v>6109676.9266666668</v>
      </c>
      <c r="I64" s="254">
        <v>6109676.9266666668</v>
      </c>
      <c r="J64" s="254">
        <v>6109676.9266666668</v>
      </c>
      <c r="K64" s="254">
        <v>6109676.9266666668</v>
      </c>
      <c r="L64" s="254">
        <v>6109676.9266666668</v>
      </c>
      <c r="M64" s="254">
        <v>6109676.9266666668</v>
      </c>
      <c r="N64" s="254">
        <v>6109676.9266666668</v>
      </c>
      <c r="O64" s="377">
        <v>6109676.9266666668</v>
      </c>
      <c r="P64" s="428">
        <f t="shared" si="2"/>
        <v>73316123.120000005</v>
      </c>
      <c r="Q64" s="241">
        <f t="shared" si="3"/>
        <v>2.0852139681456201</v>
      </c>
      <c r="R64" s="89"/>
      <c r="S64" s="397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>
      <c r="A65" s="8"/>
      <c r="B65" s="8"/>
      <c r="C65" s="235" t="str">
        <f>IF(MasterSheet!$A$1=1,MasterSheet!C383,MasterSheet!B383)</f>
        <v>Renta</v>
      </c>
      <c r="D65" s="253">
        <v>681066.84499999997</v>
      </c>
      <c r="E65" s="254">
        <v>681066.84499999997</v>
      </c>
      <c r="F65" s="254">
        <v>681066.84499999997</v>
      </c>
      <c r="G65" s="254">
        <v>681066.84499999997</v>
      </c>
      <c r="H65" s="254">
        <v>681066.84499999997</v>
      </c>
      <c r="I65" s="254">
        <v>681066.84499999997</v>
      </c>
      <c r="J65" s="254">
        <v>681066.84499999997</v>
      </c>
      <c r="K65" s="254">
        <v>681066.84499999997</v>
      </c>
      <c r="L65" s="254">
        <v>681066.84499999997</v>
      </c>
      <c r="M65" s="254">
        <v>681066.84499999997</v>
      </c>
      <c r="N65" s="254">
        <v>681066.84499999997</v>
      </c>
      <c r="O65" s="377">
        <v>681066.84499999997</v>
      </c>
      <c r="P65" s="428">
        <f t="shared" si="2"/>
        <v>8172802.1399999978</v>
      </c>
      <c r="Q65" s="267">
        <f t="shared" si="3"/>
        <v>0.23244602218430027</v>
      </c>
      <c r="R65" s="89"/>
      <c r="S65" s="397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>
      <c r="A66" s="8"/>
      <c r="B66" s="8"/>
      <c r="C66" s="235" t="str">
        <f>IF(MasterSheet!$A$1=1,MasterSheet!C384,MasterSheet!B384)</f>
        <v>Subvencije</v>
      </c>
      <c r="D66" s="253">
        <v>1572883.3333333333</v>
      </c>
      <c r="E66" s="254">
        <v>1572883.3333333333</v>
      </c>
      <c r="F66" s="254">
        <v>1572883.3333333333</v>
      </c>
      <c r="G66" s="254">
        <v>1572883.3333333333</v>
      </c>
      <c r="H66" s="254">
        <v>1572883.3333333333</v>
      </c>
      <c r="I66" s="254">
        <v>1572883.3333333333</v>
      </c>
      <c r="J66" s="254">
        <v>1572883.3333333333</v>
      </c>
      <c r="K66" s="254">
        <v>1572883.3333333333</v>
      </c>
      <c r="L66" s="254">
        <v>1572883.3333333333</v>
      </c>
      <c r="M66" s="254">
        <v>1572883.3333333333</v>
      </c>
      <c r="N66" s="254">
        <v>1572883.3333333333</v>
      </c>
      <c r="O66" s="377">
        <v>1572883.3333333333</v>
      </c>
      <c r="P66" s="428">
        <f t="shared" si="2"/>
        <v>18874600</v>
      </c>
      <c r="Q66" s="267">
        <f t="shared" si="3"/>
        <v>0.53682025028441416</v>
      </c>
      <c r="R66" s="89"/>
      <c r="S66" s="397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>
      <c r="A67" s="8"/>
      <c r="B67" s="8"/>
      <c r="C67" s="235" t="str">
        <f>IF(MasterSheet!$A$1=1,MasterSheet!C385,MasterSheet!B385)</f>
        <v>Ostali izdaci</v>
      </c>
      <c r="D67" s="253">
        <v>485616.14416666661</v>
      </c>
      <c r="E67" s="254">
        <v>485616.14416666661</v>
      </c>
      <c r="F67" s="254">
        <v>485616.14416666661</v>
      </c>
      <c r="G67" s="254">
        <v>485616.14416666661</v>
      </c>
      <c r="H67" s="254">
        <v>485616.14416666661</v>
      </c>
      <c r="I67" s="254">
        <v>485616.14416666661</v>
      </c>
      <c r="J67" s="254">
        <v>485616.14416666661</v>
      </c>
      <c r="K67" s="254">
        <v>485616.14416666661</v>
      </c>
      <c r="L67" s="254">
        <v>485616.14416666661</v>
      </c>
      <c r="M67" s="254">
        <v>485616.14416666661</v>
      </c>
      <c r="N67" s="254">
        <v>485616.14416666661</v>
      </c>
      <c r="O67" s="377">
        <v>485616.14416666661</v>
      </c>
      <c r="P67" s="428">
        <f t="shared" si="2"/>
        <v>5827393.7300000004</v>
      </c>
      <c r="Q67" s="267">
        <f t="shared" si="3"/>
        <v>0.16573929835039819</v>
      </c>
      <c r="R67" s="89"/>
      <c r="S67" s="397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>
      <c r="A68" s="8"/>
      <c r="B68" s="8"/>
      <c r="C68" s="235" t="s">
        <v>130</v>
      </c>
      <c r="D68" s="253">
        <v>875246.94333333336</v>
      </c>
      <c r="E68" s="254">
        <v>875246.94333333336</v>
      </c>
      <c r="F68" s="254">
        <v>875246.94333333336</v>
      </c>
      <c r="G68" s="254">
        <v>875246.94333333336</v>
      </c>
      <c r="H68" s="254">
        <v>875246.94333333336</v>
      </c>
      <c r="I68" s="254">
        <v>875246.94333333336</v>
      </c>
      <c r="J68" s="254">
        <v>875246.94333333336</v>
      </c>
      <c r="K68" s="254">
        <v>875246.94333333336</v>
      </c>
      <c r="L68" s="254">
        <v>875246.94333333336</v>
      </c>
      <c r="M68" s="254">
        <v>875246.94333333336</v>
      </c>
      <c r="N68" s="254">
        <v>875246.94333333336</v>
      </c>
      <c r="O68" s="377">
        <v>875246.94333333336</v>
      </c>
      <c r="P68" s="428">
        <f t="shared" si="2"/>
        <v>10502963.32</v>
      </c>
      <c r="Q68" s="267">
        <f t="shared" si="3"/>
        <v>0.29871909328782709</v>
      </c>
      <c r="R68" s="89"/>
      <c r="S68" s="397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>
      <c r="A69" s="8"/>
      <c r="B69" s="8"/>
      <c r="C69" s="235" t="str">
        <f>IF(MasterSheet!$A$1=1,MasterSheet!C387,MasterSheet!B387)</f>
        <v>Transferi za socijalnu zaštitu</v>
      </c>
      <c r="D69" s="253">
        <v>41518616.580833346</v>
      </c>
      <c r="E69" s="254">
        <v>41518616.580833346</v>
      </c>
      <c r="F69" s="254">
        <v>41518616.580833346</v>
      </c>
      <c r="G69" s="254">
        <v>41518616.580833346</v>
      </c>
      <c r="H69" s="254">
        <v>41518616.580833346</v>
      </c>
      <c r="I69" s="254">
        <v>41518616.580833346</v>
      </c>
      <c r="J69" s="254">
        <v>41518616.580833346</v>
      </c>
      <c r="K69" s="254">
        <v>41518616.580833346</v>
      </c>
      <c r="L69" s="254">
        <v>41518616.580833346</v>
      </c>
      <c r="M69" s="254">
        <v>41518616.580833346</v>
      </c>
      <c r="N69" s="254">
        <v>41518616.580833346</v>
      </c>
      <c r="O69" s="377">
        <v>41518616.580833346</v>
      </c>
      <c r="P69" s="426">
        <f t="shared" si="2"/>
        <v>498223398.97000003</v>
      </c>
      <c r="Q69" s="259">
        <f t="shared" si="3"/>
        <v>14.170176307451651</v>
      </c>
      <c r="R69" s="89"/>
      <c r="S69" s="397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>
      <c r="A70" s="8"/>
      <c r="B70" s="8"/>
      <c r="C70" s="229" t="str">
        <f>IF(MasterSheet!$A$1=1,MasterSheet!C388,MasterSheet!B388)</f>
        <v>Prava iz oblasti socijalne zaštite</v>
      </c>
      <c r="D70" s="230">
        <v>4887083.333333333</v>
      </c>
      <c r="E70" s="263">
        <v>4887083.333333333</v>
      </c>
      <c r="F70" s="263">
        <v>4887083.333333333</v>
      </c>
      <c r="G70" s="263">
        <v>4887083.333333333</v>
      </c>
      <c r="H70" s="263">
        <v>4887083.333333333</v>
      </c>
      <c r="I70" s="263">
        <v>4887083.333333333</v>
      </c>
      <c r="J70" s="263">
        <v>4887083.333333333</v>
      </c>
      <c r="K70" s="263">
        <v>4887083.333333333</v>
      </c>
      <c r="L70" s="263">
        <v>4887083.333333333</v>
      </c>
      <c r="M70" s="263">
        <v>4887083.333333333</v>
      </c>
      <c r="N70" s="263">
        <v>4887083.333333333</v>
      </c>
      <c r="O70" s="293">
        <v>4887083.333333333</v>
      </c>
      <c r="P70" s="428">
        <f t="shared" si="2"/>
        <v>58645000.000000007</v>
      </c>
      <c r="Q70" s="265">
        <f t="shared" si="3"/>
        <v>1.6679465301478953</v>
      </c>
      <c r="R70" s="89"/>
      <c r="S70" s="397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>
      <c r="A71" s="8"/>
      <c r="B71" s="8"/>
      <c r="C71" s="229" t="str">
        <f>IF(MasterSheet!$A$1=1,MasterSheet!C389,MasterSheet!B389)</f>
        <v>Sredstva za tehnološke viškove</v>
      </c>
      <c r="D71" s="230">
        <v>1729843.6666666665</v>
      </c>
      <c r="E71" s="263">
        <v>1729843.6666666665</v>
      </c>
      <c r="F71" s="263">
        <v>1729843.6666666665</v>
      </c>
      <c r="G71" s="263">
        <v>1729843.6666666665</v>
      </c>
      <c r="H71" s="263">
        <v>1729843.6666666665</v>
      </c>
      <c r="I71" s="263">
        <v>1729843.6666666665</v>
      </c>
      <c r="J71" s="263">
        <v>1729843.6666666665</v>
      </c>
      <c r="K71" s="263">
        <v>1729843.6666666665</v>
      </c>
      <c r="L71" s="263">
        <v>1729843.6666666665</v>
      </c>
      <c r="M71" s="263">
        <v>1729843.6666666665</v>
      </c>
      <c r="N71" s="263">
        <v>1729843.6666666665</v>
      </c>
      <c r="O71" s="293">
        <v>1729843.6666666665</v>
      </c>
      <c r="P71" s="428">
        <f t="shared" si="2"/>
        <v>20758124</v>
      </c>
      <c r="Q71" s="265">
        <f t="shared" si="3"/>
        <v>0.590390329920364</v>
      </c>
      <c r="R71" s="89"/>
      <c r="S71" s="397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1:32">
      <c r="A72" s="8"/>
      <c r="B72" s="8"/>
      <c r="C72" s="229" t="str">
        <f>IF(MasterSheet!$A$1=1,MasterSheet!C390,MasterSheet!B390)</f>
        <v>Prava iz oblasti penzijskog i invalidskog osiguranja</v>
      </c>
      <c r="D72" s="230">
        <v>33110022.91416667</v>
      </c>
      <c r="E72" s="263">
        <v>33110022.91416667</v>
      </c>
      <c r="F72" s="263">
        <v>33110022.91416667</v>
      </c>
      <c r="G72" s="263">
        <v>33110022.91416667</v>
      </c>
      <c r="H72" s="263">
        <v>33110022.91416667</v>
      </c>
      <c r="I72" s="263">
        <v>33110022.91416667</v>
      </c>
      <c r="J72" s="263">
        <v>33110022.91416667</v>
      </c>
      <c r="K72" s="263">
        <v>33110022.91416667</v>
      </c>
      <c r="L72" s="263">
        <v>33110022.91416667</v>
      </c>
      <c r="M72" s="263">
        <v>33110022.91416667</v>
      </c>
      <c r="N72" s="263">
        <v>33110022.91416667</v>
      </c>
      <c r="O72" s="293">
        <v>33110022.91416667</v>
      </c>
      <c r="P72" s="428">
        <f t="shared" si="2"/>
        <v>397320274.97000009</v>
      </c>
      <c r="Q72" s="265">
        <f t="shared" si="3"/>
        <v>11.300349117463028</v>
      </c>
      <c r="R72" s="89"/>
      <c r="S72" s="397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>
      <c r="A73" s="8"/>
      <c r="B73" s="8"/>
      <c r="C73" s="229" t="str">
        <f>IF(MasterSheet!$A$1=1,MasterSheet!C391,MasterSheet!B391)</f>
        <v>Ostala prava iz oblasti zdravstvene zaštite</v>
      </c>
      <c r="D73" s="230">
        <v>1208333.3333333333</v>
      </c>
      <c r="E73" s="263">
        <v>1208333.3333333333</v>
      </c>
      <c r="F73" s="263">
        <v>1208333.3333333333</v>
      </c>
      <c r="G73" s="263">
        <v>1208333.3333333333</v>
      </c>
      <c r="H73" s="263">
        <v>1208333.3333333333</v>
      </c>
      <c r="I73" s="263">
        <v>1208333.3333333333</v>
      </c>
      <c r="J73" s="263">
        <v>1208333.3333333333</v>
      </c>
      <c r="K73" s="263">
        <v>1208333.3333333333</v>
      </c>
      <c r="L73" s="263">
        <v>1208333.3333333333</v>
      </c>
      <c r="M73" s="263">
        <v>1208333.3333333333</v>
      </c>
      <c r="N73" s="263">
        <v>1208333.3333333333</v>
      </c>
      <c r="O73" s="293">
        <v>1208333.3333333333</v>
      </c>
      <c r="P73" s="428">
        <f t="shared" si="2"/>
        <v>14500000.000000002</v>
      </c>
      <c r="Q73" s="265">
        <f t="shared" si="3"/>
        <v>0.41240045506257111</v>
      </c>
      <c r="R73" s="89"/>
      <c r="S73" s="397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>
      <c r="A74" s="8"/>
      <c r="B74" s="8"/>
      <c r="C74" s="229" t="str">
        <f>IF(MasterSheet!$A$1=1,MasterSheet!C392,MasterSheet!B392)</f>
        <v>Ostala prava iz oblasti zdravstvenog osiguranja</v>
      </c>
      <c r="D74" s="230">
        <v>583333.33333333326</v>
      </c>
      <c r="E74" s="263">
        <v>583333.33333333326</v>
      </c>
      <c r="F74" s="263">
        <v>583333.33333333326</v>
      </c>
      <c r="G74" s="263">
        <v>583333.33333333326</v>
      </c>
      <c r="H74" s="263">
        <v>583333.33333333326</v>
      </c>
      <c r="I74" s="263">
        <v>583333.33333333326</v>
      </c>
      <c r="J74" s="263">
        <v>583333.33333333326</v>
      </c>
      <c r="K74" s="263">
        <v>583333.33333333326</v>
      </c>
      <c r="L74" s="263">
        <v>583333.33333333326</v>
      </c>
      <c r="M74" s="263">
        <v>583333.33333333326</v>
      </c>
      <c r="N74" s="263">
        <v>583333.33333333326</v>
      </c>
      <c r="O74" s="293">
        <v>583333.33333333326</v>
      </c>
      <c r="P74" s="428">
        <f t="shared" si="2"/>
        <v>6999999.9999999972</v>
      </c>
      <c r="Q74" s="265">
        <f t="shared" si="3"/>
        <v>0.19908987485779289</v>
      </c>
      <c r="R74" s="89"/>
      <c r="S74" s="397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>
      <c r="A75" s="8"/>
      <c r="B75" s="8"/>
      <c r="C75" s="270" t="str">
        <f>IF(MasterSheet!$A$1=1,MasterSheet!C393,MasterSheet!B393)</f>
        <v>Transferi institucijama pojedinicima nevladinom i javnom sektoru</v>
      </c>
      <c r="D75" s="253">
        <v>8420003.9683333337</v>
      </c>
      <c r="E75" s="254">
        <v>8420003.9683333337</v>
      </c>
      <c r="F75" s="254">
        <v>8420003.9683333337</v>
      </c>
      <c r="G75" s="254">
        <v>8420003.9683333337</v>
      </c>
      <c r="H75" s="254">
        <v>8420003.9683333337</v>
      </c>
      <c r="I75" s="254">
        <v>8420003.9683333337</v>
      </c>
      <c r="J75" s="254">
        <v>8420003.9683333337</v>
      </c>
      <c r="K75" s="254">
        <v>8420003.9683333337</v>
      </c>
      <c r="L75" s="254">
        <v>8420003.9683333337</v>
      </c>
      <c r="M75" s="254">
        <v>8420003.9683333337</v>
      </c>
      <c r="N75" s="254">
        <v>8420003.9683333337</v>
      </c>
      <c r="O75" s="377">
        <v>8420003.9683333337</v>
      </c>
      <c r="P75" s="426">
        <f t="shared" si="2"/>
        <v>101040047.62</v>
      </c>
      <c r="Q75" s="259">
        <f t="shared" si="3"/>
        <v>2.8737214908987485</v>
      </c>
      <c r="R75" s="89"/>
      <c r="S75" s="397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>
      <c r="A76" s="8"/>
      <c r="B76" s="8"/>
      <c r="C76" s="229" t="str">
        <f>IF(MasterSheet!$A$1=1,MasterSheet!C394,MasterSheet!B394)</f>
        <v>Transferi javnim institucijama</v>
      </c>
      <c r="D76" s="230">
        <v>6403923.8533333335</v>
      </c>
      <c r="E76" s="263">
        <v>6403923.8533333335</v>
      </c>
      <c r="F76" s="263">
        <v>6403923.8533333335</v>
      </c>
      <c r="G76" s="263">
        <v>6403923.8533333335</v>
      </c>
      <c r="H76" s="263">
        <v>6403923.8533333335</v>
      </c>
      <c r="I76" s="263">
        <v>6403923.8533333335</v>
      </c>
      <c r="J76" s="263">
        <v>6403923.8533333335</v>
      </c>
      <c r="K76" s="263">
        <v>6403923.8533333335</v>
      </c>
      <c r="L76" s="263">
        <v>6403923.8533333335</v>
      </c>
      <c r="M76" s="263">
        <v>6403923.8533333335</v>
      </c>
      <c r="N76" s="263">
        <v>6403923.8533333335</v>
      </c>
      <c r="O76" s="293">
        <v>6403923.8533333335</v>
      </c>
      <c r="P76" s="428">
        <f t="shared" si="2"/>
        <v>76847086.239999995</v>
      </c>
      <c r="Q76" s="265">
        <f t="shared" si="3"/>
        <v>2.185639540386803</v>
      </c>
      <c r="R76" s="89"/>
      <c r="S76" s="397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>
      <c r="A77" s="8"/>
      <c r="B77" s="8"/>
      <c r="C77" s="229" t="str">
        <f>IF(MasterSheet!$A$1=1,MasterSheet!C395,MasterSheet!B395)</f>
        <v>Transferi nevladinim organizacijama</v>
      </c>
      <c r="D77" s="230">
        <v>206125.82833333334</v>
      </c>
      <c r="E77" s="263">
        <v>206125.82833333334</v>
      </c>
      <c r="F77" s="263">
        <v>206125.82833333334</v>
      </c>
      <c r="G77" s="263">
        <v>206125.82833333334</v>
      </c>
      <c r="H77" s="263">
        <v>206125.82833333334</v>
      </c>
      <c r="I77" s="263">
        <v>206125.82833333334</v>
      </c>
      <c r="J77" s="263">
        <v>206125.82833333334</v>
      </c>
      <c r="K77" s="263">
        <v>206125.82833333334</v>
      </c>
      <c r="L77" s="263">
        <v>206125.82833333334</v>
      </c>
      <c r="M77" s="263">
        <v>206125.82833333334</v>
      </c>
      <c r="N77" s="263">
        <v>206125.82833333334</v>
      </c>
      <c r="O77" s="293">
        <v>206125.82833333334</v>
      </c>
      <c r="P77" s="428">
        <f t="shared" si="2"/>
        <v>2473509.94</v>
      </c>
      <c r="Q77" s="265">
        <f t="shared" si="3"/>
        <v>7.0350112059158129E-2</v>
      </c>
      <c r="R77" s="89"/>
      <c r="S77" s="39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1:32">
      <c r="A78" s="8"/>
      <c r="B78" s="8"/>
      <c r="C78" s="229" t="str">
        <f>IF(MasterSheet!$A$1=1,MasterSheet!C396,MasterSheet!B396)</f>
        <v>Transferi pojedincima</v>
      </c>
      <c r="D78" s="230">
        <v>1620971</v>
      </c>
      <c r="E78" s="263">
        <v>1620971</v>
      </c>
      <c r="F78" s="263">
        <v>1620971</v>
      </c>
      <c r="G78" s="263">
        <v>1620971</v>
      </c>
      <c r="H78" s="263">
        <v>1620971</v>
      </c>
      <c r="I78" s="263">
        <v>1620971</v>
      </c>
      <c r="J78" s="263">
        <v>1620971</v>
      </c>
      <c r="K78" s="263">
        <v>1620971</v>
      </c>
      <c r="L78" s="263">
        <v>1620971</v>
      </c>
      <c r="M78" s="263">
        <v>1620971</v>
      </c>
      <c r="N78" s="263">
        <v>1620971</v>
      </c>
      <c r="O78" s="293">
        <v>1620971</v>
      </c>
      <c r="P78" s="428">
        <f t="shared" si="2"/>
        <v>19451652</v>
      </c>
      <c r="Q78" s="265">
        <f t="shared" si="3"/>
        <v>0.5532324232081911</v>
      </c>
      <c r="R78" s="89"/>
      <c r="S78" s="397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1:32">
      <c r="A79" s="8"/>
      <c r="B79" s="8"/>
      <c r="C79" s="229" t="str">
        <f>IF(MasterSheet!$A$1=1,MasterSheet!C397,MasterSheet!B397)</f>
        <v>Transferi opštinama</v>
      </c>
      <c r="D79" s="230">
        <v>157676.39749999999</v>
      </c>
      <c r="E79" s="263">
        <v>157676.39749999999</v>
      </c>
      <c r="F79" s="263">
        <v>157676.39749999999</v>
      </c>
      <c r="G79" s="263">
        <v>157676.39749999999</v>
      </c>
      <c r="H79" s="263">
        <v>157676.39749999999</v>
      </c>
      <c r="I79" s="263">
        <v>157676.39749999999</v>
      </c>
      <c r="J79" s="263">
        <v>157676.39749999999</v>
      </c>
      <c r="K79" s="263">
        <v>157676.39749999999</v>
      </c>
      <c r="L79" s="263">
        <v>157676.39749999999</v>
      </c>
      <c r="M79" s="263">
        <v>157676.39749999999</v>
      </c>
      <c r="N79" s="263">
        <v>157676.39749999999</v>
      </c>
      <c r="O79" s="293">
        <v>157676.39749999999</v>
      </c>
      <c r="P79" s="428">
        <f t="shared" si="2"/>
        <v>1892116.7699999998</v>
      </c>
      <c r="Q79" s="265">
        <f t="shared" si="3"/>
        <v>5.3814470136518765E-2</v>
      </c>
      <c r="R79" s="89"/>
      <c r="S79" s="397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1:32">
      <c r="A80" s="8"/>
      <c r="B80" s="8"/>
      <c r="C80" s="229" t="s">
        <v>411</v>
      </c>
      <c r="D80" s="230">
        <v>2140.2224999999999</v>
      </c>
      <c r="E80" s="263">
        <v>2140.2224999999999</v>
      </c>
      <c r="F80" s="263">
        <v>2140.2224999999999</v>
      </c>
      <c r="G80" s="263">
        <v>2140.2224999999999</v>
      </c>
      <c r="H80" s="263">
        <v>2140.2224999999999</v>
      </c>
      <c r="I80" s="263">
        <v>2140.2224999999999</v>
      </c>
      <c r="J80" s="263">
        <v>2140.2224999999999</v>
      </c>
      <c r="K80" s="263">
        <v>2140.2224999999999</v>
      </c>
      <c r="L80" s="263">
        <v>2140.2224999999999</v>
      </c>
      <c r="M80" s="263">
        <v>2140.2224999999999</v>
      </c>
      <c r="N80" s="263">
        <v>2140.2224999999999</v>
      </c>
      <c r="O80" s="293">
        <v>2140.2224999999999</v>
      </c>
      <c r="P80" s="428"/>
      <c r="Q80" s="265">
        <f t="shared" si="3"/>
        <v>0</v>
      </c>
      <c r="R80" s="89"/>
      <c r="S80" s="397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spans="1:32" ht="13.5" thickBot="1">
      <c r="A81" s="8"/>
      <c r="B81" s="8"/>
      <c r="C81" s="271" t="str">
        <f>IF(MasterSheet!$A$1=1,MasterSheet!C398,MasterSheet!B398)</f>
        <v>Transferi javnim preduzećima</v>
      </c>
      <c r="D81" s="272">
        <v>29166.666666666668</v>
      </c>
      <c r="E81" s="273">
        <v>29166.666666666668</v>
      </c>
      <c r="F81" s="273">
        <v>29166.666666666668</v>
      </c>
      <c r="G81" s="273">
        <v>29166.666666666668</v>
      </c>
      <c r="H81" s="273">
        <v>29166.666666666668</v>
      </c>
      <c r="I81" s="273">
        <v>29166.666666666668</v>
      </c>
      <c r="J81" s="273">
        <v>29166.666666666668</v>
      </c>
      <c r="K81" s="273">
        <v>29166.666666666668</v>
      </c>
      <c r="L81" s="273">
        <v>29166.666666666668</v>
      </c>
      <c r="M81" s="273">
        <v>29166.666666666668</v>
      </c>
      <c r="N81" s="273">
        <v>29166.666666666668</v>
      </c>
      <c r="O81" s="378">
        <v>29166.666666666668</v>
      </c>
      <c r="P81" s="433">
        <f t="shared" si="2"/>
        <v>350000.00000000006</v>
      </c>
      <c r="Q81" s="277">
        <f t="shared" si="3"/>
        <v>9.9544937428896491E-3</v>
      </c>
      <c r="R81" s="89"/>
      <c r="S81" s="397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1:32" ht="14.25" thickTop="1" thickBot="1">
      <c r="A82" s="8"/>
      <c r="B82" s="8"/>
      <c r="C82" s="217" t="str">
        <f>IF(MasterSheet!$A$1=1,MasterSheet!C400,MasterSheet!B400)</f>
        <v>Kapitalni budžet</v>
      </c>
      <c r="D82" s="399">
        <v>8485041.666666666</v>
      </c>
      <c r="E82" s="399">
        <v>8485041.666666666</v>
      </c>
      <c r="F82" s="399">
        <v>8485041.666666666</v>
      </c>
      <c r="G82" s="400">
        <v>8485041.666666666</v>
      </c>
      <c r="H82" s="400">
        <v>8485041.666666666</v>
      </c>
      <c r="I82" s="400">
        <v>8485041.666666666</v>
      </c>
      <c r="J82" s="400">
        <v>8485041.666666666</v>
      </c>
      <c r="K82" s="400">
        <v>8485041.666666666</v>
      </c>
      <c r="L82" s="400">
        <v>8485041.666666666</v>
      </c>
      <c r="M82" s="401">
        <v>8485041.666666666</v>
      </c>
      <c r="N82" s="282">
        <v>8485041.666666666</v>
      </c>
      <c r="O82" s="400">
        <v>8485041.666666666</v>
      </c>
      <c r="P82" s="460">
        <f t="shared" si="2"/>
        <v>101820500.00000001</v>
      </c>
      <c r="Q82" s="285">
        <f t="shared" si="3"/>
        <v>2.8959186575654159</v>
      </c>
      <c r="R82" s="89"/>
      <c r="S82" s="397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1:32" ht="13.5" thickTop="1">
      <c r="A83" s="8"/>
      <c r="B83" s="8"/>
      <c r="C83" s="229" t="str">
        <f>IF(MasterSheet!$A$1=1,MasterSheet!C401,MasterSheet!B401)</f>
        <v>Pozajmice i krediti</v>
      </c>
      <c r="D83" s="230">
        <v>178333.33333333334</v>
      </c>
      <c r="E83" s="231">
        <v>178333.33333333334</v>
      </c>
      <c r="F83" s="231">
        <v>178333.33333333334</v>
      </c>
      <c r="G83" s="231">
        <v>178333.33333333334</v>
      </c>
      <c r="H83" s="231">
        <v>178333.33333333334</v>
      </c>
      <c r="I83" s="263">
        <v>178333.33333333334</v>
      </c>
      <c r="J83" s="231">
        <v>178333.33333333334</v>
      </c>
      <c r="K83" s="263">
        <v>178333.33333333334</v>
      </c>
      <c r="L83" s="263">
        <v>178333.33333333334</v>
      </c>
      <c r="M83" s="263">
        <v>178333.33333333334</v>
      </c>
      <c r="N83" s="263">
        <v>178333.33333333334</v>
      </c>
      <c r="O83" s="293">
        <v>178333.33333333334</v>
      </c>
      <c r="P83" s="461">
        <f t="shared" si="2"/>
        <v>2139999.9999999995</v>
      </c>
      <c r="Q83" s="287">
        <f t="shared" si="3"/>
        <v>6.0864618885096686E-2</v>
      </c>
      <c r="R83" s="89"/>
      <c r="S83" s="39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ht="13.5" thickBot="1">
      <c r="A84" s="8"/>
      <c r="B84" s="8"/>
      <c r="C84" s="271" t="str">
        <f>IF(MasterSheet!$A$1=1,MasterSheet!C402,MasterSheet!B402)</f>
        <v>Rezerve</v>
      </c>
      <c r="D84" s="272">
        <v>737887.48083333333</v>
      </c>
      <c r="E84" s="274">
        <v>737887.48083333333</v>
      </c>
      <c r="F84" s="274">
        <v>737887.48083333333</v>
      </c>
      <c r="G84" s="274">
        <v>737887.48083333333</v>
      </c>
      <c r="H84" s="274">
        <v>737887.48083333333</v>
      </c>
      <c r="I84" s="273">
        <v>737887.48083333333</v>
      </c>
      <c r="J84" s="274">
        <v>737887.48083333333</v>
      </c>
      <c r="K84" s="273">
        <v>737887.48083333333</v>
      </c>
      <c r="L84" s="273">
        <v>737887.48083333333</v>
      </c>
      <c r="M84" s="273">
        <v>737887.48083333333</v>
      </c>
      <c r="N84" s="273">
        <v>737887.48083333333</v>
      </c>
      <c r="O84" s="378">
        <v>737887.48083333333</v>
      </c>
      <c r="P84" s="433">
        <f t="shared" si="2"/>
        <v>8854649.7699999977</v>
      </c>
      <c r="Q84" s="277">
        <f t="shared" si="3"/>
        <v>0.25183873065984069</v>
      </c>
      <c r="R84" s="89"/>
      <c r="S84" s="397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ht="14.25" thickTop="1" thickBot="1">
      <c r="A85" s="8"/>
      <c r="B85" s="8"/>
      <c r="C85" s="271" t="str">
        <f>IF(MasterSheet!$A$1=1,MasterSheet!C411,MasterSheet!B411)</f>
        <v>Otplata garancija</v>
      </c>
      <c r="D85" s="230">
        <v>0</v>
      </c>
      <c r="E85" s="231">
        <v>0</v>
      </c>
      <c r="F85" s="231">
        <v>0</v>
      </c>
      <c r="G85" s="231">
        <v>0</v>
      </c>
      <c r="H85" s="231">
        <v>0</v>
      </c>
      <c r="I85" s="263">
        <v>0</v>
      </c>
      <c r="J85" s="231">
        <v>0</v>
      </c>
      <c r="K85" s="263">
        <v>0</v>
      </c>
      <c r="L85" s="263">
        <v>0</v>
      </c>
      <c r="M85" s="263">
        <v>0</v>
      </c>
      <c r="N85" s="263">
        <v>0</v>
      </c>
      <c r="O85" s="293">
        <v>0</v>
      </c>
      <c r="P85" s="417">
        <f>+SUM(D85:O85)</f>
        <v>0</v>
      </c>
      <c r="Q85" s="265">
        <f t="shared" ref="Q85:Q98" si="8">+$P85/$D$14*100</f>
        <v>0</v>
      </c>
      <c r="R85" s="87"/>
      <c r="S85" s="397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ht="14.25" thickTop="1" thickBot="1">
      <c r="A86" s="8"/>
      <c r="B86" s="8"/>
      <c r="C86" s="271" t="s">
        <v>152</v>
      </c>
      <c r="D86" s="366">
        <v>0</v>
      </c>
      <c r="E86" s="368">
        <v>0</v>
      </c>
      <c r="F86" s="368">
        <v>0</v>
      </c>
      <c r="G86" s="368">
        <v>0</v>
      </c>
      <c r="H86" s="368">
        <v>0</v>
      </c>
      <c r="I86" s="368">
        <v>0</v>
      </c>
      <c r="J86" s="368">
        <v>0</v>
      </c>
      <c r="K86" s="368">
        <v>0</v>
      </c>
      <c r="L86" s="368">
        <v>0</v>
      </c>
      <c r="M86" s="368">
        <v>0</v>
      </c>
      <c r="N86" s="368">
        <v>0</v>
      </c>
      <c r="O86" s="380">
        <v>0</v>
      </c>
      <c r="P86" s="391"/>
      <c r="Q86" s="390">
        <f t="shared" si="8"/>
        <v>0</v>
      </c>
      <c r="R86" s="87"/>
      <c r="S86" s="397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ht="14.25" thickTop="1" thickBot="1">
      <c r="A87" s="8"/>
      <c r="B87" s="8"/>
      <c r="C87" s="217" t="str">
        <f>IF(MasterSheet!$A$1=1,MasterSheet!C405,MasterSheet!B405)</f>
        <v>Korigovani Suficit/ Deficit</v>
      </c>
      <c r="D87" s="330">
        <f>+D19-D52</f>
        <v>-48375129.328034438</v>
      </c>
      <c r="E87" s="330">
        <f t="shared" ref="E87:O87" si="9">+E19-E52</f>
        <v>-31038234.886479124</v>
      </c>
      <c r="F87" s="330">
        <f t="shared" si="9"/>
        <v>-21481734.333081111</v>
      </c>
      <c r="G87" s="330">
        <f t="shared" si="9"/>
        <v>-4506341.2096453756</v>
      </c>
      <c r="H87" s="330">
        <f>+H19-H52</f>
        <v>-13610760.659075096</v>
      </c>
      <c r="I87" s="330">
        <f t="shared" si="9"/>
        <v>-5608621.1399348825</v>
      </c>
      <c r="J87" s="330">
        <f t="shared" si="9"/>
        <v>12472466.693584353</v>
      </c>
      <c r="K87" s="330">
        <f t="shared" si="9"/>
        <v>14778711.16826506</v>
      </c>
      <c r="L87" s="330">
        <f t="shared" si="9"/>
        <v>10247474.853430808</v>
      </c>
      <c r="M87" s="330">
        <f t="shared" si="9"/>
        <v>3989083.3701590598</v>
      </c>
      <c r="N87" s="330">
        <f t="shared" si="9"/>
        <v>-13394121.005284965</v>
      </c>
      <c r="O87" s="331">
        <f t="shared" si="9"/>
        <v>34978536.093265995</v>
      </c>
      <c r="P87" s="252">
        <f t="shared" ref="P87:P97" si="10">+SUM(D87:O87)</f>
        <v>-61548670.382829726</v>
      </c>
      <c r="Q87" s="220">
        <f t="shared" si="8"/>
        <v>-1.7505310120258739</v>
      </c>
      <c r="R87" s="89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ht="14.25" thickTop="1" thickBot="1">
      <c r="A88" s="8"/>
      <c r="B88" s="8"/>
      <c r="C88" s="217" t="str">
        <f>IF(MasterSheet!$A$1=1,MasterSheet!C406,MasterSheet!B406)</f>
        <v>Primarni deficit</v>
      </c>
      <c r="D88" s="330">
        <f t="shared" ref="D88:O88" si="11">+D87+D64</f>
        <v>-42265452.401367769</v>
      </c>
      <c r="E88" s="330">
        <f t="shared" si="11"/>
        <v>-24928557.959812459</v>
      </c>
      <c r="F88" s="330">
        <f t="shared" si="11"/>
        <v>-15372057.406414445</v>
      </c>
      <c r="G88" s="330">
        <f t="shared" si="11"/>
        <v>1603335.7170212911</v>
      </c>
      <c r="H88" s="330">
        <f t="shared" si="11"/>
        <v>-7501083.7324084295</v>
      </c>
      <c r="I88" s="330">
        <f t="shared" si="11"/>
        <v>501055.78673178423</v>
      </c>
      <c r="J88" s="330">
        <f t="shared" si="11"/>
        <v>18582143.620251019</v>
      </c>
      <c r="K88" s="330">
        <f t="shared" si="11"/>
        <v>20888388.094931725</v>
      </c>
      <c r="L88" s="330">
        <f t="shared" si="11"/>
        <v>16357151.780097473</v>
      </c>
      <c r="M88" s="330">
        <f t="shared" si="11"/>
        <v>10098760.296825726</v>
      </c>
      <c r="N88" s="330">
        <f t="shared" si="11"/>
        <v>-7284444.0786182983</v>
      </c>
      <c r="O88" s="331">
        <f t="shared" si="11"/>
        <v>41088213.019932665</v>
      </c>
      <c r="P88" s="252">
        <f t="shared" si="10"/>
        <v>11767452.737170253</v>
      </c>
      <c r="Q88" s="220">
        <f t="shared" si="8"/>
        <v>0.33468295611974552</v>
      </c>
      <c r="R88" s="89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1:32" ht="14.25" thickTop="1" thickBot="1">
      <c r="A89" s="8"/>
      <c r="B89" s="8"/>
      <c r="C89" s="217" t="str">
        <f>IF(MasterSheet!$A$1=1,MasterSheet!C407,MasterSheet!B407)</f>
        <v>Otplata duga</v>
      </c>
      <c r="D89" s="330">
        <f>+SUM(D90:D92)</f>
        <v>14285575.4575</v>
      </c>
      <c r="E89" s="330">
        <f t="shared" ref="E89:O89" si="12">+SUM(E90:E92)</f>
        <v>14285575.4575</v>
      </c>
      <c r="F89" s="330">
        <f t="shared" si="12"/>
        <v>14285575.4575</v>
      </c>
      <c r="G89" s="330">
        <f t="shared" si="12"/>
        <v>14285575.4575</v>
      </c>
      <c r="H89" s="330">
        <f t="shared" si="12"/>
        <v>14285575.4575</v>
      </c>
      <c r="I89" s="330">
        <f t="shared" si="12"/>
        <v>14285575.4575</v>
      </c>
      <c r="J89" s="330">
        <f t="shared" si="12"/>
        <v>14285575.4575</v>
      </c>
      <c r="K89" s="330">
        <f t="shared" si="12"/>
        <v>14285575.4575</v>
      </c>
      <c r="L89" s="330">
        <f t="shared" si="12"/>
        <v>14285575.4575</v>
      </c>
      <c r="M89" s="330">
        <f t="shared" si="12"/>
        <v>14285575.4575</v>
      </c>
      <c r="N89" s="330">
        <f t="shared" si="12"/>
        <v>14285575.4575</v>
      </c>
      <c r="O89" s="331">
        <f t="shared" si="12"/>
        <v>14285575.4575</v>
      </c>
      <c r="P89" s="252">
        <f>+SUM(D89:O89)</f>
        <v>171426905.49000001</v>
      </c>
      <c r="Q89" s="220">
        <f t="shared" si="8"/>
        <v>4.8756230230375435</v>
      </c>
      <c r="R89" s="145"/>
      <c r="S89" s="5"/>
      <c r="T89" s="5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1:32" ht="13.5" thickTop="1">
      <c r="A90" s="8"/>
      <c r="B90" s="8"/>
      <c r="C90" s="229" t="str">
        <f>IF(MasterSheet!$A$1=1,MasterSheet!C408,MasterSheet!B408)</f>
        <v>Otplata duga rezidentima</v>
      </c>
      <c r="D90" s="230">
        <v>2500695.4391666665</v>
      </c>
      <c r="E90" s="231">
        <v>2500695.4391666665</v>
      </c>
      <c r="F90" s="231">
        <v>2500695.4391666665</v>
      </c>
      <c r="G90" s="231">
        <v>2500695.4391666665</v>
      </c>
      <c r="H90" s="231">
        <v>2500695.4391666665</v>
      </c>
      <c r="I90" s="263">
        <v>2500695.4391666665</v>
      </c>
      <c r="J90" s="231">
        <v>2500695.4391666665</v>
      </c>
      <c r="K90" s="263">
        <v>2500695.4391666665</v>
      </c>
      <c r="L90" s="263">
        <v>2500695.4391666665</v>
      </c>
      <c r="M90" s="263">
        <v>2500695.4391666665</v>
      </c>
      <c r="N90" s="263">
        <v>2500695.4391666665</v>
      </c>
      <c r="O90" s="293">
        <v>2500695.4391666665</v>
      </c>
      <c r="P90" s="417">
        <f t="shared" si="10"/>
        <v>30008345.269999992</v>
      </c>
      <c r="Q90" s="265">
        <f t="shared" si="8"/>
        <v>0.85347967207053455</v>
      </c>
      <c r="R90" s="145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1:32">
      <c r="A91" s="8"/>
      <c r="B91" s="8"/>
      <c r="C91" s="229" t="str">
        <f>IF(MasterSheet!$A$1=1,MasterSheet!C409,MasterSheet!B409)</f>
        <v>Otplata duga nerezidentima</v>
      </c>
      <c r="D91" s="230">
        <v>9006700.020833334</v>
      </c>
      <c r="E91" s="231">
        <v>9006700.020833334</v>
      </c>
      <c r="F91" s="231">
        <v>9006700.020833334</v>
      </c>
      <c r="G91" s="231">
        <v>9006700.020833334</v>
      </c>
      <c r="H91" s="231">
        <v>9006700.020833334</v>
      </c>
      <c r="I91" s="263">
        <v>9006700.020833334</v>
      </c>
      <c r="J91" s="231">
        <v>9006700.020833334</v>
      </c>
      <c r="K91" s="263">
        <v>9006700.020833334</v>
      </c>
      <c r="L91" s="263">
        <v>9006700.020833334</v>
      </c>
      <c r="M91" s="263">
        <v>9006700.020833334</v>
      </c>
      <c r="N91" s="263">
        <v>9006700.020833334</v>
      </c>
      <c r="O91" s="293">
        <v>9006700.020833334</v>
      </c>
      <c r="P91" s="428">
        <f t="shared" si="10"/>
        <v>108080400.24999999</v>
      </c>
      <c r="Q91" s="265">
        <f t="shared" si="8"/>
        <v>3.073959051478953</v>
      </c>
      <c r="R91" s="145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1:32" ht="13.5" thickBot="1">
      <c r="A92" s="8"/>
      <c r="B92" s="8"/>
      <c r="C92" s="229" t="str">
        <f>IF(MasterSheet!$A$1=1,MasterSheet!C410,MasterSheet!B410)</f>
        <v>Otplata obaveza iz prethodnog perioda</v>
      </c>
      <c r="D92" s="230">
        <v>2778179.9974999996</v>
      </c>
      <c r="E92" s="231">
        <v>2778179.9974999996</v>
      </c>
      <c r="F92" s="231">
        <v>2778179.9974999996</v>
      </c>
      <c r="G92" s="231">
        <v>2778179.9974999996</v>
      </c>
      <c r="H92" s="231">
        <v>2778179.9974999996</v>
      </c>
      <c r="I92" s="263">
        <v>2778179.9974999996</v>
      </c>
      <c r="J92" s="231">
        <v>2778179.9974999996</v>
      </c>
      <c r="K92" s="263">
        <v>2778179.9974999996</v>
      </c>
      <c r="L92" s="263">
        <v>2778179.9974999996</v>
      </c>
      <c r="M92" s="263">
        <v>2778179.9974999996</v>
      </c>
      <c r="N92" s="263">
        <v>2778179.9974999996</v>
      </c>
      <c r="O92" s="293">
        <v>2778179.9974999996</v>
      </c>
      <c r="P92" s="417">
        <f t="shared" si="10"/>
        <v>33338159.969999988</v>
      </c>
      <c r="Q92" s="265">
        <f t="shared" si="8"/>
        <v>0.94818429948805427</v>
      </c>
      <c r="R92" s="145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1:32" ht="14.25" thickTop="1" thickBot="1">
      <c r="A93" s="8"/>
      <c r="B93" s="8"/>
      <c r="C93" s="217" t="str">
        <f>IF(MasterSheet!$A$1=1,MasterSheet!C412,MasterSheet!B412)</f>
        <v>Nedostajuća sredstva</v>
      </c>
      <c r="D93" s="330">
        <f>+D87-D89</f>
        <v>-62660704.785534441</v>
      </c>
      <c r="E93" s="330">
        <f t="shared" ref="E93:O93" si="13">+E87-E89</f>
        <v>-45323810.34397912</v>
      </c>
      <c r="F93" s="330">
        <f t="shared" si="13"/>
        <v>-35767309.790581107</v>
      </c>
      <c r="G93" s="330">
        <f t="shared" si="13"/>
        <v>-18791916.667145375</v>
      </c>
      <c r="H93" s="330">
        <f t="shared" si="13"/>
        <v>-27896336.116575096</v>
      </c>
      <c r="I93" s="330">
        <f t="shared" si="13"/>
        <v>-19894196.597434882</v>
      </c>
      <c r="J93" s="330">
        <f t="shared" si="13"/>
        <v>-1813108.7639156468</v>
      </c>
      <c r="K93" s="330">
        <f t="shared" si="13"/>
        <v>493135.71076506004</v>
      </c>
      <c r="L93" s="330">
        <f t="shared" si="13"/>
        <v>-4038100.604069192</v>
      </c>
      <c r="M93" s="330">
        <f t="shared" si="13"/>
        <v>-10296492.08734094</v>
      </c>
      <c r="N93" s="330">
        <f t="shared" si="13"/>
        <v>-27679696.462784965</v>
      </c>
      <c r="O93" s="331">
        <f t="shared" si="13"/>
        <v>20692960.635765996</v>
      </c>
      <c r="P93" s="252">
        <f t="shared" si="10"/>
        <v>-232975575.87282974</v>
      </c>
      <c r="Q93" s="220">
        <f t="shared" si="8"/>
        <v>-6.6261540350634167</v>
      </c>
      <c r="R93" s="89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1:32" ht="14.25" thickTop="1" thickBot="1">
      <c r="A94" s="8"/>
      <c r="B94" s="8"/>
      <c r="C94" s="217" t="str">
        <f>IF(MasterSheet!$A$1=1,MasterSheet!C413,MasterSheet!B413)</f>
        <v>Finansiranje</v>
      </c>
      <c r="D94" s="330">
        <f>+SUM(D95:D98)</f>
        <v>62660704.785534441</v>
      </c>
      <c r="E94" s="330">
        <f t="shared" ref="E94:O94" si="14">+SUM(E95:E98)</f>
        <v>45323810.34397912</v>
      </c>
      <c r="F94" s="330">
        <f t="shared" si="14"/>
        <v>35767309.790581107</v>
      </c>
      <c r="G94" s="330">
        <f t="shared" si="14"/>
        <v>18791916.667145375</v>
      </c>
      <c r="H94" s="330">
        <f t="shared" si="14"/>
        <v>27896336.116575096</v>
      </c>
      <c r="I94" s="330">
        <f t="shared" si="14"/>
        <v>19894196.597434882</v>
      </c>
      <c r="J94" s="330">
        <f t="shared" si="14"/>
        <v>1813108.7639156468</v>
      </c>
      <c r="K94" s="330">
        <f t="shared" si="14"/>
        <v>-493135.71076506004</v>
      </c>
      <c r="L94" s="330">
        <f t="shared" si="14"/>
        <v>4038100.604069192</v>
      </c>
      <c r="M94" s="330">
        <f t="shared" si="14"/>
        <v>10296492.08734094</v>
      </c>
      <c r="N94" s="330">
        <f t="shared" si="14"/>
        <v>27679696.462784965</v>
      </c>
      <c r="O94" s="331">
        <f t="shared" si="14"/>
        <v>-20692960.635766</v>
      </c>
      <c r="P94" s="252">
        <f t="shared" si="10"/>
        <v>232975575.87282974</v>
      </c>
      <c r="Q94" s="220">
        <f t="shared" si="8"/>
        <v>6.6261540350634167</v>
      </c>
      <c r="R94" s="89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1:32" ht="13.5" thickTop="1">
      <c r="A95" s="8"/>
      <c r="B95" s="8"/>
      <c r="C95" s="229" t="str">
        <f>IF(MasterSheet!$A$1=1,MasterSheet!C414,MasterSheet!B414)</f>
        <v>Pozajmice i krediti iz domaćih izvora</v>
      </c>
      <c r="D95" s="296">
        <v>0</v>
      </c>
      <c r="E95" s="297">
        <v>0</v>
      </c>
      <c r="F95" s="297">
        <v>0</v>
      </c>
      <c r="G95" s="297">
        <v>0</v>
      </c>
      <c r="H95" s="297">
        <v>0</v>
      </c>
      <c r="I95" s="297">
        <v>0</v>
      </c>
      <c r="J95" s="297">
        <v>0</v>
      </c>
      <c r="K95" s="297">
        <v>0</v>
      </c>
      <c r="L95" s="297">
        <v>0</v>
      </c>
      <c r="M95" s="297">
        <v>0</v>
      </c>
      <c r="N95" s="297">
        <v>0</v>
      </c>
      <c r="O95" s="298">
        <v>0</v>
      </c>
      <c r="P95" s="417">
        <f t="shared" si="10"/>
        <v>0</v>
      </c>
      <c r="Q95" s="265">
        <f t="shared" si="8"/>
        <v>0</v>
      </c>
      <c r="R95" s="87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1:32">
      <c r="A96" s="8"/>
      <c r="B96" s="8"/>
      <c r="C96" s="229" t="str">
        <f>IF(MasterSheet!$A$1=1,MasterSheet!C415,MasterSheet!B415)</f>
        <v>Pozajmice i krediti iz inostranih izvora</v>
      </c>
      <c r="D96" s="230">
        <v>18997964.655235786</v>
      </c>
      <c r="E96" s="263">
        <v>18997964.655235786</v>
      </c>
      <c r="F96" s="263">
        <v>18997964.655235786</v>
      </c>
      <c r="G96" s="467">
        <v>18997964.655235786</v>
      </c>
      <c r="H96" s="263">
        <v>18997964.655235786</v>
      </c>
      <c r="I96" s="263">
        <v>18997964.655235786</v>
      </c>
      <c r="J96" s="263">
        <v>18997964.655235786</v>
      </c>
      <c r="K96" s="263">
        <v>18997964.655235786</v>
      </c>
      <c r="L96" s="263">
        <v>18997964.655235786</v>
      </c>
      <c r="M96" s="468">
        <v>18997964.655235786</v>
      </c>
      <c r="N96" s="263">
        <v>18997964.655235786</v>
      </c>
      <c r="O96" s="299">
        <v>18997964.655235786</v>
      </c>
      <c r="P96" s="417">
        <f t="shared" si="10"/>
        <v>227975575.86282948</v>
      </c>
      <c r="Q96" s="265">
        <f t="shared" si="8"/>
        <v>6.4839469813091437</v>
      </c>
      <c r="R96" s="87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>
      <c r="A97" s="8"/>
      <c r="B97" s="8"/>
      <c r="C97" s="229" t="str">
        <f>IF(MasterSheet!$A$1=1,MasterSheet!C417,MasterSheet!B417)</f>
        <v>Prihodi od privatizacije</v>
      </c>
      <c r="D97" s="230">
        <v>416666.66666666669</v>
      </c>
      <c r="E97" s="263">
        <v>416666.66666666669</v>
      </c>
      <c r="F97" s="263">
        <v>416666.66666666669</v>
      </c>
      <c r="G97" s="263">
        <v>416666.66666666669</v>
      </c>
      <c r="H97" s="263">
        <v>416666.66666666669</v>
      </c>
      <c r="I97" s="263">
        <v>416666.66666666669</v>
      </c>
      <c r="J97" s="263">
        <v>416666.66666666669</v>
      </c>
      <c r="K97" s="263">
        <v>416666.66666666669</v>
      </c>
      <c r="L97" s="263">
        <v>416666.66666666669</v>
      </c>
      <c r="M97" s="263">
        <v>416666.66666666669</v>
      </c>
      <c r="N97" s="263">
        <v>416666.66666666669</v>
      </c>
      <c r="O97" s="299">
        <v>416666.66666666669</v>
      </c>
      <c r="P97" s="417">
        <f t="shared" si="10"/>
        <v>5000000</v>
      </c>
      <c r="Q97" s="265">
        <f t="shared" si="8"/>
        <v>0.1422070534698521</v>
      </c>
      <c r="R97" s="87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ht="13.5" thickBot="1">
      <c r="A98" s="8"/>
      <c r="B98" s="8"/>
      <c r="C98" s="302" t="str">
        <f>IF(MasterSheet!$A$1=1,MasterSheet!C418,MasterSheet!B418)</f>
        <v>Povećanje/smanjenje depozita</v>
      </c>
      <c r="D98" s="303">
        <f t="shared" ref="D98:O98" si="15">-D93-SUM(D95:D97)</f>
        <v>43246073.463631988</v>
      </c>
      <c r="E98" s="304">
        <f t="shared" si="15"/>
        <v>25909179.022076666</v>
      </c>
      <c r="F98" s="304">
        <f t="shared" si="15"/>
        <v>16352678.468678653</v>
      </c>
      <c r="G98" s="304">
        <f t="shared" si="15"/>
        <v>-622714.65475707874</v>
      </c>
      <c r="H98" s="304">
        <f t="shared" si="15"/>
        <v>8481704.7946726419</v>
      </c>
      <c r="I98" s="304">
        <f t="shared" si="15"/>
        <v>479565.27553242818</v>
      </c>
      <c r="J98" s="304">
        <f t="shared" si="15"/>
        <v>-17601522.557986807</v>
      </c>
      <c r="K98" s="304">
        <f t="shared" si="15"/>
        <v>-19907767.032667514</v>
      </c>
      <c r="L98" s="304">
        <f t="shared" si="15"/>
        <v>-15376530.717833262</v>
      </c>
      <c r="M98" s="304">
        <f t="shared" si="15"/>
        <v>-9118139.2345615141</v>
      </c>
      <c r="N98" s="304">
        <f t="shared" si="15"/>
        <v>8265065.1408825107</v>
      </c>
      <c r="O98" s="349">
        <f t="shared" si="15"/>
        <v>-40107591.957668453</v>
      </c>
      <c r="P98" s="355">
        <f>+SUM(D98:O98)</f>
        <v>1.0000236332416534E-2</v>
      </c>
      <c r="Q98" s="308">
        <f t="shared" si="8"/>
        <v>2.8442082856702313E-10</v>
      </c>
      <c r="R98" s="63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ht="13.5" thickTop="1">
      <c r="A99" s="8"/>
      <c r="B99" s="8"/>
      <c r="C99" s="309" t="str">
        <f>IF(MasterSheet!$A$1=1,MasterSheet!C419,MasterSheet!B419)</f>
        <v>Izvor: Ministarstvo finansija Crne Gore</v>
      </c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1:3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397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1:32">
      <c r="A101" s="8"/>
      <c r="B101" s="8"/>
      <c r="C101" s="8"/>
      <c r="D101" s="8"/>
      <c r="E101" s="8"/>
      <c r="F101" s="8"/>
      <c r="G101" s="8"/>
      <c r="H101" s="396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1:32">
      <c r="A102" s="8"/>
      <c r="B102" s="8"/>
      <c r="C102" s="8"/>
      <c r="D102" s="8"/>
      <c r="E102" s="8"/>
      <c r="F102" s="8"/>
      <c r="G102" s="397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1:32">
      <c r="A103" s="8"/>
      <c r="B103" s="8"/>
      <c r="C103" s="8"/>
      <c r="D103" s="8"/>
      <c r="E103" s="8"/>
      <c r="F103" s="8"/>
      <c r="G103" s="397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1:3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1:3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1:3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1:3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1:3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1:3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1:3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1:3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1:3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1:3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1:3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1:3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1:3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1:3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1:3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1:3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1:3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1:3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1:3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1:3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1:3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1:3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1:3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1:3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1:3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1:3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1:3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1:3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1:3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1:3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1:3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spans="1:3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32">
      <c r="D157" s="8"/>
      <c r="E157" s="8"/>
      <c r="F157" s="8"/>
      <c r="G157" s="8"/>
      <c r="H157" s="8"/>
      <c r="I157" s="8"/>
    </row>
  </sheetData>
  <sheetProtection formatCells="0" formatColumns="0" formatRows="0" sort="0" autoFilter="0" pivotTables="0"/>
  <mergeCells count="5">
    <mergeCell ref="G8:I8"/>
    <mergeCell ref="F9:J9"/>
    <mergeCell ref="C17:C18"/>
    <mergeCell ref="D14:Q14"/>
    <mergeCell ref="D17:Q17"/>
  </mergeCells>
  <pageMargins left="0.15748031496062992" right="0.19685039370078741" top="0.74803149606299213" bottom="0.74803149606299213" header="0.31496062992125984" footer="0.31496062992125984"/>
  <pageSetup paperSize="9"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6"/>
  <sheetViews>
    <sheetView topLeftCell="B1" zoomScaleNormal="100" workbookViewId="0">
      <selection activeCell="Y81" sqref="Y81:Y82"/>
    </sheetView>
  </sheetViews>
  <sheetFormatPr defaultRowHeight="12.75"/>
  <cols>
    <col min="1" max="1" width="9.140625" style="2" customWidth="1"/>
    <col min="2" max="2" width="9.140625" customWidth="1"/>
    <col min="3" max="3" width="45.7109375" customWidth="1"/>
    <col min="4" max="4" width="10.7109375" customWidth="1"/>
    <col min="5" max="8" width="10.7109375" style="1" customWidth="1"/>
    <col min="9" max="9" width="10.7109375" customWidth="1"/>
    <col min="10" max="10" width="5" bestFit="1" customWidth="1"/>
    <col min="11" max="11" width="6.28515625" bestFit="1" customWidth="1"/>
    <col min="12" max="12" width="6.28515625" customWidth="1"/>
    <col min="13" max="13" width="7.42578125" bestFit="1" customWidth="1"/>
    <col min="14" max="14" width="9.28515625" bestFit="1" customWidth="1"/>
    <col min="15" max="15" width="9" bestFit="1" customWidth="1"/>
    <col min="16" max="16" width="11.7109375" bestFit="1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2"/>
      <c r="C1" s="3"/>
      <c r="D1" s="2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B2" s="2"/>
      <c r="C2" s="3"/>
      <c r="D2" s="2"/>
      <c r="E2" s="5"/>
      <c r="F2" s="2"/>
      <c r="G2" s="5"/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B3" s="2"/>
      <c r="C3" s="3"/>
      <c r="D3" s="2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B4" s="2"/>
      <c r="C4" s="3"/>
      <c r="D4" s="2"/>
      <c r="E4" s="5"/>
      <c r="F4" s="2"/>
      <c r="G4" s="5"/>
      <c r="H4" s="2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B5" s="2"/>
      <c r="C5" s="3"/>
      <c r="D5" s="2"/>
      <c r="E5" s="5"/>
      <c r="F5" s="5"/>
      <c r="G5" s="5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B6" s="2"/>
      <c r="C6" s="3"/>
      <c r="D6" s="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>
      <c r="B7" s="2"/>
      <c r="C7" s="3"/>
      <c r="D7" s="738" t="str">
        <f>IF(MasterSheet!$A$1=1, MasterSheet!C5,MasterSheet!B5)</f>
        <v>CRNA GORA</v>
      </c>
      <c r="E7" s="738"/>
      <c r="F7" s="738"/>
      <c r="G7" s="738"/>
      <c r="H7" s="738"/>
      <c r="I7" s="738"/>
      <c r="J7" s="738"/>
      <c r="K7" s="738"/>
      <c r="L7" s="738"/>
      <c r="M7" s="738"/>
      <c r="N7" s="738"/>
      <c r="O7" s="738"/>
      <c r="P7" s="738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B8" s="2"/>
      <c r="C8" s="2"/>
      <c r="D8" s="738" t="str">
        <f>IF(MasterSheet!$A$1=1, MasterSheet!C6,MasterSheet!B6)</f>
        <v>MINISTARSTVO FINANSIJA</v>
      </c>
      <c r="E8" s="738"/>
      <c r="F8" s="738"/>
      <c r="G8" s="738"/>
      <c r="H8" s="738"/>
      <c r="I8" s="738"/>
      <c r="J8" s="738"/>
      <c r="K8" s="738"/>
      <c r="L8" s="738"/>
      <c r="M8" s="738"/>
      <c r="N8" s="738"/>
      <c r="O8" s="738"/>
      <c r="P8" s="738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>
      <c r="B9" s="2"/>
      <c r="C9" s="5"/>
      <c r="D9" s="5"/>
      <c r="E9" s="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2"/>
      <c r="S9" s="2"/>
      <c r="T9" s="2"/>
      <c r="U9" s="2"/>
      <c r="V9" s="3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B10" s="2"/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B11" s="2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Y11" s="2"/>
      <c r="Z11" s="2"/>
      <c r="AA11" s="2"/>
      <c r="AB11" s="2"/>
      <c r="AC11" s="2"/>
      <c r="AD11" s="2"/>
      <c r="AE11" s="2"/>
      <c r="AF11" s="2"/>
    </row>
    <row r="12" spans="1:32"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B13" s="2"/>
      <c r="C13" s="5"/>
      <c r="D13" s="5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1">
        <f>+'2014 - plan'!D14</f>
        <v>3516000000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3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ht="17.25" customHeight="1" thickTop="1">
      <c r="B17" s="2"/>
      <c r="C17" s="739" t="str">
        <f>IF(MasterSheet!$A$1=1,MasterSheet!B425,MasterSheet!B424)</f>
        <v>Izvršenje budžeta, po mjesecima</v>
      </c>
      <c r="D17" s="747">
        <v>2014</v>
      </c>
      <c r="E17" s="748"/>
      <c r="F17" s="748"/>
      <c r="G17" s="748"/>
      <c r="H17" s="748"/>
      <c r="I17" s="748"/>
      <c r="J17" s="748"/>
      <c r="K17" s="748"/>
      <c r="L17" s="748"/>
      <c r="M17" s="748"/>
      <c r="N17" s="748"/>
      <c r="O17" s="748"/>
      <c r="P17" s="748"/>
      <c r="Q17" s="748"/>
      <c r="R17" s="748"/>
      <c r="S17" s="748"/>
      <c r="T17" s="748"/>
      <c r="U17" s="748"/>
      <c r="V17" s="748"/>
      <c r="W17" s="748"/>
      <c r="X17" s="749"/>
      <c r="Y17" s="2"/>
      <c r="Z17" s="2"/>
      <c r="AA17" s="2"/>
      <c r="AB17" s="2"/>
      <c r="AC17" s="2"/>
      <c r="AD17" s="2"/>
      <c r="AE17" s="2"/>
      <c r="AF17" s="2"/>
    </row>
    <row r="18" spans="2:32" ht="13.5" thickBot="1">
      <c r="B18" s="2"/>
      <c r="C18" s="740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356" t="s">
        <v>415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2"/>
      <c r="Z18" s="2"/>
      <c r="AA18" s="2"/>
      <c r="AB18" s="2"/>
      <c r="AC18" s="2"/>
      <c r="AD18" s="2"/>
      <c r="AE18" s="2"/>
      <c r="AF18" s="2"/>
    </row>
    <row r="19" spans="2:32" ht="15" customHeight="1" thickTop="1" thickBot="1">
      <c r="B19" s="2"/>
      <c r="C19" s="313" t="str">
        <f>IF(MasterSheet!$A$1=1,MasterSheet!C337,MasterSheet!B337)</f>
        <v>Izvorni prihodi</v>
      </c>
      <c r="D19" s="314">
        <f>+D20+D28+D33+D38+D45+D50+D51</f>
        <v>70782033.309999987</v>
      </c>
      <c r="E19" s="436">
        <f t="shared" ref="E19:O19" si="0">+E20+E28+E33+E38+E45+E50+E51</f>
        <v>82133335.760000005</v>
      </c>
      <c r="F19" s="314">
        <f t="shared" si="0"/>
        <v>100705525.87</v>
      </c>
      <c r="G19" s="314">
        <f t="shared" si="0"/>
        <v>109084648.57999997</v>
      </c>
      <c r="H19" s="314">
        <f t="shared" si="0"/>
        <v>102197698.78</v>
      </c>
      <c r="I19" s="314">
        <f t="shared" si="0"/>
        <v>109846821.42</v>
      </c>
      <c r="J19" s="314">
        <f t="shared" si="0"/>
        <v>0</v>
      </c>
      <c r="K19" s="314">
        <f t="shared" si="0"/>
        <v>0</v>
      </c>
      <c r="L19" s="314">
        <f t="shared" si="0"/>
        <v>0</v>
      </c>
      <c r="M19" s="314">
        <f t="shared" si="0"/>
        <v>0</v>
      </c>
      <c r="N19" s="314">
        <f t="shared" si="0"/>
        <v>0</v>
      </c>
      <c r="O19" s="315">
        <f t="shared" si="0"/>
        <v>0</v>
      </c>
      <c r="P19" s="402">
        <f>SUM(D19:O19)</f>
        <v>574750063.71999991</v>
      </c>
      <c r="Q19" s="316">
        <f>+P19+P95+P96+P51+P97</f>
        <v>678162215.82999992</v>
      </c>
      <c r="R19" s="317"/>
      <c r="S19" s="317"/>
      <c r="T19" s="317"/>
      <c r="U19" s="317"/>
      <c r="V19" s="317"/>
      <c r="W19" s="317"/>
      <c r="X19" s="220">
        <f>+P19/$D$14*100</f>
        <v>16.346702608646186</v>
      </c>
      <c r="Y19" s="2"/>
      <c r="Z19" s="2"/>
      <c r="AA19" s="2"/>
      <c r="AB19" s="2"/>
      <c r="AC19" s="2"/>
      <c r="AD19" s="2"/>
      <c r="AE19" s="2"/>
      <c r="AF19" s="2"/>
    </row>
    <row r="20" spans="2:32" ht="15" customHeight="1" thickTop="1">
      <c r="B20" s="2"/>
      <c r="C20" s="318" t="str">
        <f>IF(MasterSheet!$A$1=1,MasterSheet!C338,MasterSheet!B338)</f>
        <v>Porezi</v>
      </c>
      <c r="D20" s="236">
        <f t="shared" ref="D20:N20" si="1">SUM(D21:D27)</f>
        <v>48388139.909999996</v>
      </c>
      <c r="E20" s="224">
        <f t="shared" si="1"/>
        <v>48891680.690000005</v>
      </c>
      <c r="F20" s="223">
        <f t="shared" si="1"/>
        <v>66983401.860000007</v>
      </c>
      <c r="G20" s="223">
        <f t="shared" si="1"/>
        <v>71590015.019999996</v>
      </c>
      <c r="H20" s="223">
        <f t="shared" si="1"/>
        <v>59304955.359999992</v>
      </c>
      <c r="I20" s="223">
        <f t="shared" si="1"/>
        <v>65704527.309999995</v>
      </c>
      <c r="J20" s="223">
        <f t="shared" si="1"/>
        <v>0</v>
      </c>
      <c r="K20" s="223">
        <f t="shared" si="1"/>
        <v>0</v>
      </c>
      <c r="L20" s="223">
        <f t="shared" si="1"/>
        <v>0</v>
      </c>
      <c r="M20" s="223">
        <f t="shared" si="1"/>
        <v>0</v>
      </c>
      <c r="N20" s="372">
        <f t="shared" si="1"/>
        <v>0</v>
      </c>
      <c r="O20" s="386">
        <f t="shared" ref="O20" si="2">+SUM(O21:O27)</f>
        <v>0</v>
      </c>
      <c r="P20" s="403">
        <f t="shared" ref="P20:P50" si="3">SUM(D20:O20)</f>
        <v>360862720.15000004</v>
      </c>
      <c r="Q20" s="310"/>
      <c r="R20" s="310"/>
      <c r="S20" s="310"/>
      <c r="T20" s="310"/>
      <c r="U20" s="310"/>
      <c r="V20" s="310"/>
      <c r="W20" s="310"/>
      <c r="X20" s="228">
        <f t="shared" ref="X20:X85" si="4">+P20/$D$14*100</f>
        <v>10.263444827929465</v>
      </c>
      <c r="Y20" s="113"/>
      <c r="Z20" s="2"/>
      <c r="AA20" s="2"/>
      <c r="AB20" s="2"/>
      <c r="AC20" s="2"/>
      <c r="AD20" s="2"/>
      <c r="AE20" s="2"/>
      <c r="AF20" s="2"/>
    </row>
    <row r="21" spans="2:32" ht="15" customHeight="1">
      <c r="B21" s="2"/>
      <c r="C21" s="319" t="str">
        <f>IF(MasterSheet!$A$1=1,MasterSheet!C339,MasterSheet!B339)</f>
        <v>Porez na dohodak fizičkih lica</v>
      </c>
      <c r="D21" s="230">
        <v>3618675.86</v>
      </c>
      <c r="E21" s="231">
        <v>6667541.54</v>
      </c>
      <c r="F21" s="263">
        <v>8194536.0300000003</v>
      </c>
      <c r="G21" s="263">
        <v>8012567.7000000002</v>
      </c>
      <c r="H21" s="263">
        <v>8930235.6400000006</v>
      </c>
      <c r="I21" s="263">
        <v>8873002.2799999993</v>
      </c>
      <c r="J21" s="263"/>
      <c r="K21" s="263"/>
      <c r="L21" s="263"/>
      <c r="M21" s="263"/>
      <c r="N21" s="293"/>
      <c r="O21" s="320"/>
      <c r="P21" s="404">
        <f t="shared" si="3"/>
        <v>44296559.049999997</v>
      </c>
      <c r="Q21" s="310"/>
      <c r="R21" s="311"/>
      <c r="S21" s="310"/>
      <c r="T21" s="310"/>
      <c r="U21" s="310"/>
      <c r="V21" s="310"/>
      <c r="W21" s="310"/>
      <c r="X21" s="234">
        <f t="shared" si="4"/>
        <v>1.2598566282707622</v>
      </c>
      <c r="Y21" s="2"/>
      <c r="Z21" s="2"/>
      <c r="AA21" s="2"/>
      <c r="AB21" s="2"/>
      <c r="AC21" s="2"/>
      <c r="AD21" s="2"/>
      <c r="AE21" s="2"/>
      <c r="AF21" s="2"/>
    </row>
    <row r="22" spans="2:32" ht="15" customHeight="1">
      <c r="B22" s="2"/>
      <c r="C22" s="319" t="str">
        <f>IF(MasterSheet!$A$1=1,MasterSheet!C340,MasterSheet!B340)</f>
        <v>Porez na dobit pravnih lica</v>
      </c>
      <c r="D22" s="230">
        <v>1541172.27</v>
      </c>
      <c r="E22" s="231">
        <v>956251.9</v>
      </c>
      <c r="F22" s="263">
        <v>12105724.380000001</v>
      </c>
      <c r="G22" s="263">
        <v>11308140.51</v>
      </c>
      <c r="H22" s="263">
        <v>2493246.79</v>
      </c>
      <c r="I22" s="263">
        <v>2382596.06</v>
      </c>
      <c r="J22" s="263"/>
      <c r="K22" s="263"/>
      <c r="L22" s="263"/>
      <c r="M22" s="263"/>
      <c r="N22" s="293"/>
      <c r="O22" s="320"/>
      <c r="P22" s="404">
        <f t="shared" si="3"/>
        <v>30787131.91</v>
      </c>
      <c r="Q22" s="310"/>
      <c r="R22" s="310"/>
      <c r="S22" s="310"/>
      <c r="T22" s="310"/>
      <c r="U22" s="310"/>
      <c r="V22" s="310"/>
      <c r="W22" s="310"/>
      <c r="X22" s="234">
        <f t="shared" si="4"/>
        <v>0.87562946274175202</v>
      </c>
      <c r="Y22" s="2"/>
      <c r="Z22" s="2"/>
      <c r="AA22" s="2"/>
      <c r="AB22" s="2"/>
      <c r="AC22" s="2"/>
      <c r="AD22" s="2"/>
      <c r="AE22" s="2"/>
      <c r="AF22" s="2"/>
    </row>
    <row r="23" spans="2:32" ht="15" customHeight="1">
      <c r="B23" s="2"/>
      <c r="C23" s="319" t="str">
        <f>IF(MasterSheet!$A$1=1,MasterSheet!C341,MasterSheet!B341)</f>
        <v>Porez na imovinu</v>
      </c>
      <c r="D23" s="230">
        <v>101912.43</v>
      </c>
      <c r="E23" s="231">
        <v>108443.93</v>
      </c>
      <c r="F23" s="263">
        <v>147063.39000000001</v>
      </c>
      <c r="G23" s="263">
        <v>141709.28</v>
      </c>
      <c r="H23" s="263">
        <v>99243.1</v>
      </c>
      <c r="I23" s="263">
        <v>122243.61</v>
      </c>
      <c r="J23" s="263"/>
      <c r="K23" s="263"/>
      <c r="L23" s="263"/>
      <c r="M23" s="263"/>
      <c r="N23" s="293"/>
      <c r="O23" s="320"/>
      <c r="P23" s="404">
        <f t="shared" si="3"/>
        <v>720615.74</v>
      </c>
      <c r="Q23" s="310"/>
      <c r="R23" s="310"/>
      <c r="S23" s="310"/>
      <c r="T23" s="310"/>
      <c r="U23" s="310"/>
      <c r="V23" s="310"/>
      <c r="W23" s="310"/>
      <c r="X23" s="234">
        <f t="shared" si="4"/>
        <v>2.0495328213879407E-2</v>
      </c>
      <c r="Y23" s="2"/>
      <c r="Z23" s="2"/>
      <c r="AA23" s="2"/>
      <c r="AB23" s="2"/>
      <c r="AC23" s="2"/>
      <c r="AD23" s="2"/>
      <c r="AE23" s="2"/>
      <c r="AF23" s="2"/>
    </row>
    <row r="24" spans="2:32" ht="15" customHeight="1">
      <c r="B24" s="2"/>
      <c r="C24" s="319" t="str">
        <f>IF(MasterSheet!$A$1=1,MasterSheet!C342,MasterSheet!B342)</f>
        <v>Porez na dodatu vrijednost</v>
      </c>
      <c r="D24" s="230">
        <v>32174209.809999999</v>
      </c>
      <c r="E24" s="231">
        <v>31155049.949999999</v>
      </c>
      <c r="F24" s="263">
        <v>34924206.759999998</v>
      </c>
      <c r="G24" s="263">
        <v>39010711.420000002</v>
      </c>
      <c r="H24" s="263">
        <v>33083866.59</v>
      </c>
      <c r="I24" s="263">
        <v>37063129.880000003</v>
      </c>
      <c r="J24" s="263"/>
      <c r="K24" s="263"/>
      <c r="L24" s="263"/>
      <c r="M24" s="263"/>
      <c r="N24" s="293"/>
      <c r="O24" s="320"/>
      <c r="P24" s="404">
        <f t="shared" si="3"/>
        <v>207411174.41</v>
      </c>
      <c r="Q24" s="310"/>
      <c r="R24" s="310"/>
      <c r="S24" s="310"/>
      <c r="T24" s="310"/>
      <c r="U24" s="310"/>
      <c r="V24" s="310"/>
      <c r="W24" s="310"/>
      <c r="X24" s="234">
        <f t="shared" si="4"/>
        <v>5.8990663939135377</v>
      </c>
      <c r="Y24" s="2"/>
      <c r="Z24" s="2"/>
      <c r="AA24" s="2"/>
      <c r="AB24" s="2"/>
      <c r="AC24" s="2"/>
      <c r="AD24" s="2"/>
      <c r="AE24" s="2"/>
      <c r="AF24" s="2"/>
    </row>
    <row r="25" spans="2:32" ht="15" customHeight="1">
      <c r="B25" s="2"/>
      <c r="C25" s="319" t="str">
        <f>IF(MasterSheet!$A$1=1,MasterSheet!C343,MasterSheet!B343)</f>
        <v xml:space="preserve">Akcize </v>
      </c>
      <c r="D25" s="230">
        <v>9737815.5600000005</v>
      </c>
      <c r="E25" s="231">
        <v>8372894.3799999999</v>
      </c>
      <c r="F25" s="263">
        <v>9529436.2400000002</v>
      </c>
      <c r="G25" s="263">
        <v>10780925.279999999</v>
      </c>
      <c r="H25" s="263">
        <v>12293075.98</v>
      </c>
      <c r="I25" s="263">
        <v>14553419.619999999</v>
      </c>
      <c r="J25" s="263"/>
      <c r="K25" s="263"/>
      <c r="L25" s="263"/>
      <c r="M25" s="263"/>
      <c r="N25" s="293"/>
      <c r="O25" s="320"/>
      <c r="P25" s="404">
        <f t="shared" si="3"/>
        <v>65267567.059999995</v>
      </c>
      <c r="Q25" s="310"/>
      <c r="R25" s="310"/>
      <c r="S25" s="310"/>
      <c r="T25" s="310"/>
      <c r="U25" s="310"/>
      <c r="V25" s="310"/>
      <c r="W25" s="310"/>
      <c r="X25" s="234">
        <f t="shared" si="4"/>
        <v>1.8563016797497154</v>
      </c>
      <c r="Y25" s="2"/>
      <c r="Z25" s="2"/>
      <c r="AA25" s="2"/>
      <c r="AB25" s="2"/>
      <c r="AC25" s="2"/>
      <c r="AD25" s="2"/>
      <c r="AE25" s="2"/>
      <c r="AF25" s="2"/>
    </row>
    <row r="26" spans="2:32" ht="15" customHeight="1">
      <c r="B26" s="2"/>
      <c r="C26" s="319" t="str">
        <f>IF(MasterSheet!$A$1=1,MasterSheet!C344,MasterSheet!B344)</f>
        <v>Porez na međ. trgov. i transakcije</v>
      </c>
      <c r="D26" s="230">
        <v>956509.68</v>
      </c>
      <c r="E26" s="231">
        <v>1301360.32</v>
      </c>
      <c r="F26" s="263">
        <v>1639263.5</v>
      </c>
      <c r="G26" s="263">
        <v>1828424.62</v>
      </c>
      <c r="H26" s="263">
        <v>1872868.86</v>
      </c>
      <c r="I26" s="263">
        <v>2141367.04</v>
      </c>
      <c r="J26" s="263"/>
      <c r="K26" s="263"/>
      <c r="L26" s="263"/>
      <c r="M26" s="263"/>
      <c r="N26" s="293"/>
      <c r="O26" s="320"/>
      <c r="P26" s="404">
        <f t="shared" si="3"/>
        <v>9739794.0199999996</v>
      </c>
      <c r="Q26" s="310"/>
      <c r="R26" s="310"/>
      <c r="S26" s="310"/>
      <c r="T26" s="310"/>
      <c r="U26" s="310"/>
      <c r="V26" s="310"/>
      <c r="W26" s="310"/>
      <c r="X26" s="234">
        <f t="shared" si="4"/>
        <v>0.27701348179749713</v>
      </c>
      <c r="Y26" s="2"/>
      <c r="Z26" s="2"/>
      <c r="AA26" s="2"/>
      <c r="AB26" s="2"/>
      <c r="AC26" s="2"/>
      <c r="AD26" s="2"/>
      <c r="AE26" s="2"/>
      <c r="AF26" s="2"/>
    </row>
    <row r="27" spans="2:32" ht="15" customHeight="1">
      <c r="B27" s="2"/>
      <c r="C27" s="319" t="str">
        <f>IF(MasterSheet!$A$1=1,MasterSheet!C345,MasterSheet!B345)</f>
        <v>Ostali republički porezi</v>
      </c>
      <c r="D27" s="230">
        <v>257844.3</v>
      </c>
      <c r="E27" s="231">
        <v>330138.67</v>
      </c>
      <c r="F27" s="263">
        <v>443171.56</v>
      </c>
      <c r="G27" s="263">
        <v>507536.21</v>
      </c>
      <c r="H27" s="263">
        <v>532418.4</v>
      </c>
      <c r="I27" s="263">
        <v>568768.81999999995</v>
      </c>
      <c r="J27" s="263"/>
      <c r="K27" s="263"/>
      <c r="L27" s="263"/>
      <c r="M27" s="263"/>
      <c r="N27" s="293"/>
      <c r="O27" s="320"/>
      <c r="P27" s="404">
        <f t="shared" si="3"/>
        <v>2639877.96</v>
      </c>
      <c r="Q27" s="310"/>
      <c r="R27" s="310"/>
      <c r="S27" s="310"/>
      <c r="T27" s="310"/>
      <c r="U27" s="310"/>
      <c r="V27" s="310"/>
      <c r="W27" s="310"/>
      <c r="X27" s="234">
        <f t="shared" si="4"/>
        <v>7.508185324232082E-2</v>
      </c>
      <c r="Y27" s="2"/>
      <c r="Z27" s="2"/>
      <c r="AA27" s="2"/>
      <c r="AB27" s="2"/>
      <c r="AC27" s="2"/>
      <c r="AD27" s="2"/>
      <c r="AE27" s="2"/>
      <c r="AF27" s="2"/>
    </row>
    <row r="28" spans="2:32" ht="15" customHeight="1">
      <c r="B28" s="2"/>
      <c r="C28" s="321" t="str">
        <f>IF(MasterSheet!$A$1=1,MasterSheet!C346,MasterSheet!B346)</f>
        <v>Doprinosi</v>
      </c>
      <c r="D28" s="236">
        <f t="shared" ref="D28:N28" si="5">SUM(D29:D32)</f>
        <v>17610366.02</v>
      </c>
      <c r="E28" s="238">
        <f t="shared" si="5"/>
        <v>27692962.630000003</v>
      </c>
      <c r="F28" s="237">
        <f t="shared" si="5"/>
        <v>29711005.169999998</v>
      </c>
      <c r="G28" s="237">
        <f t="shared" si="5"/>
        <v>32199860.619999997</v>
      </c>
      <c r="H28" s="237">
        <f t="shared" si="5"/>
        <v>36807892.170000002</v>
      </c>
      <c r="I28" s="237">
        <f t="shared" si="5"/>
        <v>36834320.210000001</v>
      </c>
      <c r="J28" s="237">
        <f t="shared" si="5"/>
        <v>0</v>
      </c>
      <c r="K28" s="237">
        <f t="shared" si="5"/>
        <v>0</v>
      </c>
      <c r="L28" s="237">
        <f t="shared" si="5"/>
        <v>0</v>
      </c>
      <c r="M28" s="237">
        <f t="shared" si="5"/>
        <v>0</v>
      </c>
      <c r="N28" s="373">
        <f t="shared" si="5"/>
        <v>0</v>
      </c>
      <c r="O28" s="387">
        <f t="shared" ref="O28" si="6">+SUM(O29:O32)</f>
        <v>0</v>
      </c>
      <c r="P28" s="405">
        <f t="shared" si="3"/>
        <v>180856406.82000002</v>
      </c>
      <c r="Q28" s="310"/>
      <c r="R28" s="310"/>
      <c r="S28" s="310"/>
      <c r="T28" s="310"/>
      <c r="U28" s="310"/>
      <c r="V28" s="310"/>
      <c r="W28" s="310"/>
      <c r="X28" s="241">
        <f t="shared" si="4"/>
        <v>5.1438113430034136</v>
      </c>
      <c r="Y28" s="2"/>
      <c r="Z28" s="2"/>
      <c r="AA28" s="2"/>
      <c r="AB28" s="2"/>
      <c r="AC28" s="2"/>
      <c r="AD28" s="2"/>
      <c r="AE28" s="2"/>
      <c r="AF28" s="2"/>
    </row>
    <row r="29" spans="2:32" ht="15" customHeight="1">
      <c r="B29" s="2"/>
      <c r="C29" s="319" t="str">
        <f>IF(MasterSheet!$A$1=1,MasterSheet!C347,MasterSheet!B347)</f>
        <v>Doprinosi za PIO</v>
      </c>
      <c r="D29" s="230">
        <v>11471497.619999999</v>
      </c>
      <c r="E29" s="231">
        <v>17428110.199999999</v>
      </c>
      <c r="F29" s="263">
        <v>17730616.32</v>
      </c>
      <c r="G29" s="263">
        <v>19478759.109999999</v>
      </c>
      <c r="H29" s="263">
        <v>22230622.68</v>
      </c>
      <c r="I29" s="263">
        <v>22243647.52</v>
      </c>
      <c r="J29" s="263"/>
      <c r="K29" s="263"/>
      <c r="L29" s="263"/>
      <c r="M29" s="263"/>
      <c r="N29" s="293"/>
      <c r="O29" s="320"/>
      <c r="P29" s="404">
        <f t="shared" si="3"/>
        <v>110583253.45</v>
      </c>
      <c r="Q29" s="310"/>
      <c r="R29" s="310"/>
      <c r="S29" s="310"/>
      <c r="T29" s="310"/>
      <c r="U29" s="310"/>
      <c r="V29" s="310"/>
      <c r="W29" s="310"/>
      <c r="X29" s="234">
        <f t="shared" si="4"/>
        <v>3.1451437272468712</v>
      </c>
      <c r="Y29" s="113"/>
      <c r="Z29" s="2"/>
      <c r="AA29" s="2"/>
      <c r="AB29" s="2"/>
      <c r="AC29" s="2"/>
      <c r="AD29" s="2"/>
      <c r="AE29" s="2"/>
      <c r="AF29" s="2"/>
    </row>
    <row r="30" spans="2:32" ht="15" customHeight="1">
      <c r="B30" s="2"/>
      <c r="C30" s="319" t="str">
        <f>IF(MasterSheet!$A$1=1,MasterSheet!C348,MasterSheet!B348)</f>
        <v>Doprinosi za zdravstvo</v>
      </c>
      <c r="D30" s="230">
        <v>5448406.1600000001</v>
      </c>
      <c r="E30" s="231">
        <v>8879083.2599999998</v>
      </c>
      <c r="F30" s="263">
        <v>10464094.869999999</v>
      </c>
      <c r="G30" s="263">
        <v>11013856.119999999</v>
      </c>
      <c r="H30" s="263">
        <v>12764297.09</v>
      </c>
      <c r="I30" s="263">
        <v>12628126.41</v>
      </c>
      <c r="J30" s="263"/>
      <c r="K30" s="263"/>
      <c r="L30" s="263"/>
      <c r="M30" s="263"/>
      <c r="N30" s="293"/>
      <c r="O30" s="320"/>
      <c r="P30" s="404">
        <f t="shared" si="3"/>
        <v>61197863.909999996</v>
      </c>
      <c r="Q30" s="310"/>
      <c r="R30" s="310"/>
      <c r="S30" s="310"/>
      <c r="T30" s="310"/>
      <c r="U30" s="310"/>
      <c r="V30" s="310"/>
      <c r="W30" s="310"/>
      <c r="X30" s="234">
        <f t="shared" si="4"/>
        <v>1.7405535810580204</v>
      </c>
      <c r="Y30" s="113"/>
      <c r="Z30" s="2"/>
      <c r="AA30" s="2"/>
      <c r="AB30" s="2"/>
      <c r="AC30" s="2"/>
      <c r="AD30" s="2"/>
      <c r="AE30" s="2"/>
      <c r="AF30" s="2"/>
    </row>
    <row r="31" spans="2:32" ht="15" customHeight="1">
      <c r="B31" s="2"/>
      <c r="C31" s="319" t="str">
        <f>IF(MasterSheet!$A$1=1,MasterSheet!C349,MasterSheet!B349)</f>
        <v>Doprinosi za nezaposlene</v>
      </c>
      <c r="D31" s="230">
        <v>423773.65</v>
      </c>
      <c r="E31" s="231">
        <v>737969.6</v>
      </c>
      <c r="F31" s="263">
        <v>824174.47</v>
      </c>
      <c r="G31" s="263">
        <v>896402.02</v>
      </c>
      <c r="H31" s="263">
        <v>1004316.56</v>
      </c>
      <c r="I31" s="263">
        <v>1020288.9</v>
      </c>
      <c r="J31" s="263"/>
      <c r="K31" s="263"/>
      <c r="L31" s="263"/>
      <c r="M31" s="263"/>
      <c r="N31" s="293"/>
      <c r="O31" s="320"/>
      <c r="P31" s="404">
        <f t="shared" si="3"/>
        <v>4906925.2</v>
      </c>
      <c r="Q31" s="310"/>
      <c r="R31" s="310"/>
      <c r="S31" s="310"/>
      <c r="T31" s="310"/>
      <c r="U31" s="310"/>
      <c r="V31" s="310"/>
      <c r="W31" s="310"/>
      <c r="X31" s="234">
        <f t="shared" si="4"/>
        <v>0.13955987485779295</v>
      </c>
      <c r="Y31" s="113"/>
      <c r="Z31" s="2"/>
      <c r="AA31" s="2"/>
      <c r="AB31" s="2"/>
      <c r="AC31" s="2"/>
      <c r="AD31" s="2"/>
      <c r="AE31" s="2"/>
      <c r="AF31" s="2"/>
    </row>
    <row r="32" spans="2:32" ht="15" customHeight="1">
      <c r="B32" s="2"/>
      <c r="C32" s="319" t="str">
        <f>IF(MasterSheet!$A$1=1,MasterSheet!C350,MasterSheet!B350)</f>
        <v>Ostali doprinosi</v>
      </c>
      <c r="D32" s="230">
        <v>266688.59000000003</v>
      </c>
      <c r="E32" s="231">
        <v>647799.56999999995</v>
      </c>
      <c r="F32" s="263">
        <v>692119.51</v>
      </c>
      <c r="G32" s="263">
        <v>810843.37</v>
      </c>
      <c r="H32" s="263">
        <v>808655.84</v>
      </c>
      <c r="I32" s="263">
        <v>942257.38</v>
      </c>
      <c r="J32" s="263"/>
      <c r="K32" s="263"/>
      <c r="L32" s="263"/>
      <c r="M32" s="263"/>
      <c r="N32" s="293"/>
      <c r="O32" s="320"/>
      <c r="P32" s="404">
        <f t="shared" si="3"/>
        <v>4168364.26</v>
      </c>
      <c r="Q32" s="310"/>
      <c r="R32" s="310"/>
      <c r="S32" s="310"/>
      <c r="T32" s="310"/>
      <c r="U32" s="310"/>
      <c r="V32" s="310"/>
      <c r="W32" s="310"/>
      <c r="X32" s="234">
        <f t="shared" si="4"/>
        <v>0.1185541598407281</v>
      </c>
      <c r="Y32" s="113"/>
      <c r="Z32" s="2"/>
      <c r="AA32" s="2"/>
      <c r="AB32" s="2"/>
      <c r="AC32" s="2"/>
      <c r="AD32" s="2"/>
      <c r="AE32" s="2"/>
      <c r="AF32" s="2"/>
    </row>
    <row r="33" spans="2:32" ht="15" customHeight="1">
      <c r="B33" s="2"/>
      <c r="C33" s="321" t="str">
        <f>IF(MasterSheet!$A$1=1,MasterSheet!C351,MasterSheet!B351)</f>
        <v>Takse</v>
      </c>
      <c r="D33" s="236">
        <f t="shared" ref="D33:N33" si="7">SUM(D34:D37)</f>
        <v>987210.26</v>
      </c>
      <c r="E33" s="238">
        <f t="shared" si="7"/>
        <v>2559133.91</v>
      </c>
      <c r="F33" s="237">
        <f t="shared" si="7"/>
        <v>1026658.4100000001</v>
      </c>
      <c r="G33" s="237">
        <f t="shared" si="7"/>
        <v>1154845.05</v>
      </c>
      <c r="H33" s="237">
        <f t="shared" si="7"/>
        <v>1020195.28</v>
      </c>
      <c r="I33" s="237">
        <f t="shared" si="7"/>
        <v>1141613.81</v>
      </c>
      <c r="J33" s="237">
        <f t="shared" si="7"/>
        <v>0</v>
      </c>
      <c r="K33" s="237">
        <f t="shared" si="7"/>
        <v>0</v>
      </c>
      <c r="L33" s="237">
        <f t="shared" si="7"/>
        <v>0</v>
      </c>
      <c r="M33" s="237">
        <f t="shared" si="7"/>
        <v>0</v>
      </c>
      <c r="N33" s="373">
        <f t="shared" si="7"/>
        <v>0</v>
      </c>
      <c r="O33" s="387">
        <f t="shared" ref="O33" si="8">+SUM(O34:O37)</f>
        <v>0</v>
      </c>
      <c r="P33" s="405">
        <f t="shared" si="3"/>
        <v>7889656.7200000007</v>
      </c>
      <c r="Q33" s="310"/>
      <c r="R33" s="310"/>
      <c r="S33" s="310"/>
      <c r="T33" s="310"/>
      <c r="U33" s="310"/>
      <c r="V33" s="310"/>
      <c r="W33" s="310"/>
      <c r="X33" s="241">
        <f t="shared" si="4"/>
        <v>0.22439296700796363</v>
      </c>
      <c r="Y33" s="2"/>
      <c r="Z33" s="2"/>
      <c r="AA33" s="2"/>
      <c r="AB33" s="2"/>
      <c r="AC33" s="2"/>
      <c r="AD33" s="2"/>
      <c r="AE33" s="2"/>
      <c r="AF33" s="2"/>
    </row>
    <row r="34" spans="2:32" ht="15" customHeight="1">
      <c r="B34" s="2"/>
      <c r="C34" s="319" t="str">
        <f>IF(MasterSheet!$A$1=1,MasterSheet!C352,MasterSheet!B352)</f>
        <v>Administrativne takse</v>
      </c>
      <c r="D34" s="230">
        <v>413582.89</v>
      </c>
      <c r="E34" s="231">
        <v>528295.03</v>
      </c>
      <c r="F34" s="263">
        <v>616320.68000000005</v>
      </c>
      <c r="G34" s="263">
        <v>712408.64</v>
      </c>
      <c r="H34" s="263">
        <v>695566.03</v>
      </c>
      <c r="I34" s="263">
        <v>728800.4</v>
      </c>
      <c r="J34" s="263"/>
      <c r="K34" s="263"/>
      <c r="L34" s="263"/>
      <c r="M34" s="263"/>
      <c r="N34" s="293"/>
      <c r="O34" s="320"/>
      <c r="P34" s="404">
        <f t="shared" si="3"/>
        <v>3694973.6700000004</v>
      </c>
      <c r="Q34" s="323"/>
      <c r="R34" s="310"/>
      <c r="S34" s="310"/>
      <c r="T34" s="310"/>
      <c r="U34" s="310"/>
      <c r="V34" s="310"/>
      <c r="W34" s="310"/>
      <c r="X34" s="234">
        <f t="shared" si="4"/>
        <v>0.10509026365187715</v>
      </c>
      <c r="Y34" s="2"/>
      <c r="Z34" s="2"/>
      <c r="AA34" s="2"/>
      <c r="AB34" s="2"/>
      <c r="AC34" s="2"/>
      <c r="AD34" s="2"/>
      <c r="AE34" s="2"/>
      <c r="AF34" s="2"/>
    </row>
    <row r="35" spans="2:32" ht="15" customHeight="1">
      <c r="B35" s="2"/>
      <c r="C35" s="319" t="str">
        <f>IF(MasterSheet!$A$1=1,MasterSheet!C353,MasterSheet!B353)</f>
        <v>Sudske takse</v>
      </c>
      <c r="D35" s="230">
        <v>245212.08</v>
      </c>
      <c r="E35" s="231">
        <v>1313502.6499999999</v>
      </c>
      <c r="F35" s="263">
        <v>318720.94</v>
      </c>
      <c r="G35" s="263">
        <v>297710.26</v>
      </c>
      <c r="H35" s="263">
        <v>188013.48</v>
      </c>
      <c r="I35" s="263">
        <v>252707.13</v>
      </c>
      <c r="J35" s="263"/>
      <c r="K35" s="263"/>
      <c r="L35" s="263"/>
      <c r="M35" s="263"/>
      <c r="N35" s="293"/>
      <c r="O35" s="320"/>
      <c r="P35" s="404">
        <f t="shared" si="3"/>
        <v>2615866.5399999996</v>
      </c>
      <c r="Q35" s="310"/>
      <c r="R35" s="310"/>
      <c r="S35" s="310"/>
      <c r="T35" s="310"/>
      <c r="U35" s="310"/>
      <c r="V35" s="310"/>
      <c r="W35" s="310"/>
      <c r="X35" s="234">
        <f t="shared" si="4"/>
        <v>7.4398934584755397E-2</v>
      </c>
      <c r="Y35" s="2"/>
      <c r="Z35" s="6"/>
      <c r="AA35" s="2"/>
      <c r="AB35" s="2"/>
      <c r="AC35" s="2"/>
      <c r="AD35" s="2"/>
      <c r="AE35" s="2"/>
      <c r="AF35" s="2"/>
    </row>
    <row r="36" spans="2:32" ht="15" customHeight="1">
      <c r="B36" s="2"/>
      <c r="C36" s="319" t="str">
        <f>IF(MasterSheet!$A$1=1,MasterSheet!C354,MasterSheet!B354)</f>
        <v>Boravišne takse</v>
      </c>
      <c r="D36" s="230">
        <v>8119.6</v>
      </c>
      <c r="E36" s="231">
        <v>9491.69</v>
      </c>
      <c r="F36" s="263">
        <v>11037.38</v>
      </c>
      <c r="G36" s="263">
        <v>15407.26</v>
      </c>
      <c r="H36" s="263">
        <v>23006.79</v>
      </c>
      <c r="I36" s="263">
        <v>53188.68</v>
      </c>
      <c r="J36" s="263"/>
      <c r="K36" s="263"/>
      <c r="L36" s="263"/>
      <c r="M36" s="263"/>
      <c r="N36" s="293"/>
      <c r="O36" s="320"/>
      <c r="P36" s="404">
        <f t="shared" si="3"/>
        <v>120251.4</v>
      </c>
      <c r="Q36" s="310"/>
      <c r="R36" s="310"/>
      <c r="S36" s="310"/>
      <c r="T36" s="310"/>
      <c r="U36" s="310"/>
      <c r="V36" s="310"/>
      <c r="W36" s="310"/>
      <c r="X36" s="234">
        <f t="shared" si="4"/>
        <v>3.4201194539249143E-3</v>
      </c>
      <c r="Y36" s="2"/>
      <c r="Z36" s="2"/>
      <c r="AA36" s="2"/>
      <c r="AB36" s="2"/>
      <c r="AC36" s="2"/>
      <c r="AD36" s="2"/>
      <c r="AE36" s="2"/>
      <c r="AF36" s="2"/>
    </row>
    <row r="37" spans="2:32" ht="15" customHeight="1">
      <c r="B37" s="2"/>
      <c r="C37" s="319" t="str">
        <f>IF(MasterSheet!$A$1=1,MasterSheet!C355,MasterSheet!B355)</f>
        <v>Ostale takse</v>
      </c>
      <c r="D37" s="230">
        <v>320295.69</v>
      </c>
      <c r="E37" s="231">
        <v>707844.54</v>
      </c>
      <c r="F37" s="263">
        <v>80579.41</v>
      </c>
      <c r="G37" s="263">
        <v>129318.89</v>
      </c>
      <c r="H37" s="263">
        <v>113608.98</v>
      </c>
      <c r="I37" s="263">
        <v>106917.6</v>
      </c>
      <c r="J37" s="263"/>
      <c r="K37" s="263"/>
      <c r="L37" s="263"/>
      <c r="M37" s="263"/>
      <c r="N37" s="293"/>
      <c r="O37" s="320"/>
      <c r="P37" s="404">
        <f t="shared" si="3"/>
        <v>1458565.1099999999</v>
      </c>
      <c r="Q37" s="310"/>
      <c r="R37" s="310"/>
      <c r="S37" s="310"/>
      <c r="T37" s="310"/>
      <c r="U37" s="310"/>
      <c r="V37" s="310"/>
      <c r="W37" s="310"/>
      <c r="X37" s="234">
        <f t="shared" si="4"/>
        <v>4.148364931740614E-2</v>
      </c>
      <c r="Y37" s="2"/>
      <c r="Z37" s="2"/>
      <c r="AA37" s="2"/>
      <c r="AB37" s="2"/>
      <c r="AC37" s="2"/>
      <c r="AD37" s="2"/>
      <c r="AE37" s="2"/>
      <c r="AF37" s="2"/>
    </row>
    <row r="38" spans="2:32" ht="15" customHeight="1">
      <c r="B38" s="2"/>
      <c r="C38" s="321" t="str">
        <f>IF(MasterSheet!$A$1=1,MasterSheet!C356,MasterSheet!B356)</f>
        <v>Naknade</v>
      </c>
      <c r="D38" s="236">
        <f t="shared" ref="D38:O38" si="9">SUM(D39:D44)</f>
        <v>1287580.6800000002</v>
      </c>
      <c r="E38" s="238">
        <f t="shared" si="9"/>
        <v>715085.05</v>
      </c>
      <c r="F38" s="237">
        <f t="shared" si="9"/>
        <v>890846.15</v>
      </c>
      <c r="G38" s="237">
        <f t="shared" si="9"/>
        <v>876230.8</v>
      </c>
      <c r="H38" s="237">
        <f t="shared" si="9"/>
        <v>1494813.69</v>
      </c>
      <c r="I38" s="237">
        <f t="shared" si="9"/>
        <v>1663478.84</v>
      </c>
      <c r="J38" s="237">
        <f t="shared" si="9"/>
        <v>0</v>
      </c>
      <c r="K38" s="237">
        <f t="shared" si="9"/>
        <v>0</v>
      </c>
      <c r="L38" s="237">
        <f t="shared" si="9"/>
        <v>0</v>
      </c>
      <c r="M38" s="237">
        <f t="shared" si="9"/>
        <v>0</v>
      </c>
      <c r="N38" s="373">
        <f t="shared" si="9"/>
        <v>0</v>
      </c>
      <c r="O38" s="322">
        <f t="shared" si="9"/>
        <v>0</v>
      </c>
      <c r="P38" s="405">
        <f t="shared" si="3"/>
        <v>6928035.2100000009</v>
      </c>
      <c r="Q38" s="310"/>
      <c r="R38" s="310"/>
      <c r="S38" s="310"/>
      <c r="T38" s="310"/>
      <c r="U38" s="310"/>
      <c r="V38" s="310"/>
      <c r="W38" s="310"/>
      <c r="X38" s="241">
        <f t="shared" si="4"/>
        <v>0.19704309470989764</v>
      </c>
      <c r="Y38" s="2"/>
      <c r="Z38" s="2"/>
      <c r="AA38" s="2"/>
      <c r="AB38" s="2"/>
      <c r="AC38" s="2"/>
      <c r="AD38" s="2"/>
      <c r="AE38" s="2"/>
      <c r="AF38" s="2"/>
    </row>
    <row r="39" spans="2:32" ht="15" customHeight="1">
      <c r="B39" s="2"/>
      <c r="C39" s="319" t="str">
        <f>IF(MasterSheet!$A$1=1,MasterSheet!C357,MasterSheet!B357)</f>
        <v>Nakn. za koriš. dob. od opš. int.</v>
      </c>
      <c r="D39" s="230">
        <v>11805.07</v>
      </c>
      <c r="E39" s="231">
        <v>13526.36</v>
      </c>
      <c r="F39" s="263">
        <v>13005.58</v>
      </c>
      <c r="G39" s="263">
        <v>7337.36</v>
      </c>
      <c r="H39" s="263">
        <v>46276.56</v>
      </c>
      <c r="I39" s="263">
        <v>117655.46</v>
      </c>
      <c r="J39" s="263"/>
      <c r="K39" s="263"/>
      <c r="L39" s="263"/>
      <c r="M39" s="263"/>
      <c r="N39" s="293"/>
      <c r="O39" s="320"/>
      <c r="P39" s="404">
        <f t="shared" si="3"/>
        <v>209606.39</v>
      </c>
      <c r="Q39" s="310"/>
      <c r="R39" s="310"/>
      <c r="S39" s="310"/>
      <c r="T39" s="310"/>
      <c r="U39" s="310"/>
      <c r="V39" s="310"/>
      <c r="W39" s="310"/>
      <c r="X39" s="234">
        <f t="shared" si="4"/>
        <v>5.9615014220705358E-3</v>
      </c>
      <c r="Y39" s="2"/>
      <c r="Z39" s="2"/>
      <c r="AA39" s="2"/>
      <c r="AB39" s="2"/>
      <c r="AC39" s="2"/>
      <c r="AD39" s="2"/>
      <c r="AE39" s="2"/>
      <c r="AF39" s="2"/>
    </row>
    <row r="40" spans="2:32" ht="15" customHeight="1">
      <c r="B40" s="2"/>
      <c r="C40" s="319" t="str">
        <f>IF(MasterSheet!$A$1=1,MasterSheet!C358,MasterSheet!B358)</f>
        <v>Naknada za kor. prirodnih dobara</v>
      </c>
      <c r="D40" s="230">
        <v>199447.96</v>
      </c>
      <c r="E40" s="231">
        <v>95519.52</v>
      </c>
      <c r="F40" s="263">
        <v>97649.919999999998</v>
      </c>
      <c r="G40" s="263">
        <v>82870.850000000006</v>
      </c>
      <c r="H40" s="263">
        <v>71980.22</v>
      </c>
      <c r="I40" s="263">
        <v>144705</v>
      </c>
      <c r="J40" s="263"/>
      <c r="K40" s="263"/>
      <c r="L40" s="263"/>
      <c r="M40" s="263"/>
      <c r="N40" s="293"/>
      <c r="O40" s="320"/>
      <c r="P40" s="404">
        <f t="shared" si="3"/>
        <v>692173.47</v>
      </c>
      <c r="Q40" s="310"/>
      <c r="R40" s="310"/>
      <c r="S40" s="310"/>
      <c r="T40" s="310"/>
      <c r="U40" s="310"/>
      <c r="V40" s="310"/>
      <c r="W40" s="310"/>
      <c r="X40" s="234">
        <f t="shared" si="4"/>
        <v>1.9686389931740614E-2</v>
      </c>
      <c r="Y40" s="2"/>
      <c r="Z40" s="2"/>
      <c r="AA40" s="2"/>
      <c r="AB40" s="2"/>
      <c r="AC40" s="2"/>
      <c r="AD40" s="2"/>
      <c r="AE40" s="2"/>
      <c r="AF40" s="2"/>
    </row>
    <row r="41" spans="2:32" ht="15" customHeight="1">
      <c r="B41" s="2"/>
      <c r="C41" s="319" t="str">
        <f>IF(MasterSheet!$A$1=1,MasterSheet!C359,MasterSheet!B359)</f>
        <v>Ekološke naknade</v>
      </c>
      <c r="D41" s="230">
        <v>1060.0899999999999</v>
      </c>
      <c r="E41" s="231">
        <v>375.97</v>
      </c>
      <c r="F41" s="263">
        <v>13202.22</v>
      </c>
      <c r="G41" s="263">
        <v>12964.26</v>
      </c>
      <c r="H41" s="263">
        <v>26281.200000000001</v>
      </c>
      <c r="I41" s="263">
        <v>348.13</v>
      </c>
      <c r="J41" s="263"/>
      <c r="K41" s="263"/>
      <c r="L41" s="263"/>
      <c r="M41" s="263"/>
      <c r="N41" s="293"/>
      <c r="O41" s="320"/>
      <c r="P41" s="404">
        <f t="shared" si="3"/>
        <v>54231.87</v>
      </c>
      <c r="Q41" s="310"/>
      <c r="R41" s="310"/>
      <c r="S41" s="310"/>
      <c r="T41" s="310"/>
      <c r="U41" s="310"/>
      <c r="V41" s="310"/>
      <c r="W41" s="310"/>
      <c r="X41" s="234">
        <f t="shared" si="4"/>
        <v>1.5424308873720136E-3</v>
      </c>
      <c r="Y41" s="2"/>
      <c r="Z41" s="2"/>
      <c r="AA41" s="2"/>
      <c r="AB41" s="2"/>
      <c r="AC41" s="2"/>
      <c r="AD41" s="2"/>
      <c r="AE41" s="2"/>
      <c r="AF41" s="2"/>
    </row>
    <row r="42" spans="2:32" ht="15" customHeight="1">
      <c r="B42" s="2"/>
      <c r="C42" s="319" t="str">
        <f>IF(MasterSheet!$A$1=1,MasterSheet!C360,MasterSheet!B360)</f>
        <v>Naknade za priređ.  igara na sreću</v>
      </c>
      <c r="D42" s="230">
        <v>353041.95</v>
      </c>
      <c r="E42" s="231">
        <v>346116.13</v>
      </c>
      <c r="F42" s="263">
        <v>387159.84</v>
      </c>
      <c r="G42" s="263">
        <v>354782.12</v>
      </c>
      <c r="H42" s="263">
        <v>305099.5</v>
      </c>
      <c r="I42" s="263">
        <v>376168.74</v>
      </c>
      <c r="J42" s="263"/>
      <c r="K42" s="263"/>
      <c r="L42" s="263"/>
      <c r="M42" s="263"/>
      <c r="N42" s="293"/>
      <c r="O42" s="320"/>
      <c r="P42" s="404">
        <f t="shared" si="3"/>
        <v>2122368.2800000003</v>
      </c>
      <c r="Q42" s="310"/>
      <c r="R42" s="310"/>
      <c r="S42" s="310"/>
      <c r="T42" s="310"/>
      <c r="U42" s="310"/>
      <c r="V42" s="310"/>
      <c r="W42" s="310"/>
      <c r="X42" s="234">
        <f t="shared" si="4"/>
        <v>6.036314789533561E-2</v>
      </c>
      <c r="Y42" s="2"/>
      <c r="Z42" s="2"/>
      <c r="AA42" s="2"/>
      <c r="AB42" s="2"/>
      <c r="AC42" s="2"/>
      <c r="AD42" s="2"/>
      <c r="AE42" s="2"/>
      <c r="AF42" s="2"/>
    </row>
    <row r="43" spans="2:32" ht="15" customHeight="1">
      <c r="B43" s="2"/>
      <c r="C43" s="319" t="str">
        <f>IF(MasterSheet!$A$1=1,MasterSheet!C361,MasterSheet!B361)</f>
        <v>Naknade za puteve</v>
      </c>
      <c r="D43" s="324">
        <v>125915.12</v>
      </c>
      <c r="E43" s="437">
        <v>108356.37</v>
      </c>
      <c r="F43" s="325">
        <v>205665.12</v>
      </c>
      <c r="G43" s="325">
        <v>255519.42</v>
      </c>
      <c r="H43" s="325">
        <v>291151.05</v>
      </c>
      <c r="I43" s="325">
        <v>361590.53</v>
      </c>
      <c r="J43" s="325"/>
      <c r="K43" s="325"/>
      <c r="L43" s="325"/>
      <c r="M43" s="325"/>
      <c r="N43" s="374"/>
      <c r="O43" s="320"/>
      <c r="P43" s="406">
        <f t="shared" si="3"/>
        <v>1348197.61</v>
      </c>
      <c r="Q43" s="310"/>
      <c r="R43" s="310"/>
      <c r="S43" s="310"/>
      <c r="T43" s="310"/>
      <c r="U43" s="310"/>
      <c r="V43" s="310"/>
      <c r="W43" s="310"/>
      <c r="X43" s="234">
        <f t="shared" si="4"/>
        <v>3.8344641922639366E-2</v>
      </c>
      <c r="Y43" s="2"/>
      <c r="Z43" s="2"/>
      <c r="AA43" s="2"/>
      <c r="AB43" s="2"/>
      <c r="AC43" s="2"/>
      <c r="AD43" s="2"/>
      <c r="AE43" s="2"/>
      <c r="AF43" s="2"/>
    </row>
    <row r="44" spans="2:32" ht="15" customHeight="1">
      <c r="B44" s="2"/>
      <c r="C44" s="319" t="str">
        <f>IF(MasterSheet!$A$1=1,MasterSheet!C362,MasterSheet!B362)</f>
        <v>Ostale naknade</v>
      </c>
      <c r="D44" s="230">
        <v>596310.49</v>
      </c>
      <c r="E44" s="231">
        <v>151190.70000000001</v>
      </c>
      <c r="F44" s="263">
        <v>174163.47</v>
      </c>
      <c r="G44" s="263">
        <v>162756.79</v>
      </c>
      <c r="H44" s="263">
        <v>754025.16</v>
      </c>
      <c r="I44" s="263">
        <v>663010.98</v>
      </c>
      <c r="J44" s="263"/>
      <c r="K44" s="263"/>
      <c r="L44" s="263"/>
      <c r="M44" s="263"/>
      <c r="N44" s="293"/>
      <c r="O44" s="320"/>
      <c r="P44" s="404">
        <f t="shared" si="3"/>
        <v>2501457.59</v>
      </c>
      <c r="Q44" s="310"/>
      <c r="R44" s="310"/>
      <c r="S44" s="310"/>
      <c r="T44" s="310"/>
      <c r="U44" s="310"/>
      <c r="V44" s="310"/>
      <c r="W44" s="310"/>
      <c r="X44" s="234">
        <f t="shared" si="4"/>
        <v>7.1144982650739472E-2</v>
      </c>
      <c r="Y44" s="2"/>
      <c r="Z44" s="2"/>
      <c r="AA44" s="2"/>
      <c r="AB44" s="2"/>
      <c r="AC44" s="2"/>
      <c r="AD44" s="2"/>
      <c r="AE44" s="2"/>
      <c r="AF44" s="2"/>
    </row>
    <row r="45" spans="2:32" ht="15" customHeight="1">
      <c r="B45" s="2"/>
      <c r="C45" s="321" t="str">
        <f>IF(MasterSheet!$A$1=1,MasterSheet!C363,MasterSheet!B363)</f>
        <v>Ostali prihodi</v>
      </c>
      <c r="D45" s="236">
        <f t="shared" ref="D45:N45" si="10">SUM(D46:D49)</f>
        <v>2213002.4900000002</v>
      </c>
      <c r="E45" s="238">
        <f t="shared" si="10"/>
        <v>1442024.6099999999</v>
      </c>
      <c r="F45" s="237">
        <f t="shared" si="10"/>
        <v>1627786.63</v>
      </c>
      <c r="G45" s="237">
        <f t="shared" si="10"/>
        <v>2256750.63</v>
      </c>
      <c r="H45" s="237">
        <f t="shared" si="10"/>
        <v>3156529.71</v>
      </c>
      <c r="I45" s="237">
        <f t="shared" si="10"/>
        <v>3349246.4699999997</v>
      </c>
      <c r="J45" s="237">
        <f t="shared" si="10"/>
        <v>0</v>
      </c>
      <c r="K45" s="237">
        <f t="shared" si="10"/>
        <v>0</v>
      </c>
      <c r="L45" s="237">
        <f t="shared" si="10"/>
        <v>0</v>
      </c>
      <c r="M45" s="237">
        <f t="shared" si="10"/>
        <v>0</v>
      </c>
      <c r="N45" s="373">
        <f t="shared" si="10"/>
        <v>0</v>
      </c>
      <c r="O45" s="387">
        <f t="shared" ref="O45" si="11">+SUM(O46:O49)</f>
        <v>0</v>
      </c>
      <c r="P45" s="405">
        <f t="shared" si="3"/>
        <v>14045340.539999999</v>
      </c>
      <c r="Q45" s="310"/>
      <c r="R45" s="310"/>
      <c r="S45" s="310"/>
      <c r="T45" s="310"/>
      <c r="U45" s="310"/>
      <c r="V45" s="310"/>
      <c r="W45" s="310"/>
      <c r="X45" s="241">
        <f t="shared" si="4"/>
        <v>0.39946929863481223</v>
      </c>
      <c r="Y45" s="2"/>
      <c r="Z45" s="2"/>
      <c r="AA45" s="2"/>
      <c r="AB45" s="2"/>
      <c r="AC45" s="2"/>
      <c r="AD45" s="2"/>
      <c r="AE45" s="2"/>
      <c r="AF45" s="2"/>
    </row>
    <row r="46" spans="2:32" ht="15" customHeight="1">
      <c r="B46" s="2"/>
      <c r="C46" s="319" t="str">
        <f>IF(MasterSheet!$A$1=1,MasterSheet!C364,MasterSheet!B364)</f>
        <v>Prihodi od kapitala</v>
      </c>
      <c r="D46" s="230">
        <v>790825.37</v>
      </c>
      <c r="E46" s="231">
        <v>6808.18</v>
      </c>
      <c r="F46" s="263">
        <v>28429.95</v>
      </c>
      <c r="G46" s="263">
        <v>479404.25</v>
      </c>
      <c r="H46" s="263">
        <v>665896.59</v>
      </c>
      <c r="I46" s="263">
        <v>38904.43</v>
      </c>
      <c r="J46" s="263"/>
      <c r="K46" s="263"/>
      <c r="L46" s="263"/>
      <c r="M46" s="263"/>
      <c r="N46" s="293"/>
      <c r="O46" s="320"/>
      <c r="P46" s="404">
        <f t="shared" si="3"/>
        <v>2010268.7699999998</v>
      </c>
      <c r="Q46" s="310"/>
      <c r="R46" s="310"/>
      <c r="S46" s="310"/>
      <c r="T46" s="310"/>
      <c r="U46" s="310"/>
      <c r="V46" s="310"/>
      <c r="W46" s="310"/>
      <c r="X46" s="234">
        <f t="shared" si="4"/>
        <v>5.7174879692832754E-2</v>
      </c>
      <c r="Y46" s="2"/>
      <c r="Z46" s="2"/>
      <c r="AA46" s="2"/>
      <c r="AB46" s="2"/>
      <c r="AC46" s="2"/>
      <c r="AD46" s="2"/>
      <c r="AE46" s="2"/>
      <c r="AF46" s="2"/>
    </row>
    <row r="47" spans="2:32" ht="15" customHeight="1">
      <c r="B47" s="2"/>
      <c r="C47" s="319" t="str">
        <f>IF(MasterSheet!$A$1=1,MasterSheet!C365,MasterSheet!B365)</f>
        <v>Novčane kazne i oduzete imovinske koristi</v>
      </c>
      <c r="D47" s="230">
        <v>656458.4</v>
      </c>
      <c r="E47" s="231">
        <v>837985.98</v>
      </c>
      <c r="F47" s="263">
        <v>970016.33</v>
      </c>
      <c r="G47" s="263">
        <v>945260.91</v>
      </c>
      <c r="H47" s="263">
        <v>952872.01</v>
      </c>
      <c r="I47" s="263">
        <v>1382633.53</v>
      </c>
      <c r="J47" s="263"/>
      <c r="K47" s="263"/>
      <c r="L47" s="263"/>
      <c r="M47" s="263"/>
      <c r="N47" s="293"/>
      <c r="O47" s="320"/>
      <c r="P47" s="404">
        <f t="shared" si="3"/>
        <v>5745227.1600000001</v>
      </c>
      <c r="Q47" s="310"/>
      <c r="R47" s="310"/>
      <c r="S47" s="310"/>
      <c r="T47" s="310"/>
      <c r="U47" s="310"/>
      <c r="V47" s="310"/>
      <c r="W47" s="310"/>
      <c r="X47" s="234">
        <f t="shared" si="4"/>
        <v>0.16340236518771331</v>
      </c>
      <c r="Y47" s="2"/>
      <c r="Z47" s="2"/>
      <c r="AA47" s="2"/>
      <c r="AB47" s="2"/>
      <c r="AC47" s="2"/>
      <c r="AD47" s="2"/>
      <c r="AE47" s="2"/>
      <c r="AF47" s="2"/>
    </row>
    <row r="48" spans="2:32" ht="15" customHeight="1">
      <c r="B48" s="2"/>
      <c r="C48" s="319" t="str">
        <f>IF(MasterSheet!$A$1=1,MasterSheet!C366,MasterSheet!B366)</f>
        <v>Prihodi koje organi ostvaruju vršenjem svoje djel.</v>
      </c>
      <c r="D48" s="230">
        <v>109376.37</v>
      </c>
      <c r="E48" s="231">
        <v>160251.59</v>
      </c>
      <c r="F48" s="263">
        <v>171488.41</v>
      </c>
      <c r="G48" s="263">
        <v>218231.41</v>
      </c>
      <c r="H48" s="263">
        <v>317538.11</v>
      </c>
      <c r="I48" s="263">
        <v>227087.17</v>
      </c>
      <c r="J48" s="263"/>
      <c r="K48" s="263"/>
      <c r="L48" s="263"/>
      <c r="M48" s="263"/>
      <c r="N48" s="293"/>
      <c r="O48" s="320"/>
      <c r="P48" s="404">
        <f t="shared" si="3"/>
        <v>1203973.06</v>
      </c>
      <c r="Q48" s="310"/>
      <c r="R48" s="310"/>
      <c r="S48" s="310"/>
      <c r="T48" s="310"/>
      <c r="U48" s="310"/>
      <c r="V48" s="310"/>
      <c r="W48" s="310"/>
      <c r="X48" s="234">
        <f t="shared" si="4"/>
        <v>3.4242692263936295E-2</v>
      </c>
      <c r="Y48" s="2"/>
      <c r="Z48" s="2"/>
      <c r="AA48" s="2"/>
      <c r="AB48" s="2"/>
      <c r="AC48" s="2"/>
      <c r="AD48" s="2"/>
      <c r="AE48" s="2"/>
      <c r="AF48" s="2"/>
    </row>
    <row r="49" spans="1:32">
      <c r="B49" s="2"/>
      <c r="C49" s="319" t="str">
        <f>IF(MasterSheet!$A$1=1,MasterSheet!C367,MasterSheet!B367)</f>
        <v>Ostali prihodi</v>
      </c>
      <c r="D49" s="230">
        <v>656342.35</v>
      </c>
      <c r="E49" s="231">
        <v>436978.86</v>
      </c>
      <c r="F49" s="263">
        <v>457851.94</v>
      </c>
      <c r="G49" s="263">
        <v>613854.06000000006</v>
      </c>
      <c r="H49" s="263">
        <v>1220223</v>
      </c>
      <c r="I49" s="263">
        <v>1700621.34</v>
      </c>
      <c r="J49" s="263"/>
      <c r="K49" s="263"/>
      <c r="L49" s="263"/>
      <c r="M49" s="263"/>
      <c r="N49" s="293"/>
      <c r="O49" s="320"/>
      <c r="P49" s="404">
        <f t="shared" si="3"/>
        <v>5085871.55</v>
      </c>
      <c r="Q49" s="310"/>
      <c r="R49" s="310"/>
      <c r="S49" s="310"/>
      <c r="T49" s="310"/>
      <c r="U49" s="310"/>
      <c r="V49" s="310"/>
      <c r="W49" s="310"/>
      <c r="X49" s="234">
        <f t="shared" si="4"/>
        <v>0.14464936149032992</v>
      </c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B50" s="2"/>
      <c r="C50" s="326" t="str">
        <f>IF(MasterSheet!$A$1=1,MasterSheet!C368,MasterSheet!B368)</f>
        <v>Primici od otplate kredita i sredstva prenijeta iz prethodne godine</v>
      </c>
      <c r="D50" s="245">
        <v>145969.23000000001</v>
      </c>
      <c r="E50" s="247">
        <v>107462.68</v>
      </c>
      <c r="F50" s="246">
        <v>292731.87</v>
      </c>
      <c r="G50" s="246">
        <v>369726.11</v>
      </c>
      <c r="H50" s="246">
        <v>118088.34</v>
      </c>
      <c r="I50" s="246">
        <v>988773.85000000009</v>
      </c>
      <c r="J50" s="246"/>
      <c r="K50" s="246"/>
      <c r="L50" s="246"/>
      <c r="M50" s="327"/>
      <c r="N50" s="248"/>
      <c r="O50" s="328"/>
      <c r="P50" s="405">
        <f t="shared" si="3"/>
        <v>2022752.08</v>
      </c>
      <c r="Q50" s="310"/>
      <c r="R50" s="329"/>
      <c r="S50" s="329"/>
      <c r="T50" s="329"/>
      <c r="U50" s="310"/>
      <c r="V50" s="310"/>
      <c r="W50" s="310"/>
      <c r="X50" s="262">
        <f t="shared" si="4"/>
        <v>5.7529922639362914E-2</v>
      </c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B51" s="2"/>
      <c r="C51" s="321" t="str">
        <f>IF(MasterSheet!$A$1=1,MasterSheet!C416,MasterSheet!B416)</f>
        <v>Donacije</v>
      </c>
      <c r="D51" s="472">
        <v>149764.72</v>
      </c>
      <c r="E51" s="473">
        <v>724986.19</v>
      </c>
      <c r="F51" s="473">
        <v>173095.78</v>
      </c>
      <c r="G51" s="473">
        <v>637220.35</v>
      </c>
      <c r="H51" s="473">
        <v>295224.23</v>
      </c>
      <c r="I51" s="473">
        <v>164860.93</v>
      </c>
      <c r="J51" s="473"/>
      <c r="K51" s="473"/>
      <c r="L51" s="473"/>
      <c r="M51" s="473"/>
      <c r="N51" s="473"/>
      <c r="O51" s="474"/>
      <c r="P51" s="469">
        <f>+SUM(D51:O51)</f>
        <v>2145152.2000000002</v>
      </c>
      <c r="Q51" s="470"/>
      <c r="R51" s="470"/>
      <c r="S51" s="470"/>
      <c r="T51" s="470"/>
      <c r="U51" s="470"/>
      <c r="V51" s="470"/>
      <c r="W51" s="470"/>
      <c r="X51" s="471">
        <f>+P51/$D$14*100</f>
        <v>6.1011154721274177E-2</v>
      </c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B52" s="2"/>
      <c r="C52" s="313" t="str">
        <f>IF(MasterSheet!$A$1=1,MasterSheet!C369,MasterSheet!B369)</f>
        <v>Izdaci</v>
      </c>
      <c r="D52" s="330">
        <f>+D54+D69+D75+SUM(D82:D86)</f>
        <v>94324014.019999996</v>
      </c>
      <c r="E52" s="354">
        <f t="shared" ref="E52:O52" si="12">+E54+E69+E75+SUM(E82:E86)</f>
        <v>88928613.660000041</v>
      </c>
      <c r="F52" s="330">
        <f t="shared" si="12"/>
        <v>115851980.97000003</v>
      </c>
      <c r="G52" s="330">
        <f t="shared" si="12"/>
        <v>122269919.07000001</v>
      </c>
      <c r="H52" s="330">
        <f t="shared" si="12"/>
        <v>101377820.33000004</v>
      </c>
      <c r="I52" s="330">
        <f t="shared" si="12"/>
        <v>107807504.06337962</v>
      </c>
      <c r="J52" s="330">
        <f t="shared" si="12"/>
        <v>0</v>
      </c>
      <c r="K52" s="330">
        <f t="shared" si="12"/>
        <v>0</v>
      </c>
      <c r="L52" s="330">
        <f t="shared" si="12"/>
        <v>0</v>
      </c>
      <c r="M52" s="330">
        <f t="shared" si="12"/>
        <v>0</v>
      </c>
      <c r="N52" s="331">
        <f t="shared" si="12"/>
        <v>0</v>
      </c>
      <c r="O52" s="388">
        <f t="shared" si="12"/>
        <v>0</v>
      </c>
      <c r="P52" s="402">
        <f>+SUM(D52:O52)</f>
        <v>630559852.11337972</v>
      </c>
      <c r="Q52" s="219">
        <v>113729902.45999995</v>
      </c>
      <c r="R52" s="219">
        <f>+P52+Q52</f>
        <v>744289754.57337964</v>
      </c>
      <c r="S52" s="219">
        <f>+'2013 - plan'!D51+'2013 - plan'!E51+'2013 - plan'!F51</f>
        <v>314350240.43000001</v>
      </c>
      <c r="T52" s="455">
        <f>+R52-S52</f>
        <v>429939514.14337963</v>
      </c>
      <c r="U52" s="456"/>
      <c r="V52" s="456"/>
      <c r="W52" s="456">
        <f>286.98-30.35</f>
        <v>256.63</v>
      </c>
      <c r="X52" s="220">
        <f t="shared" si="4"/>
        <v>17.934011721085884</v>
      </c>
      <c r="Y52" s="2"/>
      <c r="Z52" s="2"/>
      <c r="AA52" s="2"/>
      <c r="AB52" s="2"/>
      <c r="AC52" s="2"/>
      <c r="AD52" s="2"/>
      <c r="AE52" s="2"/>
      <c r="AF52" s="2"/>
    </row>
    <row r="53" spans="1:32" ht="14.25" thickTop="1" thickBot="1">
      <c r="B53" s="2"/>
      <c r="C53" s="313" t="str">
        <f>IF(MasterSheet!$A$1=1,MasterSheet!C370,MasterSheet!B370)</f>
        <v>Tekuća budžetska potrošnja</v>
      </c>
      <c r="D53" s="330">
        <f>+D52-D82</f>
        <v>92663032.339999989</v>
      </c>
      <c r="E53" s="354">
        <f t="shared" ref="E53:O53" si="13">+E52-E82</f>
        <v>88222039.180000037</v>
      </c>
      <c r="F53" s="330">
        <f t="shared" si="13"/>
        <v>109651332.34000003</v>
      </c>
      <c r="G53" s="330">
        <f t="shared" si="13"/>
        <v>119168181.96000001</v>
      </c>
      <c r="H53" s="330">
        <f t="shared" si="13"/>
        <v>95293233.76000005</v>
      </c>
      <c r="I53" s="330">
        <f t="shared" si="13"/>
        <v>101826347.56337962</v>
      </c>
      <c r="J53" s="330">
        <f t="shared" si="13"/>
        <v>0</v>
      </c>
      <c r="K53" s="330">
        <f t="shared" si="13"/>
        <v>0</v>
      </c>
      <c r="L53" s="330">
        <f t="shared" si="13"/>
        <v>0</v>
      </c>
      <c r="M53" s="330">
        <f t="shared" si="13"/>
        <v>0</v>
      </c>
      <c r="N53" s="331">
        <f t="shared" si="13"/>
        <v>0</v>
      </c>
      <c r="O53" s="388">
        <f t="shared" si="13"/>
        <v>0</v>
      </c>
      <c r="P53" s="402">
        <f t="shared" ref="P53:P98" si="14">+SUM(D53:O53)</f>
        <v>606824167.14337969</v>
      </c>
      <c r="Q53" s="219">
        <v>109307661.20999995</v>
      </c>
      <c r="R53" s="219">
        <f t="shared" ref="R53:R85" si="15">+P53+Q53</f>
        <v>716131828.35337961</v>
      </c>
      <c r="S53" s="219">
        <f>+'2013 - plan'!D52+'2013 - plan'!E52+'2013 - plan'!F52</f>
        <v>297940490.42000002</v>
      </c>
      <c r="T53" s="455">
        <f t="shared" ref="T53:T84" si="16">+R53-S53</f>
        <v>418191337.93337959</v>
      </c>
      <c r="U53" s="456"/>
      <c r="V53" s="456"/>
      <c r="W53" s="456"/>
      <c r="X53" s="220">
        <f t="shared" si="4"/>
        <v>17.258935356751412</v>
      </c>
      <c r="Y53" s="2"/>
      <c r="Z53" s="2"/>
      <c r="AA53" s="2"/>
      <c r="AB53" s="2"/>
      <c r="AC53" s="2"/>
      <c r="AD53" s="2"/>
      <c r="AE53" s="2"/>
      <c r="AF53" s="2"/>
    </row>
    <row r="54" spans="1:32" ht="13.5" thickTop="1">
      <c r="B54" s="2"/>
      <c r="C54" s="321" t="str">
        <f>IF(MasterSheet!$A$1=1,MasterSheet!C371,MasterSheet!B371)</f>
        <v>Tekući izdaci</v>
      </c>
      <c r="D54" s="357">
        <f>+D55+SUM(D61:D68)</f>
        <v>42218152.969999991</v>
      </c>
      <c r="E54" s="438">
        <f t="shared" ref="E54:O54" si="17">+E55+SUM(E61:E68)</f>
        <v>41127548.800000034</v>
      </c>
      <c r="F54" s="333">
        <f t="shared" si="17"/>
        <v>49464521.99000001</v>
      </c>
      <c r="G54" s="333">
        <f t="shared" si="17"/>
        <v>69656616.760000005</v>
      </c>
      <c r="H54" s="333">
        <f t="shared" si="17"/>
        <v>46599660.490000024</v>
      </c>
      <c r="I54" s="333">
        <f t="shared" si="17"/>
        <v>51843026.403379604</v>
      </c>
      <c r="J54" s="333">
        <f t="shared" si="17"/>
        <v>0</v>
      </c>
      <c r="K54" s="333">
        <f t="shared" si="17"/>
        <v>0</v>
      </c>
      <c r="L54" s="333">
        <f t="shared" si="17"/>
        <v>0</v>
      </c>
      <c r="M54" s="333">
        <f t="shared" si="17"/>
        <v>0</v>
      </c>
      <c r="N54" s="375">
        <f t="shared" si="17"/>
        <v>0</v>
      </c>
      <c r="O54" s="338">
        <f t="shared" si="17"/>
        <v>0</v>
      </c>
      <c r="P54" s="407">
        <f t="shared" si="14"/>
        <v>300909527.41337967</v>
      </c>
      <c r="Q54" s="258">
        <v>56546402.069999963</v>
      </c>
      <c r="R54" s="258">
        <f t="shared" si="15"/>
        <v>357455929.4833796</v>
      </c>
      <c r="S54" s="258">
        <f>+'2013 - plan'!D53+'2013 - plan'!E53+'2013 - plan'!F53</f>
        <v>147883117.22</v>
      </c>
      <c r="T54" s="428">
        <f t="shared" si="16"/>
        <v>209572812.2633796</v>
      </c>
      <c r="U54" s="229"/>
      <c r="V54" s="229"/>
      <c r="W54" s="229"/>
      <c r="X54" s="259">
        <f t="shared" si="4"/>
        <v>8.5582914508924812</v>
      </c>
      <c r="Y54" s="2"/>
      <c r="Z54" s="2"/>
      <c r="AA54" s="2"/>
      <c r="AB54" s="2"/>
      <c r="AC54" s="2"/>
      <c r="AD54" s="2"/>
      <c r="AE54" s="2"/>
      <c r="AF54" s="2"/>
    </row>
    <row r="55" spans="1:32" s="1" customFormat="1">
      <c r="A55" s="2"/>
      <c r="C55" s="335" t="str">
        <f>IF(MasterSheet!$A$1=1,MasterSheet!C372,MasterSheet!B372)</f>
        <v>Bruto zarade i doprinosi na teret poslodavca</v>
      </c>
      <c r="D55" s="358">
        <f>+SUM(D56:D60)</f>
        <v>31746411.439999994</v>
      </c>
      <c r="E55" s="334">
        <f t="shared" ref="E55:O55" si="18">+SUM(E56:E60)</f>
        <v>31984738.93000003</v>
      </c>
      <c r="F55" s="337">
        <f t="shared" si="18"/>
        <v>28941743.350000009</v>
      </c>
      <c r="G55" s="337">
        <f t="shared" si="18"/>
        <v>33391470.590000015</v>
      </c>
      <c r="H55" s="337">
        <f t="shared" si="18"/>
        <v>33659956.830000021</v>
      </c>
      <c r="I55" s="337">
        <f t="shared" si="18"/>
        <v>31683704.053379606</v>
      </c>
      <c r="J55" s="337">
        <f t="shared" si="18"/>
        <v>0</v>
      </c>
      <c r="K55" s="337">
        <f t="shared" si="18"/>
        <v>0</v>
      </c>
      <c r="L55" s="337">
        <f t="shared" si="18"/>
        <v>0</v>
      </c>
      <c r="M55" s="337">
        <f t="shared" si="18"/>
        <v>0</v>
      </c>
      <c r="N55" s="376">
        <f t="shared" si="18"/>
        <v>0</v>
      </c>
      <c r="O55" s="338">
        <f t="shared" si="18"/>
        <v>0</v>
      </c>
      <c r="P55" s="407">
        <f t="shared" si="14"/>
        <v>191408025.19337967</v>
      </c>
      <c r="Q55" s="339">
        <v>38511985.289999969</v>
      </c>
      <c r="R55" s="339">
        <f t="shared" si="15"/>
        <v>229920010.48337963</v>
      </c>
      <c r="S55" s="339">
        <f>+'2013 - plan'!D54+'2013 - plan'!E54+'2013 - plan'!F54</f>
        <v>93032152.929999992</v>
      </c>
      <c r="T55" s="453">
        <f t="shared" si="16"/>
        <v>136887857.55337965</v>
      </c>
      <c r="U55" s="454"/>
      <c r="V55" s="454"/>
      <c r="W55" s="454"/>
      <c r="X55" s="262">
        <f t="shared" si="4"/>
        <v>5.4439142546467485</v>
      </c>
      <c r="Z55" s="2"/>
      <c r="AA55" s="2"/>
      <c r="AB55" s="2"/>
      <c r="AC55" s="2"/>
      <c r="AD55" s="2"/>
      <c r="AE55" s="2"/>
      <c r="AF55" s="2"/>
    </row>
    <row r="56" spans="1:32">
      <c r="B56" s="2"/>
      <c r="C56" s="319" t="str">
        <f>IF(MasterSheet!$A$1=1,MasterSheet!C373,MasterSheet!B373)</f>
        <v>Neto zarade</v>
      </c>
      <c r="D56" s="448">
        <v>18808221.599999994</v>
      </c>
      <c r="E56" s="231">
        <v>19000610.94000002</v>
      </c>
      <c r="F56" s="263">
        <v>18681080.550000012</v>
      </c>
      <c r="G56" s="263">
        <v>18838523.720000006</v>
      </c>
      <c r="H56" s="263">
        <v>18961188.640000023</v>
      </c>
      <c r="I56" s="263">
        <v>18771070.48999998</v>
      </c>
      <c r="J56" s="263"/>
      <c r="K56" s="263"/>
      <c r="L56" s="263"/>
      <c r="M56" s="263"/>
      <c r="N56" s="293"/>
      <c r="O56" s="299"/>
      <c r="P56" s="404">
        <f t="shared" si="14"/>
        <v>113060695.94000003</v>
      </c>
      <c r="Q56" s="264">
        <v>22436323.329999987</v>
      </c>
      <c r="R56" s="264">
        <f t="shared" si="15"/>
        <v>135497019.27000001</v>
      </c>
      <c r="S56" s="264">
        <f>+'2013 - plan'!D55+'2013 - plan'!E55+'2013 - plan'!F55</f>
        <v>55374640.199999996</v>
      </c>
      <c r="T56" s="428">
        <f t="shared" si="16"/>
        <v>80122379.070000023</v>
      </c>
      <c r="U56" s="229"/>
      <c r="V56" s="229"/>
      <c r="W56" s="229"/>
      <c r="X56" s="265">
        <f t="shared" si="4"/>
        <v>3.215605686575655</v>
      </c>
      <c r="Y56" s="2"/>
      <c r="Z56" s="2"/>
      <c r="AA56" s="2"/>
      <c r="AB56" s="2"/>
      <c r="AC56" s="2"/>
      <c r="AD56" s="2"/>
      <c r="AE56" s="2"/>
      <c r="AF56" s="2"/>
    </row>
    <row r="57" spans="1:32">
      <c r="B57" s="2"/>
      <c r="C57" s="319" t="str">
        <f>IF(MasterSheet!$A$1=1,MasterSheet!C374,MasterSheet!B374)</f>
        <v>Porez na zarade</v>
      </c>
      <c r="D57" s="448">
        <v>2675264.7499999986</v>
      </c>
      <c r="E57" s="231">
        <v>2705751.1999999997</v>
      </c>
      <c r="F57" s="263">
        <v>2103408.4899999993</v>
      </c>
      <c r="G57" s="263">
        <v>3206011.6400000011</v>
      </c>
      <c r="H57" s="263">
        <v>3056998.7299999995</v>
      </c>
      <c r="I57" s="263">
        <v>2669980.4090814297</v>
      </c>
      <c r="J57" s="263"/>
      <c r="K57" s="263"/>
      <c r="L57" s="263"/>
      <c r="M57" s="263"/>
      <c r="N57" s="293"/>
      <c r="O57" s="299"/>
      <c r="P57" s="404">
        <f t="shared" si="14"/>
        <v>16417415.219081428</v>
      </c>
      <c r="Q57" s="264">
        <v>3349675.4600000009</v>
      </c>
      <c r="R57" s="264">
        <f t="shared" si="15"/>
        <v>19767090.679081429</v>
      </c>
      <c r="S57" s="264">
        <f>+'2013 - plan'!D56+'2013 - plan'!E56+'2013 - plan'!F56</f>
        <v>7481364.75</v>
      </c>
      <c r="T57" s="428">
        <f t="shared" si="16"/>
        <v>12285725.929081429</v>
      </c>
      <c r="U57" s="229"/>
      <c r="V57" s="229"/>
      <c r="W57" s="229"/>
      <c r="X57" s="265">
        <f t="shared" si="4"/>
        <v>0.46693444877933521</v>
      </c>
      <c r="Y57" s="2"/>
      <c r="Z57" s="2"/>
      <c r="AA57" s="2"/>
      <c r="AB57" s="2"/>
      <c r="AC57" s="2"/>
      <c r="AD57" s="2"/>
      <c r="AE57" s="2"/>
      <c r="AF57" s="2"/>
    </row>
    <row r="58" spans="1:32">
      <c r="B58" s="2"/>
      <c r="C58" s="319" t="str">
        <f>IF(MasterSheet!$A$1=1,MasterSheet!C375,MasterSheet!B375)</f>
        <v>Doprinosi na teret zaposlenog</v>
      </c>
      <c r="D58" s="448">
        <v>6537985.2499999963</v>
      </c>
      <c r="E58" s="231">
        <v>6565570.8700000038</v>
      </c>
      <c r="F58" s="263">
        <v>5120485.9699999988</v>
      </c>
      <c r="G58" s="263">
        <v>6909301.3700000057</v>
      </c>
      <c r="H58" s="263">
        <v>7832159.2299999939</v>
      </c>
      <c r="I58" s="263">
        <v>6525071.0354417656</v>
      </c>
      <c r="J58" s="263"/>
      <c r="K58" s="263"/>
      <c r="L58" s="263"/>
      <c r="M58" s="263"/>
      <c r="N58" s="293"/>
      <c r="O58" s="299"/>
      <c r="P58" s="404">
        <f t="shared" si="14"/>
        <v>39490573.725441761</v>
      </c>
      <c r="Q58" s="264">
        <v>8045126.2099999925</v>
      </c>
      <c r="R58" s="264">
        <f t="shared" si="15"/>
        <v>47535699.935441755</v>
      </c>
      <c r="S58" s="264">
        <f>+'2013 - plan'!D57+'2013 - plan'!E57+'2013 - plan'!F57</f>
        <v>19000048.140000001</v>
      </c>
      <c r="T58" s="428">
        <f t="shared" si="16"/>
        <v>28535651.795441754</v>
      </c>
      <c r="U58" s="229"/>
      <c r="V58" s="229"/>
      <c r="W58" s="229"/>
      <c r="X58" s="265">
        <f t="shared" si="4"/>
        <v>1.1231676258658068</v>
      </c>
      <c r="Y58" s="2"/>
      <c r="Z58" s="2"/>
      <c r="AA58" s="2"/>
      <c r="AB58" s="2"/>
      <c r="AC58" s="2"/>
      <c r="AD58" s="2"/>
      <c r="AE58" s="2"/>
      <c r="AF58" s="2"/>
    </row>
    <row r="59" spans="1:32">
      <c r="B59" s="2"/>
      <c r="C59" s="319" t="str">
        <f>IF(MasterSheet!$A$1=1,MasterSheet!C376,MasterSheet!B376)</f>
        <v>Doprinosi na teret poslodavca</v>
      </c>
      <c r="D59" s="448">
        <v>3348368.9900000044</v>
      </c>
      <c r="E59" s="231">
        <v>3600953.8300000066</v>
      </c>
      <c r="F59" s="263">
        <v>2741076.2599999984</v>
      </c>
      <c r="G59" s="263">
        <v>3971889.810000001</v>
      </c>
      <c r="H59" s="263">
        <v>3435609.3800000013</v>
      </c>
      <c r="I59" s="263">
        <v>3341755.0938372673</v>
      </c>
      <c r="J59" s="263"/>
      <c r="K59" s="263"/>
      <c r="L59" s="263"/>
      <c r="M59" s="263"/>
      <c r="N59" s="293"/>
      <c r="O59" s="299"/>
      <c r="P59" s="404">
        <f t="shared" si="14"/>
        <v>20439653.363837279</v>
      </c>
      <c r="Q59" s="264">
        <v>4309106.8499999968</v>
      </c>
      <c r="R59" s="264">
        <f t="shared" si="15"/>
        <v>24748760.213837277</v>
      </c>
      <c r="S59" s="264">
        <f>+'2013 - plan'!D58+'2013 - plan'!E58+'2013 - plan'!F58</f>
        <v>10099422.940000001</v>
      </c>
      <c r="T59" s="428">
        <f t="shared" si="16"/>
        <v>14649337.273837276</v>
      </c>
      <c r="U59" s="229"/>
      <c r="V59" s="229"/>
      <c r="W59" s="229"/>
      <c r="X59" s="265">
        <f t="shared" si="4"/>
        <v>0.58133257576329012</v>
      </c>
      <c r="Y59" s="2"/>
      <c r="Z59" s="2"/>
      <c r="AA59" s="2"/>
      <c r="AB59" s="2"/>
      <c r="AC59" s="2"/>
      <c r="AD59" s="2"/>
      <c r="AE59" s="2"/>
      <c r="AF59" s="2"/>
    </row>
    <row r="60" spans="1:32">
      <c r="B60" s="2"/>
      <c r="C60" s="319" t="str">
        <f>IF(MasterSheet!$A$1=1,MasterSheet!C377,MasterSheet!B377)</f>
        <v>Prirez na porez na dohodak</v>
      </c>
      <c r="D60" s="448">
        <v>376570.84999999934</v>
      </c>
      <c r="E60" s="231">
        <v>111852.09</v>
      </c>
      <c r="F60" s="263">
        <v>295692.08000000007</v>
      </c>
      <c r="G60" s="263">
        <v>465744.04999999958</v>
      </c>
      <c r="H60" s="263">
        <v>374000.85000000009</v>
      </c>
      <c r="I60" s="263">
        <v>375827.02501916554</v>
      </c>
      <c r="J60" s="263"/>
      <c r="K60" s="263"/>
      <c r="L60" s="263"/>
      <c r="M60" s="263"/>
      <c r="N60" s="293"/>
      <c r="O60" s="299"/>
      <c r="P60" s="404">
        <f t="shared" si="14"/>
        <v>1999686.9450191646</v>
      </c>
      <c r="Q60" s="264">
        <v>371753.44000000012</v>
      </c>
      <c r="R60" s="264">
        <f t="shared" si="15"/>
        <v>2371440.3850191645</v>
      </c>
      <c r="S60" s="264">
        <f>+'2013 - plan'!D59+'2013 - plan'!E59+'2013 - plan'!F59</f>
        <v>1076676.8999999999</v>
      </c>
      <c r="T60" s="428">
        <f t="shared" si="16"/>
        <v>1294763.4850191646</v>
      </c>
      <c r="U60" s="229"/>
      <c r="V60" s="229"/>
      <c r="W60" s="229"/>
      <c r="X60" s="265">
        <f t="shared" si="4"/>
        <v>5.687391766266111E-2</v>
      </c>
      <c r="Y60" s="2"/>
      <c r="Z60" s="2"/>
      <c r="AA60" s="2"/>
      <c r="AB60" s="2"/>
      <c r="AC60" s="2"/>
      <c r="AD60" s="2"/>
      <c r="AE60" s="2"/>
      <c r="AF60" s="2"/>
    </row>
    <row r="61" spans="1:32">
      <c r="B61" s="2"/>
      <c r="C61" s="321" t="str">
        <f>IF(MasterSheet!$A$1=1,MasterSheet!C378,MasterSheet!B378)</f>
        <v>Ostala lična primanja</v>
      </c>
      <c r="D61" s="336">
        <v>439879.61999999988</v>
      </c>
      <c r="E61" s="334">
        <v>458274.38</v>
      </c>
      <c r="F61" s="337">
        <v>1312845.2299999997</v>
      </c>
      <c r="G61" s="337">
        <v>817179.90999999992</v>
      </c>
      <c r="H61" s="337">
        <v>624959.40000000014</v>
      </c>
      <c r="I61" s="337">
        <v>907135.8899999999</v>
      </c>
      <c r="J61" s="337"/>
      <c r="K61" s="337"/>
      <c r="L61" s="337"/>
      <c r="M61" s="337"/>
      <c r="N61" s="376"/>
      <c r="O61" s="338"/>
      <c r="P61" s="407">
        <f t="shared" si="14"/>
        <v>4560274.43</v>
      </c>
      <c r="Q61" s="266">
        <v>1196100.06</v>
      </c>
      <c r="R61" s="266">
        <f t="shared" si="15"/>
        <v>5756374.4900000002</v>
      </c>
      <c r="S61" s="266">
        <f>+'2013 - plan'!D60+'2013 - plan'!E60+'2013 - plan'!F60</f>
        <v>2618575.59</v>
      </c>
      <c r="T61" s="427">
        <f t="shared" si="16"/>
        <v>3137798.9000000004</v>
      </c>
      <c r="U61" s="235"/>
      <c r="V61" s="235"/>
      <c r="W61" s="235"/>
      <c r="X61" s="267">
        <f t="shared" si="4"/>
        <v>0.12970063794084186</v>
      </c>
      <c r="Y61" s="2"/>
      <c r="Z61" s="2"/>
      <c r="AA61" s="2"/>
      <c r="AB61" s="2"/>
      <c r="AC61" s="2"/>
      <c r="AD61" s="2"/>
      <c r="AE61" s="2"/>
      <c r="AF61" s="2"/>
    </row>
    <row r="62" spans="1:32" s="1" customFormat="1">
      <c r="A62" s="2"/>
      <c r="C62" s="335" t="str">
        <f>IF(MasterSheet!$A$1=1,MasterSheet!C379,MasterSheet!B379)</f>
        <v>Rashodi za materijal</v>
      </c>
      <c r="D62" s="336">
        <v>3837525.9399999985</v>
      </c>
      <c r="E62" s="337">
        <v>5143842.3000000007</v>
      </c>
      <c r="F62" s="337">
        <v>6405267.6199999992</v>
      </c>
      <c r="G62" s="337">
        <v>5241118.04</v>
      </c>
      <c r="H62" s="337">
        <v>5563702.2000000011</v>
      </c>
      <c r="I62" s="337">
        <v>7635013.4299999997</v>
      </c>
      <c r="J62" s="337"/>
      <c r="K62" s="337"/>
      <c r="L62" s="337"/>
      <c r="M62" s="337"/>
      <c r="N62" s="376"/>
      <c r="O62" s="338"/>
      <c r="P62" s="407">
        <f t="shared" si="14"/>
        <v>33826469.530000001</v>
      </c>
      <c r="Q62" s="240">
        <v>7976181.8499999987</v>
      </c>
      <c r="R62" s="240">
        <f t="shared" si="15"/>
        <v>41802651.380000003</v>
      </c>
      <c r="S62" s="240">
        <f>+'2013 - plan'!D61+'2013 - plan'!E61+'2013 - plan'!F61</f>
        <v>20551690.990000002</v>
      </c>
      <c r="T62" s="462">
        <f t="shared" si="16"/>
        <v>21250960.390000001</v>
      </c>
      <c r="U62" s="268"/>
      <c r="V62" s="268"/>
      <c r="W62" s="268"/>
      <c r="X62" s="241">
        <f t="shared" si="4"/>
        <v>0.96207251222980661</v>
      </c>
      <c r="Z62" s="2"/>
      <c r="AA62" s="2"/>
      <c r="AB62" s="2"/>
      <c r="AC62" s="2"/>
      <c r="AD62" s="2"/>
      <c r="AE62" s="2"/>
      <c r="AF62" s="2"/>
    </row>
    <row r="63" spans="1:32">
      <c r="B63" s="2"/>
      <c r="C63" s="321" t="str">
        <f>IF(MasterSheet!$A$1=1,MasterSheet!C381,MasterSheet!B381)</f>
        <v>Tekuće održavanje</v>
      </c>
      <c r="D63" s="336">
        <v>639522.21</v>
      </c>
      <c r="E63" s="334">
        <v>185129.94</v>
      </c>
      <c r="F63" s="337">
        <v>1189329.8499999999</v>
      </c>
      <c r="G63" s="337">
        <v>2186611.2799999998</v>
      </c>
      <c r="H63" s="337">
        <v>2500201.56</v>
      </c>
      <c r="I63" s="337">
        <v>1421763.2599999998</v>
      </c>
      <c r="J63" s="337"/>
      <c r="K63" s="337"/>
      <c r="L63" s="337"/>
      <c r="M63" s="337"/>
      <c r="N63" s="376"/>
      <c r="O63" s="338"/>
      <c r="P63" s="407">
        <f t="shared" si="14"/>
        <v>8122558.0999999996</v>
      </c>
      <c r="Q63" s="266">
        <v>2188111.64</v>
      </c>
      <c r="R63" s="266">
        <f t="shared" si="15"/>
        <v>10310669.74</v>
      </c>
      <c r="S63" s="266">
        <f>+'2013 - plan'!D62+'2013 - plan'!E62+'2013 - plan'!F62</f>
        <v>5115547.49</v>
      </c>
      <c r="T63" s="427">
        <f t="shared" si="16"/>
        <v>5195122.25</v>
      </c>
      <c r="U63" s="235"/>
      <c r="V63" s="235"/>
      <c r="W63" s="235"/>
      <c r="X63" s="267">
        <f t="shared" si="4"/>
        <v>0.23101701080773607</v>
      </c>
      <c r="Y63" s="2"/>
      <c r="Z63" s="2"/>
      <c r="AA63" s="2"/>
      <c r="AB63" s="2"/>
      <c r="AC63" s="2"/>
      <c r="AD63" s="2"/>
      <c r="AE63" s="2"/>
      <c r="AF63" s="2"/>
    </row>
    <row r="64" spans="1:32" s="1" customFormat="1">
      <c r="A64" s="2"/>
      <c r="C64" s="335" t="str">
        <f>IF(MasterSheet!$A$1=1,MasterSheet!C382,MasterSheet!B382)</f>
        <v>Kamate</v>
      </c>
      <c r="D64" s="336">
        <v>2311659.59</v>
      </c>
      <c r="E64" s="334">
        <v>1110012.8900000001</v>
      </c>
      <c r="F64" s="337">
        <v>4624851.26</v>
      </c>
      <c r="G64" s="337">
        <v>24662849.41</v>
      </c>
      <c r="H64" s="337">
        <v>923039.71</v>
      </c>
      <c r="I64" s="337">
        <v>5612584.5300000003</v>
      </c>
      <c r="J64" s="337"/>
      <c r="K64" s="337"/>
      <c r="L64" s="337"/>
      <c r="M64" s="337"/>
      <c r="N64" s="376"/>
      <c r="O64" s="338"/>
      <c r="P64" s="407">
        <f t="shared" si="14"/>
        <v>39244997.390000001</v>
      </c>
      <c r="Q64" s="240">
        <v>1881095.87</v>
      </c>
      <c r="R64" s="240">
        <f t="shared" si="15"/>
        <v>41126093.259999998</v>
      </c>
      <c r="S64" s="240">
        <f>+'2013 - plan'!D63+'2013 - plan'!E63+'2013 - plan'!F63</f>
        <v>17600901.84</v>
      </c>
      <c r="T64" s="462">
        <f t="shared" si="16"/>
        <v>23525191.419999998</v>
      </c>
      <c r="U64" s="268"/>
      <c r="V64" s="268"/>
      <c r="W64" s="268"/>
      <c r="X64" s="241">
        <f t="shared" si="4"/>
        <v>1.1161830884527872</v>
      </c>
      <c r="Z64" s="2"/>
      <c r="AA64" s="2"/>
      <c r="AB64" s="2"/>
      <c r="AC64" s="2"/>
      <c r="AD64" s="2"/>
      <c r="AE64" s="2"/>
      <c r="AF64" s="2"/>
    </row>
    <row r="65" spans="2:32">
      <c r="B65" s="2"/>
      <c r="C65" s="321" t="str">
        <f>IF(MasterSheet!$A$1=1,MasterSheet!C383,MasterSheet!B383)</f>
        <v>Renta</v>
      </c>
      <c r="D65" s="336">
        <v>940663.68000000028</v>
      </c>
      <c r="E65" s="334">
        <v>532115.69999999995</v>
      </c>
      <c r="F65" s="337">
        <v>631213.78</v>
      </c>
      <c r="G65" s="337">
        <v>662523.6399999999</v>
      </c>
      <c r="H65" s="337">
        <v>791656.25</v>
      </c>
      <c r="I65" s="337">
        <v>768899.8</v>
      </c>
      <c r="J65" s="337"/>
      <c r="K65" s="337"/>
      <c r="L65" s="337"/>
      <c r="M65" s="337"/>
      <c r="N65" s="376"/>
      <c r="O65" s="338"/>
      <c r="P65" s="407">
        <f t="shared" si="14"/>
        <v>4327072.8499999996</v>
      </c>
      <c r="Q65" s="266">
        <v>717206.67999999993</v>
      </c>
      <c r="R65" s="266">
        <f t="shared" si="15"/>
        <v>5044279.5299999993</v>
      </c>
      <c r="S65" s="266">
        <f>+'2013 - plan'!D64+'2013 - plan'!E64+'2013 - plan'!F64</f>
        <v>1955684.8499999999</v>
      </c>
      <c r="T65" s="427">
        <f t="shared" si="16"/>
        <v>3088594.6799999997</v>
      </c>
      <c r="U65" s="235"/>
      <c r="V65" s="235"/>
      <c r="W65" s="235"/>
      <c r="X65" s="267">
        <f t="shared" si="4"/>
        <v>0.12306805602957906</v>
      </c>
      <c r="Y65" s="2"/>
      <c r="Z65" s="2"/>
      <c r="AA65" s="2"/>
      <c r="AB65" s="2"/>
      <c r="AC65" s="2"/>
      <c r="AD65" s="2"/>
      <c r="AE65" s="2"/>
      <c r="AF65" s="2"/>
    </row>
    <row r="66" spans="2:32">
      <c r="B66" s="2"/>
      <c r="C66" s="321" t="str">
        <f>IF(MasterSheet!$A$1=1,MasterSheet!C384,MasterSheet!B384)</f>
        <v>Subvencije</v>
      </c>
      <c r="D66" s="336">
        <v>2104751.61</v>
      </c>
      <c r="E66" s="334">
        <v>964053.87000000011</v>
      </c>
      <c r="F66" s="337">
        <v>3024119.07</v>
      </c>
      <c r="G66" s="337">
        <v>1097205.76</v>
      </c>
      <c r="H66" s="337">
        <v>593941.83000000007</v>
      </c>
      <c r="I66" s="337">
        <v>2276344.9</v>
      </c>
      <c r="J66" s="337"/>
      <c r="K66" s="337"/>
      <c r="L66" s="337"/>
      <c r="M66" s="337"/>
      <c r="N66" s="376"/>
      <c r="O66" s="338"/>
      <c r="P66" s="407">
        <f t="shared" si="14"/>
        <v>10060417.039999999</v>
      </c>
      <c r="Q66" s="266">
        <v>3164428.4699999997</v>
      </c>
      <c r="R66" s="266">
        <f t="shared" si="15"/>
        <v>13224845.509999998</v>
      </c>
      <c r="S66" s="266">
        <f>+'2013 - plan'!D65+'2013 - plan'!E65+'2013 - plan'!F65</f>
        <v>3630000.0300000003</v>
      </c>
      <c r="T66" s="427">
        <f t="shared" si="16"/>
        <v>9594845.4799999967</v>
      </c>
      <c r="U66" s="235"/>
      <c r="V66" s="235"/>
      <c r="W66" s="235"/>
      <c r="X66" s="267">
        <f t="shared" si="4"/>
        <v>0.28613245278725824</v>
      </c>
      <c r="Y66" s="2"/>
      <c r="Z66" s="2"/>
      <c r="AA66" s="2"/>
      <c r="AB66" s="2"/>
      <c r="AC66" s="2"/>
      <c r="AD66" s="2"/>
      <c r="AE66" s="2"/>
      <c r="AF66" s="2"/>
    </row>
    <row r="67" spans="2:32" ht="12.75" customHeight="1">
      <c r="B67" s="2"/>
      <c r="C67" s="321" t="str">
        <f>IF(MasterSheet!$A$1=1,MasterSheet!C385,MasterSheet!B385)</f>
        <v>Ostali izdaci</v>
      </c>
      <c r="D67" s="336">
        <v>183999.85</v>
      </c>
      <c r="E67" s="334">
        <v>381488.1399999999</v>
      </c>
      <c r="F67" s="337">
        <v>2913313.09</v>
      </c>
      <c r="G67" s="337">
        <v>1187251.9799999995</v>
      </c>
      <c r="H67" s="337">
        <v>1308133.21</v>
      </c>
      <c r="I67" s="337">
        <v>771180.51</v>
      </c>
      <c r="J67" s="337"/>
      <c r="K67" s="337"/>
      <c r="L67" s="337"/>
      <c r="M67" s="337"/>
      <c r="N67" s="376"/>
      <c r="O67" s="338"/>
      <c r="P67" s="407">
        <f t="shared" si="14"/>
        <v>6745366.7799999984</v>
      </c>
      <c r="Q67" s="266">
        <v>464637.15000000037</v>
      </c>
      <c r="R67" s="266">
        <f t="shared" si="15"/>
        <v>7210003.9299999988</v>
      </c>
      <c r="S67" s="266">
        <f>+'2013 - plan'!D66+'2013 - plan'!E66+'2013 - plan'!F66</f>
        <v>1440476.4600000007</v>
      </c>
      <c r="T67" s="427">
        <f t="shared" si="16"/>
        <v>5769527.4699999979</v>
      </c>
      <c r="U67" s="235"/>
      <c r="V67" s="235"/>
      <c r="W67" s="235"/>
      <c r="X67" s="267">
        <f t="shared" si="4"/>
        <v>0.19184774687144476</v>
      </c>
      <c r="Y67" s="2"/>
      <c r="Z67" s="2"/>
      <c r="AA67" s="2"/>
      <c r="AB67" s="2"/>
      <c r="AC67" s="2"/>
      <c r="AD67" s="2"/>
      <c r="AE67" s="2"/>
      <c r="AF67" s="2"/>
    </row>
    <row r="68" spans="2:32" ht="12.75" customHeight="1">
      <c r="B68" s="2"/>
      <c r="C68" s="321" t="str">
        <f>IF(MasterSheet!$A$1=1,MasterSheet!C386,MasterSheet!B386)</f>
        <v>Kapitalni izdaci u tekućem budžetu</v>
      </c>
      <c r="D68" s="336">
        <v>13739.03</v>
      </c>
      <c r="E68" s="334">
        <v>367892.65</v>
      </c>
      <c r="F68" s="337">
        <v>421838.74</v>
      </c>
      <c r="G68" s="337">
        <v>410406.14999999997</v>
      </c>
      <c r="H68" s="337">
        <v>634069.5</v>
      </c>
      <c r="I68" s="337">
        <v>766400.02999999968</v>
      </c>
      <c r="J68" s="337"/>
      <c r="K68" s="337"/>
      <c r="L68" s="337"/>
      <c r="M68" s="337"/>
      <c r="N68" s="376"/>
      <c r="O68" s="338"/>
      <c r="P68" s="407">
        <f t="shared" si="14"/>
        <v>2614346.0999999996</v>
      </c>
      <c r="Q68" s="266">
        <v>446655.06</v>
      </c>
      <c r="R68" s="266">
        <f t="shared" si="15"/>
        <v>3061001.1599999997</v>
      </c>
      <c r="S68" s="266">
        <f>+'2013 - plan'!D67+'2013 - plan'!E67+'2013 - plan'!F67</f>
        <v>1938087.0399999996</v>
      </c>
      <c r="T68" s="427">
        <f t="shared" si="16"/>
        <v>1122914.1200000001</v>
      </c>
      <c r="U68" s="235"/>
      <c r="V68" s="235"/>
      <c r="W68" s="235"/>
      <c r="X68" s="267">
        <f t="shared" si="4"/>
        <v>7.4355691126279849E-2</v>
      </c>
      <c r="Y68" s="2"/>
      <c r="Z68" s="2"/>
      <c r="AA68" s="2"/>
      <c r="AB68" s="2"/>
      <c r="AC68" s="2"/>
      <c r="AD68" s="2"/>
      <c r="AE68" s="2"/>
      <c r="AF68" s="2"/>
    </row>
    <row r="69" spans="2:32">
      <c r="B69" s="2"/>
      <c r="C69" s="321" t="str">
        <f>IF(MasterSheet!$A$1=1,MasterSheet!C387,MasterSheet!B387)</f>
        <v>Transferi za socijalnu zaštitu</v>
      </c>
      <c r="D69" s="360">
        <f>+SUM(D70:D74)</f>
        <v>39555878.580000006</v>
      </c>
      <c r="E69" s="255">
        <f t="shared" ref="E69:O69" si="19">+SUM(E70:E74)</f>
        <v>41425187.060000002</v>
      </c>
      <c r="F69" s="254">
        <f t="shared" si="19"/>
        <v>41909906.140000015</v>
      </c>
      <c r="G69" s="254">
        <f t="shared" si="19"/>
        <v>40423629.730000004</v>
      </c>
      <c r="H69" s="254">
        <f t="shared" si="19"/>
        <v>40506895.870000027</v>
      </c>
      <c r="I69" s="254">
        <f t="shared" si="19"/>
        <v>40208740.130000018</v>
      </c>
      <c r="J69" s="254">
        <f t="shared" si="19"/>
        <v>0</v>
      </c>
      <c r="K69" s="254">
        <f t="shared" si="19"/>
        <v>0</v>
      </c>
      <c r="L69" s="254">
        <f t="shared" si="19"/>
        <v>0</v>
      </c>
      <c r="M69" s="254">
        <f t="shared" si="19"/>
        <v>0</v>
      </c>
      <c r="N69" s="377">
        <f t="shared" si="19"/>
        <v>0</v>
      </c>
      <c r="O69" s="340">
        <f t="shared" si="19"/>
        <v>0</v>
      </c>
      <c r="P69" s="258">
        <f t="shared" si="14"/>
        <v>244030237.51000011</v>
      </c>
      <c r="Q69" s="258">
        <v>42817670.630000003</v>
      </c>
      <c r="R69" s="258">
        <f t="shared" si="15"/>
        <v>286847908.1400001</v>
      </c>
      <c r="S69" s="258">
        <f>+'2013 - plan'!D68+'2013 - plan'!E68+'2013 - plan'!F68</f>
        <v>124468181.75999999</v>
      </c>
      <c r="T69" s="428">
        <f t="shared" si="16"/>
        <v>162379726.38000011</v>
      </c>
      <c r="U69" s="229"/>
      <c r="V69" s="229"/>
      <c r="W69" s="229"/>
      <c r="X69" s="259">
        <f t="shared" si="4"/>
        <v>6.9405642067690589</v>
      </c>
      <c r="Y69" s="2"/>
      <c r="Z69" s="2"/>
      <c r="AA69" s="2"/>
      <c r="AB69" s="2"/>
      <c r="AC69" s="2"/>
      <c r="AD69" s="2"/>
      <c r="AE69" s="2"/>
      <c r="AF69" s="2"/>
    </row>
    <row r="70" spans="2:32">
      <c r="B70" s="2"/>
      <c r="C70" s="319" t="str">
        <f>IF(MasterSheet!$A$1=1,MasterSheet!C388,MasterSheet!B388)</f>
        <v>Prava iz oblasti socijalne zaštite</v>
      </c>
      <c r="D70" s="359">
        <v>5197554.8999999994</v>
      </c>
      <c r="E70" s="231">
        <v>5250468.46</v>
      </c>
      <c r="F70" s="263">
        <v>4943694.8400000008</v>
      </c>
      <c r="G70" s="263">
        <v>5048089.1400000006</v>
      </c>
      <c r="H70" s="263">
        <v>4807265.88</v>
      </c>
      <c r="I70" s="263">
        <v>5282073.4000000004</v>
      </c>
      <c r="J70" s="263"/>
      <c r="K70" s="263"/>
      <c r="L70" s="263"/>
      <c r="M70" s="263"/>
      <c r="N70" s="293"/>
      <c r="O70" s="299"/>
      <c r="P70" s="404">
        <f t="shared" si="14"/>
        <v>30529146.619999997</v>
      </c>
      <c r="Q70" s="264">
        <v>5548846.8199999994</v>
      </c>
      <c r="R70" s="264">
        <f t="shared" si="15"/>
        <v>36077993.439999998</v>
      </c>
      <c r="S70" s="264">
        <f>+'2013 - plan'!D69+'2013 - plan'!E69+'2013 - plan'!F69</f>
        <v>15252249.99</v>
      </c>
      <c r="T70" s="428">
        <f t="shared" si="16"/>
        <v>20825743.449999996</v>
      </c>
      <c r="U70" s="229"/>
      <c r="V70" s="229"/>
      <c r="W70" s="229"/>
      <c r="X70" s="265">
        <f t="shared" si="4"/>
        <v>0.86829199715585881</v>
      </c>
      <c r="Y70" s="2"/>
      <c r="Z70" s="2"/>
      <c r="AA70" s="113"/>
      <c r="AB70" s="113"/>
      <c r="AC70" s="113"/>
      <c r="AD70" s="2"/>
      <c r="AE70" s="2"/>
      <c r="AF70" s="2"/>
    </row>
    <row r="71" spans="2:32">
      <c r="B71" s="2"/>
      <c r="C71" s="319" t="str">
        <f>IF(MasterSheet!$A$1=1,MasterSheet!C389,MasterSheet!B389)</f>
        <v>Sredstva za tehnološke viškove</v>
      </c>
      <c r="D71" s="359">
        <v>631049.97</v>
      </c>
      <c r="E71" s="231">
        <v>2339008.5</v>
      </c>
      <c r="F71" s="263">
        <v>3379279.58</v>
      </c>
      <c r="G71" s="263">
        <v>1009266.9</v>
      </c>
      <c r="H71" s="263">
        <v>1685588.03</v>
      </c>
      <c r="I71" s="263">
        <v>985386.38</v>
      </c>
      <c r="J71" s="263"/>
      <c r="K71" s="263"/>
      <c r="L71" s="263"/>
      <c r="M71" s="263"/>
      <c r="N71" s="293"/>
      <c r="O71" s="299"/>
      <c r="P71" s="404">
        <f t="shared" si="14"/>
        <v>10029579.360000001</v>
      </c>
      <c r="Q71" s="264">
        <v>1411205.3399999999</v>
      </c>
      <c r="R71" s="264">
        <f t="shared" si="15"/>
        <v>11440784.700000001</v>
      </c>
      <c r="S71" s="264">
        <f>+'2013 - plan'!D70+'2013 - plan'!E70+'2013 - plan'!F70</f>
        <v>3840012.51</v>
      </c>
      <c r="T71" s="428">
        <f t="shared" si="16"/>
        <v>7600772.1900000013</v>
      </c>
      <c r="U71" s="229"/>
      <c r="V71" s="229"/>
      <c r="W71" s="229"/>
      <c r="X71" s="265">
        <f t="shared" si="4"/>
        <v>0.28525538566552905</v>
      </c>
      <c r="Y71" s="2"/>
      <c r="Z71" s="2"/>
      <c r="AA71" s="2"/>
      <c r="AB71" s="2"/>
      <c r="AC71" s="2"/>
      <c r="AD71" s="2"/>
      <c r="AE71" s="2"/>
      <c r="AF71" s="2"/>
    </row>
    <row r="72" spans="2:32">
      <c r="B72" s="2"/>
      <c r="C72" s="319" t="str">
        <f>IF(MasterSheet!$A$1=1,MasterSheet!C390,MasterSheet!B390)</f>
        <v>Prava iz oblasti penzijskog i invalidskog osiguranja</v>
      </c>
      <c r="D72" s="359">
        <v>31930605.570000011</v>
      </c>
      <c r="E72" s="231">
        <v>32322505.830000006</v>
      </c>
      <c r="F72" s="263">
        <v>32139547.500000015</v>
      </c>
      <c r="G72" s="263">
        <v>32175533.070000004</v>
      </c>
      <c r="H72" s="263">
        <v>32122857.830000021</v>
      </c>
      <c r="I72" s="263">
        <v>31831971.510000017</v>
      </c>
      <c r="J72" s="263"/>
      <c r="K72" s="263"/>
      <c r="L72" s="263"/>
      <c r="M72" s="263"/>
      <c r="N72" s="293"/>
      <c r="O72" s="299"/>
      <c r="P72" s="404">
        <f t="shared" si="14"/>
        <v>192523021.31000009</v>
      </c>
      <c r="Q72" s="264">
        <v>34592700.830000006</v>
      </c>
      <c r="R72" s="264">
        <f t="shared" si="15"/>
        <v>227115722.1400001</v>
      </c>
      <c r="S72" s="264">
        <f>+'2013 - plan'!D71+'2013 - plan'!E71+'2013 - plan'!F71</f>
        <v>100225919.28</v>
      </c>
      <c r="T72" s="428">
        <f t="shared" si="16"/>
        <v>126889802.8600001</v>
      </c>
      <c r="U72" s="229"/>
      <c r="V72" s="229"/>
      <c r="W72" s="229"/>
      <c r="X72" s="265">
        <f t="shared" si="4"/>
        <v>5.4756263171217316</v>
      </c>
      <c r="Y72" s="2"/>
      <c r="Z72" s="2"/>
      <c r="AA72" s="2"/>
      <c r="AB72" s="2"/>
      <c r="AC72" s="2"/>
      <c r="AD72" s="2"/>
      <c r="AE72" s="2"/>
      <c r="AF72" s="2"/>
    </row>
    <row r="73" spans="2:32">
      <c r="B73" s="2"/>
      <c r="C73" s="319" t="str">
        <f>IF(MasterSheet!$A$1=1,MasterSheet!C391,MasterSheet!B391)</f>
        <v>Ostala prava iz oblasti zdravstvene zaštite</v>
      </c>
      <c r="D73" s="359">
        <v>1293482.73</v>
      </c>
      <c r="E73" s="231">
        <v>1086849.98</v>
      </c>
      <c r="F73" s="263">
        <v>818430.35</v>
      </c>
      <c r="G73" s="263">
        <v>1570673.39</v>
      </c>
      <c r="H73" s="263">
        <v>1228987.79</v>
      </c>
      <c r="I73" s="263">
        <v>1337111.77</v>
      </c>
      <c r="J73" s="263"/>
      <c r="K73" s="263"/>
      <c r="L73" s="263"/>
      <c r="M73" s="263"/>
      <c r="N73" s="293"/>
      <c r="O73" s="299"/>
      <c r="P73" s="404">
        <f t="shared" si="14"/>
        <v>7335536.0099999998</v>
      </c>
      <c r="Q73" s="264">
        <v>626460.35</v>
      </c>
      <c r="R73" s="264">
        <f t="shared" si="15"/>
        <v>7961996.3599999994</v>
      </c>
      <c r="S73" s="264">
        <f>+'2013 - plan'!D72+'2013 - plan'!E72+'2013 - plan'!F72</f>
        <v>3399999.99</v>
      </c>
      <c r="T73" s="428">
        <f t="shared" si="16"/>
        <v>4561996.3699999992</v>
      </c>
      <c r="U73" s="229"/>
      <c r="V73" s="229"/>
      <c r="W73" s="229"/>
      <c r="X73" s="265">
        <f t="shared" si="4"/>
        <v>0.20863299232081908</v>
      </c>
      <c r="Y73" s="2"/>
      <c r="Z73" s="2"/>
      <c r="AA73" s="2"/>
      <c r="AB73" s="2"/>
      <c r="AC73" s="2"/>
      <c r="AD73" s="2"/>
      <c r="AE73" s="2"/>
      <c r="AF73" s="2"/>
    </row>
    <row r="74" spans="2:32">
      <c r="B74" s="2"/>
      <c r="C74" s="319" t="str">
        <f>IF(MasterSheet!$A$1=1,MasterSheet!C392,MasterSheet!B392)</f>
        <v>Ostala prava iz oblasti zdravstvenog osiguranja</v>
      </c>
      <c r="D74" s="359">
        <v>503185.41</v>
      </c>
      <c r="E74" s="231">
        <v>426354.29000000004</v>
      </c>
      <c r="F74" s="263">
        <v>628953.86999999988</v>
      </c>
      <c r="G74" s="263">
        <v>620067.23</v>
      </c>
      <c r="H74" s="263">
        <v>662196.34000000008</v>
      </c>
      <c r="I74" s="263">
        <v>772197.07000000007</v>
      </c>
      <c r="J74" s="263"/>
      <c r="K74" s="263"/>
      <c r="L74" s="263"/>
      <c r="M74" s="263"/>
      <c r="N74" s="293"/>
      <c r="O74" s="299"/>
      <c r="P74" s="404">
        <f t="shared" si="14"/>
        <v>3612954.21</v>
      </c>
      <c r="Q74" s="264">
        <v>638457.29</v>
      </c>
      <c r="R74" s="264">
        <f t="shared" si="15"/>
        <v>4251411.5</v>
      </c>
      <c r="S74" s="264">
        <f>+'2013 - plan'!D73+'2013 - plan'!E73+'2013 - plan'!F73</f>
        <v>1749999.9900000002</v>
      </c>
      <c r="T74" s="428">
        <f t="shared" si="16"/>
        <v>2501411.5099999998</v>
      </c>
      <c r="U74" s="229"/>
      <c r="V74" s="229"/>
      <c r="W74" s="229"/>
      <c r="X74" s="265">
        <f t="shared" si="4"/>
        <v>0.10275751450511945</v>
      </c>
      <c r="Y74" s="2"/>
      <c r="Z74" s="2"/>
      <c r="AA74" s="2"/>
      <c r="AB74" s="2"/>
      <c r="AC74" s="2"/>
      <c r="AD74" s="2"/>
      <c r="AE74" s="2"/>
      <c r="AF74" s="2"/>
    </row>
    <row r="75" spans="2:32" ht="25.5">
      <c r="B75" s="2"/>
      <c r="C75" s="341" t="str">
        <f>IF(MasterSheet!$A$1=1,MasterSheet!C393,MasterSheet!B393)</f>
        <v>Transferi institucijama pojedinicima nevladinom i javnom sektoru</v>
      </c>
      <c r="D75" s="444">
        <f>+SUM(D76:D81)</f>
        <v>4729453.0200000005</v>
      </c>
      <c r="E75" s="254">
        <f t="shared" ref="E75:O75" si="20">+SUM(E76:E81)</f>
        <v>3668588.0200000005</v>
      </c>
      <c r="F75" s="254">
        <f t="shared" si="20"/>
        <v>11943087.779999999</v>
      </c>
      <c r="G75" s="254">
        <f t="shared" si="20"/>
        <v>8801515.4700000007</v>
      </c>
      <c r="H75" s="254">
        <f t="shared" si="20"/>
        <v>7959182.7299999995</v>
      </c>
      <c r="I75" s="254">
        <f t="shared" si="20"/>
        <v>8709222.3800000008</v>
      </c>
      <c r="J75" s="254">
        <f t="shared" si="20"/>
        <v>0</v>
      </c>
      <c r="K75" s="254">
        <f t="shared" si="20"/>
        <v>0</v>
      </c>
      <c r="L75" s="254">
        <f t="shared" si="20"/>
        <v>0</v>
      </c>
      <c r="M75" s="254">
        <f t="shared" si="20"/>
        <v>0</v>
      </c>
      <c r="N75" s="377">
        <f t="shared" si="20"/>
        <v>0</v>
      </c>
      <c r="O75" s="340">
        <f t="shared" si="20"/>
        <v>0</v>
      </c>
      <c r="P75" s="258">
        <f t="shared" si="14"/>
        <v>45811049.399999999</v>
      </c>
      <c r="Q75" s="258">
        <v>8947545.6400000006</v>
      </c>
      <c r="R75" s="258">
        <f t="shared" si="15"/>
        <v>54758595.039999999</v>
      </c>
      <c r="S75" s="258">
        <f>+'2013 - plan'!D74+'2013 - plan'!E74+'2013 - plan'!F74</f>
        <v>23320174.050000001</v>
      </c>
      <c r="T75" s="428">
        <f t="shared" si="16"/>
        <v>31438420.989999998</v>
      </c>
      <c r="U75" s="229"/>
      <c r="V75" s="229"/>
      <c r="W75" s="229"/>
      <c r="X75" s="259">
        <f t="shared" si="4"/>
        <v>1.3029308703071671</v>
      </c>
      <c r="Y75" s="2"/>
      <c r="Z75" s="2"/>
      <c r="AA75" s="2"/>
      <c r="AB75" s="2"/>
      <c r="AC75" s="2"/>
      <c r="AD75" s="2"/>
      <c r="AE75" s="2"/>
      <c r="AF75" s="2"/>
    </row>
    <row r="76" spans="2:32">
      <c r="B76" s="2"/>
      <c r="C76" s="319" t="str">
        <f>IF(MasterSheet!$A$1=1,MasterSheet!C394,MasterSheet!B394)</f>
        <v>Transferi javnim institucijama</v>
      </c>
      <c r="D76" s="359">
        <v>4555242.32</v>
      </c>
      <c r="E76" s="231">
        <v>2710807.5400000005</v>
      </c>
      <c r="F76" s="263">
        <v>10311379.629999999</v>
      </c>
      <c r="G76" s="263">
        <v>8801515.4700000007</v>
      </c>
      <c r="H76" s="263">
        <v>7959182.7299999995</v>
      </c>
      <c r="I76" s="263">
        <v>6884149.2600000007</v>
      </c>
      <c r="J76" s="263"/>
      <c r="K76" s="263"/>
      <c r="L76" s="263"/>
      <c r="M76" s="263"/>
      <c r="N76" s="293"/>
      <c r="O76" s="299"/>
      <c r="P76" s="408">
        <f t="shared" si="14"/>
        <v>41222276.949999996</v>
      </c>
      <c r="Q76" s="264">
        <v>6814693.6900000004</v>
      </c>
      <c r="R76" s="264">
        <f t="shared" si="15"/>
        <v>48036970.639999993</v>
      </c>
      <c r="S76" s="264">
        <f>+'2013 - plan'!D75+'2013 - plan'!E75+'2013 - plan'!F75</f>
        <v>18019117.5</v>
      </c>
      <c r="T76" s="428">
        <f t="shared" si="16"/>
        <v>30017853.139999993</v>
      </c>
      <c r="U76" s="229"/>
      <c r="V76" s="229"/>
      <c r="W76" s="229"/>
      <c r="X76" s="265">
        <f t="shared" si="4"/>
        <v>1.1724197084755403</v>
      </c>
      <c r="Y76" s="2"/>
      <c r="Z76" s="2"/>
      <c r="AA76" s="2"/>
      <c r="AB76" s="2"/>
      <c r="AC76" s="2"/>
      <c r="AD76" s="2"/>
      <c r="AE76" s="2"/>
      <c r="AF76" s="2"/>
    </row>
    <row r="77" spans="2:32">
      <c r="B77" s="2"/>
      <c r="C77" s="319" t="str">
        <f>IF(MasterSheet!$A$1=1,MasterSheet!C395,MasterSheet!B395)</f>
        <v>Transferi nevladinim organizacijama</v>
      </c>
      <c r="D77" s="359">
        <v>9800</v>
      </c>
      <c r="E77" s="231">
        <v>23187.5</v>
      </c>
      <c r="F77" s="263">
        <v>22687.5</v>
      </c>
      <c r="G77" s="263"/>
      <c r="H77" s="263"/>
      <c r="I77" s="263">
        <v>23337.5</v>
      </c>
      <c r="J77" s="263"/>
      <c r="K77" s="263"/>
      <c r="L77" s="263"/>
      <c r="M77" s="263"/>
      <c r="N77" s="293"/>
      <c r="O77" s="299"/>
      <c r="P77" s="408">
        <f t="shared" si="14"/>
        <v>79012.5</v>
      </c>
      <c r="Q77" s="264">
        <v>23116.67</v>
      </c>
      <c r="R77" s="264">
        <f t="shared" si="15"/>
        <v>102129.17</v>
      </c>
      <c r="S77" s="264">
        <f>+'2013 - plan'!D76+'2013 - plan'!E76+'2013 - plan'!F76</f>
        <v>633656.55000000005</v>
      </c>
      <c r="T77" s="428">
        <f t="shared" si="16"/>
        <v>-531527.38</v>
      </c>
      <c r="U77" s="229"/>
      <c r="V77" s="229"/>
      <c r="W77" s="229"/>
      <c r="X77" s="265">
        <f t="shared" si="4"/>
        <v>2.247226962457338E-3</v>
      </c>
      <c r="Y77" s="2"/>
      <c r="Z77" s="2"/>
      <c r="AA77" s="2"/>
      <c r="AB77" s="2"/>
      <c r="AC77" s="2"/>
      <c r="AD77" s="2"/>
      <c r="AE77" s="2"/>
      <c r="AF77" s="2"/>
    </row>
    <row r="78" spans="2:32">
      <c r="B78" s="2"/>
      <c r="C78" s="319" t="str">
        <f>IF(MasterSheet!$A$1=1,MasterSheet!C396,MasterSheet!B396)</f>
        <v>Transferi pojedincima</v>
      </c>
      <c r="D78" s="359">
        <v>164410.70000000001</v>
      </c>
      <c r="E78" s="231">
        <v>934592.98</v>
      </c>
      <c r="F78" s="263">
        <v>1609020.6500000001</v>
      </c>
      <c r="G78" s="263"/>
      <c r="H78" s="263"/>
      <c r="I78" s="263">
        <v>1567317.01</v>
      </c>
      <c r="J78" s="263"/>
      <c r="K78" s="263"/>
      <c r="L78" s="263"/>
      <c r="M78" s="263"/>
      <c r="N78" s="293"/>
      <c r="O78" s="299"/>
      <c r="P78" s="408">
        <f t="shared" si="14"/>
        <v>4275341.34</v>
      </c>
      <c r="Q78" s="264">
        <v>2107235.2799999998</v>
      </c>
      <c r="R78" s="264">
        <f t="shared" si="15"/>
        <v>6382576.6199999992</v>
      </c>
      <c r="S78" s="264">
        <f>+'2013 - plan'!D77+'2013 - plan'!E77+'2013 - plan'!F77</f>
        <v>4604900.01</v>
      </c>
      <c r="T78" s="428">
        <f t="shared" si="16"/>
        <v>1777676.6099999994</v>
      </c>
      <c r="U78" s="229"/>
      <c r="V78" s="229"/>
      <c r="W78" s="229"/>
      <c r="X78" s="265">
        <f t="shared" si="4"/>
        <v>0.12159673890784982</v>
      </c>
      <c r="Y78" s="2"/>
      <c r="Z78" s="2"/>
      <c r="AA78" s="2"/>
      <c r="AB78" s="2"/>
      <c r="AC78" s="2"/>
      <c r="AD78" s="2"/>
      <c r="AE78" s="2"/>
      <c r="AF78" s="2"/>
    </row>
    <row r="79" spans="2:32">
      <c r="B79" s="2"/>
      <c r="C79" s="319" t="str">
        <f>IF(MasterSheet!$A$1=1,MasterSheet!C397,MasterSheet!B397)</f>
        <v>Transferi opštinama</v>
      </c>
      <c r="D79" s="359">
        <v>0</v>
      </c>
      <c r="E79" s="231">
        <v>0</v>
      </c>
      <c r="F79" s="263">
        <v>0</v>
      </c>
      <c r="G79" s="263"/>
      <c r="H79" s="263"/>
      <c r="I79" s="263">
        <v>234418.61</v>
      </c>
      <c r="J79" s="263"/>
      <c r="K79" s="263"/>
      <c r="L79" s="263"/>
      <c r="M79" s="263"/>
      <c r="N79" s="293"/>
      <c r="O79" s="299"/>
      <c r="P79" s="408">
        <f t="shared" si="14"/>
        <v>234418.61</v>
      </c>
      <c r="Q79" s="264">
        <v>2500</v>
      </c>
      <c r="R79" s="264">
        <f t="shared" si="15"/>
        <v>236918.61</v>
      </c>
      <c r="S79" s="264">
        <f>+'2013 - plan'!D78+'2013 - plan'!E78+'2013 - plan'!F78</f>
        <v>62499.990000000005</v>
      </c>
      <c r="T79" s="428">
        <f t="shared" si="16"/>
        <v>174418.62</v>
      </c>
      <c r="U79" s="229"/>
      <c r="V79" s="229"/>
      <c r="W79" s="229"/>
      <c r="X79" s="265">
        <f t="shared" si="4"/>
        <v>6.6671959613196809E-3</v>
      </c>
      <c r="Y79" s="2"/>
      <c r="Z79" s="2"/>
      <c r="AA79" s="2"/>
      <c r="AB79" s="2"/>
      <c r="AC79" s="2"/>
      <c r="AD79" s="2"/>
      <c r="AE79" s="2"/>
      <c r="AF79" s="2"/>
    </row>
    <row r="80" spans="2:32">
      <c r="B80" s="2"/>
      <c r="C80" s="319" t="s">
        <v>411</v>
      </c>
      <c r="D80" s="359">
        <v>0</v>
      </c>
      <c r="E80" s="231">
        <v>0</v>
      </c>
      <c r="F80" s="263">
        <v>0</v>
      </c>
      <c r="G80" s="263"/>
      <c r="H80" s="263"/>
      <c r="I80" s="263">
        <v>0</v>
      </c>
      <c r="J80" s="263"/>
      <c r="K80" s="263"/>
      <c r="L80" s="263"/>
      <c r="M80" s="263"/>
      <c r="N80" s="293"/>
      <c r="O80" s="299"/>
      <c r="P80" s="408">
        <f t="shared" si="14"/>
        <v>0</v>
      </c>
      <c r="Q80" s="264"/>
      <c r="R80" s="264"/>
      <c r="S80" s="264"/>
      <c r="T80" s="428"/>
      <c r="U80" s="229"/>
      <c r="V80" s="229"/>
      <c r="W80" s="229"/>
      <c r="X80" s="265"/>
      <c r="Y80" s="2"/>
      <c r="Z80" s="2"/>
      <c r="AA80" s="2"/>
      <c r="AB80" s="2"/>
      <c r="AC80" s="2"/>
      <c r="AD80" s="2"/>
      <c r="AE80" s="2"/>
      <c r="AF80" s="2"/>
    </row>
    <row r="81" spans="2:32" ht="13.5" thickBot="1">
      <c r="B81" s="2"/>
      <c r="C81" s="342" t="str">
        <f>IF(MasterSheet!$A$1=1,MasterSheet!C398,MasterSheet!B398)</f>
        <v>Transferi javnim preduzećima</v>
      </c>
      <c r="D81" s="361">
        <v>0</v>
      </c>
      <c r="E81" s="439">
        <v>0</v>
      </c>
      <c r="F81" s="343">
        <v>0</v>
      </c>
      <c r="G81" s="343"/>
      <c r="H81" s="343"/>
      <c r="I81" s="273">
        <v>0</v>
      </c>
      <c r="J81" s="273"/>
      <c r="K81" s="273"/>
      <c r="L81" s="273"/>
      <c r="M81" s="273"/>
      <c r="N81" s="378"/>
      <c r="O81" s="300"/>
      <c r="P81" s="409">
        <f t="shared" si="14"/>
        <v>0</v>
      </c>
      <c r="Q81" s="276">
        <v>0</v>
      </c>
      <c r="R81" s="276">
        <f t="shared" si="15"/>
        <v>0</v>
      </c>
      <c r="S81" s="276">
        <f>+'2013 - plan'!D79+'2013 - plan'!E79+'2013 - plan'!F79</f>
        <v>0</v>
      </c>
      <c r="T81" s="433">
        <f t="shared" si="16"/>
        <v>0</v>
      </c>
      <c r="U81" s="271"/>
      <c r="V81" s="271"/>
      <c r="W81" s="271"/>
      <c r="X81" s="277">
        <f t="shared" si="4"/>
        <v>0</v>
      </c>
      <c r="Y81" s="113"/>
      <c r="Z81" s="2"/>
      <c r="AA81" s="2"/>
      <c r="AB81" s="2"/>
      <c r="AC81" s="2"/>
      <c r="AD81" s="2"/>
      <c r="AE81" s="2"/>
      <c r="AF81" s="2"/>
    </row>
    <row r="82" spans="2:32" ht="14.25" thickTop="1" thickBot="1">
      <c r="B82" s="2"/>
      <c r="C82" s="313" t="str">
        <f>IF(MasterSheet!$A$1=1,MasterSheet!C400,MasterSheet!B400)</f>
        <v>Kapitalni budžet</v>
      </c>
      <c r="D82" s="278">
        <v>1660981.6800000002</v>
      </c>
      <c r="E82" s="280">
        <v>706574.48</v>
      </c>
      <c r="F82" s="279">
        <v>6200648.6299999999</v>
      </c>
      <c r="G82" s="279">
        <v>3101737.11</v>
      </c>
      <c r="H82" s="279">
        <v>6084586.5700000003</v>
      </c>
      <c r="I82" s="279">
        <v>5981156.5</v>
      </c>
      <c r="J82" s="344"/>
      <c r="K82" s="281"/>
      <c r="L82" s="281"/>
      <c r="M82" s="281"/>
      <c r="N82" s="282"/>
      <c r="O82" s="389"/>
      <c r="P82" s="449">
        <f t="shared" si="14"/>
        <v>23735684.969999999</v>
      </c>
      <c r="Q82" s="450">
        <v>4422241.25</v>
      </c>
      <c r="R82" s="451">
        <f t="shared" si="15"/>
        <v>28157926.219999999</v>
      </c>
      <c r="S82" s="451">
        <f>+'2013 - plan'!D80+'2013 - plan'!E80+'2013 - plan'!F80</f>
        <v>16409750.01</v>
      </c>
      <c r="T82" s="332">
        <f t="shared" si="16"/>
        <v>11748176.209999999</v>
      </c>
      <c r="U82" s="310"/>
      <c r="V82" s="310"/>
      <c r="W82" s="310"/>
      <c r="X82" s="452">
        <f t="shared" si="4"/>
        <v>0.67507636433447094</v>
      </c>
      <c r="Y82" s="113"/>
      <c r="Z82" s="2"/>
      <c r="AA82" s="2"/>
      <c r="AB82" s="2"/>
      <c r="AC82" s="2"/>
      <c r="AD82" s="2"/>
      <c r="AE82" s="2"/>
      <c r="AF82" s="2"/>
    </row>
    <row r="83" spans="2:32" ht="13.5" thickTop="1">
      <c r="B83" s="2"/>
      <c r="C83" s="319" t="str">
        <f>IF(MasterSheet!$A$1=1,MasterSheet!C401,MasterSheet!B401)</f>
        <v>Pozajmice i krediti</v>
      </c>
      <c r="D83" s="445">
        <v>46726.67</v>
      </c>
      <c r="E83" s="301">
        <v>493119.12</v>
      </c>
      <c r="F83" s="297">
        <v>0</v>
      </c>
      <c r="G83" s="297">
        <v>286420</v>
      </c>
      <c r="H83" s="297">
        <v>0</v>
      </c>
      <c r="I83" s="297">
        <v>411760.67</v>
      </c>
      <c r="J83" s="297"/>
      <c r="K83" s="297"/>
      <c r="L83" s="297"/>
      <c r="M83" s="297"/>
      <c r="N83" s="379"/>
      <c r="O83" s="299"/>
      <c r="P83" s="410">
        <f t="shared" si="14"/>
        <v>1238026.46</v>
      </c>
      <c r="Q83" s="385">
        <v>614160.66</v>
      </c>
      <c r="R83" s="286">
        <f t="shared" si="15"/>
        <v>1852187.12</v>
      </c>
      <c r="S83" s="286">
        <f>+'2013 - plan'!D81+'2013 - plan'!E81+'2013 - plan'!F81</f>
        <v>430000.02</v>
      </c>
      <c r="T83" s="332">
        <f t="shared" si="16"/>
        <v>1422187.1</v>
      </c>
      <c r="U83" s="310"/>
      <c r="V83" s="310"/>
      <c r="W83" s="310"/>
      <c r="X83" s="287">
        <f t="shared" si="4"/>
        <v>3.5211218998862343E-2</v>
      </c>
      <c r="Y83" s="2"/>
      <c r="Z83" s="2"/>
      <c r="AA83" s="2"/>
      <c r="AB83" s="2"/>
      <c r="AC83" s="2"/>
      <c r="AD83" s="2"/>
      <c r="AE83" s="2"/>
      <c r="AF83" s="2"/>
    </row>
    <row r="84" spans="2:32" ht="13.5" thickBot="1">
      <c r="B84" s="2"/>
      <c r="C84" s="342" t="str">
        <f>IF(MasterSheet!$A$1=1,MasterSheet!C402,MasterSheet!B402)</f>
        <v>Rezerve</v>
      </c>
      <c r="D84" s="446">
        <v>987800</v>
      </c>
      <c r="E84" s="439">
        <v>1479416.02</v>
      </c>
      <c r="F84" s="343">
        <v>1804250.62</v>
      </c>
      <c r="G84" s="343">
        <v>0</v>
      </c>
      <c r="H84" s="343">
        <v>227494.67</v>
      </c>
      <c r="I84" s="273">
        <v>653597.98</v>
      </c>
      <c r="J84" s="273"/>
      <c r="K84" s="273"/>
      <c r="L84" s="273"/>
      <c r="M84" s="273"/>
      <c r="N84" s="378"/>
      <c r="O84" s="300"/>
      <c r="P84" s="409">
        <f t="shared" si="14"/>
        <v>5152559.290000001</v>
      </c>
      <c r="Q84" s="384">
        <v>381882.21</v>
      </c>
      <c r="R84" s="276">
        <f t="shared" si="15"/>
        <v>5534441.5000000009</v>
      </c>
      <c r="S84" s="276">
        <f>+'2013 - plan'!D82+'2013 - plan'!E82+'2013 - plan'!F82</f>
        <v>1839017.3699999996</v>
      </c>
      <c r="T84" s="332">
        <f t="shared" si="16"/>
        <v>3695424.1300000013</v>
      </c>
      <c r="U84" s="310"/>
      <c r="V84" s="310"/>
      <c r="W84" s="310"/>
      <c r="X84" s="277">
        <f t="shared" si="4"/>
        <v>0.14654605489192268</v>
      </c>
      <c r="Y84" s="2"/>
      <c r="Z84" s="2"/>
      <c r="AA84" s="2"/>
      <c r="AB84" s="2"/>
      <c r="AC84" s="2"/>
      <c r="AD84" s="2"/>
      <c r="AE84" s="2"/>
      <c r="AF84" s="2"/>
    </row>
    <row r="85" spans="2:32" ht="14.25" thickTop="1" thickBot="1">
      <c r="B85" s="2"/>
      <c r="C85" s="342" t="str">
        <f>IF(MasterSheet!$A$1=1,MasterSheet!C411,MasterSheet!B411)</f>
        <v>Otplata garancija</v>
      </c>
      <c r="D85" s="359">
        <v>5125021.0999999996</v>
      </c>
      <c r="E85" s="440">
        <v>28180.16</v>
      </c>
      <c r="F85" s="345">
        <v>4529565.8099999996</v>
      </c>
      <c r="G85" s="345">
        <v>0</v>
      </c>
      <c r="H85" s="345">
        <v>0</v>
      </c>
      <c r="I85" s="263">
        <v>0</v>
      </c>
      <c r="J85" s="346"/>
      <c r="K85" s="346"/>
      <c r="L85" s="231"/>
      <c r="M85" s="231"/>
      <c r="N85" s="347"/>
      <c r="O85" s="299"/>
      <c r="P85" s="408">
        <f t="shared" si="14"/>
        <v>9682767.0700000003</v>
      </c>
      <c r="Q85" s="383">
        <v>0</v>
      </c>
      <c r="R85" s="332">
        <f t="shared" si="15"/>
        <v>9682767.0700000003</v>
      </c>
      <c r="S85" s="332"/>
      <c r="T85" s="310"/>
      <c r="U85" s="310"/>
      <c r="V85" s="310"/>
      <c r="W85" s="310"/>
      <c r="X85" s="265">
        <f t="shared" si="4"/>
        <v>0.27539155489192263</v>
      </c>
      <c r="Y85" s="2"/>
      <c r="Z85" s="2"/>
      <c r="AA85" s="2"/>
      <c r="AB85" s="2"/>
      <c r="AC85" s="2"/>
      <c r="AD85" s="2"/>
      <c r="AE85" s="2"/>
      <c r="AF85" s="2"/>
    </row>
    <row r="86" spans="2:32" ht="14.25" thickTop="1" thickBot="1">
      <c r="B86" s="2"/>
      <c r="C86" s="342" t="s">
        <v>152</v>
      </c>
      <c r="D86" s="371">
        <v>0</v>
      </c>
      <c r="E86" s="441">
        <v>0</v>
      </c>
      <c r="F86" s="367">
        <v>0</v>
      </c>
      <c r="G86" s="367">
        <v>0</v>
      </c>
      <c r="H86" s="367">
        <v>0</v>
      </c>
      <c r="I86" s="368">
        <v>0</v>
      </c>
      <c r="J86" s="369"/>
      <c r="K86" s="369"/>
      <c r="L86" s="368"/>
      <c r="M86" s="368"/>
      <c r="N86" s="380"/>
      <c r="O86" s="370"/>
      <c r="P86" s="411">
        <f t="shared" si="14"/>
        <v>0</v>
      </c>
      <c r="Q86" s="383"/>
      <c r="R86" s="332"/>
      <c r="S86" s="332"/>
      <c r="T86" s="310"/>
      <c r="U86" s="310"/>
      <c r="V86" s="310"/>
      <c r="W86" s="310"/>
      <c r="X86" s="390"/>
      <c r="Y86" s="2"/>
      <c r="Z86" s="2"/>
      <c r="AA86" s="2"/>
      <c r="AB86" s="2"/>
      <c r="AC86" s="2"/>
      <c r="AD86" s="2"/>
      <c r="AE86" s="2"/>
      <c r="AF86" s="2"/>
    </row>
    <row r="87" spans="2:32" ht="14.25" thickTop="1" thickBot="1">
      <c r="B87" s="2"/>
      <c r="C87" s="313" t="str">
        <f>IF(MasterSheet!$A$1=1,MasterSheet!C405,MasterSheet!B405)</f>
        <v>Korigovani Suficit/ Deficit</v>
      </c>
      <c r="D87" s="363">
        <f t="shared" ref="D87:O87" si="21">+D19-D52</f>
        <v>-23541980.710000008</v>
      </c>
      <c r="E87" s="442">
        <f t="shared" si="21"/>
        <v>-6795277.9000000358</v>
      </c>
      <c r="F87" s="252">
        <f t="shared" si="21"/>
        <v>-15146455.100000024</v>
      </c>
      <c r="G87" s="252">
        <f t="shared" si="21"/>
        <v>-13185270.490000039</v>
      </c>
      <c r="H87" s="252">
        <f t="shared" si="21"/>
        <v>819878.44999995828</v>
      </c>
      <c r="I87" s="252">
        <f t="shared" si="21"/>
        <v>2039317.3566203862</v>
      </c>
      <c r="J87" s="252">
        <f t="shared" si="21"/>
        <v>0</v>
      </c>
      <c r="K87" s="252">
        <f t="shared" si="21"/>
        <v>0</v>
      </c>
      <c r="L87" s="252">
        <f t="shared" si="21"/>
        <v>0</v>
      </c>
      <c r="M87" s="252">
        <f t="shared" si="21"/>
        <v>0</v>
      </c>
      <c r="N87" s="331">
        <f t="shared" si="21"/>
        <v>0</v>
      </c>
      <c r="O87" s="388">
        <f t="shared" si="21"/>
        <v>0</v>
      </c>
      <c r="P87" s="402">
        <f t="shared" si="14"/>
        <v>-55809788.393379763</v>
      </c>
      <c r="Q87" s="382"/>
      <c r="R87" s="310"/>
      <c r="S87" s="310"/>
      <c r="T87" s="310"/>
      <c r="U87" s="310"/>
      <c r="V87" s="310"/>
      <c r="W87" s="310"/>
      <c r="X87" s="220">
        <f t="shared" ref="X87:X98" si="22">+P87/$D$14*100</f>
        <v>-1.5873091124396974</v>
      </c>
      <c r="Y87" s="6"/>
      <c r="Z87" s="2"/>
      <c r="AA87" s="2"/>
      <c r="AB87" s="2"/>
      <c r="AC87" s="2"/>
      <c r="AD87" s="2"/>
      <c r="AE87" s="2"/>
      <c r="AF87" s="2"/>
    </row>
    <row r="88" spans="2:32" ht="14.25" thickTop="1" thickBot="1">
      <c r="B88" s="2"/>
      <c r="C88" s="313" t="str">
        <f>IF(MasterSheet!$A$1=1,MasterSheet!C406,MasterSheet!B406)</f>
        <v>Primarni deficit</v>
      </c>
      <c r="D88" s="363">
        <f>+D87+D64</f>
        <v>-21230321.120000008</v>
      </c>
      <c r="E88" s="442">
        <f t="shared" ref="E88:O88" si="23">+E87+E64</f>
        <v>-5685265.0100000352</v>
      </c>
      <c r="F88" s="252">
        <f t="shared" si="23"/>
        <v>-10521603.840000024</v>
      </c>
      <c r="G88" s="252">
        <f t="shared" si="23"/>
        <v>11477578.919999961</v>
      </c>
      <c r="H88" s="252">
        <f t="shared" si="23"/>
        <v>1742918.1599999582</v>
      </c>
      <c r="I88" s="252">
        <f t="shared" si="23"/>
        <v>7651901.8866203865</v>
      </c>
      <c r="J88" s="252">
        <f t="shared" si="23"/>
        <v>0</v>
      </c>
      <c r="K88" s="252">
        <f t="shared" si="23"/>
        <v>0</v>
      </c>
      <c r="L88" s="252">
        <f t="shared" si="23"/>
        <v>0</v>
      </c>
      <c r="M88" s="252">
        <f t="shared" si="23"/>
        <v>0</v>
      </c>
      <c r="N88" s="331">
        <f t="shared" si="23"/>
        <v>0</v>
      </c>
      <c r="O88" s="388">
        <f t="shared" si="23"/>
        <v>0</v>
      </c>
      <c r="P88" s="402">
        <f t="shared" si="14"/>
        <v>-16564791.003379758</v>
      </c>
      <c r="Q88" s="310"/>
      <c r="R88" s="310"/>
      <c r="S88" s="310"/>
      <c r="T88" s="310"/>
      <c r="U88" s="310"/>
      <c r="V88" s="310"/>
      <c r="W88" s="310"/>
      <c r="X88" s="220">
        <f t="shared" si="22"/>
        <v>-0.47112602398691006</v>
      </c>
      <c r="Y88" s="2"/>
      <c r="Z88" s="2"/>
      <c r="AA88" s="2"/>
      <c r="AB88" s="2"/>
      <c r="AC88" s="2"/>
      <c r="AD88" s="2"/>
      <c r="AE88" s="2"/>
      <c r="AF88" s="2"/>
    </row>
    <row r="89" spans="2:32" ht="14.25" thickTop="1" thickBot="1">
      <c r="B89" s="2"/>
      <c r="C89" s="313" t="str">
        <f>IF(MasterSheet!$A$1=1,MasterSheet!C407,MasterSheet!B407)</f>
        <v>Otplata duga</v>
      </c>
      <c r="D89" s="363">
        <f>+SUM(D90:D92)</f>
        <v>6532985.9199999999</v>
      </c>
      <c r="E89" s="442">
        <f t="shared" ref="E89:O89" si="24">+SUM(E90:E92)</f>
        <v>4915912.82</v>
      </c>
      <c r="F89" s="252">
        <f t="shared" si="24"/>
        <v>9833270.4100000001</v>
      </c>
      <c r="G89" s="252">
        <f t="shared" si="24"/>
        <v>38709994.939999998</v>
      </c>
      <c r="H89" s="252">
        <f t="shared" si="24"/>
        <v>8791984.5899999999</v>
      </c>
      <c r="I89" s="252">
        <f t="shared" si="24"/>
        <v>60612488.649999999</v>
      </c>
      <c r="J89" s="252">
        <f t="shared" si="24"/>
        <v>0</v>
      </c>
      <c r="K89" s="252">
        <f t="shared" si="24"/>
        <v>0</v>
      </c>
      <c r="L89" s="252">
        <f t="shared" si="24"/>
        <v>0</v>
      </c>
      <c r="M89" s="252">
        <f t="shared" si="24"/>
        <v>0</v>
      </c>
      <c r="N89" s="331">
        <f t="shared" si="24"/>
        <v>0</v>
      </c>
      <c r="O89" s="388">
        <f t="shared" si="24"/>
        <v>0</v>
      </c>
      <c r="P89" s="402">
        <f t="shared" si="14"/>
        <v>129396637.32999998</v>
      </c>
      <c r="Q89" s="310"/>
      <c r="R89" s="310"/>
      <c r="S89" s="310"/>
      <c r="T89" s="310"/>
      <c r="U89" s="310"/>
      <c r="V89" s="310"/>
      <c r="W89" s="310"/>
      <c r="X89" s="220">
        <f t="shared" si="22"/>
        <v>3.680222904721274</v>
      </c>
      <c r="Y89" s="2"/>
      <c r="Z89" s="2"/>
      <c r="AA89" s="2"/>
      <c r="AB89" s="2"/>
      <c r="AC89" s="2"/>
      <c r="AD89" s="2"/>
      <c r="AE89" s="2"/>
      <c r="AF89" s="2"/>
    </row>
    <row r="90" spans="2:32" ht="13.5" thickTop="1">
      <c r="B90" s="2"/>
      <c r="C90" s="319" t="str">
        <f>IF(MasterSheet!$A$1=1,MasterSheet!C408,MasterSheet!B408)</f>
        <v>Otplata duga rezidentima</v>
      </c>
      <c r="D90" s="362">
        <v>510977.05</v>
      </c>
      <c r="E90" s="301">
        <v>2585632.2400000002</v>
      </c>
      <c r="F90" s="297">
        <v>4238041.8499999996</v>
      </c>
      <c r="G90" s="297">
        <v>3685616.07</v>
      </c>
      <c r="H90" s="297">
        <v>5144317.79</v>
      </c>
      <c r="I90" s="297">
        <v>35693419.079999998</v>
      </c>
      <c r="J90" s="297"/>
      <c r="K90" s="297"/>
      <c r="L90" s="297"/>
      <c r="M90" s="297"/>
      <c r="N90" s="379"/>
      <c r="O90" s="299"/>
      <c r="P90" s="408">
        <f t="shared" si="14"/>
        <v>51858004.079999998</v>
      </c>
      <c r="Q90" s="310"/>
      <c r="R90" s="310"/>
      <c r="S90" s="310"/>
      <c r="T90" s="310"/>
      <c r="U90" s="310"/>
      <c r="V90" s="310"/>
      <c r="W90" s="310"/>
      <c r="X90" s="265">
        <f t="shared" si="22"/>
        <v>1.4749147918088736</v>
      </c>
      <c r="Y90" s="2"/>
      <c r="Z90" s="2"/>
      <c r="AA90" s="2"/>
      <c r="AB90" s="2"/>
      <c r="AC90" s="2"/>
      <c r="AD90" s="2"/>
      <c r="AE90" s="2"/>
      <c r="AF90" s="2"/>
    </row>
    <row r="91" spans="2:32">
      <c r="B91" s="2"/>
      <c r="C91" s="319" t="str">
        <f>IF(MasterSheet!$A$1=1,MasterSheet!C409,MasterSheet!B409)</f>
        <v>Otplata duga nerezidentima</v>
      </c>
      <c r="D91" s="359">
        <v>2484610.71</v>
      </c>
      <c r="E91" s="231">
        <v>750667.64</v>
      </c>
      <c r="F91" s="263">
        <v>3746284.28</v>
      </c>
      <c r="G91" s="263">
        <v>33645805.93</v>
      </c>
      <c r="H91" s="263">
        <v>2346974.08</v>
      </c>
      <c r="I91" s="263">
        <v>15387656.43</v>
      </c>
      <c r="J91" s="263"/>
      <c r="K91" s="263"/>
      <c r="L91" s="263"/>
      <c r="M91" s="263"/>
      <c r="N91" s="293"/>
      <c r="O91" s="299"/>
      <c r="P91" s="408">
        <f t="shared" si="14"/>
        <v>58361999.07</v>
      </c>
      <c r="Q91" s="310"/>
      <c r="R91" s="310"/>
      <c r="S91" s="310"/>
      <c r="T91" s="310"/>
      <c r="U91" s="310"/>
      <c r="V91" s="310"/>
      <c r="W91" s="310"/>
      <c r="X91" s="265">
        <f t="shared" si="22"/>
        <v>1.6598975844709898</v>
      </c>
      <c r="Y91" s="2"/>
      <c r="Z91" s="2"/>
      <c r="AA91" s="2"/>
      <c r="AB91" s="2"/>
      <c r="AC91" s="2"/>
      <c r="AD91" s="2"/>
      <c r="AE91" s="2"/>
      <c r="AF91" s="2"/>
    </row>
    <row r="92" spans="2:32" ht="13.5" thickBot="1">
      <c r="B92" s="2"/>
      <c r="C92" s="319" t="str">
        <f>IF(MasterSheet!$A$1=1,MasterSheet!C410,MasterSheet!B410)</f>
        <v>Otplata obaveza iz prethodnog perioda</v>
      </c>
      <c r="D92" s="361">
        <v>3537398.1600000006</v>
      </c>
      <c r="E92" s="274">
        <v>1579612.94</v>
      </c>
      <c r="F92" s="273">
        <v>1848944.2800000003</v>
      </c>
      <c r="G92" s="273">
        <v>1378572.9400000004</v>
      </c>
      <c r="H92" s="273">
        <v>1300692.7199999997</v>
      </c>
      <c r="I92" s="273">
        <v>9531413.1399999987</v>
      </c>
      <c r="J92" s="273"/>
      <c r="K92" s="273"/>
      <c r="L92" s="273"/>
      <c r="M92" s="273"/>
      <c r="N92" s="378"/>
      <c r="O92" s="299"/>
      <c r="P92" s="408">
        <f t="shared" si="14"/>
        <v>19176634.18</v>
      </c>
      <c r="Q92" s="310"/>
      <c r="R92" s="310"/>
      <c r="S92" s="310"/>
      <c r="T92" s="310"/>
      <c r="U92" s="310"/>
      <c r="V92" s="310"/>
      <c r="W92" s="310"/>
      <c r="X92" s="265">
        <f t="shared" si="22"/>
        <v>0.54541052844141069</v>
      </c>
      <c r="Y92" s="2"/>
      <c r="Z92" s="2"/>
      <c r="AA92" s="2"/>
      <c r="AB92" s="2"/>
      <c r="AC92" s="2"/>
      <c r="AD92" s="2"/>
      <c r="AE92" s="2"/>
      <c r="AF92" s="2"/>
    </row>
    <row r="93" spans="2:32" ht="14.25" thickTop="1" thickBot="1">
      <c r="B93" s="2"/>
      <c r="C93" s="313" t="str">
        <f>IF(MasterSheet!$A$1=1,MasterSheet!C412,MasterSheet!B412)</f>
        <v>Nedostajuća sredstva</v>
      </c>
      <c r="D93" s="363">
        <f>+D87-D89</f>
        <v>-30074966.63000001</v>
      </c>
      <c r="E93" s="252">
        <f t="shared" ref="E93:O93" si="25">+E87-E89</f>
        <v>-11711190.720000036</v>
      </c>
      <c r="F93" s="252">
        <f t="shared" si="25"/>
        <v>-24979725.510000024</v>
      </c>
      <c r="G93" s="252">
        <f t="shared" si="25"/>
        <v>-51895265.430000037</v>
      </c>
      <c r="H93" s="252">
        <f t="shared" si="25"/>
        <v>-7972106.1400000416</v>
      </c>
      <c r="I93" s="252">
        <f t="shared" si="25"/>
        <v>-58573171.293379612</v>
      </c>
      <c r="J93" s="252">
        <f t="shared" si="25"/>
        <v>0</v>
      </c>
      <c r="K93" s="252">
        <f t="shared" si="25"/>
        <v>0</v>
      </c>
      <c r="L93" s="252">
        <f t="shared" si="25"/>
        <v>0</v>
      </c>
      <c r="M93" s="252">
        <f t="shared" si="25"/>
        <v>0</v>
      </c>
      <c r="N93" s="331">
        <f t="shared" si="25"/>
        <v>0</v>
      </c>
      <c r="O93" s="388">
        <f t="shared" si="25"/>
        <v>0</v>
      </c>
      <c r="P93" s="402">
        <f t="shared" si="14"/>
        <v>-185206425.72337976</v>
      </c>
      <c r="Q93" s="310"/>
      <c r="R93" s="310"/>
      <c r="S93" s="310"/>
      <c r="T93" s="310"/>
      <c r="U93" s="310"/>
      <c r="V93" s="310"/>
      <c r="W93" s="310"/>
      <c r="X93" s="220">
        <f t="shared" si="22"/>
        <v>-5.2675320171609714</v>
      </c>
      <c r="Y93" s="2"/>
      <c r="Z93" s="2"/>
      <c r="AA93" s="2"/>
      <c r="AB93" s="2"/>
      <c r="AC93" s="2"/>
      <c r="AD93" s="2"/>
      <c r="AE93" s="2"/>
      <c r="AF93" s="2"/>
    </row>
    <row r="94" spans="2:32" ht="14.25" thickTop="1" thickBot="1">
      <c r="B94" s="2"/>
      <c r="C94" s="313" t="str">
        <f>IF(MasterSheet!$A$1=1,MasterSheet!C413,MasterSheet!B413)</f>
        <v>Finansiranje</v>
      </c>
      <c r="D94" s="363">
        <f>+SUM(D95:D98)</f>
        <v>30074966.63000001</v>
      </c>
      <c r="E94" s="252">
        <f t="shared" ref="E94:O94" si="26">+SUM(E95:E98)</f>
        <v>11711190.720000036</v>
      </c>
      <c r="F94" s="252">
        <f t="shared" si="26"/>
        <v>24979725.51000002</v>
      </c>
      <c r="G94" s="252">
        <f t="shared" si="26"/>
        <v>51895265.430000037</v>
      </c>
      <c r="H94" s="252">
        <f t="shared" si="26"/>
        <v>7972106.1400000416</v>
      </c>
      <c r="I94" s="252">
        <f t="shared" si="26"/>
        <v>58573171.293379612</v>
      </c>
      <c r="J94" s="252">
        <f t="shared" si="26"/>
        <v>0</v>
      </c>
      <c r="K94" s="252">
        <f t="shared" si="26"/>
        <v>0</v>
      </c>
      <c r="L94" s="252">
        <f t="shared" si="26"/>
        <v>0</v>
      </c>
      <c r="M94" s="252">
        <f t="shared" si="26"/>
        <v>0</v>
      </c>
      <c r="N94" s="331">
        <f t="shared" si="26"/>
        <v>0</v>
      </c>
      <c r="O94" s="388">
        <f t="shared" si="26"/>
        <v>0</v>
      </c>
      <c r="P94" s="402">
        <f t="shared" si="14"/>
        <v>185206425.72337976</v>
      </c>
      <c r="Q94" s="310"/>
      <c r="R94" s="310"/>
      <c r="S94" s="310"/>
      <c r="T94" s="310"/>
      <c r="U94" s="310"/>
      <c r="V94" s="310"/>
      <c r="W94" s="310"/>
      <c r="X94" s="220">
        <f t="shared" si="22"/>
        <v>5.2675320171609714</v>
      </c>
      <c r="Y94" s="2"/>
      <c r="Z94" s="2"/>
      <c r="AA94" s="2"/>
      <c r="AB94" s="2"/>
      <c r="AC94" s="2"/>
      <c r="AD94" s="2"/>
      <c r="AE94" s="2"/>
      <c r="AF94" s="2"/>
    </row>
    <row r="95" spans="2:32" ht="13.5" thickTop="1">
      <c r="B95" s="2"/>
      <c r="C95" s="319" t="str">
        <f>IF(MasterSheet!$A$1=1,MasterSheet!C414,MasterSheet!B414)</f>
        <v>Pozajmice i krediti iz domaćih izvora</v>
      </c>
      <c r="D95" s="359">
        <v>8351610.0300000003</v>
      </c>
      <c r="E95" s="301">
        <v>1000000</v>
      </c>
      <c r="F95" s="297">
        <v>68600000</v>
      </c>
      <c r="G95" s="297">
        <v>20459149.640000001</v>
      </c>
      <c r="H95" s="297">
        <v>0</v>
      </c>
      <c r="I95" s="297">
        <v>0</v>
      </c>
      <c r="J95" s="297"/>
      <c r="K95" s="297"/>
      <c r="L95" s="297"/>
      <c r="M95" s="297"/>
      <c r="N95" s="379"/>
      <c r="O95" s="299"/>
      <c r="P95" s="408">
        <f t="shared" si="14"/>
        <v>98410759.670000002</v>
      </c>
      <c r="Q95" s="310"/>
      <c r="R95" s="348"/>
      <c r="S95" s="310"/>
      <c r="T95" s="310"/>
      <c r="U95" s="310"/>
      <c r="V95" s="310"/>
      <c r="W95" s="310"/>
      <c r="X95" s="265">
        <f t="shared" si="22"/>
        <v>2.7989408324800911</v>
      </c>
      <c r="Y95" s="2"/>
      <c r="Z95" s="2"/>
      <c r="AA95" s="2"/>
      <c r="AB95" s="2"/>
      <c r="AC95" s="2"/>
      <c r="AD95" s="2"/>
      <c r="AE95" s="2"/>
      <c r="AF95" s="2"/>
    </row>
    <row r="96" spans="2:32">
      <c r="B96" s="2"/>
      <c r="C96" s="319" t="str">
        <f>IF(MasterSheet!$A$1=1,MasterSheet!C415,MasterSheet!B415)</f>
        <v>Pozajmice i krediti iz inostranih izvora</v>
      </c>
      <c r="D96" s="359">
        <v>113399.21</v>
      </c>
      <c r="E96" s="231">
        <v>291764.21999999997</v>
      </c>
      <c r="F96" s="263">
        <v>307940.25</v>
      </c>
      <c r="G96" s="263">
        <v>457882.19</v>
      </c>
      <c r="H96" s="263">
        <v>177927.55</v>
      </c>
      <c r="I96" s="263">
        <v>524720.36</v>
      </c>
      <c r="J96" s="263"/>
      <c r="K96" s="263"/>
      <c r="L96" s="263"/>
      <c r="M96" s="263"/>
      <c r="N96" s="293"/>
      <c r="O96" s="299"/>
      <c r="P96" s="408">
        <f t="shared" si="14"/>
        <v>1873633.7799999998</v>
      </c>
      <c r="Q96" s="310"/>
      <c r="R96" s="310"/>
      <c r="S96" s="310"/>
      <c r="T96" s="310"/>
      <c r="U96" s="310"/>
      <c r="V96" s="310"/>
      <c r="W96" s="310"/>
      <c r="X96" s="265">
        <f t="shared" si="22"/>
        <v>5.3288787827076224E-2</v>
      </c>
      <c r="Y96" s="2"/>
      <c r="Z96" s="2"/>
      <c r="AA96" s="2"/>
      <c r="AB96" s="2"/>
      <c r="AC96" s="2"/>
      <c r="AD96" s="2"/>
      <c r="AE96" s="2"/>
      <c r="AF96" s="2"/>
    </row>
    <row r="97" spans="2:32">
      <c r="B97" s="2"/>
      <c r="C97" s="319" t="str">
        <f>IF(MasterSheet!$A$1=1,MasterSheet!C417,MasterSheet!B417)</f>
        <v>Prihodi od privatizacije</v>
      </c>
      <c r="D97" s="359">
        <v>238690.3</v>
      </c>
      <c r="E97" s="231">
        <v>117596.01</v>
      </c>
      <c r="F97" s="263">
        <v>238150.88</v>
      </c>
      <c r="G97" s="263">
        <v>57269.99</v>
      </c>
      <c r="H97" s="263">
        <v>144908.31</v>
      </c>
      <c r="I97" s="263">
        <v>185990.97</v>
      </c>
      <c r="J97" s="263"/>
      <c r="K97" s="263"/>
      <c r="L97" s="263"/>
      <c r="M97" s="263"/>
      <c r="N97" s="293"/>
      <c r="O97" s="299"/>
      <c r="P97" s="408">
        <f t="shared" si="14"/>
        <v>982606.46</v>
      </c>
      <c r="Q97" s="310"/>
      <c r="R97" s="310"/>
      <c r="S97" s="310"/>
      <c r="T97" s="310"/>
      <c r="U97" s="310"/>
      <c r="V97" s="310"/>
      <c r="W97" s="310"/>
      <c r="X97" s="265">
        <f t="shared" si="22"/>
        <v>2.7946713879408419E-2</v>
      </c>
      <c r="Y97" s="2"/>
      <c r="Z97" s="2"/>
      <c r="AA97" s="2"/>
      <c r="AB97" s="2"/>
      <c r="AC97" s="2"/>
      <c r="AD97" s="2"/>
      <c r="AE97" s="2"/>
      <c r="AF97" s="2"/>
    </row>
    <row r="98" spans="2:32" ht="13.5" thickBot="1">
      <c r="B98" s="2"/>
      <c r="C98" s="302" t="str">
        <f>IF(MasterSheet!$A$1=1,MasterSheet!C418,MasterSheet!B418)</f>
        <v>Povećanje/smanjenje depozita</v>
      </c>
      <c r="D98" s="364">
        <f t="shared" ref="D98:O98" si="27">-D93-SUM(D95:D97)</f>
        <v>21371267.090000011</v>
      </c>
      <c r="E98" s="443">
        <f t="shared" si="27"/>
        <v>10301830.490000036</v>
      </c>
      <c r="F98" s="327">
        <f t="shared" si="27"/>
        <v>-44166365.619999975</v>
      </c>
      <c r="G98" s="327">
        <f t="shared" si="27"/>
        <v>30920963.610000037</v>
      </c>
      <c r="H98" s="327">
        <f t="shared" si="27"/>
        <v>7649270.2800000412</v>
      </c>
      <c r="I98" s="304">
        <f t="shared" si="27"/>
        <v>57862459.963379614</v>
      </c>
      <c r="J98" s="304">
        <f t="shared" si="27"/>
        <v>0</v>
      </c>
      <c r="K98" s="304">
        <f t="shared" si="27"/>
        <v>0</v>
      </c>
      <c r="L98" s="304">
        <f t="shared" si="27"/>
        <v>0</v>
      </c>
      <c r="M98" s="304">
        <f t="shared" si="27"/>
        <v>0</v>
      </c>
      <c r="N98" s="381">
        <f t="shared" si="27"/>
        <v>0</v>
      </c>
      <c r="O98" s="349">
        <f t="shared" si="27"/>
        <v>0</v>
      </c>
      <c r="P98" s="307">
        <f t="shared" si="14"/>
        <v>83939425.813379765</v>
      </c>
      <c r="Q98" s="329"/>
      <c r="R98" s="310"/>
      <c r="S98" s="310"/>
      <c r="T98" s="310"/>
      <c r="U98" s="310"/>
      <c r="V98" s="310"/>
      <c r="W98" s="310"/>
      <c r="X98" s="308">
        <f t="shared" si="22"/>
        <v>2.387355682974396</v>
      </c>
      <c r="Y98" s="2"/>
      <c r="Z98" s="2"/>
      <c r="AA98" s="2"/>
      <c r="AB98" s="2"/>
      <c r="AC98" s="2"/>
      <c r="AD98" s="2"/>
      <c r="AE98" s="2"/>
      <c r="AF98" s="2"/>
    </row>
    <row r="99" spans="2:32" s="2" customFormat="1" ht="13.5" thickTop="1">
      <c r="C99" s="309" t="str">
        <f>IF(MasterSheet!$A$1=1,MasterSheet!C419,MasterSheet!B419)</f>
        <v>Izvor: Ministarstvo finansija Crne Gore</v>
      </c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</row>
    <row r="100" spans="2:32" s="2" customFormat="1">
      <c r="C100" s="350" t="s">
        <v>409</v>
      </c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</row>
    <row r="101" spans="2:32" s="2" customFormat="1"/>
    <row r="102" spans="2:32" s="2" customFormat="1"/>
    <row r="103" spans="2:32" s="2" customFormat="1"/>
    <row r="104" spans="2:32" s="2" customFormat="1"/>
    <row r="105" spans="2:32" s="2" customFormat="1"/>
    <row r="106" spans="2:32" s="2" customFormat="1"/>
    <row r="107" spans="2:32" s="2" customFormat="1"/>
    <row r="108" spans="2:32" s="2" customFormat="1"/>
    <row r="109" spans="2:32" s="2" customFormat="1"/>
    <row r="110" spans="2:32" s="2" customFormat="1"/>
    <row r="111" spans="2:32" s="2" customFormat="1"/>
    <row r="112" spans="2:3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" right="0" top="0.15748031496062992" bottom="0" header="0.15748031496062992" footer="0"/>
  <pageSetup scale="4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3" tint="0.79998168889431442"/>
    <pageSetUpPr fitToPage="1"/>
  </sheetPr>
  <dimension ref="A1:AF156"/>
  <sheetViews>
    <sheetView topLeftCell="A60" zoomScale="85" zoomScaleNormal="85" workbookViewId="0">
      <selection activeCell="C17" sqref="C17:X98"/>
    </sheetView>
  </sheetViews>
  <sheetFormatPr defaultRowHeight="12.75"/>
  <cols>
    <col min="1" max="1" width="6.140625" style="476" customWidth="1"/>
    <col min="2" max="2" width="9.85546875" style="479" customWidth="1"/>
    <col min="3" max="3" width="41.85546875" style="479" customWidth="1"/>
    <col min="4" max="4" width="6.140625" style="479" bestFit="1" customWidth="1"/>
    <col min="5" max="5" width="7.140625" style="521" bestFit="1" customWidth="1"/>
    <col min="6" max="7" width="6.7109375" style="521" bestFit="1" customWidth="1"/>
    <col min="8" max="8" width="5.7109375" style="521" bestFit="1" customWidth="1"/>
    <col min="9" max="11" width="6.7109375" style="479" bestFit="1" customWidth="1"/>
    <col min="12" max="12" width="9.7109375" style="479" bestFit="1" customWidth="1"/>
    <col min="13" max="13" width="7.42578125" style="479" bestFit="1" customWidth="1"/>
    <col min="14" max="15" width="9.28515625" style="479" bestFit="1" customWidth="1"/>
    <col min="16" max="16" width="11.85546875" style="479" bestFit="1" customWidth="1"/>
    <col min="17" max="17" width="17.42578125" style="479" hidden="1" customWidth="1"/>
    <col min="18" max="18" width="12.5703125" style="479" hidden="1" customWidth="1"/>
    <col min="19" max="19" width="10" style="479" hidden="1" customWidth="1"/>
    <col min="20" max="23" width="9.140625" style="479" hidden="1" customWidth="1"/>
    <col min="24" max="24" width="6.85546875" style="479" bestFit="1" customWidth="1"/>
    <col min="25" max="25" width="13.28515625" style="479" bestFit="1" customWidth="1"/>
    <col min="26" max="26" width="12.5703125" style="479" bestFit="1" customWidth="1"/>
    <col min="27" max="16384" width="9.140625" style="479"/>
  </cols>
  <sheetData>
    <row r="1" spans="1:32">
      <c r="B1" s="476"/>
      <c r="C1" s="477"/>
      <c r="D1" s="476"/>
      <c r="E1" s="478"/>
      <c r="F1" s="478"/>
      <c r="G1" s="478"/>
      <c r="H1" s="478"/>
      <c r="I1" s="478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</row>
    <row r="2" spans="1:32">
      <c r="B2" s="476"/>
      <c r="C2" s="477"/>
      <c r="D2" s="476"/>
      <c r="E2" s="478"/>
      <c r="F2" s="476"/>
      <c r="G2" s="478"/>
      <c r="H2" s="476"/>
      <c r="I2" s="478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</row>
    <row r="3" spans="1:32">
      <c r="B3" s="476"/>
      <c r="C3" s="477"/>
      <c r="D3" s="476"/>
      <c r="E3" s="478"/>
      <c r="F3" s="478"/>
      <c r="G3" s="478"/>
      <c r="H3" s="478"/>
      <c r="I3" s="478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</row>
    <row r="4" spans="1:32">
      <c r="B4" s="476"/>
      <c r="C4" s="477"/>
      <c r="D4" s="476"/>
      <c r="E4" s="478"/>
      <c r="F4" s="476"/>
      <c r="G4" s="478"/>
      <c r="H4" s="476"/>
      <c r="I4" s="478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</row>
    <row r="5" spans="1:32">
      <c r="B5" s="476"/>
      <c r="C5" s="477"/>
      <c r="D5" s="476"/>
      <c r="E5" s="478"/>
      <c r="F5" s="478"/>
      <c r="G5" s="478"/>
      <c r="H5" s="478"/>
      <c r="I5" s="478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</row>
    <row r="6" spans="1:32">
      <c r="B6" s="476"/>
      <c r="C6" s="477"/>
      <c r="D6" s="476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</row>
    <row r="7" spans="1:32" ht="15">
      <c r="B7" s="476"/>
      <c r="C7" s="477"/>
      <c r="D7" s="750" t="str">
        <f>IF(MasterSheet!$A$1=1, MasterSheet!C5,MasterSheet!B5)</f>
        <v>CRNA GORA</v>
      </c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750"/>
      <c r="P7" s="750"/>
      <c r="Q7" s="476"/>
      <c r="R7" s="476"/>
      <c r="S7" s="476"/>
      <c r="T7" s="476"/>
      <c r="U7" s="476"/>
      <c r="V7" s="477"/>
      <c r="W7" s="476"/>
      <c r="X7" s="476"/>
      <c r="Y7" s="476"/>
      <c r="Z7" s="476"/>
      <c r="AA7" s="476"/>
      <c r="AB7" s="476"/>
      <c r="AC7" s="476"/>
      <c r="AD7" s="476"/>
      <c r="AE7" s="476"/>
      <c r="AF7" s="476"/>
    </row>
    <row r="8" spans="1:32" ht="15">
      <c r="B8" s="476"/>
      <c r="C8" s="476"/>
      <c r="D8" s="750" t="str">
        <f>IF(MasterSheet!$A$1=1, MasterSheet!C6,MasterSheet!B6)</f>
        <v>MINISTARSTVO FINANSIJA</v>
      </c>
      <c r="E8" s="750"/>
      <c r="F8" s="750"/>
      <c r="G8" s="750"/>
      <c r="H8" s="750"/>
      <c r="I8" s="750"/>
      <c r="J8" s="750"/>
      <c r="K8" s="750"/>
      <c r="L8" s="750"/>
      <c r="M8" s="750"/>
      <c r="N8" s="750"/>
      <c r="O8" s="750"/>
      <c r="P8" s="750"/>
      <c r="Q8" s="476"/>
      <c r="R8" s="476"/>
      <c r="S8" s="476"/>
      <c r="T8" s="476"/>
      <c r="U8" s="476"/>
      <c r="V8" s="477"/>
      <c r="W8" s="476"/>
      <c r="X8" s="476"/>
      <c r="Y8" s="476"/>
      <c r="Z8" s="476"/>
      <c r="AA8" s="476"/>
      <c r="AB8" s="476"/>
      <c r="AC8" s="476"/>
      <c r="AD8" s="476"/>
      <c r="AE8" s="476"/>
      <c r="AF8" s="476"/>
    </row>
    <row r="9" spans="1:32">
      <c r="B9" s="476"/>
      <c r="C9" s="478"/>
      <c r="D9" s="478"/>
      <c r="E9" s="476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6"/>
      <c r="S9" s="476"/>
      <c r="T9" s="476"/>
      <c r="U9" s="476"/>
      <c r="V9" s="477"/>
      <c r="W9" s="476"/>
      <c r="X9" s="476"/>
      <c r="Y9" s="476"/>
      <c r="Z9" s="476"/>
      <c r="AA9" s="476"/>
      <c r="AB9" s="476"/>
      <c r="AC9" s="476"/>
      <c r="AD9" s="476"/>
      <c r="AE9" s="476"/>
      <c r="AF9" s="476"/>
    </row>
    <row r="10" spans="1:32">
      <c r="B10" s="476"/>
      <c r="C10" s="478"/>
      <c r="D10" s="478"/>
      <c r="E10" s="478"/>
      <c r="F10" s="478"/>
      <c r="G10" s="478"/>
      <c r="H10" s="478"/>
      <c r="I10" s="476"/>
      <c r="J10" s="478"/>
      <c r="K10" s="478"/>
      <c r="L10" s="478"/>
      <c r="M10" s="478"/>
      <c r="N10" s="478"/>
      <c r="O10" s="478"/>
      <c r="P10" s="478"/>
      <c r="Q10" s="478"/>
      <c r="R10" s="476"/>
      <c r="S10" s="476"/>
      <c r="T10" s="476"/>
      <c r="U10" s="476"/>
      <c r="V10" s="477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</row>
    <row r="11" spans="1:32">
      <c r="B11" s="476"/>
      <c r="C11" s="480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6"/>
      <c r="S11" s="476"/>
      <c r="T11" s="476"/>
      <c r="U11" s="476"/>
      <c r="V11" s="476"/>
      <c r="W11" s="476"/>
      <c r="Y11" s="476"/>
      <c r="Z11" s="476"/>
      <c r="AA11" s="476"/>
      <c r="AB11" s="476"/>
      <c r="AC11" s="476"/>
      <c r="AD11" s="476"/>
      <c r="AE11" s="476"/>
      <c r="AF11" s="476"/>
    </row>
    <row r="12" spans="1:32">
      <c r="B12" s="476"/>
      <c r="C12" s="480"/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6"/>
      <c r="S12" s="476"/>
      <c r="T12" s="476"/>
      <c r="U12" s="476"/>
      <c r="V12" s="476"/>
      <c r="W12" s="476"/>
      <c r="Y12" s="476"/>
      <c r="Z12" s="476"/>
      <c r="AA12" s="476"/>
      <c r="AB12" s="476"/>
      <c r="AC12" s="476"/>
      <c r="AD12" s="476"/>
      <c r="AE12" s="476"/>
      <c r="AF12" s="476"/>
    </row>
    <row r="13" spans="1:32" ht="13.5" thickBot="1">
      <c r="B13" s="476"/>
      <c r="C13" s="478"/>
      <c r="D13" s="478"/>
      <c r="E13" s="476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80"/>
      <c r="R13" s="477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</row>
    <row r="14" spans="1:32" ht="17.25" thickTop="1" thickBot="1">
      <c r="B14" s="81"/>
      <c r="C14" s="82" t="str">
        <f>IF(MasterSheet!$A$1=1,MasterSheet!B67,MasterSheet!B66)</f>
        <v>BDP (u mil. €)</v>
      </c>
      <c r="D14" s="741">
        <f>+'2013 - plan'!D14</f>
        <v>3335900000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3"/>
      <c r="Y14" s="476"/>
      <c r="Z14" s="476"/>
      <c r="AA14" s="476"/>
      <c r="AB14" s="476"/>
      <c r="AC14" s="476"/>
      <c r="AD14" s="476"/>
      <c r="AE14" s="476"/>
      <c r="AF14" s="476"/>
    </row>
    <row r="15" spans="1:32" ht="15.75" hidden="1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</row>
    <row r="16" spans="1:32" ht="17.25" hidden="1" customHeight="1" thickBot="1">
      <c r="B16" s="476"/>
      <c r="C16" s="478"/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6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</row>
    <row r="17" spans="2:32" ht="17.25" customHeight="1" thickTop="1">
      <c r="B17" s="476"/>
      <c r="C17" s="751" t="str">
        <f>IF(MasterSheet!$A$1=1,MasterSheet!B425,MasterSheet!B424)</f>
        <v>Izvršenje budžeta, po mjesecima</v>
      </c>
      <c r="D17" s="753">
        <v>2013</v>
      </c>
      <c r="E17" s="754"/>
      <c r="F17" s="754"/>
      <c r="G17" s="754"/>
      <c r="H17" s="754"/>
      <c r="I17" s="754"/>
      <c r="J17" s="754"/>
      <c r="K17" s="754"/>
      <c r="L17" s="754"/>
      <c r="M17" s="754"/>
      <c r="N17" s="754"/>
      <c r="O17" s="754"/>
      <c r="P17" s="754"/>
      <c r="Q17" s="754"/>
      <c r="R17" s="754"/>
      <c r="S17" s="754"/>
      <c r="T17" s="754"/>
      <c r="U17" s="754"/>
      <c r="V17" s="754"/>
      <c r="W17" s="754"/>
      <c r="X17" s="755"/>
      <c r="Y17" s="476"/>
      <c r="Z17" s="476"/>
      <c r="AA17" s="476"/>
      <c r="AB17" s="476"/>
      <c r="AC17" s="476"/>
      <c r="AD17" s="476"/>
      <c r="AE17" s="476"/>
      <c r="AF17" s="476"/>
    </row>
    <row r="18" spans="2:32" ht="15" customHeight="1" thickBot="1">
      <c r="B18" s="476"/>
      <c r="C18" s="752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3" t="s">
        <v>408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476"/>
      <c r="Z18" s="476"/>
      <c r="AA18" s="476"/>
      <c r="AB18" s="476"/>
      <c r="AC18" s="476"/>
      <c r="AD18" s="476"/>
      <c r="AE18" s="476"/>
      <c r="AF18" s="476"/>
    </row>
    <row r="19" spans="2:32" ht="15" hidden="1" customHeight="1" thickTop="1" thickBot="1">
      <c r="B19" s="476"/>
      <c r="C19" s="481" t="str">
        <f>IF(MasterSheet!$A$1=1,MasterSheet!C337,MasterSheet!B337)</f>
        <v>Izvorni prihodi</v>
      </c>
      <c r="D19" s="278">
        <f>+D20+D28+D33+D38+D45+D50+D51</f>
        <v>55007549.069999993</v>
      </c>
      <c r="E19" s="280">
        <f t="shared" ref="E19:O19" si="0">+E20+E28+E33+E38+E45+E50+E51</f>
        <v>75835326.770000011</v>
      </c>
      <c r="F19" s="280">
        <f t="shared" si="0"/>
        <v>88914656.390000015</v>
      </c>
      <c r="G19" s="280">
        <f t="shared" si="0"/>
        <v>104092614.22999999</v>
      </c>
      <c r="H19" s="280">
        <f t="shared" si="0"/>
        <v>94328013.809999987</v>
      </c>
      <c r="I19" s="280">
        <f t="shared" si="0"/>
        <v>100021639.11</v>
      </c>
      <c r="J19" s="280">
        <f t="shared" si="0"/>
        <v>122516556.16999999</v>
      </c>
      <c r="K19" s="279">
        <f t="shared" si="0"/>
        <v>125278818.55</v>
      </c>
      <c r="L19" s="279">
        <f t="shared" si="0"/>
        <v>117134830.11000003</v>
      </c>
      <c r="M19" s="279">
        <f t="shared" si="0"/>
        <v>118761489.46000001</v>
      </c>
      <c r="N19" s="279">
        <f t="shared" si="0"/>
        <v>96516374.820000008</v>
      </c>
      <c r="O19" s="482">
        <f t="shared" si="0"/>
        <v>145119705.19</v>
      </c>
      <c r="P19" s="402">
        <f>SUM(D19:O19)</f>
        <v>1243527573.6800001</v>
      </c>
      <c r="Q19" s="483">
        <f>+P19+P95+P96+P51+P97</f>
        <v>1595958599.9200001</v>
      </c>
      <c r="R19" s="484"/>
      <c r="S19" s="484"/>
      <c r="T19" s="484"/>
      <c r="U19" s="484"/>
      <c r="V19" s="484"/>
      <c r="W19" s="484"/>
      <c r="X19" s="485">
        <f>+P19/$D$14*100</f>
        <v>37.277123825054709</v>
      </c>
      <c r="Y19" s="476"/>
      <c r="Z19" s="476"/>
      <c r="AA19" s="476"/>
      <c r="AB19" s="476"/>
      <c r="AC19" s="476"/>
      <c r="AD19" s="476"/>
      <c r="AE19" s="476"/>
      <c r="AF19" s="476"/>
    </row>
    <row r="20" spans="2:32" ht="15" hidden="1" customHeight="1" thickTop="1">
      <c r="B20" s="476"/>
      <c r="C20" s="486" t="str">
        <f>IF(MasterSheet!$A$1=1,MasterSheet!C338,MasterSheet!B338)</f>
        <v>Porezi</v>
      </c>
      <c r="D20" s="487">
        <f t="shared" ref="D20:N20" si="1">SUM(D21:D27)</f>
        <v>38651682.139999993</v>
      </c>
      <c r="E20" s="488">
        <f t="shared" si="1"/>
        <v>43074559.129999995</v>
      </c>
      <c r="F20" s="488">
        <f t="shared" si="1"/>
        <v>53935470.890000008</v>
      </c>
      <c r="G20" s="488">
        <f t="shared" si="1"/>
        <v>70397095.139999986</v>
      </c>
      <c r="H20" s="488">
        <f t="shared" si="1"/>
        <v>59487673.050000004</v>
      </c>
      <c r="I20" s="488">
        <f t="shared" si="1"/>
        <v>61991252.850000001</v>
      </c>
      <c r="J20" s="488">
        <f t="shared" si="1"/>
        <v>78155438.859999985</v>
      </c>
      <c r="K20" s="488">
        <f t="shared" si="1"/>
        <v>82426236.730000004</v>
      </c>
      <c r="L20" s="488">
        <f t="shared" si="1"/>
        <v>71970399.340000018</v>
      </c>
      <c r="M20" s="488">
        <f t="shared" si="1"/>
        <v>66404277.469999999</v>
      </c>
      <c r="N20" s="489">
        <f t="shared" si="1"/>
        <v>57024205.149999991</v>
      </c>
      <c r="O20" s="490">
        <f t="shared" ref="O20" si="2">+SUM(O21:O27)</f>
        <v>72178168.75999999</v>
      </c>
      <c r="P20" s="491">
        <f t="shared" ref="P20:P84" si="3">SUM(D20:O20)</f>
        <v>755696459.50999999</v>
      </c>
      <c r="Q20" s="492"/>
      <c r="R20" s="492"/>
      <c r="S20" s="492"/>
      <c r="T20" s="492"/>
      <c r="U20" s="492"/>
      <c r="V20" s="492"/>
      <c r="W20" s="492"/>
      <c r="X20" s="493">
        <f t="shared" ref="X20:X85" si="4">+P20/$D$14*100</f>
        <v>22.653450628316197</v>
      </c>
      <c r="Y20" s="476"/>
      <c r="Z20" s="476"/>
      <c r="AA20" s="476"/>
      <c r="AB20" s="476"/>
      <c r="AC20" s="476"/>
      <c r="AD20" s="476"/>
      <c r="AE20" s="476"/>
      <c r="AF20" s="476"/>
    </row>
    <row r="21" spans="2:32" ht="15" hidden="1" customHeight="1">
      <c r="B21" s="476"/>
      <c r="C21" s="494" t="str">
        <f>IF(MasterSheet!$A$1=1,MasterSheet!C339,MasterSheet!B339)</f>
        <v>Porez na dohodak fizičkih lica</v>
      </c>
      <c r="D21" s="495">
        <v>2526434.27</v>
      </c>
      <c r="E21" s="496">
        <v>6576693.6500000004</v>
      </c>
      <c r="F21" s="496">
        <v>6649607.6900000004</v>
      </c>
      <c r="G21" s="496">
        <v>6878624.96</v>
      </c>
      <c r="H21" s="496">
        <v>7715762.9900000002</v>
      </c>
      <c r="I21" s="496">
        <v>6905575.8099999996</v>
      </c>
      <c r="J21" s="496">
        <v>7544499.1699999999</v>
      </c>
      <c r="K21" s="496">
        <v>8683203.9299999997</v>
      </c>
      <c r="L21" s="496">
        <v>9021711.1099999994</v>
      </c>
      <c r="M21" s="496">
        <v>10279942.17</v>
      </c>
      <c r="N21" s="497">
        <v>7302700.2599999998</v>
      </c>
      <c r="O21" s="498">
        <v>15533677.9</v>
      </c>
      <c r="P21" s="499">
        <f t="shared" si="3"/>
        <v>95618433.910000011</v>
      </c>
      <c r="Q21" s="492"/>
      <c r="R21" s="500"/>
      <c r="S21" s="492"/>
      <c r="T21" s="492"/>
      <c r="U21" s="492"/>
      <c r="V21" s="492"/>
      <c r="W21" s="492"/>
      <c r="X21" s="501">
        <f t="shared" si="4"/>
        <v>2.866345930933182</v>
      </c>
      <c r="Y21" s="476"/>
      <c r="Z21" s="476"/>
      <c r="AA21" s="476"/>
      <c r="AB21" s="476"/>
      <c r="AC21" s="476"/>
      <c r="AD21" s="476"/>
      <c r="AE21" s="476"/>
      <c r="AF21" s="476"/>
    </row>
    <row r="22" spans="2:32" ht="15" hidden="1" customHeight="1">
      <c r="B22" s="476"/>
      <c r="C22" s="494" t="str">
        <f>IF(MasterSheet!$A$1=1,MasterSheet!C340,MasterSheet!B340)</f>
        <v>Porez na dobit pravnih lica</v>
      </c>
      <c r="D22" s="495">
        <v>496276.24</v>
      </c>
      <c r="E22" s="496">
        <v>1055200.6000000001</v>
      </c>
      <c r="F22" s="496">
        <v>5089275.75</v>
      </c>
      <c r="G22" s="496">
        <v>14799003.470000001</v>
      </c>
      <c r="H22" s="496">
        <v>3059202.23</v>
      </c>
      <c r="I22" s="496">
        <v>3636920.85</v>
      </c>
      <c r="J22" s="496">
        <v>3866755.9</v>
      </c>
      <c r="K22" s="496">
        <v>2838435.42</v>
      </c>
      <c r="L22" s="496">
        <v>2334594.66</v>
      </c>
      <c r="M22" s="496">
        <v>1290368.17</v>
      </c>
      <c r="N22" s="497">
        <v>1131477.26</v>
      </c>
      <c r="O22" s="498">
        <v>1041215.84</v>
      </c>
      <c r="P22" s="499">
        <f t="shared" si="3"/>
        <v>40638726.390000008</v>
      </c>
      <c r="Q22" s="492"/>
      <c r="R22" s="492"/>
      <c r="S22" s="492"/>
      <c r="T22" s="492"/>
      <c r="U22" s="492"/>
      <c r="V22" s="492"/>
      <c r="W22" s="492"/>
      <c r="X22" s="501">
        <f t="shared" si="4"/>
        <v>1.2182237594052581</v>
      </c>
      <c r="Y22" s="476"/>
      <c r="Z22" s="476"/>
      <c r="AA22" s="476"/>
      <c r="AB22" s="476"/>
      <c r="AC22" s="476"/>
      <c r="AD22" s="476"/>
      <c r="AE22" s="476"/>
      <c r="AF22" s="476"/>
    </row>
    <row r="23" spans="2:32" ht="15" hidden="1" customHeight="1">
      <c r="B23" s="476"/>
      <c r="C23" s="494" t="str">
        <f>IF(MasterSheet!$A$1=1,MasterSheet!C341,MasterSheet!B341)</f>
        <v>Porez na imovinu</v>
      </c>
      <c r="D23" s="495">
        <v>115652.5</v>
      </c>
      <c r="E23" s="496">
        <v>124226.81</v>
      </c>
      <c r="F23" s="496">
        <v>132357.70000000001</v>
      </c>
      <c r="G23" s="496">
        <v>115457.95</v>
      </c>
      <c r="H23" s="496">
        <v>67705.259999999995</v>
      </c>
      <c r="I23" s="496">
        <v>72081.91</v>
      </c>
      <c r="J23" s="496">
        <v>126831.7</v>
      </c>
      <c r="K23" s="496">
        <v>162557.79</v>
      </c>
      <c r="L23" s="496">
        <v>100652.07</v>
      </c>
      <c r="M23" s="496">
        <v>168549.68</v>
      </c>
      <c r="N23" s="497">
        <v>113492.53</v>
      </c>
      <c r="O23" s="498">
        <v>140999.42000000001</v>
      </c>
      <c r="P23" s="499">
        <f t="shared" si="3"/>
        <v>1440565.3199999998</v>
      </c>
      <c r="Q23" s="492"/>
      <c r="R23" s="492"/>
      <c r="S23" s="492"/>
      <c r="T23" s="492"/>
      <c r="U23" s="492"/>
      <c r="V23" s="492"/>
      <c r="W23" s="492"/>
      <c r="X23" s="501">
        <f t="shared" si="4"/>
        <v>4.318370814472855E-2</v>
      </c>
      <c r="Y23" s="476"/>
      <c r="Z23" s="476"/>
      <c r="AA23" s="476"/>
      <c r="AB23" s="476"/>
      <c r="AC23" s="476"/>
      <c r="AD23" s="476"/>
      <c r="AE23" s="476"/>
      <c r="AF23" s="476"/>
    </row>
    <row r="24" spans="2:32" ht="15" hidden="1" customHeight="1">
      <c r="B24" s="476"/>
      <c r="C24" s="494" t="str">
        <f>IF(MasterSheet!$A$1=1,MasterSheet!C342,MasterSheet!B342)</f>
        <v>Porez na dodatu vrijednost</v>
      </c>
      <c r="D24" s="495">
        <v>24859352.079999998</v>
      </c>
      <c r="E24" s="496">
        <v>24747849.059999999</v>
      </c>
      <c r="F24" s="496">
        <v>29494568</v>
      </c>
      <c r="G24" s="496">
        <v>33764031.280000001</v>
      </c>
      <c r="H24" s="496">
        <v>34164912.100000001</v>
      </c>
      <c r="I24" s="496">
        <v>35865076.689999998</v>
      </c>
      <c r="J24" s="496">
        <v>47181978.859999999</v>
      </c>
      <c r="K24" s="496">
        <v>47065903.329999998</v>
      </c>
      <c r="L24" s="496">
        <v>40694228.75</v>
      </c>
      <c r="M24" s="496">
        <v>37652216.649999999</v>
      </c>
      <c r="N24" s="497">
        <v>33512039.469999999</v>
      </c>
      <c r="O24" s="498">
        <v>40192913.060000002</v>
      </c>
      <c r="P24" s="499">
        <f t="shared" si="3"/>
        <v>429195069.32999998</v>
      </c>
      <c r="Q24" s="492"/>
      <c r="R24" s="492"/>
      <c r="S24" s="492"/>
      <c r="T24" s="492"/>
      <c r="U24" s="492"/>
      <c r="V24" s="492"/>
      <c r="W24" s="492"/>
      <c r="X24" s="501">
        <f t="shared" si="4"/>
        <v>12.865945302017446</v>
      </c>
      <c r="Y24" s="476"/>
      <c r="Z24" s="476"/>
      <c r="AA24" s="476"/>
      <c r="AB24" s="476"/>
      <c r="AC24" s="476"/>
      <c r="AD24" s="476"/>
      <c r="AE24" s="476"/>
      <c r="AF24" s="476"/>
    </row>
    <row r="25" spans="2:32" ht="15" hidden="1" customHeight="1">
      <c r="B25" s="476"/>
      <c r="C25" s="494" t="str">
        <f>IF(MasterSheet!$A$1=1,MasterSheet!C343,MasterSheet!B343)</f>
        <v xml:space="preserve">Akcize </v>
      </c>
      <c r="D25" s="495">
        <v>9255849.1899999995</v>
      </c>
      <c r="E25" s="496">
        <v>8985711.9700000007</v>
      </c>
      <c r="F25" s="496">
        <v>10357645.699999999</v>
      </c>
      <c r="G25" s="496">
        <v>12315837.07</v>
      </c>
      <c r="H25" s="496">
        <v>12029998.560000001</v>
      </c>
      <c r="I25" s="496">
        <v>13029212.49</v>
      </c>
      <c r="J25" s="496">
        <v>16425719.380000001</v>
      </c>
      <c r="K25" s="496">
        <v>20976976.140000001</v>
      </c>
      <c r="L25" s="496">
        <v>17250832.809999999</v>
      </c>
      <c r="M25" s="496">
        <v>14547164.49</v>
      </c>
      <c r="N25" s="497">
        <v>13082725.300000001</v>
      </c>
      <c r="O25" s="498">
        <v>13187797.07</v>
      </c>
      <c r="P25" s="499">
        <f t="shared" si="3"/>
        <v>161445470.17000002</v>
      </c>
      <c r="Q25" s="492"/>
      <c r="R25" s="492"/>
      <c r="S25" s="492"/>
      <c r="T25" s="492"/>
      <c r="U25" s="492"/>
      <c r="V25" s="492"/>
      <c r="W25" s="492"/>
      <c r="X25" s="501">
        <f t="shared" si="4"/>
        <v>4.8396375841601973</v>
      </c>
      <c r="Y25" s="476"/>
      <c r="Z25" s="476"/>
      <c r="AA25" s="476"/>
      <c r="AB25" s="476"/>
      <c r="AC25" s="476"/>
      <c r="AD25" s="476"/>
      <c r="AE25" s="476"/>
      <c r="AF25" s="476"/>
    </row>
    <row r="26" spans="2:32" ht="15" hidden="1" customHeight="1">
      <c r="B26" s="476"/>
      <c r="C26" s="494" t="str">
        <f>IF(MasterSheet!$A$1=1,MasterSheet!C344,MasterSheet!B344)</f>
        <v>Porez na međ. trgov. i transakcije</v>
      </c>
      <c r="D26" s="495">
        <v>1102894.92</v>
      </c>
      <c r="E26" s="496">
        <v>1314712.1299999999</v>
      </c>
      <c r="F26" s="496">
        <v>1860387.34</v>
      </c>
      <c r="G26" s="496">
        <v>2089824.5</v>
      </c>
      <c r="H26" s="496">
        <v>1988387.88</v>
      </c>
      <c r="I26" s="496">
        <v>1996988.03</v>
      </c>
      <c r="J26" s="496">
        <v>2464457.46</v>
      </c>
      <c r="K26" s="496">
        <v>2205770.9</v>
      </c>
      <c r="L26" s="496">
        <v>2039547.65</v>
      </c>
      <c r="M26" s="496">
        <v>2036206.12</v>
      </c>
      <c r="N26" s="497">
        <v>1479074.48</v>
      </c>
      <c r="O26" s="498">
        <v>1691131.23</v>
      </c>
      <c r="P26" s="499">
        <f t="shared" si="3"/>
        <v>22269382.640000001</v>
      </c>
      <c r="Q26" s="492"/>
      <c r="R26" s="492"/>
      <c r="S26" s="492"/>
      <c r="T26" s="492"/>
      <c r="U26" s="492"/>
      <c r="V26" s="492"/>
      <c r="W26" s="492"/>
      <c r="X26" s="501">
        <f t="shared" si="4"/>
        <v>0.66756745226175851</v>
      </c>
      <c r="Y26" s="476"/>
      <c r="Z26" s="476"/>
      <c r="AA26" s="476"/>
      <c r="AB26" s="476"/>
      <c r="AC26" s="476"/>
      <c r="AD26" s="476"/>
      <c r="AE26" s="476"/>
      <c r="AF26" s="476"/>
    </row>
    <row r="27" spans="2:32" ht="15" hidden="1" customHeight="1">
      <c r="B27" s="476"/>
      <c r="C27" s="494" t="str">
        <f>IF(MasterSheet!$A$1=1,MasterSheet!C345,MasterSheet!B345)</f>
        <v>Ostali republički porezi</v>
      </c>
      <c r="D27" s="495">
        <v>295222.94</v>
      </c>
      <c r="E27" s="496">
        <v>270164.90999999997</v>
      </c>
      <c r="F27" s="496">
        <v>351628.71</v>
      </c>
      <c r="G27" s="496">
        <v>434315.91</v>
      </c>
      <c r="H27" s="496">
        <v>461704.03</v>
      </c>
      <c r="I27" s="496">
        <v>485397.07</v>
      </c>
      <c r="J27" s="496">
        <v>545196.39</v>
      </c>
      <c r="K27" s="496">
        <v>493389.22</v>
      </c>
      <c r="L27" s="496">
        <v>528832.29</v>
      </c>
      <c r="M27" s="496">
        <v>429830.19</v>
      </c>
      <c r="N27" s="497">
        <v>402695.85</v>
      </c>
      <c r="O27" s="498">
        <v>390434.24</v>
      </c>
      <c r="P27" s="499">
        <f t="shared" si="3"/>
        <v>5088811.75</v>
      </c>
      <c r="Q27" s="492"/>
      <c r="R27" s="492"/>
      <c r="S27" s="492"/>
      <c r="T27" s="492"/>
      <c r="U27" s="492"/>
      <c r="V27" s="492"/>
      <c r="W27" s="492"/>
      <c r="X27" s="501">
        <f t="shared" si="4"/>
        <v>0.1525468913936269</v>
      </c>
      <c r="Y27" s="476"/>
      <c r="Z27" s="476"/>
      <c r="AA27" s="476"/>
      <c r="AB27" s="476"/>
      <c r="AC27" s="476"/>
      <c r="AD27" s="476"/>
      <c r="AE27" s="476"/>
      <c r="AF27" s="476"/>
    </row>
    <row r="28" spans="2:32" ht="15" hidden="1" customHeight="1">
      <c r="B28" s="476"/>
      <c r="C28" s="502" t="str">
        <f>IF(MasterSheet!$A$1=1,MasterSheet!C346,MasterSheet!B346)</f>
        <v>Doprinosi</v>
      </c>
      <c r="D28" s="503">
        <f>SUM(D29:D32)</f>
        <v>11682979.650000002</v>
      </c>
      <c r="E28" s="504">
        <f t="shared" ref="E28:N28" si="5">SUM(E29:E32)</f>
        <v>27994298.860000003</v>
      </c>
      <c r="F28" s="504">
        <f t="shared" si="5"/>
        <v>28945916.93</v>
      </c>
      <c r="G28" s="504">
        <f t="shared" si="5"/>
        <v>27280628.250000004</v>
      </c>
      <c r="H28" s="504">
        <f t="shared" si="5"/>
        <v>28636828.640000001</v>
      </c>
      <c r="I28" s="504">
        <f t="shared" si="5"/>
        <v>32181705.779999997</v>
      </c>
      <c r="J28" s="504">
        <f t="shared" si="5"/>
        <v>33084499.869999997</v>
      </c>
      <c r="K28" s="504">
        <f t="shared" si="5"/>
        <v>36125435.899999999</v>
      </c>
      <c r="L28" s="504">
        <f t="shared" si="5"/>
        <v>38355351.649999999</v>
      </c>
      <c r="M28" s="504">
        <f t="shared" si="5"/>
        <v>43749236.140000001</v>
      </c>
      <c r="N28" s="505">
        <f t="shared" si="5"/>
        <v>30216321.529999997</v>
      </c>
      <c r="O28" s="506">
        <f t="shared" ref="O28" si="6">+SUM(O29:O32)</f>
        <v>60241080.990000002</v>
      </c>
      <c r="P28" s="339">
        <f t="shared" si="3"/>
        <v>398494284.19</v>
      </c>
      <c r="Q28" s="492"/>
      <c r="R28" s="492"/>
      <c r="S28" s="492"/>
      <c r="T28" s="492"/>
      <c r="U28" s="492"/>
      <c r="V28" s="492"/>
      <c r="W28" s="492"/>
      <c r="X28" s="262">
        <f t="shared" si="4"/>
        <v>11.945630390299469</v>
      </c>
      <c r="Y28" s="476"/>
      <c r="Z28" s="476"/>
      <c r="AA28" s="476"/>
      <c r="AB28" s="476"/>
      <c r="AC28" s="476"/>
      <c r="AD28" s="476"/>
      <c r="AE28" s="476"/>
      <c r="AF28" s="476"/>
    </row>
    <row r="29" spans="2:32" ht="15" hidden="1" customHeight="1">
      <c r="B29" s="476"/>
      <c r="C29" s="494" t="str">
        <f>IF(MasterSheet!$A$1=1,MasterSheet!C347,MasterSheet!B347)</f>
        <v>Doprinosi za PIO</v>
      </c>
      <c r="D29" s="495">
        <v>6569958.79</v>
      </c>
      <c r="E29" s="496">
        <v>16611196.84</v>
      </c>
      <c r="F29" s="496">
        <v>17067697.949999999</v>
      </c>
      <c r="G29" s="496">
        <v>16395294.609999999</v>
      </c>
      <c r="H29" s="496">
        <v>17202945.739999998</v>
      </c>
      <c r="I29" s="496">
        <v>19884670.050000001</v>
      </c>
      <c r="J29" s="496">
        <v>20554627.07</v>
      </c>
      <c r="K29" s="496">
        <v>21794241.239999998</v>
      </c>
      <c r="L29" s="496">
        <v>24404439.25</v>
      </c>
      <c r="M29" s="496">
        <v>26554882.899999999</v>
      </c>
      <c r="N29" s="497">
        <v>18167916.66</v>
      </c>
      <c r="O29" s="498">
        <v>36741484.630000003</v>
      </c>
      <c r="P29" s="499">
        <f>SUM(D29:O29)</f>
        <v>241949355.72999999</v>
      </c>
      <c r="Q29" s="492"/>
      <c r="R29" s="492"/>
      <c r="S29" s="492"/>
      <c r="T29" s="492"/>
      <c r="U29" s="492"/>
      <c r="V29" s="492"/>
      <c r="W29" s="492"/>
      <c r="X29" s="501">
        <f t="shared" si="4"/>
        <v>7.2528959420246411</v>
      </c>
      <c r="Y29" s="507"/>
      <c r="Z29" s="476"/>
      <c r="AA29" s="476"/>
      <c r="AB29" s="476"/>
      <c r="AC29" s="476"/>
      <c r="AD29" s="476"/>
      <c r="AE29" s="476"/>
      <c r="AF29" s="476"/>
    </row>
    <row r="30" spans="2:32" ht="15" hidden="1" customHeight="1">
      <c r="B30" s="476"/>
      <c r="C30" s="494" t="str">
        <f>IF(MasterSheet!$A$1=1,MasterSheet!C348,MasterSheet!B348)</f>
        <v>Doprinosi za zdravstvo</v>
      </c>
      <c r="D30" s="495">
        <v>4448210.58</v>
      </c>
      <c r="E30" s="496">
        <v>9815385.6500000004</v>
      </c>
      <c r="F30" s="496">
        <v>10258473.91</v>
      </c>
      <c r="G30" s="496">
        <v>9269268.3100000005</v>
      </c>
      <c r="H30" s="496">
        <v>9910929.3900000006</v>
      </c>
      <c r="I30" s="496">
        <v>10350588.92</v>
      </c>
      <c r="J30" s="496">
        <v>10616032.939999999</v>
      </c>
      <c r="K30" s="496">
        <v>12357023.08</v>
      </c>
      <c r="L30" s="496">
        <v>12078523.4</v>
      </c>
      <c r="M30" s="496">
        <v>14819585.57</v>
      </c>
      <c r="N30" s="497">
        <v>10483154.24</v>
      </c>
      <c r="O30" s="498">
        <v>20296721.100000001</v>
      </c>
      <c r="P30" s="499">
        <f t="shared" si="3"/>
        <v>134703897.09</v>
      </c>
      <c r="Q30" s="492"/>
      <c r="R30" s="492"/>
      <c r="S30" s="492"/>
      <c r="T30" s="492"/>
      <c r="U30" s="492"/>
      <c r="V30" s="492"/>
      <c r="W30" s="492"/>
      <c r="X30" s="501">
        <f t="shared" si="4"/>
        <v>4.0380076468119555</v>
      </c>
      <c r="Y30" s="507"/>
      <c r="Z30" s="476"/>
      <c r="AA30" s="476"/>
      <c r="AB30" s="476"/>
      <c r="AC30" s="476"/>
      <c r="AD30" s="476"/>
      <c r="AE30" s="476"/>
      <c r="AF30" s="476"/>
    </row>
    <row r="31" spans="2:32" ht="15" hidden="1" customHeight="1">
      <c r="B31" s="476"/>
      <c r="C31" s="494" t="str">
        <f>IF(MasterSheet!$A$1=1,MasterSheet!C349,MasterSheet!B349)</f>
        <v>Doprinosi za nezaposlene</v>
      </c>
      <c r="D31" s="495">
        <v>320175.14</v>
      </c>
      <c r="E31" s="496">
        <v>855409.48</v>
      </c>
      <c r="F31" s="496">
        <v>794755.32</v>
      </c>
      <c r="G31" s="496">
        <v>736973.07</v>
      </c>
      <c r="H31" s="496">
        <v>797748.44</v>
      </c>
      <c r="I31" s="496">
        <v>812695.59</v>
      </c>
      <c r="J31" s="496">
        <v>832467.98</v>
      </c>
      <c r="K31" s="496">
        <v>972876.83</v>
      </c>
      <c r="L31" s="496">
        <v>974818.93</v>
      </c>
      <c r="M31" s="496">
        <v>1188966.42</v>
      </c>
      <c r="N31" s="497">
        <v>830457.98</v>
      </c>
      <c r="O31" s="498">
        <v>1652845.01</v>
      </c>
      <c r="P31" s="499">
        <f>SUM(D31:O31)</f>
        <v>10770190.189999999</v>
      </c>
      <c r="Q31" s="492"/>
      <c r="R31" s="492"/>
      <c r="S31" s="492"/>
      <c r="T31" s="492"/>
      <c r="U31" s="492"/>
      <c r="V31" s="492"/>
      <c r="W31" s="492"/>
      <c r="X31" s="501">
        <f t="shared" si="4"/>
        <v>0.32285710572858894</v>
      </c>
      <c r="Y31" s="507"/>
      <c r="Z31" s="476"/>
      <c r="AA31" s="476"/>
      <c r="AB31" s="476"/>
      <c r="AC31" s="476"/>
      <c r="AD31" s="476"/>
      <c r="AE31" s="476"/>
      <c r="AF31" s="476"/>
    </row>
    <row r="32" spans="2:32" ht="15" hidden="1" customHeight="1">
      <c r="B32" s="476"/>
      <c r="C32" s="494" t="str">
        <f>IF(MasterSheet!$A$1=1,MasterSheet!C350,MasterSheet!B350)</f>
        <v>Ostali doprinosi</v>
      </c>
      <c r="D32" s="495">
        <v>344635.14</v>
      </c>
      <c r="E32" s="496">
        <v>712306.89</v>
      </c>
      <c r="F32" s="496">
        <v>824989.75</v>
      </c>
      <c r="G32" s="496">
        <v>879092.26</v>
      </c>
      <c r="H32" s="496">
        <v>725205.07</v>
      </c>
      <c r="I32" s="496">
        <v>1133751.22</v>
      </c>
      <c r="J32" s="496">
        <v>1081371.8799999999</v>
      </c>
      <c r="K32" s="496">
        <v>1001294.75</v>
      </c>
      <c r="L32" s="496">
        <v>897570.07</v>
      </c>
      <c r="M32" s="496">
        <v>1185801.25</v>
      </c>
      <c r="N32" s="497">
        <v>734792.65</v>
      </c>
      <c r="O32" s="498">
        <v>1550030.25</v>
      </c>
      <c r="P32" s="499">
        <f t="shared" si="3"/>
        <v>11070841.180000002</v>
      </c>
      <c r="Q32" s="492"/>
      <c r="R32" s="492"/>
      <c r="S32" s="492"/>
      <c r="T32" s="492"/>
      <c r="U32" s="492"/>
      <c r="V32" s="492"/>
      <c r="W32" s="492"/>
      <c r="X32" s="501">
        <f t="shared" si="4"/>
        <v>0.33186969573428465</v>
      </c>
      <c r="Y32" s="507"/>
      <c r="Z32" s="476"/>
      <c r="AA32" s="476"/>
      <c r="AB32" s="476"/>
      <c r="AC32" s="476"/>
      <c r="AD32" s="476"/>
      <c r="AE32" s="476"/>
      <c r="AF32" s="476"/>
    </row>
    <row r="33" spans="2:32" ht="15" hidden="1" customHeight="1">
      <c r="B33" s="476"/>
      <c r="C33" s="502" t="str">
        <f>IF(MasterSheet!$A$1=1,MasterSheet!C351,MasterSheet!B351)</f>
        <v>Takse</v>
      </c>
      <c r="D33" s="503">
        <f>SUM(D34:D37)</f>
        <v>1080928.04</v>
      </c>
      <c r="E33" s="504">
        <f t="shared" ref="E33:N33" si="7">SUM(E34:E37)</f>
        <v>1829225.49</v>
      </c>
      <c r="F33" s="504">
        <f t="shared" si="7"/>
        <v>2131564.3200000003</v>
      </c>
      <c r="G33" s="504">
        <f t="shared" si="7"/>
        <v>2230267.9299999997</v>
      </c>
      <c r="H33" s="504">
        <f t="shared" si="7"/>
        <v>2071940.67</v>
      </c>
      <c r="I33" s="504">
        <f t="shared" si="7"/>
        <v>2056189.4</v>
      </c>
      <c r="J33" s="504">
        <f t="shared" si="7"/>
        <v>2845514.48</v>
      </c>
      <c r="K33" s="504">
        <f t="shared" si="7"/>
        <v>2292067.08</v>
      </c>
      <c r="L33" s="504">
        <f t="shared" si="7"/>
        <v>1734506.4500000002</v>
      </c>
      <c r="M33" s="504">
        <f t="shared" si="7"/>
        <v>2895854.5</v>
      </c>
      <c r="N33" s="505">
        <f t="shared" si="7"/>
        <v>2729149.3200000003</v>
      </c>
      <c r="O33" s="506">
        <f t="shared" ref="O33" si="8">+SUM(O34:O37)</f>
        <v>3282224.97</v>
      </c>
      <c r="P33" s="339">
        <f t="shared" si="3"/>
        <v>27179432.649999999</v>
      </c>
      <c r="Q33" s="492"/>
      <c r="R33" s="492"/>
      <c r="S33" s="492"/>
      <c r="T33" s="492"/>
      <c r="U33" s="492"/>
      <c r="V33" s="492"/>
      <c r="W33" s="492"/>
      <c r="X33" s="262">
        <f t="shared" si="4"/>
        <v>0.81475561767439064</v>
      </c>
      <c r="Y33" s="476"/>
      <c r="Z33" s="476"/>
      <c r="AA33" s="476"/>
      <c r="AB33" s="476"/>
      <c r="AC33" s="476"/>
      <c r="AD33" s="476"/>
      <c r="AE33" s="476"/>
      <c r="AF33" s="476"/>
    </row>
    <row r="34" spans="2:32" ht="15" hidden="1" customHeight="1">
      <c r="B34" s="476"/>
      <c r="C34" s="494" t="str">
        <f>IF(MasterSheet!$A$1=1,MasterSheet!C352,MasterSheet!B352)</f>
        <v>Administrativne takse</v>
      </c>
      <c r="D34" s="495">
        <v>459792.77</v>
      </c>
      <c r="E34" s="496">
        <v>500772.32</v>
      </c>
      <c r="F34" s="496">
        <v>416213.56</v>
      </c>
      <c r="G34" s="496">
        <v>800629.84</v>
      </c>
      <c r="H34" s="496">
        <v>741038.8</v>
      </c>
      <c r="I34" s="496">
        <v>867200.61</v>
      </c>
      <c r="J34" s="496">
        <v>871700.12</v>
      </c>
      <c r="K34" s="496">
        <v>683870.65</v>
      </c>
      <c r="L34" s="496">
        <v>680610.77</v>
      </c>
      <c r="M34" s="496">
        <v>705025.45</v>
      </c>
      <c r="N34" s="497">
        <v>617424.99</v>
      </c>
      <c r="O34" s="498">
        <v>647157.71</v>
      </c>
      <c r="P34" s="499">
        <f t="shared" si="3"/>
        <v>7991437.5899999999</v>
      </c>
      <c r="Q34" s="508"/>
      <c r="R34" s="492"/>
      <c r="S34" s="492"/>
      <c r="T34" s="492"/>
      <c r="U34" s="492"/>
      <c r="V34" s="492"/>
      <c r="W34" s="492"/>
      <c r="X34" s="501">
        <f t="shared" si="4"/>
        <v>0.23955866752600496</v>
      </c>
      <c r="Y34" s="476"/>
      <c r="Z34" s="476"/>
      <c r="AA34" s="476"/>
      <c r="AB34" s="476"/>
      <c r="AC34" s="476"/>
      <c r="AD34" s="476"/>
      <c r="AE34" s="476"/>
      <c r="AF34" s="476"/>
    </row>
    <row r="35" spans="2:32" ht="15" hidden="1" customHeight="1">
      <c r="B35" s="476"/>
      <c r="C35" s="494" t="str">
        <f>IF(MasterSheet!$A$1=1,MasterSheet!C353,MasterSheet!B353)</f>
        <v>Sudske takse</v>
      </c>
      <c r="D35" s="495">
        <v>249117.52</v>
      </c>
      <c r="E35" s="496">
        <v>274019.34999999998</v>
      </c>
      <c r="F35" s="496">
        <v>324113.08</v>
      </c>
      <c r="G35" s="496">
        <v>340962.4</v>
      </c>
      <c r="H35" s="496">
        <v>236053.6</v>
      </c>
      <c r="I35" s="496">
        <v>329926.8</v>
      </c>
      <c r="J35" s="496">
        <v>394971.79</v>
      </c>
      <c r="K35" s="496">
        <v>193627.12</v>
      </c>
      <c r="L35" s="496">
        <v>283408.96999999997</v>
      </c>
      <c r="M35" s="496">
        <v>354059.72</v>
      </c>
      <c r="N35" s="497">
        <v>925664.5</v>
      </c>
      <c r="O35" s="498">
        <v>651866.41</v>
      </c>
      <c r="P35" s="499">
        <f t="shared" si="3"/>
        <v>4557791.26</v>
      </c>
      <c r="Q35" s="492"/>
      <c r="R35" s="492"/>
      <c r="S35" s="492"/>
      <c r="T35" s="492"/>
      <c r="U35" s="492"/>
      <c r="V35" s="492"/>
      <c r="W35" s="492"/>
      <c r="X35" s="501">
        <f t="shared" si="4"/>
        <v>0.13662853382895168</v>
      </c>
      <c r="Y35" s="476"/>
      <c r="Z35" s="509"/>
      <c r="AA35" s="476"/>
      <c r="AB35" s="476"/>
      <c r="AC35" s="476"/>
      <c r="AD35" s="476"/>
      <c r="AE35" s="476"/>
      <c r="AF35" s="476"/>
    </row>
    <row r="36" spans="2:32" ht="15" hidden="1" customHeight="1">
      <c r="B36" s="476"/>
      <c r="C36" s="494" t="str">
        <f>IF(MasterSheet!$A$1=1,MasterSheet!C354,MasterSheet!B354)</f>
        <v>Boravišne takse</v>
      </c>
      <c r="D36" s="495">
        <v>7635.04</v>
      </c>
      <c r="E36" s="496">
        <v>9839.27</v>
      </c>
      <c r="F36" s="496">
        <v>13749.62</v>
      </c>
      <c r="G36" s="496">
        <v>30237.24</v>
      </c>
      <c r="H36" s="496">
        <v>51941.32</v>
      </c>
      <c r="I36" s="496">
        <v>88623.71</v>
      </c>
      <c r="J36" s="496">
        <v>163284.24</v>
      </c>
      <c r="K36" s="496">
        <v>197232.93</v>
      </c>
      <c r="L36" s="496">
        <v>111463.85</v>
      </c>
      <c r="M36" s="496">
        <v>50426.22</v>
      </c>
      <c r="N36" s="497">
        <v>31073.22</v>
      </c>
      <c r="O36" s="498">
        <v>12430.33</v>
      </c>
      <c r="P36" s="499">
        <f t="shared" si="3"/>
        <v>767936.98999999987</v>
      </c>
      <c r="Q36" s="492"/>
      <c r="R36" s="492"/>
      <c r="S36" s="492"/>
      <c r="T36" s="492"/>
      <c r="U36" s="492"/>
      <c r="V36" s="492"/>
      <c r="W36" s="492"/>
      <c r="X36" s="501">
        <f t="shared" si="4"/>
        <v>2.3020384004316673E-2</v>
      </c>
      <c r="Y36" s="476"/>
      <c r="Z36" s="476"/>
      <c r="AA36" s="476"/>
      <c r="AB36" s="476"/>
      <c r="AC36" s="476"/>
      <c r="AD36" s="476"/>
      <c r="AE36" s="476"/>
      <c r="AF36" s="476"/>
    </row>
    <row r="37" spans="2:32" ht="15" hidden="1" customHeight="1">
      <c r="B37" s="476"/>
      <c r="C37" s="494" t="str">
        <f>IF(MasterSheet!$A$1=1,MasterSheet!C355,MasterSheet!B355)</f>
        <v>Ostale takse</v>
      </c>
      <c r="D37" s="495">
        <v>364382.71</v>
      </c>
      <c r="E37" s="496">
        <v>1044594.55</v>
      </c>
      <c r="F37" s="496">
        <v>1377488.06</v>
      </c>
      <c r="G37" s="496">
        <v>1058438.45</v>
      </c>
      <c r="H37" s="496">
        <v>1042906.95</v>
      </c>
      <c r="I37" s="496">
        <v>770438.28</v>
      </c>
      <c r="J37" s="496">
        <v>1415558.33</v>
      </c>
      <c r="K37" s="496">
        <v>1217336.3799999999</v>
      </c>
      <c r="L37" s="496">
        <v>659022.86</v>
      </c>
      <c r="M37" s="496">
        <v>1786343.11</v>
      </c>
      <c r="N37" s="497">
        <v>1154986.6100000001</v>
      </c>
      <c r="O37" s="498">
        <v>1970770.52</v>
      </c>
      <c r="P37" s="499">
        <f t="shared" si="3"/>
        <v>13862266.809999999</v>
      </c>
      <c r="Q37" s="492"/>
      <c r="R37" s="492"/>
      <c r="S37" s="492"/>
      <c r="T37" s="492"/>
      <c r="U37" s="492"/>
      <c r="V37" s="492"/>
      <c r="W37" s="492"/>
      <c r="X37" s="501">
        <f t="shared" si="4"/>
        <v>0.41554803231511728</v>
      </c>
      <c r="Y37" s="476"/>
      <c r="Z37" s="476"/>
      <c r="AA37" s="476"/>
      <c r="AB37" s="476"/>
      <c r="AC37" s="476"/>
      <c r="AD37" s="476"/>
      <c r="AE37" s="476"/>
      <c r="AF37" s="476"/>
    </row>
    <row r="38" spans="2:32" ht="15" hidden="1" customHeight="1">
      <c r="B38" s="476"/>
      <c r="C38" s="502" t="str">
        <f>IF(MasterSheet!$A$1=1,MasterSheet!C356,MasterSheet!B356)</f>
        <v>Naknade</v>
      </c>
      <c r="D38" s="503">
        <f>SUM(D39:D44)</f>
        <v>893749.17</v>
      </c>
      <c r="E38" s="504">
        <f t="shared" ref="E38:N38" si="9">SUM(E39:E44)</f>
        <v>1163449.29</v>
      </c>
      <c r="F38" s="504">
        <f t="shared" si="9"/>
        <v>1397810.9500000002</v>
      </c>
      <c r="G38" s="504">
        <f t="shared" si="9"/>
        <v>988260.99</v>
      </c>
      <c r="H38" s="504">
        <f t="shared" si="9"/>
        <v>663493.42000000004</v>
      </c>
      <c r="I38" s="504">
        <f t="shared" si="9"/>
        <v>985589.28</v>
      </c>
      <c r="J38" s="504">
        <f t="shared" si="9"/>
        <v>1220629.7999999998</v>
      </c>
      <c r="K38" s="504">
        <f t="shared" si="9"/>
        <v>1071856.1399999999</v>
      </c>
      <c r="L38" s="504">
        <f t="shared" si="9"/>
        <v>1326309.73</v>
      </c>
      <c r="M38" s="504">
        <f t="shared" si="9"/>
        <v>1344708.95</v>
      </c>
      <c r="N38" s="505">
        <f t="shared" si="9"/>
        <v>1250084.53</v>
      </c>
      <c r="O38" s="506">
        <f t="shared" ref="O38" si="10">+SUM(O39:O44)</f>
        <v>927547.93</v>
      </c>
      <c r="P38" s="339">
        <f t="shared" si="3"/>
        <v>13233490.179999998</v>
      </c>
      <c r="Q38" s="492"/>
      <c r="R38" s="492"/>
      <c r="S38" s="492"/>
      <c r="T38" s="492"/>
      <c r="U38" s="492"/>
      <c r="V38" s="492"/>
      <c r="W38" s="492"/>
      <c r="X38" s="262">
        <f t="shared" si="4"/>
        <v>0.3966992469798255</v>
      </c>
      <c r="Y38" s="476"/>
      <c r="Z38" s="476"/>
      <c r="AA38" s="476"/>
      <c r="AB38" s="476"/>
      <c r="AC38" s="476"/>
      <c r="AD38" s="476"/>
      <c r="AE38" s="476"/>
      <c r="AF38" s="476"/>
    </row>
    <row r="39" spans="2:32" ht="15" hidden="1" customHeight="1">
      <c r="B39" s="476"/>
      <c r="C39" s="494" t="str">
        <f>IF(MasterSheet!$A$1=1,MasterSheet!C357,MasterSheet!B357)</f>
        <v>Nakn. za koriš. dob. od opš. int.</v>
      </c>
      <c r="D39" s="495">
        <v>12391.26</v>
      </c>
      <c r="E39" s="496">
        <v>9264.06</v>
      </c>
      <c r="F39" s="496">
        <v>19332.669999999998</v>
      </c>
      <c r="G39" s="496">
        <v>48395.81</v>
      </c>
      <c r="H39" s="496">
        <v>27750.959999999999</v>
      </c>
      <c r="I39" s="496">
        <v>70400.89</v>
      </c>
      <c r="J39" s="496">
        <v>64040.69</v>
      </c>
      <c r="K39" s="496">
        <v>63273.440000000002</v>
      </c>
      <c r="L39" s="496">
        <v>75343.27</v>
      </c>
      <c r="M39" s="496">
        <v>96159.1</v>
      </c>
      <c r="N39" s="497">
        <v>77271.91</v>
      </c>
      <c r="O39" s="498">
        <v>83642.8</v>
      </c>
      <c r="P39" s="499">
        <f t="shared" si="3"/>
        <v>647266.8600000001</v>
      </c>
      <c r="Q39" s="492"/>
      <c r="R39" s="492"/>
      <c r="S39" s="492"/>
      <c r="T39" s="492"/>
      <c r="U39" s="492"/>
      <c r="V39" s="492"/>
      <c r="W39" s="492"/>
      <c r="X39" s="501">
        <f t="shared" si="4"/>
        <v>1.9403065439611504E-2</v>
      </c>
      <c r="Y39" s="476"/>
      <c r="Z39" s="476"/>
      <c r="AA39" s="476"/>
      <c r="AB39" s="476"/>
      <c r="AC39" s="476"/>
      <c r="AD39" s="476"/>
      <c r="AE39" s="476"/>
      <c r="AF39" s="476"/>
    </row>
    <row r="40" spans="2:32" ht="15" hidden="1" customHeight="1">
      <c r="B40" s="476"/>
      <c r="C40" s="494" t="str">
        <f>IF(MasterSheet!$A$1=1,MasterSheet!C358,MasterSheet!B358)</f>
        <v>Naknada za kor. prirodnih dobara</v>
      </c>
      <c r="D40" s="495">
        <v>68464.97</v>
      </c>
      <c r="E40" s="496">
        <v>158539.48000000001</v>
      </c>
      <c r="F40" s="496">
        <v>86875.06</v>
      </c>
      <c r="G40" s="496">
        <v>139023.51</v>
      </c>
      <c r="H40" s="496">
        <v>88167.33</v>
      </c>
      <c r="I40" s="496">
        <v>150765.28</v>
      </c>
      <c r="J40" s="496">
        <v>282162.89</v>
      </c>
      <c r="K40" s="496">
        <v>250555.05</v>
      </c>
      <c r="L40" s="496">
        <v>339587.75</v>
      </c>
      <c r="M40" s="496">
        <v>157373.04</v>
      </c>
      <c r="N40" s="497">
        <v>139158.56</v>
      </c>
      <c r="O40" s="498">
        <v>134510.71</v>
      </c>
      <c r="P40" s="499">
        <f t="shared" si="3"/>
        <v>1995183.6300000001</v>
      </c>
      <c r="Q40" s="492"/>
      <c r="R40" s="492"/>
      <c r="S40" s="492"/>
      <c r="T40" s="492"/>
      <c r="U40" s="492"/>
      <c r="V40" s="492"/>
      <c r="W40" s="492"/>
      <c r="X40" s="501">
        <f t="shared" si="4"/>
        <v>5.9809455619173238E-2</v>
      </c>
      <c r="Y40" s="476"/>
      <c r="Z40" s="476"/>
      <c r="AA40" s="476"/>
      <c r="AB40" s="476"/>
      <c r="AC40" s="476"/>
      <c r="AD40" s="476"/>
      <c r="AE40" s="476"/>
      <c r="AF40" s="476"/>
    </row>
    <row r="41" spans="2:32" ht="15" hidden="1" customHeight="1">
      <c r="B41" s="476"/>
      <c r="C41" s="494" t="str">
        <f>IF(MasterSheet!$A$1=1,MasterSheet!C359,MasterSheet!B359)</f>
        <v>Ekološke naknade</v>
      </c>
      <c r="D41" s="495">
        <v>6048</v>
      </c>
      <c r="E41" s="496">
        <v>320.11</v>
      </c>
      <c r="F41" s="496">
        <v>56177.94</v>
      </c>
      <c r="G41" s="496">
        <v>130839.86</v>
      </c>
      <c r="H41" s="496">
        <v>16753.849999999999</v>
      </c>
      <c r="I41" s="496">
        <v>764.61</v>
      </c>
      <c r="J41" s="496">
        <v>914.61</v>
      </c>
      <c r="K41" s="496">
        <v>42276.51</v>
      </c>
      <c r="L41" s="496">
        <v>13918.49</v>
      </c>
      <c r="M41" s="496">
        <v>13185.38</v>
      </c>
      <c r="N41" s="497">
        <v>13874</v>
      </c>
      <c r="O41" s="498">
        <v>14777.89</v>
      </c>
      <c r="P41" s="499">
        <f t="shared" si="3"/>
        <v>309851.25</v>
      </c>
      <c r="Q41" s="492"/>
      <c r="R41" s="492"/>
      <c r="S41" s="492"/>
      <c r="T41" s="492"/>
      <c r="U41" s="492"/>
      <c r="V41" s="492"/>
      <c r="W41" s="492"/>
      <c r="X41" s="501">
        <f t="shared" si="4"/>
        <v>9.2883854432087298E-3</v>
      </c>
      <c r="Y41" s="476"/>
      <c r="Z41" s="476"/>
      <c r="AA41" s="476"/>
      <c r="AB41" s="476"/>
      <c r="AC41" s="476"/>
      <c r="AD41" s="476"/>
      <c r="AE41" s="476"/>
      <c r="AF41" s="476"/>
    </row>
    <row r="42" spans="2:32" ht="15" hidden="1" customHeight="1">
      <c r="B42" s="476"/>
      <c r="C42" s="494" t="str">
        <f>IF(MasterSheet!$A$1=1,MasterSheet!C360,MasterSheet!B360)</f>
        <v>Naknade za priređ.  igara na sreću</v>
      </c>
      <c r="D42" s="495">
        <v>222019.59</v>
      </c>
      <c r="E42" s="496">
        <v>260412.76</v>
      </c>
      <c r="F42" s="496">
        <v>313915.52000000002</v>
      </c>
      <c r="G42" s="496">
        <v>296413.03999999998</v>
      </c>
      <c r="H42" s="496">
        <v>213025.27</v>
      </c>
      <c r="I42" s="496">
        <v>239906.22</v>
      </c>
      <c r="J42" s="496">
        <v>270961.98</v>
      </c>
      <c r="K42" s="496">
        <v>229984.6</v>
      </c>
      <c r="L42" s="496">
        <v>298987.89</v>
      </c>
      <c r="M42" s="496">
        <v>282520.88</v>
      </c>
      <c r="N42" s="497">
        <v>371527.13</v>
      </c>
      <c r="O42" s="498">
        <v>324502.28000000003</v>
      </c>
      <c r="P42" s="499">
        <f t="shared" si="3"/>
        <v>3324177.16</v>
      </c>
      <c r="Q42" s="492"/>
      <c r="R42" s="492"/>
      <c r="S42" s="492"/>
      <c r="T42" s="492"/>
      <c r="U42" s="492"/>
      <c r="V42" s="492"/>
      <c r="W42" s="492"/>
      <c r="X42" s="501">
        <f t="shared" si="4"/>
        <v>9.9648585389250283E-2</v>
      </c>
      <c r="Y42" s="476"/>
      <c r="Z42" s="476"/>
      <c r="AA42" s="476"/>
      <c r="AB42" s="476"/>
      <c r="AC42" s="476"/>
      <c r="AD42" s="476"/>
      <c r="AE42" s="476"/>
      <c r="AF42" s="476"/>
    </row>
    <row r="43" spans="2:32" ht="15" hidden="1" customHeight="1">
      <c r="B43" s="476"/>
      <c r="C43" s="494" t="str">
        <f>IF(MasterSheet!$A$1=1,MasterSheet!C361,MasterSheet!B361)</f>
        <v>Naknade za puteve</v>
      </c>
      <c r="D43" s="510">
        <v>200170.6</v>
      </c>
      <c r="E43" s="511">
        <v>185750</v>
      </c>
      <c r="F43" s="511">
        <v>228989.35</v>
      </c>
      <c r="G43" s="511">
        <v>274371.25</v>
      </c>
      <c r="H43" s="511">
        <v>243469.35</v>
      </c>
      <c r="I43" s="511">
        <v>383575.83</v>
      </c>
      <c r="J43" s="511">
        <v>441154.74</v>
      </c>
      <c r="K43" s="511">
        <v>390342.59</v>
      </c>
      <c r="L43" s="511">
        <v>273601.76</v>
      </c>
      <c r="M43" s="511">
        <v>630488.81999999995</v>
      </c>
      <c r="N43" s="512">
        <v>193495.36</v>
      </c>
      <c r="O43" s="498">
        <v>213614.54</v>
      </c>
      <c r="P43" s="499">
        <f t="shared" si="3"/>
        <v>3659024.1899999995</v>
      </c>
      <c r="Q43" s="492"/>
      <c r="R43" s="492"/>
      <c r="S43" s="492"/>
      <c r="T43" s="492"/>
      <c r="U43" s="492"/>
      <c r="V43" s="492"/>
      <c r="W43" s="492"/>
      <c r="X43" s="501">
        <f t="shared" si="4"/>
        <v>0.10968626727419885</v>
      </c>
      <c r="Y43" s="476"/>
      <c r="Z43" s="476"/>
      <c r="AA43" s="476"/>
      <c r="AB43" s="476"/>
      <c r="AC43" s="476"/>
      <c r="AD43" s="476"/>
      <c r="AE43" s="476"/>
      <c r="AF43" s="476"/>
    </row>
    <row r="44" spans="2:32" ht="15" hidden="1" customHeight="1">
      <c r="B44" s="476"/>
      <c r="C44" s="494" t="str">
        <f>IF(MasterSheet!$A$1=1,MasterSheet!C362,MasterSheet!B362)</f>
        <v>Ostale naknade</v>
      </c>
      <c r="D44" s="495">
        <v>384654.75</v>
      </c>
      <c r="E44" s="496">
        <v>549162.88</v>
      </c>
      <c r="F44" s="496">
        <v>692520.41</v>
      </c>
      <c r="G44" s="496">
        <v>99217.52</v>
      </c>
      <c r="H44" s="496">
        <v>74326.66</v>
      </c>
      <c r="I44" s="496">
        <v>140176.45000000001</v>
      </c>
      <c r="J44" s="496">
        <v>161394.89000000001</v>
      </c>
      <c r="K44" s="496">
        <v>95423.95</v>
      </c>
      <c r="L44" s="496">
        <v>324870.57</v>
      </c>
      <c r="M44" s="496">
        <v>164981.73000000001</v>
      </c>
      <c r="N44" s="497">
        <v>454757.57</v>
      </c>
      <c r="O44" s="498">
        <v>156499.71</v>
      </c>
      <c r="P44" s="499">
        <f t="shared" si="3"/>
        <v>3297987.09</v>
      </c>
      <c r="Q44" s="492"/>
      <c r="R44" s="492"/>
      <c r="S44" s="492"/>
      <c r="T44" s="492"/>
      <c r="U44" s="492"/>
      <c r="V44" s="492"/>
      <c r="W44" s="492"/>
      <c r="X44" s="501">
        <f t="shared" si="4"/>
        <v>9.8863487814382936E-2</v>
      </c>
      <c r="Y44" s="476"/>
      <c r="Z44" s="476"/>
      <c r="AA44" s="476"/>
      <c r="AB44" s="476"/>
      <c r="AC44" s="476"/>
      <c r="AD44" s="476"/>
      <c r="AE44" s="476"/>
      <c r="AF44" s="476"/>
    </row>
    <row r="45" spans="2:32" ht="15" hidden="1" customHeight="1">
      <c r="B45" s="476"/>
      <c r="C45" s="502" t="str">
        <f>IF(MasterSheet!$A$1=1,MasterSheet!C363,MasterSheet!B363)</f>
        <v>Ostali prihodi</v>
      </c>
      <c r="D45" s="503">
        <f>SUM(D46:D49)</f>
        <v>2325408.91</v>
      </c>
      <c r="E45" s="504">
        <f t="shared" ref="E45:N45" si="11">SUM(E46:E49)</f>
        <v>1380294.78</v>
      </c>
      <c r="F45" s="504">
        <f t="shared" si="11"/>
        <v>1585734.3</v>
      </c>
      <c r="G45" s="504">
        <f t="shared" si="11"/>
        <v>2753021.1100000003</v>
      </c>
      <c r="H45" s="504">
        <f t="shared" si="11"/>
        <v>2929020.08</v>
      </c>
      <c r="I45" s="504">
        <f t="shared" si="11"/>
        <v>2018414.1600000001</v>
      </c>
      <c r="J45" s="504">
        <f t="shared" si="11"/>
        <v>3252322.99</v>
      </c>
      <c r="K45" s="504">
        <f t="shared" si="11"/>
        <v>2551646.1</v>
      </c>
      <c r="L45" s="504">
        <f t="shared" si="11"/>
        <v>2584912.9000000004</v>
      </c>
      <c r="M45" s="504">
        <f t="shared" si="11"/>
        <v>2305666.64</v>
      </c>
      <c r="N45" s="505">
        <f t="shared" si="11"/>
        <v>4417533.9799999995</v>
      </c>
      <c r="O45" s="506">
        <f t="shared" ref="O45" si="12">+SUM(O46:O49)</f>
        <v>5571807.3500000006</v>
      </c>
      <c r="P45" s="339">
        <f t="shared" si="3"/>
        <v>33675783.299999997</v>
      </c>
      <c r="Q45" s="492"/>
      <c r="R45" s="492"/>
      <c r="S45" s="492"/>
      <c r="T45" s="492"/>
      <c r="U45" s="492"/>
      <c r="V45" s="492"/>
      <c r="W45" s="492"/>
      <c r="X45" s="262">
        <f t="shared" si="4"/>
        <v>1.0094961869360592</v>
      </c>
      <c r="Y45" s="476"/>
      <c r="Z45" s="476"/>
      <c r="AA45" s="476"/>
      <c r="AB45" s="476"/>
      <c r="AC45" s="476"/>
      <c r="AD45" s="476"/>
      <c r="AE45" s="476"/>
      <c r="AF45" s="476"/>
    </row>
    <row r="46" spans="2:32" ht="15" hidden="1" customHeight="1">
      <c r="B46" s="476"/>
      <c r="C46" s="494" t="str">
        <f>IF(MasterSheet!$A$1=1,MasterSheet!C364,MasterSheet!B364)</f>
        <v>Prihodi od kapitala</v>
      </c>
      <c r="D46" s="495">
        <v>94696.66</v>
      </c>
      <c r="E46" s="496">
        <v>18969.599999999999</v>
      </c>
      <c r="F46" s="496">
        <v>46552.31</v>
      </c>
      <c r="G46" s="496">
        <v>990030.31</v>
      </c>
      <c r="H46" s="496">
        <v>254972.36</v>
      </c>
      <c r="I46" s="496">
        <v>113427.79</v>
      </c>
      <c r="J46" s="496">
        <v>79102.33</v>
      </c>
      <c r="K46" s="496">
        <v>7776.58</v>
      </c>
      <c r="L46" s="496">
        <v>31884.59</v>
      </c>
      <c r="M46" s="496">
        <v>74968.41</v>
      </c>
      <c r="N46" s="497">
        <v>2100781.7799999998</v>
      </c>
      <c r="O46" s="498">
        <v>2339576.2200000002</v>
      </c>
      <c r="P46" s="499">
        <f t="shared" si="3"/>
        <v>6152738.9400000004</v>
      </c>
      <c r="Q46" s="492"/>
      <c r="R46" s="492"/>
      <c r="S46" s="492"/>
      <c r="T46" s="492"/>
      <c r="U46" s="492"/>
      <c r="V46" s="492"/>
      <c r="W46" s="492"/>
      <c r="X46" s="501">
        <f t="shared" si="4"/>
        <v>0.18444014928505054</v>
      </c>
      <c r="Y46" s="476"/>
      <c r="Z46" s="476"/>
      <c r="AA46" s="476"/>
      <c r="AB46" s="476"/>
      <c r="AC46" s="476"/>
      <c r="AD46" s="476"/>
      <c r="AE46" s="476"/>
      <c r="AF46" s="476"/>
    </row>
    <row r="47" spans="2:32" ht="15" hidden="1" customHeight="1">
      <c r="B47" s="476"/>
      <c r="C47" s="494" t="str">
        <f>IF(MasterSheet!$A$1=1,MasterSheet!C365,MasterSheet!B365)</f>
        <v>Novčane kazne i oduzete imovinske koristi</v>
      </c>
      <c r="D47" s="495">
        <v>557860.02</v>
      </c>
      <c r="E47" s="496">
        <v>771358.48</v>
      </c>
      <c r="F47" s="496">
        <v>756900.55</v>
      </c>
      <c r="G47" s="496">
        <v>784739.93</v>
      </c>
      <c r="H47" s="496">
        <v>1021420.24</v>
      </c>
      <c r="I47" s="496">
        <v>1082837.3999999999</v>
      </c>
      <c r="J47" s="496">
        <v>1623054.55</v>
      </c>
      <c r="K47" s="496">
        <v>1626229.21</v>
      </c>
      <c r="L47" s="496">
        <v>1195519.1200000001</v>
      </c>
      <c r="M47" s="496">
        <v>922428.98</v>
      </c>
      <c r="N47" s="497">
        <v>869707.83</v>
      </c>
      <c r="O47" s="498">
        <v>1104644.1200000001</v>
      </c>
      <c r="P47" s="499">
        <f t="shared" si="3"/>
        <v>12316700.43</v>
      </c>
      <c r="Q47" s="492"/>
      <c r="R47" s="492"/>
      <c r="S47" s="492"/>
      <c r="T47" s="492"/>
      <c r="U47" s="492"/>
      <c r="V47" s="492"/>
      <c r="W47" s="492"/>
      <c r="X47" s="501">
        <f t="shared" si="4"/>
        <v>0.36921671602865791</v>
      </c>
      <c r="Y47" s="476"/>
      <c r="Z47" s="476"/>
      <c r="AA47" s="476"/>
      <c r="AB47" s="476"/>
      <c r="AC47" s="476"/>
      <c r="AD47" s="476"/>
      <c r="AE47" s="476"/>
      <c r="AF47" s="476"/>
    </row>
    <row r="48" spans="2:32" ht="15" hidden="1" customHeight="1">
      <c r="B48" s="476"/>
      <c r="C48" s="494" t="str">
        <f>IF(MasterSheet!$A$1=1,MasterSheet!C366,MasterSheet!B366)</f>
        <v>Prihodi koje organi ostvaruju vršenjem svoje djel.</v>
      </c>
      <c r="D48" s="495">
        <v>90759.26</v>
      </c>
      <c r="E48" s="496">
        <v>122800.12</v>
      </c>
      <c r="F48" s="496">
        <v>196877.73</v>
      </c>
      <c r="G48" s="496">
        <v>166320.09</v>
      </c>
      <c r="H48" s="496">
        <v>148764.79</v>
      </c>
      <c r="I48" s="496">
        <v>212250.31</v>
      </c>
      <c r="J48" s="496">
        <v>254772.72</v>
      </c>
      <c r="K48" s="496">
        <v>246804.62</v>
      </c>
      <c r="L48" s="496">
        <v>170264.2</v>
      </c>
      <c r="M48" s="496">
        <v>179854.41</v>
      </c>
      <c r="N48" s="497">
        <v>146602.04999999999</v>
      </c>
      <c r="O48" s="498">
        <v>243339.96</v>
      </c>
      <c r="P48" s="499">
        <f t="shared" si="3"/>
        <v>2179410.2600000002</v>
      </c>
      <c r="Q48" s="492"/>
      <c r="R48" s="492"/>
      <c r="S48" s="492"/>
      <c r="T48" s="492"/>
      <c r="U48" s="492"/>
      <c r="V48" s="492"/>
      <c r="W48" s="492"/>
      <c r="X48" s="501">
        <f t="shared" si="4"/>
        <v>6.5332002158338093E-2</v>
      </c>
      <c r="Y48" s="476"/>
      <c r="Z48" s="476"/>
      <c r="AA48" s="476"/>
      <c r="AB48" s="476"/>
      <c r="AC48" s="476"/>
      <c r="AD48" s="476"/>
      <c r="AE48" s="476"/>
      <c r="AF48" s="476"/>
    </row>
    <row r="49" spans="1:32" hidden="1">
      <c r="B49" s="476"/>
      <c r="C49" s="494" t="str">
        <f>IF(MasterSheet!$A$1=1,MasterSheet!C367,MasterSheet!B367)</f>
        <v>Ostali prihodi</v>
      </c>
      <c r="D49" s="495">
        <v>1582092.97</v>
      </c>
      <c r="E49" s="496">
        <v>467166.58</v>
      </c>
      <c r="F49" s="496">
        <v>585403.71</v>
      </c>
      <c r="G49" s="496">
        <v>811930.78</v>
      </c>
      <c r="H49" s="496">
        <v>1503862.69</v>
      </c>
      <c r="I49" s="496">
        <v>609898.66</v>
      </c>
      <c r="J49" s="496">
        <v>1295393.3899999999</v>
      </c>
      <c r="K49" s="496">
        <v>670835.68999999994</v>
      </c>
      <c r="L49" s="496">
        <v>1187244.99</v>
      </c>
      <c r="M49" s="496">
        <v>1128414.8400000001</v>
      </c>
      <c r="N49" s="497">
        <v>1300442.32</v>
      </c>
      <c r="O49" s="498">
        <v>1884247.05</v>
      </c>
      <c r="P49" s="499">
        <f t="shared" si="3"/>
        <v>13026933.670000002</v>
      </c>
      <c r="Q49" s="492"/>
      <c r="R49" s="492"/>
      <c r="S49" s="492"/>
      <c r="T49" s="492"/>
      <c r="U49" s="492"/>
      <c r="V49" s="492"/>
      <c r="W49" s="492"/>
      <c r="X49" s="501">
        <f t="shared" si="4"/>
        <v>0.39050731946401274</v>
      </c>
      <c r="Y49" s="476"/>
      <c r="Z49" s="476"/>
      <c r="AA49" s="476"/>
      <c r="AB49" s="476"/>
      <c r="AC49" s="476"/>
      <c r="AD49" s="476"/>
      <c r="AE49" s="476"/>
      <c r="AF49" s="476"/>
    </row>
    <row r="50" spans="1:32" ht="26.25" hidden="1" thickBot="1">
      <c r="B50" s="476"/>
      <c r="C50" s="513" t="str">
        <f>IF(MasterSheet!$A$1=1,MasterSheet!C368,MasterSheet!B368)</f>
        <v>Primici od otplate kredita i sredstva prenijeta iz prethodne godine</v>
      </c>
      <c r="D50" s="245">
        <v>206949.9</v>
      </c>
      <c r="E50" s="246">
        <v>235107.79</v>
      </c>
      <c r="F50" s="246">
        <v>299748.19</v>
      </c>
      <c r="G50" s="246">
        <v>298965.78000000003</v>
      </c>
      <c r="H50" s="246">
        <v>208873.82</v>
      </c>
      <c r="I50" s="246">
        <v>328481.19</v>
      </c>
      <c r="J50" s="246">
        <v>3470663.22</v>
      </c>
      <c r="K50" s="246">
        <v>586185.69999999995</v>
      </c>
      <c r="L50" s="246">
        <v>401482.51</v>
      </c>
      <c r="M50" s="327">
        <v>614629.94999999995</v>
      </c>
      <c r="N50" s="249">
        <v>171580.47</v>
      </c>
      <c r="O50" s="475">
        <v>1810625.69</v>
      </c>
      <c r="P50" s="250">
        <f>SUM(D50:O50)</f>
        <v>8633294.2100000009</v>
      </c>
      <c r="Q50" s="492"/>
      <c r="R50" s="514"/>
      <c r="S50" s="514"/>
      <c r="T50" s="514"/>
      <c r="U50" s="492"/>
      <c r="V50" s="492"/>
      <c r="W50" s="492"/>
      <c r="X50" s="251">
        <f t="shared" si="4"/>
        <v>0.25879955064600257</v>
      </c>
      <c r="Y50" s="476"/>
      <c r="Z50" s="476"/>
      <c r="AA50" s="476"/>
      <c r="AB50" s="476"/>
      <c r="AC50" s="476"/>
      <c r="AD50" s="476"/>
      <c r="AE50" s="476"/>
      <c r="AF50" s="476"/>
    </row>
    <row r="51" spans="1:32" ht="14.25" hidden="1" thickTop="1" thickBot="1">
      <c r="B51" s="476"/>
      <c r="C51" s="502" t="str">
        <f>IF(MasterSheet!$A$1=1,MasterSheet!C416,MasterSheet!B416)</f>
        <v>Donacije</v>
      </c>
      <c r="D51" s="253">
        <v>165851.26</v>
      </c>
      <c r="E51" s="254">
        <v>158391.43</v>
      </c>
      <c r="F51" s="254">
        <v>618410.81000000006</v>
      </c>
      <c r="G51" s="254">
        <v>144375.03</v>
      </c>
      <c r="H51" s="254">
        <v>330184.13</v>
      </c>
      <c r="I51" s="254">
        <v>460006.45</v>
      </c>
      <c r="J51" s="254">
        <v>487486.95</v>
      </c>
      <c r="K51" s="254">
        <v>225390.9</v>
      </c>
      <c r="L51" s="254">
        <v>761867.53</v>
      </c>
      <c r="M51" s="254">
        <v>1447115.81</v>
      </c>
      <c r="N51" s="340">
        <v>707499.84</v>
      </c>
      <c r="O51" s="398">
        <v>1108249.5</v>
      </c>
      <c r="P51" s="258">
        <f>SUM(D51:O51)</f>
        <v>6614829.6400000006</v>
      </c>
      <c r="Q51" s="515"/>
      <c r="R51" s="515"/>
      <c r="S51" s="515"/>
      <c r="T51" s="515"/>
      <c r="U51" s="515"/>
      <c r="V51" s="515"/>
      <c r="W51" s="515"/>
      <c r="X51" s="259">
        <f>+P51/$D$14*100</f>
        <v>0.19829220420276389</v>
      </c>
      <c r="Y51" s="476"/>
      <c r="Z51" s="476"/>
      <c r="AA51" s="476"/>
      <c r="AB51" s="476"/>
      <c r="AC51" s="476"/>
      <c r="AD51" s="476"/>
      <c r="AE51" s="476"/>
      <c r="AF51" s="476"/>
    </row>
    <row r="52" spans="1:32" ht="14.25" thickTop="1" thickBot="1">
      <c r="B52" s="476"/>
      <c r="C52" s="481" t="str">
        <f>IF(MasterSheet!$A$1=1,MasterSheet!C369,MasterSheet!B369)</f>
        <v>Izdaci</v>
      </c>
      <c r="D52" s="516">
        <f>+D54+D69+D75+SUM(D82:D86)</f>
        <v>80787092.580000043</v>
      </c>
      <c r="E52" s="516">
        <f t="shared" ref="E52:O52" si="13">+E54+E69+E75+SUM(E82:E86)</f>
        <v>94636968.895214215</v>
      </c>
      <c r="F52" s="516">
        <f t="shared" si="13"/>
        <v>103836205.75428365</v>
      </c>
      <c r="G52" s="516">
        <f t="shared" si="13"/>
        <v>119840650.6732593</v>
      </c>
      <c r="H52" s="516">
        <f t="shared" si="13"/>
        <v>95542228.430167079</v>
      </c>
      <c r="I52" s="516">
        <f t="shared" si="13"/>
        <v>100169319.59338963</v>
      </c>
      <c r="J52" s="516">
        <f t="shared" si="13"/>
        <v>160333676.54571453</v>
      </c>
      <c r="K52" s="516">
        <f t="shared" si="13"/>
        <v>141275399.6509023</v>
      </c>
      <c r="L52" s="516">
        <f t="shared" si="13"/>
        <v>118999622.08905505</v>
      </c>
      <c r="M52" s="516">
        <f t="shared" si="13"/>
        <v>99421131.212478533</v>
      </c>
      <c r="N52" s="517">
        <f t="shared" si="13"/>
        <v>98492109.327183157</v>
      </c>
      <c r="O52" s="518">
        <f t="shared" si="13"/>
        <v>150132599.31127015</v>
      </c>
      <c r="P52" s="402">
        <f>SUM(D52:O52)</f>
        <v>1363467004.0629177</v>
      </c>
      <c r="Q52" s="402">
        <v>113729902.45999995</v>
      </c>
      <c r="R52" s="402">
        <f>+P52+Q52</f>
        <v>1477196906.5229177</v>
      </c>
      <c r="S52" s="402">
        <f>+'2013 - plan'!D51+'2013 - plan'!E51+'2013 - plan'!F51</f>
        <v>314350240.43000001</v>
      </c>
      <c r="T52" s="519">
        <f>+R52-S52</f>
        <v>1162846666.0929177</v>
      </c>
      <c r="U52" s="492"/>
      <c r="V52" s="492"/>
      <c r="W52" s="492">
        <f>286.98-30.35</f>
        <v>256.63</v>
      </c>
      <c r="X52" s="485">
        <f t="shared" si="4"/>
        <v>40.872538267421618</v>
      </c>
      <c r="Y52" s="476"/>
      <c r="Z52" s="476"/>
      <c r="AA52" s="476"/>
      <c r="AB52" s="476"/>
      <c r="AC52" s="476"/>
      <c r="AD52" s="476"/>
      <c r="AE52" s="476"/>
      <c r="AF52" s="476"/>
    </row>
    <row r="53" spans="1:32" ht="14.25" thickTop="1" thickBot="1">
      <c r="B53" s="476"/>
      <c r="C53" s="481" t="str">
        <f>IF(MasterSheet!$A$1=1,MasterSheet!C370,MasterSheet!B370)</f>
        <v>Tekuća budžetska potrošnja</v>
      </c>
      <c r="D53" s="516">
        <f>+D52-D82</f>
        <v>80649014.770000041</v>
      </c>
      <c r="E53" s="516">
        <f t="shared" ref="E53:O53" si="14">+E52-E82</f>
        <v>92628903.875214219</v>
      </c>
      <c r="F53" s="516">
        <f t="shared" si="14"/>
        <v>99413964.504283652</v>
      </c>
      <c r="G53" s="516">
        <f t="shared" si="14"/>
        <v>115642978.0032593</v>
      </c>
      <c r="H53" s="516">
        <f t="shared" si="14"/>
        <v>91305310.990167081</v>
      </c>
      <c r="I53" s="516">
        <f t="shared" si="14"/>
        <v>95463164.173389629</v>
      </c>
      <c r="J53" s="516">
        <f t="shared" si="14"/>
        <v>155809152.97571453</v>
      </c>
      <c r="K53" s="516">
        <f t="shared" si="14"/>
        <v>137059082.16090229</v>
      </c>
      <c r="L53" s="516">
        <f t="shared" si="14"/>
        <v>115058265.51905505</v>
      </c>
      <c r="M53" s="516">
        <f t="shared" si="14"/>
        <v>93445810.542478532</v>
      </c>
      <c r="N53" s="517">
        <f t="shared" si="14"/>
        <v>92446263.057183161</v>
      </c>
      <c r="O53" s="518">
        <f t="shared" si="14"/>
        <v>132759590.63127014</v>
      </c>
      <c r="P53" s="402">
        <f>SUM(D53:O53)</f>
        <v>1301681501.2029178</v>
      </c>
      <c r="Q53" s="402">
        <v>109307661.20999995</v>
      </c>
      <c r="R53" s="402">
        <f t="shared" ref="R53:R85" si="15">+P53+Q53</f>
        <v>1410989162.4129179</v>
      </c>
      <c r="S53" s="402">
        <f>+'2013 - plan'!D52+'2013 - plan'!E52+'2013 - plan'!F52</f>
        <v>297940490.42000002</v>
      </c>
      <c r="T53" s="519">
        <f t="shared" ref="T53:T84" si="16">+R53-S53</f>
        <v>1113048671.9929178</v>
      </c>
      <c r="U53" s="492"/>
      <c r="V53" s="492"/>
      <c r="W53" s="492"/>
      <c r="X53" s="485">
        <f t="shared" si="4"/>
        <v>39.020399328604512</v>
      </c>
      <c r="Y53" s="476"/>
      <c r="Z53" s="476"/>
      <c r="AA53" s="476"/>
      <c r="AB53" s="476"/>
      <c r="AC53" s="476"/>
      <c r="AD53" s="476"/>
      <c r="AE53" s="476"/>
      <c r="AF53" s="476"/>
    </row>
    <row r="54" spans="1:32" ht="13.5" thickTop="1">
      <c r="B54" s="476"/>
      <c r="C54" s="502" t="str">
        <f>IF(MasterSheet!$A$1=1,MasterSheet!C371,MasterSheet!B371)</f>
        <v>Tekući izdaci</v>
      </c>
      <c r="D54" s="447">
        <f>+D55+SUM(D61:D68)</f>
        <v>37573938.270000026</v>
      </c>
      <c r="E54" s="256">
        <f t="shared" ref="E54:O54" si="17">+E55+SUM(E61:E68)</f>
        <v>43014426.985214241</v>
      </c>
      <c r="F54" s="256">
        <f t="shared" si="17"/>
        <v>48974523.46428369</v>
      </c>
      <c r="G54" s="256">
        <f t="shared" si="17"/>
        <v>68150209.093259305</v>
      </c>
      <c r="H54" s="256">
        <f t="shared" si="17"/>
        <v>42630869.490167111</v>
      </c>
      <c r="I54" s="256">
        <f t="shared" si="17"/>
        <v>45218002.023389645</v>
      </c>
      <c r="J54" s="256">
        <f t="shared" si="17"/>
        <v>47862393.715714544</v>
      </c>
      <c r="K54" s="256">
        <f t="shared" si="17"/>
        <v>44676377.480902314</v>
      </c>
      <c r="L54" s="256">
        <f t="shared" si="17"/>
        <v>64133040.449055046</v>
      </c>
      <c r="M54" s="256">
        <f t="shared" si="17"/>
        <v>45540223.212478548</v>
      </c>
      <c r="N54" s="520">
        <f t="shared" si="17"/>
        <v>43367886.817183137</v>
      </c>
      <c r="O54" s="398">
        <f t="shared" si="17"/>
        <v>69145757.011270151</v>
      </c>
      <c r="P54" s="407">
        <f t="shared" si="3"/>
        <v>600287648.01291776</v>
      </c>
      <c r="Q54" s="258">
        <v>56546402.069999963</v>
      </c>
      <c r="R54" s="258">
        <f t="shared" si="15"/>
        <v>656834050.08291769</v>
      </c>
      <c r="S54" s="258">
        <f>+'2013 - plan'!D53+'2013 - plan'!E53+'2013 - plan'!F53</f>
        <v>147883117.22</v>
      </c>
      <c r="T54" s="519">
        <f t="shared" si="16"/>
        <v>508950932.86291766</v>
      </c>
      <c r="U54" s="492"/>
      <c r="V54" s="492"/>
      <c r="W54" s="492"/>
      <c r="X54" s="259">
        <f t="shared" si="4"/>
        <v>17.994773464819623</v>
      </c>
      <c r="Y54" s="476"/>
      <c r="Z54" s="476"/>
      <c r="AA54" s="476"/>
      <c r="AB54" s="476"/>
      <c r="AC54" s="476"/>
      <c r="AD54" s="476"/>
      <c r="AE54" s="476"/>
      <c r="AF54" s="476"/>
    </row>
    <row r="55" spans="1:32" s="521" customFormat="1">
      <c r="A55" s="476"/>
      <c r="C55" s="522" t="str">
        <f>IF(MasterSheet!$A$1=1,MasterSheet!C372,MasterSheet!B372)</f>
        <v>Bruto zarade i doprinosi na teret poslodavca</v>
      </c>
      <c r="D55" s="253">
        <f>+SUM(D56:D60)</f>
        <v>30971376.560000025</v>
      </c>
      <c r="E55" s="254">
        <f t="shared" ref="E55:O55" si="18">+SUM(E56:E60)</f>
        <v>31353989.735214241</v>
      </c>
      <c r="F55" s="254">
        <f t="shared" si="18"/>
        <v>30531562.024283696</v>
      </c>
      <c r="G55" s="254">
        <f t="shared" si="18"/>
        <v>30639324.873259313</v>
      </c>
      <c r="H55" s="254">
        <f t="shared" si="18"/>
        <v>31057891.640167106</v>
      </c>
      <c r="I55" s="254">
        <f t="shared" si="18"/>
        <v>31115366.173389643</v>
      </c>
      <c r="J55" s="254">
        <f t="shared" si="18"/>
        <v>30263010.735714547</v>
      </c>
      <c r="K55" s="254">
        <f t="shared" si="18"/>
        <v>29273565.850902315</v>
      </c>
      <c r="L55" s="254">
        <f t="shared" si="18"/>
        <v>30768568.179055046</v>
      </c>
      <c r="M55" s="254">
        <f t="shared" si="18"/>
        <v>30657915.362478547</v>
      </c>
      <c r="N55" s="340">
        <f t="shared" si="18"/>
        <v>30671493.937183138</v>
      </c>
      <c r="O55" s="398">
        <f t="shared" si="18"/>
        <v>28824443.10127015</v>
      </c>
      <c r="P55" s="407">
        <f t="shared" si="3"/>
        <v>366128508.17291778</v>
      </c>
      <c r="Q55" s="339">
        <v>38511985.289999969</v>
      </c>
      <c r="R55" s="339">
        <f t="shared" si="15"/>
        <v>404640493.46291775</v>
      </c>
      <c r="S55" s="339">
        <f>+'2013 - plan'!D54+'2013 - plan'!E54+'2013 - plan'!F54</f>
        <v>93032152.929999992</v>
      </c>
      <c r="T55" s="523">
        <f t="shared" si="16"/>
        <v>311608340.53291774</v>
      </c>
      <c r="U55" s="524"/>
      <c r="V55" s="524"/>
      <c r="W55" s="524"/>
      <c r="X55" s="262">
        <f t="shared" si="4"/>
        <v>10.97540418396588</v>
      </c>
      <c r="Z55" s="476"/>
      <c r="AA55" s="476"/>
      <c r="AB55" s="476"/>
      <c r="AC55" s="476"/>
      <c r="AD55" s="476"/>
      <c r="AE55" s="476"/>
      <c r="AF55" s="476"/>
    </row>
    <row r="56" spans="1:32">
      <c r="B56" s="476"/>
      <c r="C56" s="494" t="str">
        <f>IF(MasterSheet!$A$1=1,MasterSheet!C373,MasterSheet!B373)</f>
        <v>Neto zarade</v>
      </c>
      <c r="D56" s="495">
        <v>18758147.750000022</v>
      </c>
      <c r="E56" s="496">
        <v>18989881.539999992</v>
      </c>
      <c r="F56" s="496">
        <v>18491769.340000011</v>
      </c>
      <c r="G56" s="496">
        <v>18557037.069999985</v>
      </c>
      <c r="H56" s="496">
        <v>18810546.539999988</v>
      </c>
      <c r="I56" s="496">
        <v>18845356.610000011</v>
      </c>
      <c r="J56" s="496">
        <v>18329118.360000011</v>
      </c>
      <c r="K56" s="496">
        <v>17729850.41</v>
      </c>
      <c r="L56" s="496">
        <v>18635314.670000039</v>
      </c>
      <c r="M56" s="496">
        <v>18568296.600000001</v>
      </c>
      <c r="N56" s="497">
        <v>18576520.609999999</v>
      </c>
      <c r="O56" s="525">
        <v>17457834.379999995</v>
      </c>
      <c r="P56" s="404">
        <f t="shared" si="3"/>
        <v>221749673.88000005</v>
      </c>
      <c r="Q56" s="408">
        <v>22436323.329999987</v>
      </c>
      <c r="R56" s="408">
        <f t="shared" si="15"/>
        <v>244185997.21000004</v>
      </c>
      <c r="S56" s="408">
        <f>+'2013 - plan'!D55+'2013 - plan'!E55+'2013 - plan'!F55</f>
        <v>55374640.199999996</v>
      </c>
      <c r="T56" s="519">
        <f t="shared" si="16"/>
        <v>188811357.01000005</v>
      </c>
      <c r="U56" s="492"/>
      <c r="V56" s="492"/>
      <c r="W56" s="492"/>
      <c r="X56" s="526">
        <f t="shared" si="4"/>
        <v>6.6473717401600778</v>
      </c>
      <c r="Y56" s="476"/>
      <c r="Z56" s="476"/>
      <c r="AA56" s="476"/>
      <c r="AB56" s="476"/>
      <c r="AC56" s="476"/>
      <c r="AD56" s="476"/>
      <c r="AE56" s="476"/>
      <c r="AF56" s="476"/>
    </row>
    <row r="57" spans="1:32">
      <c r="B57" s="476"/>
      <c r="C57" s="494" t="str">
        <f>IF(MasterSheet!$A$1=1,MasterSheet!C374,MasterSheet!B374)</f>
        <v>Porez na zarade</v>
      </c>
      <c r="D57" s="495">
        <v>2431094.8300000005</v>
      </c>
      <c r="E57" s="496">
        <v>2461128.0095182303</v>
      </c>
      <c r="F57" s="496">
        <v>2396571.6359189297</v>
      </c>
      <c r="G57" s="496">
        <v>2405030.4690128728</v>
      </c>
      <c r="H57" s="496">
        <v>2437885.8217954016</v>
      </c>
      <c r="I57" s="496">
        <v>2442397.2790211816</v>
      </c>
      <c r="J57" s="496">
        <v>2375491.7317704814</v>
      </c>
      <c r="K57" s="496">
        <v>2297825.3632970951</v>
      </c>
      <c r="L57" s="496">
        <v>2415175.4082254847</v>
      </c>
      <c r="M57" s="496">
        <v>2406489.7274394557</v>
      </c>
      <c r="N57" s="497">
        <v>2407555.5761820567</v>
      </c>
      <c r="O57" s="525">
        <v>2262571.5219784533</v>
      </c>
      <c r="P57" s="404">
        <f t="shared" si="3"/>
        <v>28739217.374159642</v>
      </c>
      <c r="Q57" s="408">
        <v>3349675.4600000009</v>
      </c>
      <c r="R57" s="408">
        <f t="shared" si="15"/>
        <v>32088892.834159642</v>
      </c>
      <c r="S57" s="408">
        <f>+'2013 - plan'!D56+'2013 - plan'!E56+'2013 - plan'!F56</f>
        <v>7481364.75</v>
      </c>
      <c r="T57" s="519">
        <f t="shared" si="16"/>
        <v>24607528.084159642</v>
      </c>
      <c r="U57" s="492"/>
      <c r="V57" s="492"/>
      <c r="W57" s="492"/>
      <c r="X57" s="526">
        <f t="shared" si="4"/>
        <v>0.86151315609459644</v>
      </c>
      <c r="Y57" s="476"/>
      <c r="Z57" s="476"/>
      <c r="AA57" s="476"/>
      <c r="AB57" s="476"/>
      <c r="AC57" s="476"/>
      <c r="AD57" s="476"/>
      <c r="AE57" s="476"/>
      <c r="AF57" s="476"/>
    </row>
    <row r="58" spans="1:32">
      <c r="B58" s="476"/>
      <c r="C58" s="494" t="str">
        <f>IF(MasterSheet!$A$1=1,MasterSheet!C375,MasterSheet!B375)</f>
        <v>Doprinosi na teret zaposlenog</v>
      </c>
      <c r="D58" s="495">
        <v>6343908.759999997</v>
      </c>
      <c r="E58" s="496">
        <v>6422279.9318215214</v>
      </c>
      <c r="F58" s="496">
        <v>6253820.9564921083</v>
      </c>
      <c r="G58" s="496">
        <v>6275894.1659374358</v>
      </c>
      <c r="H58" s="496">
        <v>6361629.7603527196</v>
      </c>
      <c r="I58" s="496">
        <v>6373402.3463752046</v>
      </c>
      <c r="J58" s="496">
        <v>6198813.2344826367</v>
      </c>
      <c r="K58" s="496">
        <v>5996143.9065585993</v>
      </c>
      <c r="L58" s="496">
        <v>6302367.2462740652</v>
      </c>
      <c r="M58" s="496">
        <v>6279702.0808740575</v>
      </c>
      <c r="N58" s="497">
        <v>6282483.3986127088</v>
      </c>
      <c r="O58" s="525">
        <v>5904149.4890619433</v>
      </c>
      <c r="P58" s="404">
        <f t="shared" si="3"/>
        <v>74994595.276842996</v>
      </c>
      <c r="Q58" s="408">
        <v>8045126.2099999925</v>
      </c>
      <c r="R58" s="408">
        <f t="shared" si="15"/>
        <v>83039721.48684299</v>
      </c>
      <c r="S58" s="408">
        <f>+'2013 - plan'!D57+'2013 - plan'!E57+'2013 - plan'!F57</f>
        <v>19000048.140000001</v>
      </c>
      <c r="T58" s="519">
        <f t="shared" si="16"/>
        <v>64039673.346842989</v>
      </c>
      <c r="U58" s="492"/>
      <c r="V58" s="492"/>
      <c r="W58" s="492"/>
      <c r="X58" s="526">
        <f t="shared" si="4"/>
        <v>2.248106816056926</v>
      </c>
      <c r="Y58" s="476"/>
      <c r="Z58" s="476"/>
      <c r="AA58" s="476"/>
      <c r="AB58" s="476"/>
      <c r="AC58" s="476"/>
      <c r="AD58" s="476"/>
      <c r="AE58" s="476"/>
      <c r="AF58" s="476"/>
    </row>
    <row r="59" spans="1:32">
      <c r="B59" s="476"/>
      <c r="C59" s="494" t="str">
        <f>IF(MasterSheet!$A$1=1,MasterSheet!C376,MasterSheet!B376)</f>
        <v>Doprinosi na teret poslodavca</v>
      </c>
      <c r="D59" s="495">
        <v>3322321.01</v>
      </c>
      <c r="E59" s="496">
        <v>3363364.1902491706</v>
      </c>
      <c r="F59" s="496">
        <v>3275141.8002001713</v>
      </c>
      <c r="G59" s="496">
        <v>3286701.5956311421</v>
      </c>
      <c r="H59" s="496">
        <v>3331601.5425576703</v>
      </c>
      <c r="I59" s="496">
        <v>3337766.8755352101</v>
      </c>
      <c r="J59" s="496">
        <v>3246334.1175145986</v>
      </c>
      <c r="K59" s="496">
        <v>3140195.6795707638</v>
      </c>
      <c r="L59" s="496">
        <v>3300565.6145395418</v>
      </c>
      <c r="M59" s="496">
        <v>3288695.8102828409</v>
      </c>
      <c r="N59" s="497">
        <v>3290152.3933940087</v>
      </c>
      <c r="O59" s="525">
        <v>3092017.971218626</v>
      </c>
      <c r="P59" s="404">
        <f t="shared" si="3"/>
        <v>39274858.600693747</v>
      </c>
      <c r="Q59" s="408">
        <v>4309106.8499999968</v>
      </c>
      <c r="R59" s="408">
        <f t="shared" si="15"/>
        <v>43583965.450693741</v>
      </c>
      <c r="S59" s="408">
        <f>+'2013 - plan'!D58+'2013 - plan'!E58+'2013 - plan'!F58</f>
        <v>10099422.940000001</v>
      </c>
      <c r="T59" s="519">
        <f t="shared" si="16"/>
        <v>33484542.51069374</v>
      </c>
      <c r="U59" s="492"/>
      <c r="V59" s="492"/>
      <c r="W59" s="492"/>
      <c r="X59" s="526">
        <f t="shared" si="4"/>
        <v>1.177339206831552</v>
      </c>
      <c r="Y59" s="476"/>
      <c r="Z59" s="476"/>
      <c r="AA59" s="476"/>
      <c r="AB59" s="476"/>
      <c r="AC59" s="476"/>
      <c r="AD59" s="476"/>
      <c r="AE59" s="476"/>
      <c r="AF59" s="476"/>
    </row>
    <row r="60" spans="1:32">
      <c r="B60" s="476"/>
      <c r="C60" s="494" t="str">
        <f>IF(MasterSheet!$A$1=1,MasterSheet!C377,MasterSheet!B377)</f>
        <v>Prirez na porez na dohodak</v>
      </c>
      <c r="D60" s="495">
        <v>115904.21000000004</v>
      </c>
      <c r="E60" s="496">
        <v>117336.06362532679</v>
      </c>
      <c r="F60" s="496">
        <v>114258.29167247713</v>
      </c>
      <c r="G60" s="496">
        <v>114661.57267788133</v>
      </c>
      <c r="H60" s="496">
        <v>116227.97546132613</v>
      </c>
      <c r="I60" s="496">
        <v>116443.06245803653</v>
      </c>
      <c r="J60" s="496">
        <v>113253.29194681787</v>
      </c>
      <c r="K60" s="496">
        <v>109550.49147585611</v>
      </c>
      <c r="L60" s="496">
        <v>115145.24001591593</v>
      </c>
      <c r="M60" s="496">
        <v>114731.14388219296</v>
      </c>
      <c r="N60" s="497">
        <v>114781.95899436639</v>
      </c>
      <c r="O60" s="525">
        <v>107869.73901113117</v>
      </c>
      <c r="P60" s="404">
        <f t="shared" si="3"/>
        <v>1370163.0412213285</v>
      </c>
      <c r="Q60" s="408">
        <v>371753.44000000012</v>
      </c>
      <c r="R60" s="408">
        <f t="shared" si="15"/>
        <v>1741916.4812213287</v>
      </c>
      <c r="S60" s="408">
        <f>+'2013 - plan'!D59+'2013 - plan'!E59+'2013 - plan'!F59</f>
        <v>1076676.8999999999</v>
      </c>
      <c r="T60" s="519">
        <f t="shared" si="16"/>
        <v>665239.58122132882</v>
      </c>
      <c r="U60" s="492"/>
      <c r="V60" s="492"/>
      <c r="W60" s="492"/>
      <c r="X60" s="526">
        <f t="shared" si="4"/>
        <v>4.1073264822726357E-2</v>
      </c>
      <c r="Y60" s="476"/>
      <c r="Z60" s="476"/>
      <c r="AA60" s="476"/>
      <c r="AB60" s="476"/>
      <c r="AC60" s="476"/>
      <c r="AD60" s="476"/>
      <c r="AE60" s="476"/>
      <c r="AF60" s="476"/>
    </row>
    <row r="61" spans="1:32">
      <c r="B61" s="476"/>
      <c r="C61" s="502" t="str">
        <f>IF(MasterSheet!$A$1=1,MasterSheet!C378,MasterSheet!B378)</f>
        <v>Ostala lična primanja</v>
      </c>
      <c r="D61" s="253">
        <v>1584140</v>
      </c>
      <c r="E61" s="254">
        <v>494224.27999999997</v>
      </c>
      <c r="F61" s="254">
        <v>1196100.06</v>
      </c>
      <c r="G61" s="254">
        <v>1826112.77</v>
      </c>
      <c r="H61" s="254">
        <v>404313.79000000004</v>
      </c>
      <c r="I61" s="254">
        <v>460176.88999999996</v>
      </c>
      <c r="J61" s="254">
        <v>807342.56</v>
      </c>
      <c r="K61" s="254">
        <v>1160483.8899999999</v>
      </c>
      <c r="L61" s="254">
        <v>545300.31000000006</v>
      </c>
      <c r="M61" s="254">
        <v>1094017.3799999999</v>
      </c>
      <c r="N61" s="340">
        <v>577957.55999999982</v>
      </c>
      <c r="O61" s="398">
        <v>1871989.5500000003</v>
      </c>
      <c r="P61" s="404">
        <f t="shared" si="3"/>
        <v>12022159.040000001</v>
      </c>
      <c r="Q61" s="258">
        <v>1196100.06</v>
      </c>
      <c r="R61" s="258">
        <f t="shared" si="15"/>
        <v>13218259.100000001</v>
      </c>
      <c r="S61" s="258">
        <f>+'2013 - plan'!D60+'2013 - plan'!E60+'2013 - plan'!F60</f>
        <v>2618575.59</v>
      </c>
      <c r="T61" s="519">
        <f t="shared" si="16"/>
        <v>10599683.510000002</v>
      </c>
      <c r="U61" s="492"/>
      <c r="V61" s="492"/>
      <c r="W61" s="492"/>
      <c r="X61" s="259">
        <f t="shared" si="4"/>
        <v>0.36038727299979023</v>
      </c>
      <c r="Y61" s="476"/>
      <c r="Z61" s="476"/>
      <c r="AA61" s="476"/>
      <c r="AB61" s="476"/>
      <c r="AC61" s="476"/>
      <c r="AD61" s="476"/>
      <c r="AE61" s="476"/>
      <c r="AF61" s="476"/>
    </row>
    <row r="62" spans="1:32" s="521" customFormat="1">
      <c r="A62" s="476"/>
      <c r="C62" s="522" t="str">
        <f>IF(MasterSheet!$A$1=1,MasterSheet!C379,MasterSheet!B379)</f>
        <v>Rashodi za materijal</v>
      </c>
      <c r="D62" s="253">
        <v>3531081.3900000006</v>
      </c>
      <c r="E62" s="254">
        <v>6333793.1499999994</v>
      </c>
      <c r="F62" s="254">
        <v>8056211.3999999994</v>
      </c>
      <c r="G62" s="254">
        <v>7472942.379999999</v>
      </c>
      <c r="H62" s="254">
        <v>5576331.6899999995</v>
      </c>
      <c r="I62" s="254">
        <v>6088193.9900000002</v>
      </c>
      <c r="J62" s="254">
        <v>7142342.3100000024</v>
      </c>
      <c r="K62" s="254">
        <v>6438108.8899999987</v>
      </c>
      <c r="L62" s="254">
        <v>6990346.7500000009</v>
      </c>
      <c r="M62" s="254">
        <v>8388040.5299999993</v>
      </c>
      <c r="N62" s="340">
        <v>6479338.3399999999</v>
      </c>
      <c r="O62" s="398">
        <v>17945610.02</v>
      </c>
      <c r="P62" s="404">
        <f t="shared" si="3"/>
        <v>90442340.840000004</v>
      </c>
      <c r="Q62" s="339">
        <v>7976181.8499999987</v>
      </c>
      <c r="R62" s="339">
        <f t="shared" si="15"/>
        <v>98418522.689999998</v>
      </c>
      <c r="S62" s="339">
        <f>+'2013 - plan'!D61+'2013 - plan'!E61+'2013 - plan'!F61</f>
        <v>20551690.990000002</v>
      </c>
      <c r="T62" s="523">
        <f t="shared" si="16"/>
        <v>77866831.699999988</v>
      </c>
      <c r="U62" s="524"/>
      <c r="V62" s="524"/>
      <c r="W62" s="524"/>
      <c r="X62" s="262">
        <f t="shared" si="4"/>
        <v>2.7111826145867686</v>
      </c>
      <c r="Z62" s="476"/>
      <c r="AA62" s="476"/>
      <c r="AB62" s="476"/>
      <c r="AC62" s="476"/>
      <c r="AD62" s="476"/>
      <c r="AE62" s="476"/>
      <c r="AF62" s="476"/>
    </row>
    <row r="63" spans="1:32">
      <c r="B63" s="476"/>
      <c r="C63" s="502" t="str">
        <f>IF(MasterSheet!$A$1=1,MasterSheet!C381,MasterSheet!B381)</f>
        <v>Tekuće održavanje</v>
      </c>
      <c r="D63" s="253">
        <v>39615.520000000011</v>
      </c>
      <c r="E63" s="254">
        <v>746518.12000000011</v>
      </c>
      <c r="F63" s="254">
        <v>2188111.64</v>
      </c>
      <c r="G63" s="254">
        <v>860683.32</v>
      </c>
      <c r="H63" s="254">
        <v>1045961.9599999998</v>
      </c>
      <c r="I63" s="254">
        <v>1586588.07</v>
      </c>
      <c r="J63" s="254">
        <v>1708745.73</v>
      </c>
      <c r="K63" s="254">
        <v>2046173.92</v>
      </c>
      <c r="L63" s="254">
        <v>2633936.0100000002</v>
      </c>
      <c r="M63" s="254">
        <v>1316241.6299999999</v>
      </c>
      <c r="N63" s="340">
        <v>1381658.6899999997</v>
      </c>
      <c r="O63" s="398">
        <v>4862251.0299999993</v>
      </c>
      <c r="P63" s="404">
        <f t="shared" si="3"/>
        <v>20416485.639999997</v>
      </c>
      <c r="Q63" s="258">
        <v>2188111.64</v>
      </c>
      <c r="R63" s="258">
        <f t="shared" si="15"/>
        <v>22604597.279999997</v>
      </c>
      <c r="S63" s="258">
        <f>+'2013 - plan'!D62+'2013 - plan'!E62+'2013 - plan'!F62</f>
        <v>5115547.49</v>
      </c>
      <c r="T63" s="519">
        <f t="shared" si="16"/>
        <v>17489049.789999999</v>
      </c>
      <c r="U63" s="492"/>
      <c r="V63" s="492"/>
      <c r="W63" s="492"/>
      <c r="X63" s="259">
        <f t="shared" si="4"/>
        <v>0.61202331125033715</v>
      </c>
      <c r="Y63" s="476"/>
      <c r="Z63" s="476"/>
      <c r="AA63" s="476"/>
      <c r="AB63" s="476"/>
      <c r="AC63" s="476"/>
      <c r="AD63" s="476"/>
      <c r="AE63" s="476"/>
      <c r="AF63" s="476"/>
    </row>
    <row r="64" spans="1:32" s="521" customFormat="1">
      <c r="A64" s="476"/>
      <c r="C64" s="522" t="str">
        <f>IF(MasterSheet!$A$1=1,MasterSheet!C382,MasterSheet!B382)</f>
        <v>Kamate</v>
      </c>
      <c r="D64" s="253">
        <v>553790.51</v>
      </c>
      <c r="E64" s="254">
        <v>1761351.35</v>
      </c>
      <c r="F64" s="254">
        <v>2136902.62</v>
      </c>
      <c r="G64" s="254">
        <v>24827472.130000003</v>
      </c>
      <c r="H64" s="254">
        <v>1125415.9300000002</v>
      </c>
      <c r="I64" s="254">
        <v>3793946.45</v>
      </c>
      <c r="J64" s="254">
        <v>5739215.1899999995</v>
      </c>
      <c r="K64" s="254">
        <v>2103580.09</v>
      </c>
      <c r="L64" s="254">
        <v>18714576.950000003</v>
      </c>
      <c r="M64" s="254">
        <v>797388.29</v>
      </c>
      <c r="N64" s="340">
        <v>749118.78</v>
      </c>
      <c r="O64" s="398">
        <v>5124972.5</v>
      </c>
      <c r="P64" s="404">
        <f t="shared" si="3"/>
        <v>67427730.789999992</v>
      </c>
      <c r="Q64" s="339">
        <v>1881095.87</v>
      </c>
      <c r="R64" s="339">
        <f t="shared" si="15"/>
        <v>69308826.659999996</v>
      </c>
      <c r="S64" s="339">
        <f>+'2013 - plan'!D63+'2013 - plan'!E63+'2013 - plan'!F63</f>
        <v>17600901.84</v>
      </c>
      <c r="T64" s="523">
        <f t="shared" si="16"/>
        <v>51707924.819999993</v>
      </c>
      <c r="U64" s="524"/>
      <c r="V64" s="524"/>
      <c r="W64" s="524"/>
      <c r="X64" s="262">
        <f t="shared" si="4"/>
        <v>2.0212755415330195</v>
      </c>
      <c r="Z64" s="476"/>
      <c r="AA64" s="476"/>
      <c r="AB64" s="476"/>
      <c r="AC64" s="476"/>
      <c r="AD64" s="476"/>
      <c r="AE64" s="476"/>
      <c r="AF64" s="476"/>
    </row>
    <row r="65" spans="2:32">
      <c r="B65" s="476"/>
      <c r="C65" s="502" t="str">
        <f>IF(MasterSheet!$A$1=1,MasterSheet!C383,MasterSheet!B383)</f>
        <v>Renta</v>
      </c>
      <c r="D65" s="253">
        <v>514851.77999999991</v>
      </c>
      <c r="E65" s="254">
        <v>585306.03000000014</v>
      </c>
      <c r="F65" s="254">
        <v>717206.67999999993</v>
      </c>
      <c r="G65" s="254">
        <v>605035.82999999984</v>
      </c>
      <c r="H65" s="254">
        <v>812757.71000000008</v>
      </c>
      <c r="I65" s="254">
        <v>562444.48</v>
      </c>
      <c r="J65" s="254">
        <v>546494.51</v>
      </c>
      <c r="K65" s="254">
        <v>583035.29</v>
      </c>
      <c r="L65" s="254">
        <v>872287.29000000015</v>
      </c>
      <c r="M65" s="254">
        <v>927461.39000000013</v>
      </c>
      <c r="N65" s="340">
        <v>532803.81000000006</v>
      </c>
      <c r="O65" s="398">
        <v>668357.01000000013</v>
      </c>
      <c r="P65" s="404">
        <f t="shared" si="3"/>
        <v>7928041.8100000005</v>
      </c>
      <c r="Q65" s="258">
        <v>717206.67999999993</v>
      </c>
      <c r="R65" s="258">
        <f t="shared" si="15"/>
        <v>8645248.4900000002</v>
      </c>
      <c r="S65" s="258">
        <f>+'2013 - plan'!D64+'2013 - plan'!E64+'2013 - plan'!F64</f>
        <v>1955684.8499999999</v>
      </c>
      <c r="T65" s="519">
        <f t="shared" si="16"/>
        <v>6689563.6400000006</v>
      </c>
      <c r="U65" s="492"/>
      <c r="V65" s="492"/>
      <c r="W65" s="492"/>
      <c r="X65" s="259">
        <f t="shared" si="4"/>
        <v>0.23765825744176985</v>
      </c>
      <c r="Y65" s="476"/>
      <c r="Z65" s="476"/>
      <c r="AA65" s="476"/>
      <c r="AB65" s="476"/>
      <c r="AC65" s="476"/>
      <c r="AD65" s="476"/>
      <c r="AE65" s="476"/>
      <c r="AF65" s="476"/>
    </row>
    <row r="66" spans="2:32">
      <c r="B66" s="476"/>
      <c r="C66" s="502" t="str">
        <f>IF(MasterSheet!$A$1=1,MasterSheet!C384,MasterSheet!B384)</f>
        <v>Subvencije</v>
      </c>
      <c r="D66" s="253">
        <v>77660</v>
      </c>
      <c r="E66" s="254">
        <v>1074577.6400000001</v>
      </c>
      <c r="F66" s="254">
        <v>3164428.4699999997</v>
      </c>
      <c r="G66" s="254">
        <v>667057.27</v>
      </c>
      <c r="H66" s="254">
        <v>1249861.72</v>
      </c>
      <c r="I66" s="254">
        <v>697386.65</v>
      </c>
      <c r="J66" s="254">
        <v>891788.01</v>
      </c>
      <c r="K66" s="254">
        <v>1091929.3799999999</v>
      </c>
      <c r="L66" s="254">
        <v>1191416.1400000001</v>
      </c>
      <c r="M66" s="254">
        <v>1143142.1899999997</v>
      </c>
      <c r="N66" s="340">
        <v>2200265.2000000002</v>
      </c>
      <c r="O66" s="398">
        <v>3977237.29</v>
      </c>
      <c r="P66" s="404">
        <f t="shared" si="3"/>
        <v>17426749.959999997</v>
      </c>
      <c r="Q66" s="258">
        <v>3164428.4699999997</v>
      </c>
      <c r="R66" s="258">
        <f t="shared" si="15"/>
        <v>20591178.429999996</v>
      </c>
      <c r="S66" s="258">
        <f>+'2013 - plan'!D65+'2013 - plan'!E65+'2013 - plan'!F65</f>
        <v>3630000.0300000003</v>
      </c>
      <c r="T66" s="519">
        <f t="shared" si="16"/>
        <v>16961178.399999995</v>
      </c>
      <c r="U66" s="492"/>
      <c r="V66" s="492"/>
      <c r="W66" s="492"/>
      <c r="X66" s="259">
        <f t="shared" si="4"/>
        <v>0.52240025060703243</v>
      </c>
      <c r="Y66" s="476"/>
      <c r="Z66" s="476"/>
      <c r="AA66" s="476"/>
      <c r="AB66" s="476"/>
      <c r="AC66" s="476"/>
      <c r="AD66" s="476"/>
      <c r="AE66" s="476"/>
      <c r="AF66" s="476"/>
    </row>
    <row r="67" spans="2:32" ht="12.75" customHeight="1">
      <c r="B67" s="476"/>
      <c r="C67" s="502" t="str">
        <f>IF(MasterSheet!$A$1=1,MasterSheet!C385,MasterSheet!B385)</f>
        <v>Ostali izdaci</v>
      </c>
      <c r="D67" s="253">
        <v>142118.22999999998</v>
      </c>
      <c r="E67" s="254">
        <v>551221.35000000033</v>
      </c>
      <c r="F67" s="254">
        <v>465083.12000000011</v>
      </c>
      <c r="G67" s="254">
        <v>549708.51</v>
      </c>
      <c r="H67" s="254">
        <v>661108.90000000049</v>
      </c>
      <c r="I67" s="254">
        <v>409954.32000000024</v>
      </c>
      <c r="J67" s="254">
        <v>359462.27000000043</v>
      </c>
      <c r="K67" s="254">
        <v>696491.85000000021</v>
      </c>
      <c r="L67" s="254">
        <v>446082.26999999996</v>
      </c>
      <c r="M67" s="254">
        <v>557683.12</v>
      </c>
      <c r="N67" s="340">
        <v>335191.58999999979</v>
      </c>
      <c r="O67" s="398">
        <v>1104987.4799999995</v>
      </c>
      <c r="P67" s="404">
        <f t="shared" si="3"/>
        <v>6279093.0100000007</v>
      </c>
      <c r="Q67" s="258">
        <v>464637.15000000037</v>
      </c>
      <c r="R67" s="258">
        <f t="shared" si="15"/>
        <v>6743730.1600000011</v>
      </c>
      <c r="S67" s="258">
        <f>+'2013 - plan'!D66+'2013 - plan'!E66+'2013 - plan'!F66</f>
        <v>1440476.4600000007</v>
      </c>
      <c r="T67" s="519">
        <f t="shared" si="16"/>
        <v>5303253.7</v>
      </c>
      <c r="U67" s="492"/>
      <c r="V67" s="492"/>
      <c r="W67" s="492"/>
      <c r="X67" s="259">
        <f t="shared" si="4"/>
        <v>0.18822785485176416</v>
      </c>
      <c r="Y67" s="476"/>
      <c r="Z67" s="476"/>
      <c r="AA67" s="476"/>
      <c r="AB67" s="476"/>
      <c r="AC67" s="476"/>
      <c r="AD67" s="476"/>
      <c r="AE67" s="476"/>
      <c r="AF67" s="476"/>
    </row>
    <row r="68" spans="2:32" ht="12.75" customHeight="1">
      <c r="B68" s="476"/>
      <c r="C68" s="502" t="str">
        <f>IF(MasterSheet!$A$1=1,MasterSheet!C386,MasterSheet!B386)</f>
        <v>Kapitalni izdaci u tekućem budžetu</v>
      </c>
      <c r="D68" s="253">
        <v>159304.27999999997</v>
      </c>
      <c r="E68" s="254">
        <v>113445.33000000002</v>
      </c>
      <c r="F68" s="254">
        <v>518917.45</v>
      </c>
      <c r="G68" s="254">
        <v>701872.01</v>
      </c>
      <c r="H68" s="254">
        <v>697226.14999999991</v>
      </c>
      <c r="I68" s="254">
        <v>503945</v>
      </c>
      <c r="J68" s="254">
        <v>403992.39999999997</v>
      </c>
      <c r="K68" s="254">
        <v>1283008.3199999998</v>
      </c>
      <c r="L68" s="254">
        <v>1970526.5499999998</v>
      </c>
      <c r="M68" s="254">
        <v>658333.31999999983</v>
      </c>
      <c r="N68" s="340">
        <v>440058.91000000003</v>
      </c>
      <c r="O68" s="398">
        <v>4765909.0300000012</v>
      </c>
      <c r="P68" s="404">
        <f>SUM(D68:O68)</f>
        <v>12216538.75</v>
      </c>
      <c r="Q68" s="258">
        <v>446655.06</v>
      </c>
      <c r="R68" s="258">
        <f t="shared" si="15"/>
        <v>12663193.810000001</v>
      </c>
      <c r="S68" s="258">
        <f>+'2013 - plan'!D67+'2013 - plan'!E67+'2013 - plan'!F67</f>
        <v>1938087.0399999996</v>
      </c>
      <c r="T68" s="519">
        <f t="shared" si="16"/>
        <v>10725106.770000001</v>
      </c>
      <c r="U68" s="492"/>
      <c r="V68" s="492"/>
      <c r="W68" s="492"/>
      <c r="X68" s="259">
        <f t="shared" si="4"/>
        <v>0.36621417758326091</v>
      </c>
      <c r="Y68" s="476"/>
      <c r="Z68" s="476"/>
      <c r="AA68" s="476"/>
      <c r="AB68" s="476"/>
      <c r="AC68" s="476"/>
      <c r="AD68" s="476"/>
      <c r="AE68" s="476"/>
      <c r="AF68" s="476"/>
    </row>
    <row r="69" spans="2:32">
      <c r="B69" s="476"/>
      <c r="C69" s="502" t="str">
        <f>IF(MasterSheet!$A$1=1,MasterSheet!C387,MasterSheet!B387)</f>
        <v>Transferi za socijalnu zaštitu</v>
      </c>
      <c r="D69" s="253">
        <f>+SUM(D70:D74)</f>
        <v>38151243.680000007</v>
      </c>
      <c r="E69" s="254">
        <f t="shared" ref="E69:O69" si="19">+SUM(E70:E74)</f>
        <v>42304307.499999978</v>
      </c>
      <c r="F69" s="254">
        <f t="shared" si="19"/>
        <v>40495852.529999964</v>
      </c>
      <c r="G69" s="254">
        <f t="shared" si="19"/>
        <v>40445889.590000004</v>
      </c>
      <c r="H69" s="254">
        <f t="shared" si="19"/>
        <v>39916624.779999971</v>
      </c>
      <c r="I69" s="254">
        <f t="shared" si="19"/>
        <v>39873840.349999979</v>
      </c>
      <c r="J69" s="254">
        <f t="shared" si="19"/>
        <v>39783817.739999995</v>
      </c>
      <c r="K69" s="254">
        <f t="shared" si="19"/>
        <v>39183217.879999995</v>
      </c>
      <c r="L69" s="254">
        <f t="shared" si="19"/>
        <v>40139584.429999992</v>
      </c>
      <c r="M69" s="254">
        <f t="shared" si="19"/>
        <v>39790180.209999979</v>
      </c>
      <c r="N69" s="340">
        <f t="shared" si="19"/>
        <v>39831617.24000001</v>
      </c>
      <c r="O69" s="398">
        <f t="shared" si="19"/>
        <v>43051593.349999994</v>
      </c>
      <c r="P69" s="258">
        <f t="shared" si="3"/>
        <v>482967769.27999985</v>
      </c>
      <c r="Q69" s="258">
        <v>42817670.630000003</v>
      </c>
      <c r="R69" s="258">
        <f t="shared" si="15"/>
        <v>525785439.90999985</v>
      </c>
      <c r="S69" s="258">
        <f>+'2013 - plan'!D68+'2013 - plan'!E68+'2013 - plan'!F68</f>
        <v>124468181.75999999</v>
      </c>
      <c r="T69" s="519">
        <f t="shared" si="16"/>
        <v>401317258.14999986</v>
      </c>
      <c r="U69" s="492"/>
      <c r="V69" s="492"/>
      <c r="W69" s="492"/>
      <c r="X69" s="259">
        <f t="shared" si="4"/>
        <v>14.477885106867708</v>
      </c>
      <c r="Y69" s="476"/>
      <c r="Z69" s="476"/>
      <c r="AA69" s="476"/>
      <c r="AB69" s="476"/>
      <c r="AC69" s="476"/>
      <c r="AD69" s="476"/>
      <c r="AE69" s="476"/>
      <c r="AF69" s="476"/>
    </row>
    <row r="70" spans="2:32">
      <c r="B70" s="476"/>
      <c r="C70" s="494" t="str">
        <f>IF(MasterSheet!$A$1=1,MasterSheet!C388,MasterSheet!B388)</f>
        <v>Prava iz oblasti socijalne zaštite</v>
      </c>
      <c r="D70" s="495">
        <v>5249177.49</v>
      </c>
      <c r="E70" s="496">
        <v>6265311.1100000003</v>
      </c>
      <c r="F70" s="496">
        <v>5548846.8199999994</v>
      </c>
      <c r="G70" s="496">
        <v>5564842.5499999998</v>
      </c>
      <c r="H70" s="496">
        <v>5426012.3199999994</v>
      </c>
      <c r="I70" s="496">
        <v>5414506.1199999992</v>
      </c>
      <c r="J70" s="496">
        <v>5377364.7999999998</v>
      </c>
      <c r="K70" s="496">
        <v>4628282.3600000003</v>
      </c>
      <c r="L70" s="496">
        <v>4825112.1500000004</v>
      </c>
      <c r="M70" s="496">
        <v>4994196.57</v>
      </c>
      <c r="N70" s="497">
        <v>5164469.1300000008</v>
      </c>
      <c r="O70" s="525">
        <v>5578422.5700000012</v>
      </c>
      <c r="P70" s="404">
        <f t="shared" si="3"/>
        <v>64036543.990000002</v>
      </c>
      <c r="Q70" s="408">
        <v>5548846.8199999994</v>
      </c>
      <c r="R70" s="408">
        <f t="shared" si="15"/>
        <v>69585390.810000002</v>
      </c>
      <c r="S70" s="408">
        <f>+'2013 - plan'!D69+'2013 - plan'!E69+'2013 - plan'!F69</f>
        <v>15252249.99</v>
      </c>
      <c r="T70" s="519">
        <f t="shared" si="16"/>
        <v>54333140.82</v>
      </c>
      <c r="U70" s="492"/>
      <c r="V70" s="492"/>
      <c r="W70" s="492"/>
      <c r="X70" s="526">
        <f t="shared" si="4"/>
        <v>1.91961821367547</v>
      </c>
      <c r="Y70" s="476"/>
      <c r="Z70" s="476"/>
      <c r="AA70" s="507"/>
      <c r="AB70" s="507"/>
      <c r="AC70" s="507"/>
      <c r="AD70" s="476"/>
      <c r="AE70" s="476"/>
      <c r="AF70" s="476"/>
    </row>
    <row r="71" spans="2:32">
      <c r="B71" s="476"/>
      <c r="C71" s="494" t="str">
        <f>IF(MasterSheet!$A$1=1,MasterSheet!C389,MasterSheet!B389)</f>
        <v>Sredstva za tehnološke viškove</v>
      </c>
      <c r="D71" s="495">
        <v>217499.03</v>
      </c>
      <c r="E71" s="496">
        <v>1858188.85</v>
      </c>
      <c r="F71" s="496">
        <v>1411205.3399999999</v>
      </c>
      <c r="G71" s="496">
        <v>929016.34000000008</v>
      </c>
      <c r="H71" s="496">
        <v>880474.57000000007</v>
      </c>
      <c r="I71" s="496">
        <v>934224.6</v>
      </c>
      <c r="J71" s="496">
        <v>746595.69000000006</v>
      </c>
      <c r="K71" s="496">
        <v>1119949.56</v>
      </c>
      <c r="L71" s="496">
        <v>976049.14999999991</v>
      </c>
      <c r="M71" s="496">
        <v>1095627.26</v>
      </c>
      <c r="N71" s="497">
        <v>977725.46000000008</v>
      </c>
      <c r="O71" s="525">
        <v>1939799.67</v>
      </c>
      <c r="P71" s="404">
        <f t="shared" si="3"/>
        <v>13086355.520000001</v>
      </c>
      <c r="Q71" s="408">
        <v>1411205.3399999999</v>
      </c>
      <c r="R71" s="408">
        <f t="shared" si="15"/>
        <v>14497560.860000001</v>
      </c>
      <c r="S71" s="408">
        <f>+'2013 - plan'!D70+'2013 - plan'!E70+'2013 - plan'!F70</f>
        <v>3840012.51</v>
      </c>
      <c r="T71" s="519">
        <f t="shared" si="16"/>
        <v>10657548.350000001</v>
      </c>
      <c r="U71" s="492"/>
      <c r="V71" s="492"/>
      <c r="W71" s="492"/>
      <c r="X71" s="526">
        <f t="shared" si="4"/>
        <v>0.39228860337540095</v>
      </c>
      <c r="Y71" s="476"/>
      <c r="Z71" s="476"/>
      <c r="AA71" s="476"/>
      <c r="AB71" s="476"/>
      <c r="AC71" s="476"/>
      <c r="AD71" s="476"/>
      <c r="AE71" s="476"/>
      <c r="AF71" s="476"/>
    </row>
    <row r="72" spans="2:32">
      <c r="B72" s="476"/>
      <c r="C72" s="494" t="str">
        <f>IF(MasterSheet!$A$1=1,MasterSheet!C390,MasterSheet!B390)</f>
        <v>Prava iz oblasti penzijskog i invalidskog osiguranja</v>
      </c>
      <c r="D72" s="495">
        <v>31674733.13000001</v>
      </c>
      <c r="E72" s="496">
        <v>31981161.769999977</v>
      </c>
      <c r="F72" s="496">
        <v>32270882.729999967</v>
      </c>
      <c r="G72" s="496">
        <v>31901739.649999999</v>
      </c>
      <c r="H72" s="496">
        <v>31873820.949999977</v>
      </c>
      <c r="I72" s="496">
        <v>31986440.05999998</v>
      </c>
      <c r="J72" s="496">
        <v>31784804.799999997</v>
      </c>
      <c r="K72" s="496">
        <v>31691801.059999995</v>
      </c>
      <c r="L72" s="496">
        <v>31830341.049999997</v>
      </c>
      <c r="M72" s="496">
        <v>31877312.889999986</v>
      </c>
      <c r="N72" s="497">
        <v>32169180.280000001</v>
      </c>
      <c r="O72" s="525">
        <v>32148029.949999992</v>
      </c>
      <c r="P72" s="404">
        <f t="shared" si="3"/>
        <v>383190248.31999987</v>
      </c>
      <c r="Q72" s="408">
        <v>34592700.830000006</v>
      </c>
      <c r="R72" s="408">
        <f t="shared" si="15"/>
        <v>417782949.14999986</v>
      </c>
      <c r="S72" s="408">
        <f>+'2013 - plan'!D71+'2013 - plan'!E71+'2013 - plan'!F71</f>
        <v>100225919.28</v>
      </c>
      <c r="T72" s="519">
        <f t="shared" si="16"/>
        <v>317557029.86999989</v>
      </c>
      <c r="U72" s="492"/>
      <c r="V72" s="492"/>
      <c r="W72" s="492"/>
      <c r="X72" s="526">
        <f t="shared" si="4"/>
        <v>11.486862565424619</v>
      </c>
      <c r="Y72" s="476"/>
      <c r="Z72" s="476"/>
      <c r="AA72" s="476"/>
      <c r="AB72" s="476"/>
      <c r="AC72" s="476"/>
      <c r="AD72" s="476"/>
      <c r="AE72" s="476"/>
      <c r="AF72" s="476"/>
    </row>
    <row r="73" spans="2:32">
      <c r="B73" s="476"/>
      <c r="C73" s="494" t="str">
        <f>IF(MasterSheet!$A$1=1,MasterSheet!C391,MasterSheet!B391)</f>
        <v>Ostala prava iz oblasti zdravstvene zaštite</v>
      </c>
      <c r="D73" s="495">
        <v>639432.91</v>
      </c>
      <c r="E73" s="496">
        <v>1579093.25</v>
      </c>
      <c r="F73" s="496">
        <v>626460.35</v>
      </c>
      <c r="G73" s="496">
        <v>1544704.71</v>
      </c>
      <c r="H73" s="496">
        <v>1166317.46</v>
      </c>
      <c r="I73" s="496">
        <v>678250.89</v>
      </c>
      <c r="J73" s="496">
        <v>1306714.3700000001</v>
      </c>
      <c r="K73" s="496">
        <v>1105331.22</v>
      </c>
      <c r="L73" s="496">
        <v>1786629.01</v>
      </c>
      <c r="M73" s="496">
        <v>1261101.8700000001</v>
      </c>
      <c r="N73" s="497">
        <v>1076426.2</v>
      </c>
      <c r="O73" s="525">
        <v>2021633.85</v>
      </c>
      <c r="P73" s="404">
        <f t="shared" si="3"/>
        <v>14792096.089999998</v>
      </c>
      <c r="Q73" s="408">
        <v>626460.35</v>
      </c>
      <c r="R73" s="408">
        <f t="shared" si="15"/>
        <v>15418556.439999998</v>
      </c>
      <c r="S73" s="408">
        <f>+'2013 - plan'!D72+'2013 - plan'!E72+'2013 - plan'!F72</f>
        <v>3399999.99</v>
      </c>
      <c r="T73" s="519">
        <f t="shared" si="16"/>
        <v>12018556.449999997</v>
      </c>
      <c r="U73" s="492"/>
      <c r="V73" s="492"/>
      <c r="W73" s="492"/>
      <c r="X73" s="526">
        <f t="shared" si="4"/>
        <v>0.44342144818489754</v>
      </c>
      <c r="Y73" s="476"/>
      <c r="Z73" s="476"/>
      <c r="AA73" s="476"/>
      <c r="AB73" s="476"/>
      <c r="AC73" s="476"/>
      <c r="AD73" s="476"/>
      <c r="AE73" s="476"/>
      <c r="AF73" s="476"/>
    </row>
    <row r="74" spans="2:32">
      <c r="B74" s="476"/>
      <c r="C74" s="494" t="str">
        <f>IF(MasterSheet!$A$1=1,MasterSheet!C392,MasterSheet!B392)</f>
        <v>Ostala prava iz oblasti zdravstvenog osiguranja</v>
      </c>
      <c r="D74" s="495">
        <v>370401.12</v>
      </c>
      <c r="E74" s="496">
        <v>620552.52</v>
      </c>
      <c r="F74" s="496">
        <v>638457.29</v>
      </c>
      <c r="G74" s="496">
        <v>505586.33999999997</v>
      </c>
      <c r="H74" s="496">
        <v>569999.48</v>
      </c>
      <c r="I74" s="496">
        <v>860418.68</v>
      </c>
      <c r="J74" s="496">
        <v>568338.07999999996</v>
      </c>
      <c r="K74" s="496">
        <v>637853.67999999993</v>
      </c>
      <c r="L74" s="496">
        <v>721453.07</v>
      </c>
      <c r="M74" s="496">
        <v>561941.62</v>
      </c>
      <c r="N74" s="497">
        <v>443816.17000000004</v>
      </c>
      <c r="O74" s="525">
        <v>1363707.31</v>
      </c>
      <c r="P74" s="404">
        <f t="shared" si="3"/>
        <v>7862525.3600000013</v>
      </c>
      <c r="Q74" s="408">
        <v>638457.29</v>
      </c>
      <c r="R74" s="408">
        <f t="shared" si="15"/>
        <v>8500982.6500000022</v>
      </c>
      <c r="S74" s="408">
        <f>+'2013 - plan'!D73+'2013 - plan'!E73+'2013 - plan'!F73</f>
        <v>1749999.9900000002</v>
      </c>
      <c r="T74" s="519">
        <f t="shared" si="16"/>
        <v>6750982.660000002</v>
      </c>
      <c r="U74" s="492"/>
      <c r="V74" s="492"/>
      <c r="W74" s="492"/>
      <c r="X74" s="526">
        <f t="shared" si="4"/>
        <v>0.23569427620732039</v>
      </c>
      <c r="Y74" s="476"/>
      <c r="Z74" s="476"/>
      <c r="AA74" s="476"/>
      <c r="AB74" s="476"/>
      <c r="AC74" s="476"/>
      <c r="AD74" s="476"/>
      <c r="AE74" s="476"/>
      <c r="AF74" s="476"/>
    </row>
    <row r="75" spans="2:32" ht="27.75" customHeight="1">
      <c r="B75" s="476"/>
      <c r="C75" s="527" t="str">
        <f>IF(MasterSheet!$A$1=1,MasterSheet!C393,MasterSheet!B393)</f>
        <v>Transferi institucijama pojedinicima nevladinom i javnom sektoru</v>
      </c>
      <c r="D75" s="253">
        <f>+SUM(D76:D81)</f>
        <v>4766352.82</v>
      </c>
      <c r="E75" s="254">
        <f t="shared" ref="E75:O75" si="20">+SUM(E76:E81)</f>
        <v>7183318.2799999993</v>
      </c>
      <c r="F75" s="254">
        <f t="shared" si="20"/>
        <v>8947545.6400000006</v>
      </c>
      <c r="G75" s="254">
        <f t="shared" si="20"/>
        <v>5884665.6100000003</v>
      </c>
      <c r="H75" s="254">
        <f t="shared" si="20"/>
        <v>7415737.6300000008</v>
      </c>
      <c r="I75" s="254">
        <f t="shared" si="20"/>
        <v>7060820.2999999998</v>
      </c>
      <c r="J75" s="254">
        <f t="shared" si="20"/>
        <v>5861351.5199999996</v>
      </c>
      <c r="K75" s="254">
        <f t="shared" si="20"/>
        <v>9038041.9700000007</v>
      </c>
      <c r="L75" s="254">
        <f t="shared" si="20"/>
        <v>8245712.2599999998</v>
      </c>
      <c r="M75" s="254">
        <f t="shared" si="20"/>
        <v>7298462.0700000012</v>
      </c>
      <c r="N75" s="340">
        <f t="shared" si="20"/>
        <v>4753269.4800000004</v>
      </c>
      <c r="O75" s="398">
        <f t="shared" si="20"/>
        <v>17851828.629999999</v>
      </c>
      <c r="P75" s="258">
        <f t="shared" si="3"/>
        <v>94307106.209999993</v>
      </c>
      <c r="Q75" s="258">
        <v>8947545.6400000006</v>
      </c>
      <c r="R75" s="258">
        <f t="shared" si="15"/>
        <v>103254651.84999999</v>
      </c>
      <c r="S75" s="258">
        <f>+'2013 - plan'!D74+'2013 - plan'!E74+'2013 - plan'!F74</f>
        <v>23320174.050000001</v>
      </c>
      <c r="T75" s="519">
        <f t="shared" si="16"/>
        <v>79934477.799999997</v>
      </c>
      <c r="U75" s="492"/>
      <c r="V75" s="492"/>
      <c r="W75" s="492"/>
      <c r="X75" s="259">
        <f t="shared" si="4"/>
        <v>2.8270363682964117</v>
      </c>
      <c r="Y75" s="476"/>
      <c r="Z75" s="476"/>
      <c r="AA75" s="476"/>
      <c r="AB75" s="476"/>
      <c r="AC75" s="476"/>
      <c r="AD75" s="476"/>
      <c r="AE75" s="476"/>
      <c r="AF75" s="476"/>
    </row>
    <row r="76" spans="2:32">
      <c r="B76" s="476"/>
      <c r="C76" s="494" t="str">
        <f>IF(MasterSheet!$A$1=1,MasterSheet!C394,MasterSheet!B394)</f>
        <v>Transferi javnim institucijama</v>
      </c>
      <c r="D76" s="495">
        <v>4359419.74</v>
      </c>
      <c r="E76" s="496">
        <v>5926531.1499999994</v>
      </c>
      <c r="F76" s="496">
        <v>6814693.6900000004</v>
      </c>
      <c r="G76" s="496">
        <v>4020786.17</v>
      </c>
      <c r="H76" s="496">
        <v>5924405.5600000005</v>
      </c>
      <c r="I76" s="496">
        <v>5511337.29</v>
      </c>
      <c r="J76" s="496">
        <v>3622572.18</v>
      </c>
      <c r="K76" s="496">
        <v>7062054.1800000006</v>
      </c>
      <c r="L76" s="496">
        <v>6729541.9399999995</v>
      </c>
      <c r="M76" s="496">
        <v>5331028.5200000005</v>
      </c>
      <c r="N76" s="497">
        <v>3551707.24</v>
      </c>
      <c r="O76" s="525">
        <v>11762437.76</v>
      </c>
      <c r="P76" s="408">
        <f t="shared" si="3"/>
        <v>70616515.420000002</v>
      </c>
      <c r="Q76" s="408">
        <v>6814693.6900000004</v>
      </c>
      <c r="R76" s="408">
        <f t="shared" si="15"/>
        <v>77431209.109999999</v>
      </c>
      <c r="S76" s="408">
        <f>+'2013 - plan'!D75+'2013 - plan'!E75+'2013 - plan'!F75</f>
        <v>18019117.5</v>
      </c>
      <c r="T76" s="519">
        <f t="shared" si="16"/>
        <v>59412091.609999999</v>
      </c>
      <c r="U76" s="492"/>
      <c r="V76" s="492"/>
      <c r="W76" s="492"/>
      <c r="X76" s="526">
        <f t="shared" si="4"/>
        <v>2.1168654761833392</v>
      </c>
      <c r="Y76" s="476"/>
      <c r="Z76" s="476"/>
      <c r="AA76" s="476"/>
      <c r="AB76" s="476"/>
      <c r="AC76" s="476"/>
      <c r="AD76" s="476"/>
      <c r="AE76" s="476"/>
      <c r="AF76" s="476"/>
    </row>
    <row r="77" spans="2:32">
      <c r="B77" s="476"/>
      <c r="C77" s="494" t="str">
        <f>IF(MasterSheet!$A$1=1,MasterSheet!C395,MasterSheet!B395)</f>
        <v>Transferi nevladinim organizacijama</v>
      </c>
      <c r="D77" s="495">
        <v>0</v>
      </c>
      <c r="E77" s="496">
        <v>45833.34</v>
      </c>
      <c r="F77" s="496">
        <v>23116.67</v>
      </c>
      <c r="G77" s="496">
        <v>0</v>
      </c>
      <c r="H77" s="496">
        <v>22916.67</v>
      </c>
      <c r="I77" s="496">
        <v>22916.67</v>
      </c>
      <c r="J77" s="496">
        <v>69816.67</v>
      </c>
      <c r="K77" s="496">
        <v>129466.67</v>
      </c>
      <c r="L77" s="496">
        <v>136466.66999999998</v>
      </c>
      <c r="M77" s="496">
        <v>67316.67</v>
      </c>
      <c r="N77" s="497">
        <v>64700</v>
      </c>
      <c r="O77" s="525">
        <v>1798665.99</v>
      </c>
      <c r="P77" s="408">
        <f t="shared" si="3"/>
        <v>2381216.02</v>
      </c>
      <c r="Q77" s="408">
        <v>23116.67</v>
      </c>
      <c r="R77" s="408">
        <f t="shared" si="15"/>
        <v>2404332.69</v>
      </c>
      <c r="S77" s="408">
        <f>+'2013 - plan'!D76+'2013 - plan'!E76+'2013 - plan'!F76</f>
        <v>633656.55000000005</v>
      </c>
      <c r="T77" s="519">
        <f t="shared" si="16"/>
        <v>1770676.14</v>
      </c>
      <c r="U77" s="492"/>
      <c r="V77" s="492"/>
      <c r="W77" s="492"/>
      <c r="X77" s="526">
        <f t="shared" si="4"/>
        <v>7.1381516832039332E-2</v>
      </c>
      <c r="Y77" s="476"/>
      <c r="Z77" s="476"/>
      <c r="AA77" s="476"/>
      <c r="AB77" s="476"/>
      <c r="AC77" s="476"/>
      <c r="AD77" s="476"/>
      <c r="AE77" s="476"/>
      <c r="AF77" s="476"/>
    </row>
    <row r="78" spans="2:32">
      <c r="B78" s="476"/>
      <c r="C78" s="494" t="str">
        <f>IF(MasterSheet!$A$1=1,MasterSheet!C396,MasterSheet!B396)</f>
        <v>Transferi pojedincima</v>
      </c>
      <c r="D78" s="495">
        <v>406933.08</v>
      </c>
      <c r="E78" s="496">
        <v>1210953.79</v>
      </c>
      <c r="F78" s="496">
        <v>2107235.2799999998</v>
      </c>
      <c r="G78" s="496">
        <v>1859879.4400000002</v>
      </c>
      <c r="H78" s="496">
        <v>1468415.4</v>
      </c>
      <c r="I78" s="496">
        <v>1526566.34</v>
      </c>
      <c r="J78" s="496">
        <v>2167962.67</v>
      </c>
      <c r="K78" s="496">
        <v>1826221.12</v>
      </c>
      <c r="L78" s="496">
        <v>1376703.6500000001</v>
      </c>
      <c r="M78" s="496">
        <v>1884144.69</v>
      </c>
      <c r="N78" s="497">
        <v>930245.99999999988</v>
      </c>
      <c r="O78" s="525">
        <v>3058468.0799999996</v>
      </c>
      <c r="P78" s="408">
        <f t="shared" si="3"/>
        <v>19823729.539999999</v>
      </c>
      <c r="Q78" s="408">
        <v>2107235.2799999998</v>
      </c>
      <c r="R78" s="408">
        <f t="shared" si="15"/>
        <v>21930964.82</v>
      </c>
      <c r="S78" s="408">
        <f>+'2013 - plan'!D77+'2013 - plan'!E77+'2013 - plan'!F77</f>
        <v>4604900.01</v>
      </c>
      <c r="T78" s="519">
        <f t="shared" si="16"/>
        <v>17326064.810000002</v>
      </c>
      <c r="U78" s="492"/>
      <c r="V78" s="492"/>
      <c r="W78" s="492"/>
      <c r="X78" s="526">
        <f t="shared" si="4"/>
        <v>0.59425431038100662</v>
      </c>
      <c r="Y78" s="476"/>
      <c r="Z78" s="476"/>
      <c r="AA78" s="476"/>
      <c r="AB78" s="476"/>
      <c r="AC78" s="476"/>
      <c r="AD78" s="476"/>
      <c r="AE78" s="476"/>
      <c r="AF78" s="476"/>
    </row>
    <row r="79" spans="2:32">
      <c r="B79" s="476"/>
      <c r="C79" s="494" t="str">
        <f>IF(MasterSheet!$A$1=1,MasterSheet!C397,MasterSheet!B397)</f>
        <v>Transferi opštinama</v>
      </c>
      <c r="D79" s="495">
        <v>0</v>
      </c>
      <c r="E79" s="496">
        <v>0</v>
      </c>
      <c r="F79" s="496">
        <v>2500</v>
      </c>
      <c r="G79" s="496">
        <v>4000</v>
      </c>
      <c r="H79" s="496">
        <v>0</v>
      </c>
      <c r="I79" s="496">
        <v>0</v>
      </c>
      <c r="J79" s="496">
        <v>1000</v>
      </c>
      <c r="K79" s="496">
        <v>20300</v>
      </c>
      <c r="L79" s="496">
        <v>3000</v>
      </c>
      <c r="M79" s="496">
        <v>15972.19</v>
      </c>
      <c r="N79" s="497">
        <v>206616.24</v>
      </c>
      <c r="O79" s="525">
        <v>1232256.8</v>
      </c>
      <c r="P79" s="408">
        <f t="shared" si="3"/>
        <v>1485645.23</v>
      </c>
      <c r="Q79" s="408">
        <v>2500</v>
      </c>
      <c r="R79" s="408">
        <f t="shared" si="15"/>
        <v>1488145.23</v>
      </c>
      <c r="S79" s="408">
        <f>+'2013 - plan'!D78+'2013 - plan'!E78+'2013 - plan'!F78</f>
        <v>62499.990000000005</v>
      </c>
      <c r="T79" s="519">
        <f t="shared" si="16"/>
        <v>1425645.24</v>
      </c>
      <c r="U79" s="492"/>
      <c r="V79" s="492"/>
      <c r="W79" s="492"/>
      <c r="X79" s="526">
        <f t="shared" si="4"/>
        <v>4.4535064900026976E-2</v>
      </c>
      <c r="Y79" s="476"/>
      <c r="Z79" s="476"/>
      <c r="AA79" s="476"/>
      <c r="AB79" s="476"/>
      <c r="AC79" s="476"/>
      <c r="AD79" s="476"/>
      <c r="AE79" s="476"/>
      <c r="AF79" s="476"/>
    </row>
    <row r="80" spans="2:32">
      <c r="B80" s="476"/>
      <c r="C80" s="494" t="s">
        <v>411</v>
      </c>
      <c r="D80" s="495"/>
      <c r="E80" s="496"/>
      <c r="F80" s="496"/>
      <c r="G80" s="496"/>
      <c r="H80" s="496"/>
      <c r="I80" s="496"/>
      <c r="J80" s="496"/>
      <c r="K80" s="496"/>
      <c r="L80" s="496"/>
      <c r="M80" s="496"/>
      <c r="N80" s="497"/>
      <c r="O80" s="525"/>
      <c r="P80" s="408"/>
      <c r="Q80" s="408"/>
      <c r="R80" s="408"/>
      <c r="S80" s="408"/>
      <c r="T80" s="519"/>
      <c r="U80" s="492"/>
      <c r="V80" s="492"/>
      <c r="W80" s="492"/>
      <c r="X80" s="526"/>
      <c r="Y80" s="476"/>
      <c r="Z80" s="476"/>
      <c r="AA80" s="476"/>
      <c r="AB80" s="476"/>
      <c r="AC80" s="476"/>
      <c r="AD80" s="476"/>
      <c r="AE80" s="476"/>
      <c r="AF80" s="476"/>
    </row>
    <row r="81" spans="2:32" ht="13.5" thickBot="1">
      <c r="B81" s="476"/>
      <c r="C81" s="528" t="str">
        <f>IF(MasterSheet!$A$1=1,MasterSheet!C398,MasterSheet!B398)</f>
        <v>Transferi javnim preduzećima</v>
      </c>
      <c r="D81" s="529">
        <v>0</v>
      </c>
      <c r="E81" s="530">
        <v>0</v>
      </c>
      <c r="F81" s="530">
        <v>0</v>
      </c>
      <c r="G81" s="530">
        <v>0</v>
      </c>
      <c r="H81" s="530">
        <v>0</v>
      </c>
      <c r="I81" s="531">
        <v>0</v>
      </c>
      <c r="J81" s="531">
        <v>0</v>
      </c>
      <c r="K81" s="531">
        <v>0</v>
      </c>
      <c r="L81" s="531">
        <v>0</v>
      </c>
      <c r="M81" s="531">
        <v>0</v>
      </c>
      <c r="N81" s="532">
        <v>0</v>
      </c>
      <c r="O81" s="533">
        <v>0</v>
      </c>
      <c r="P81" s="409">
        <f t="shared" si="3"/>
        <v>0</v>
      </c>
      <c r="Q81" s="409">
        <v>0</v>
      </c>
      <c r="R81" s="409">
        <f t="shared" si="15"/>
        <v>0</v>
      </c>
      <c r="S81" s="409">
        <f>+'2013 - plan'!D79+'2013 - plan'!E79+'2013 - plan'!F79</f>
        <v>0</v>
      </c>
      <c r="T81" s="519">
        <f t="shared" si="16"/>
        <v>0</v>
      </c>
      <c r="U81" s="492"/>
      <c r="V81" s="492"/>
      <c r="W81" s="492"/>
      <c r="X81" s="534">
        <f t="shared" si="4"/>
        <v>0</v>
      </c>
      <c r="Y81" s="476"/>
      <c r="Z81" s="476"/>
      <c r="AA81" s="476"/>
      <c r="AB81" s="476"/>
      <c r="AC81" s="476"/>
      <c r="AD81" s="476"/>
      <c r="AE81" s="476"/>
      <c r="AF81" s="476"/>
    </row>
    <row r="82" spans="2:32" ht="14.25" thickTop="1" thickBot="1">
      <c r="B82" s="476"/>
      <c r="C82" s="481" t="str">
        <f>IF(MasterSheet!$A$1=1,MasterSheet!C400,MasterSheet!B400)</f>
        <v>Kapitalni budžet</v>
      </c>
      <c r="D82" s="278">
        <v>138077.81</v>
      </c>
      <c r="E82" s="279">
        <v>2008065.02</v>
      </c>
      <c r="F82" s="279">
        <v>4422241.25</v>
      </c>
      <c r="G82" s="279">
        <v>4197672.67</v>
      </c>
      <c r="H82" s="279">
        <v>4236917.4400000004</v>
      </c>
      <c r="I82" s="279">
        <v>4706155.42</v>
      </c>
      <c r="J82" s="344">
        <v>4524523.5699999994</v>
      </c>
      <c r="K82" s="281">
        <v>4216317.49</v>
      </c>
      <c r="L82" s="281">
        <v>3941356.57</v>
      </c>
      <c r="M82" s="281">
        <v>5975320.6699999999</v>
      </c>
      <c r="N82" s="282">
        <v>6045846.2699999996</v>
      </c>
      <c r="O82" s="282">
        <v>17373008.68</v>
      </c>
      <c r="P82" s="535">
        <f t="shared" si="3"/>
        <v>61785502.860000007</v>
      </c>
      <c r="Q82" s="535">
        <v>4422241.25</v>
      </c>
      <c r="R82" s="535">
        <f t="shared" si="15"/>
        <v>66207744.110000007</v>
      </c>
      <c r="S82" s="535">
        <f>+'2013 - plan'!D80+'2013 - plan'!E80+'2013 - plan'!F80</f>
        <v>16409750.01</v>
      </c>
      <c r="T82" s="519">
        <f t="shared" si="16"/>
        <v>49797994.100000009</v>
      </c>
      <c r="U82" s="492"/>
      <c r="V82" s="492"/>
      <c r="W82" s="492"/>
      <c r="X82" s="536">
        <f t="shared" si="4"/>
        <v>1.852138938817111</v>
      </c>
      <c r="Y82" s="476"/>
      <c r="Z82" s="476"/>
      <c r="AA82" s="476"/>
      <c r="AB82" s="476"/>
      <c r="AC82" s="476"/>
      <c r="AD82" s="476"/>
      <c r="AE82" s="476"/>
      <c r="AF82" s="476"/>
    </row>
    <row r="83" spans="2:32" ht="13.5" thickTop="1">
      <c r="B83" s="476"/>
      <c r="C83" s="494" t="str">
        <f>IF(MasterSheet!$A$1=1,MasterSheet!C401,MasterSheet!B401)</f>
        <v>Pozajmice i krediti</v>
      </c>
      <c r="D83" s="537">
        <v>5000</v>
      </c>
      <c r="E83" s="538">
        <v>57001.11</v>
      </c>
      <c r="F83" s="538">
        <v>614160.66</v>
      </c>
      <c r="G83" s="538">
        <v>220833.34</v>
      </c>
      <c r="H83" s="538">
        <v>331814</v>
      </c>
      <c r="I83" s="538">
        <v>6656</v>
      </c>
      <c r="J83" s="538">
        <v>27500</v>
      </c>
      <c r="K83" s="538">
        <v>40000</v>
      </c>
      <c r="L83" s="538">
        <v>17507.28</v>
      </c>
      <c r="M83" s="538">
        <v>533513.18999999994</v>
      </c>
      <c r="N83" s="539">
        <v>69960</v>
      </c>
      <c r="O83" s="525">
        <v>828836.39999999991</v>
      </c>
      <c r="P83" s="410">
        <f t="shared" si="3"/>
        <v>2752781.9799999995</v>
      </c>
      <c r="Q83" s="410">
        <v>614160.66</v>
      </c>
      <c r="R83" s="410">
        <f t="shared" si="15"/>
        <v>3366942.6399999997</v>
      </c>
      <c r="S83" s="410">
        <f>+'2013 - plan'!D81+'2013 - plan'!E81+'2013 - plan'!F81</f>
        <v>430000.02</v>
      </c>
      <c r="T83" s="519">
        <f t="shared" si="16"/>
        <v>2936942.6199999996</v>
      </c>
      <c r="U83" s="492"/>
      <c r="V83" s="492"/>
      <c r="W83" s="492"/>
      <c r="X83" s="540">
        <f t="shared" si="4"/>
        <v>8.2519919062322006E-2</v>
      </c>
      <c r="Y83" s="476"/>
      <c r="Z83" s="476"/>
      <c r="AA83" s="476"/>
      <c r="AB83" s="476"/>
      <c r="AC83" s="476"/>
      <c r="AD83" s="476"/>
      <c r="AE83" s="476"/>
      <c r="AF83" s="476"/>
    </row>
    <row r="84" spans="2:32" ht="13.5" thickBot="1">
      <c r="B84" s="476"/>
      <c r="C84" s="528" t="str">
        <f>IF(MasterSheet!$A$1=1,MasterSheet!C402,MasterSheet!B402)</f>
        <v>Rezerve</v>
      </c>
      <c r="D84" s="529">
        <v>152480</v>
      </c>
      <c r="E84" s="530">
        <v>69850</v>
      </c>
      <c r="F84" s="530">
        <v>381882.21</v>
      </c>
      <c r="G84" s="530">
        <v>795860</v>
      </c>
      <c r="H84" s="530">
        <v>1010265.09</v>
      </c>
      <c r="I84" s="531">
        <v>3303845.5</v>
      </c>
      <c r="J84" s="531">
        <v>2217610</v>
      </c>
      <c r="K84" s="531">
        <v>1221150.82</v>
      </c>
      <c r="L84" s="531">
        <v>2522421.1</v>
      </c>
      <c r="M84" s="531">
        <v>283431.86</v>
      </c>
      <c r="N84" s="532">
        <v>862021</v>
      </c>
      <c r="O84" s="533">
        <v>1306027.21</v>
      </c>
      <c r="P84" s="409">
        <f t="shared" si="3"/>
        <v>14126844.789999999</v>
      </c>
      <c r="Q84" s="409">
        <v>381882.21</v>
      </c>
      <c r="R84" s="409">
        <f t="shared" si="15"/>
        <v>14508727</v>
      </c>
      <c r="S84" s="409">
        <f>+'2013 - plan'!D82+'2013 - plan'!E82+'2013 - plan'!F82</f>
        <v>1839017.3699999996</v>
      </c>
      <c r="T84" s="519">
        <f t="shared" si="16"/>
        <v>12669709.630000001</v>
      </c>
      <c r="U84" s="492"/>
      <c r="V84" s="492"/>
      <c r="W84" s="492"/>
      <c r="X84" s="534">
        <f t="shared" si="4"/>
        <v>0.42347926466620694</v>
      </c>
      <c r="Y84" s="476"/>
      <c r="Z84" s="476"/>
      <c r="AA84" s="476"/>
      <c r="AB84" s="476"/>
      <c r="AC84" s="476"/>
      <c r="AD84" s="476"/>
      <c r="AE84" s="476"/>
      <c r="AF84" s="476"/>
    </row>
    <row r="85" spans="2:32" ht="14.25" thickTop="1" thickBot="1">
      <c r="B85" s="476"/>
      <c r="C85" s="528" t="str">
        <f>IF(MasterSheet!$A$1=1,MasterSheet!C411,MasterSheet!B411)</f>
        <v>Otplata garancija</v>
      </c>
      <c r="D85" s="529">
        <v>0</v>
      </c>
      <c r="E85" s="530">
        <v>0</v>
      </c>
      <c r="F85" s="530">
        <v>0</v>
      </c>
      <c r="G85" s="530">
        <v>145520.37</v>
      </c>
      <c r="H85" s="530">
        <v>0</v>
      </c>
      <c r="I85" s="531">
        <v>0</v>
      </c>
      <c r="J85" s="365">
        <v>60056480</v>
      </c>
      <c r="K85" s="365">
        <v>42900294.009999998</v>
      </c>
      <c r="L85" s="541">
        <v>0</v>
      </c>
      <c r="M85" s="541">
        <v>0</v>
      </c>
      <c r="N85" s="541">
        <v>3561508.52</v>
      </c>
      <c r="O85" s="533">
        <v>575548.03</v>
      </c>
      <c r="P85" s="409">
        <f>SUM(D85:O85)</f>
        <v>107239350.92999999</v>
      </c>
      <c r="Q85" s="409">
        <v>0</v>
      </c>
      <c r="R85" s="542">
        <f t="shared" si="15"/>
        <v>107239350.92999999</v>
      </c>
      <c r="S85" s="542"/>
      <c r="T85" s="543"/>
      <c r="U85" s="543"/>
      <c r="V85" s="543"/>
      <c r="W85" s="543"/>
      <c r="X85" s="534">
        <f t="shared" si="4"/>
        <v>3.2147052048922329</v>
      </c>
      <c r="Y85" s="476"/>
      <c r="Z85" s="476"/>
      <c r="AA85" s="476"/>
      <c r="AB85" s="476"/>
      <c r="AC85" s="476"/>
      <c r="AD85" s="476"/>
      <c r="AE85" s="476"/>
      <c r="AF85" s="476"/>
    </row>
    <row r="86" spans="2:32" ht="14.25" thickTop="1" thickBot="1">
      <c r="B86" s="476"/>
      <c r="C86" s="528" t="s">
        <v>412</v>
      </c>
      <c r="D86" s="544"/>
      <c r="E86" s="545"/>
      <c r="F86" s="545"/>
      <c r="G86" s="545"/>
      <c r="H86" s="545"/>
      <c r="I86" s="546"/>
      <c r="J86" s="369"/>
      <c r="K86" s="369"/>
      <c r="L86" s="546"/>
      <c r="M86" s="546"/>
      <c r="N86" s="546"/>
      <c r="O86" s="547"/>
      <c r="P86" s="408"/>
      <c r="Q86" s="408"/>
      <c r="R86" s="519"/>
      <c r="S86" s="519"/>
      <c r="T86" s="492"/>
      <c r="U86" s="492"/>
      <c r="V86" s="492"/>
      <c r="W86" s="492"/>
      <c r="X86" s="526"/>
      <c r="Y86" s="476"/>
      <c r="Z86" s="476"/>
      <c r="AA86" s="476"/>
      <c r="AB86" s="476"/>
      <c r="AC86" s="476"/>
      <c r="AD86" s="476"/>
      <c r="AE86" s="476"/>
      <c r="AF86" s="476"/>
    </row>
    <row r="87" spans="2:32" ht="14.25" thickTop="1" thickBot="1">
      <c r="B87" s="476"/>
      <c r="C87" s="481" t="str">
        <f>IF(MasterSheet!$A$1=1,MasterSheet!C405,MasterSheet!B405)</f>
        <v>Korigovani Suficit/ Deficit</v>
      </c>
      <c r="D87" s="517">
        <f>+D19-D52</f>
        <v>-25779543.51000005</v>
      </c>
      <c r="E87" s="517">
        <f t="shared" ref="E87:N87" si="21">+E19-E52</f>
        <v>-18801642.125214204</v>
      </c>
      <c r="F87" s="517">
        <f t="shared" si="21"/>
        <v>-14921549.364283636</v>
      </c>
      <c r="G87" s="517">
        <f t="shared" si="21"/>
        <v>-15748036.443259314</v>
      </c>
      <c r="H87" s="517">
        <f t="shared" si="21"/>
        <v>-1214214.6201670915</v>
      </c>
      <c r="I87" s="517">
        <f t="shared" si="21"/>
        <v>-147680.48338963091</v>
      </c>
      <c r="J87" s="517">
        <f t="shared" si="21"/>
        <v>-37817120.37571454</v>
      </c>
      <c r="K87" s="517">
        <f t="shared" si="21"/>
        <v>-15996581.100902304</v>
      </c>
      <c r="L87" s="517">
        <f t="shared" si="21"/>
        <v>-1864791.9790550172</v>
      </c>
      <c r="M87" s="517">
        <f t="shared" si="21"/>
        <v>19340358.247521475</v>
      </c>
      <c r="N87" s="517">
        <f t="shared" si="21"/>
        <v>-1975734.5071831495</v>
      </c>
      <c r="O87" s="518">
        <f>+O19-O52</f>
        <v>-5012894.1212701499</v>
      </c>
      <c r="P87" s="402">
        <f>SUM(D87:O87)</f>
        <v>-119939430.38291761</v>
      </c>
      <c r="Q87" s="402"/>
      <c r="R87" s="492"/>
      <c r="S87" s="492"/>
      <c r="T87" s="492"/>
      <c r="U87" s="492"/>
      <c r="V87" s="492"/>
      <c r="W87" s="492"/>
      <c r="X87" s="485">
        <f t="shared" ref="X87:X98" si="22">+P87/$D$14*100</f>
        <v>-3.5954144423669057</v>
      </c>
      <c r="Y87" s="509"/>
      <c r="Z87" s="476"/>
      <c r="AA87" s="476"/>
      <c r="AB87" s="476"/>
      <c r="AC87" s="476"/>
      <c r="AD87" s="476"/>
      <c r="AE87" s="476"/>
      <c r="AF87" s="476"/>
    </row>
    <row r="88" spans="2:32" ht="14.25" thickTop="1" thickBot="1">
      <c r="B88" s="476"/>
      <c r="C88" s="481" t="str">
        <f>IF(MasterSheet!$A$1=1,MasterSheet!C406,MasterSheet!B406)</f>
        <v>Primarni deficit</v>
      </c>
      <c r="D88" s="517">
        <f>+D87+D64</f>
        <v>-25225753.000000048</v>
      </c>
      <c r="E88" s="517">
        <f t="shared" ref="E88:O88" si="23">+E87+E64</f>
        <v>-17040290.775214203</v>
      </c>
      <c r="F88" s="517">
        <f t="shared" si="23"/>
        <v>-12784646.744283635</v>
      </c>
      <c r="G88" s="517">
        <f t="shared" si="23"/>
        <v>9079435.686740689</v>
      </c>
      <c r="H88" s="517">
        <f t="shared" si="23"/>
        <v>-88798.690167091321</v>
      </c>
      <c r="I88" s="517">
        <f t="shared" si="23"/>
        <v>3646265.9666103693</v>
      </c>
      <c r="J88" s="517">
        <f t="shared" si="23"/>
        <v>-32077905.185714543</v>
      </c>
      <c r="K88" s="517">
        <f t="shared" si="23"/>
        <v>-13893001.010902304</v>
      </c>
      <c r="L88" s="517">
        <f t="shared" si="23"/>
        <v>16849784.970944986</v>
      </c>
      <c r="M88" s="517">
        <f t="shared" si="23"/>
        <v>20137746.537521474</v>
      </c>
      <c r="N88" s="517">
        <f t="shared" si="23"/>
        <v>-1226615.7271831494</v>
      </c>
      <c r="O88" s="518">
        <f t="shared" si="23"/>
        <v>112078.37872985005</v>
      </c>
      <c r="P88" s="402">
        <f t="shared" ref="P88:P98" si="24">SUM(D88:O88)</f>
        <v>-52511699.592917599</v>
      </c>
      <c r="Q88" s="492"/>
      <c r="R88" s="492"/>
      <c r="S88" s="492"/>
      <c r="T88" s="492"/>
      <c r="U88" s="492"/>
      <c r="V88" s="492"/>
      <c r="W88" s="492"/>
      <c r="X88" s="485">
        <f t="shared" si="22"/>
        <v>-1.574138900833886</v>
      </c>
      <c r="Y88" s="476"/>
      <c r="Z88" s="476"/>
      <c r="AA88" s="476"/>
      <c r="AB88" s="476"/>
      <c r="AC88" s="476"/>
      <c r="AD88" s="476"/>
      <c r="AE88" s="476"/>
      <c r="AF88" s="476"/>
    </row>
    <row r="89" spans="2:32" ht="14.25" thickTop="1" thickBot="1">
      <c r="B89" s="476"/>
      <c r="C89" s="481" t="str">
        <f>IF(MasterSheet!$A$1=1,MasterSheet!C407,MasterSheet!B407)</f>
        <v>Otplata duga</v>
      </c>
      <c r="D89" s="517">
        <f>+SUM(D90:D92)</f>
        <v>16061025.709999999</v>
      </c>
      <c r="E89" s="517">
        <f t="shared" ref="E89:O89" si="25">+SUM(E90:E92)</f>
        <v>7375048.8699999992</v>
      </c>
      <c r="F89" s="517">
        <f t="shared" si="25"/>
        <v>7217299.5099999998</v>
      </c>
      <c r="G89" s="517">
        <f t="shared" si="25"/>
        <v>7894827.54</v>
      </c>
      <c r="H89" s="517">
        <f t="shared" si="25"/>
        <v>5565089.5</v>
      </c>
      <c r="I89" s="517">
        <f t="shared" si="25"/>
        <v>18466625.890000001</v>
      </c>
      <c r="J89" s="517">
        <f t="shared" si="25"/>
        <v>34603919.259999998</v>
      </c>
      <c r="K89" s="517">
        <f t="shared" si="25"/>
        <v>16979858.109999999</v>
      </c>
      <c r="L89" s="517">
        <f t="shared" si="25"/>
        <v>24394432.170000002</v>
      </c>
      <c r="M89" s="517">
        <f t="shared" si="25"/>
        <v>14005707.239999998</v>
      </c>
      <c r="N89" s="517">
        <f t="shared" si="25"/>
        <v>17570784.68</v>
      </c>
      <c r="O89" s="518">
        <f t="shared" si="25"/>
        <v>71642809.530000001</v>
      </c>
      <c r="P89" s="402">
        <f t="shared" si="24"/>
        <v>241777428.01000002</v>
      </c>
      <c r="Q89" s="492"/>
      <c r="R89" s="492"/>
      <c r="S89" s="492"/>
      <c r="T89" s="492"/>
      <c r="U89" s="492"/>
      <c r="V89" s="492"/>
      <c r="W89" s="492"/>
      <c r="X89" s="485">
        <f t="shared" si="22"/>
        <v>7.2477420788992486</v>
      </c>
      <c r="Y89" s="476"/>
      <c r="Z89" s="476"/>
      <c r="AA89" s="476"/>
      <c r="AB89" s="476"/>
      <c r="AC89" s="476"/>
      <c r="AD89" s="476"/>
      <c r="AE89" s="476"/>
      <c r="AF89" s="476"/>
    </row>
    <row r="90" spans="2:32" ht="13.5" thickTop="1">
      <c r="B90" s="476"/>
      <c r="C90" s="494" t="str">
        <f>IF(MasterSheet!$A$1=1,MasterSheet!C408,MasterSheet!B408)</f>
        <v>Otplata duga rezidentima</v>
      </c>
      <c r="D90" s="537">
        <v>10400865.82</v>
      </c>
      <c r="E90" s="538">
        <v>889367.83</v>
      </c>
      <c r="F90" s="538">
        <v>1750313.77</v>
      </c>
      <c r="G90" s="538">
        <v>3128301.99</v>
      </c>
      <c r="H90" s="538">
        <v>1945669.64</v>
      </c>
      <c r="I90" s="538">
        <v>989736.54</v>
      </c>
      <c r="J90" s="538">
        <v>4774307.72</v>
      </c>
      <c r="K90" s="538">
        <v>9944955.3699999992</v>
      </c>
      <c r="L90" s="538">
        <v>12179630.32</v>
      </c>
      <c r="M90" s="538">
        <v>7710797.4800000004</v>
      </c>
      <c r="N90" s="539">
        <v>10161021.360000001</v>
      </c>
      <c r="O90" s="525">
        <v>48820983.07</v>
      </c>
      <c r="P90" s="408">
        <f t="shared" si="24"/>
        <v>112695950.91</v>
      </c>
      <c r="Q90" s="492"/>
      <c r="R90" s="492"/>
      <c r="S90" s="492"/>
      <c r="T90" s="492"/>
      <c r="U90" s="492"/>
      <c r="V90" s="492"/>
      <c r="W90" s="492"/>
      <c r="X90" s="526">
        <f t="shared" si="22"/>
        <v>3.3782772538145629</v>
      </c>
      <c r="Y90" s="476"/>
      <c r="Z90" s="476"/>
      <c r="AA90" s="476"/>
      <c r="AB90" s="476"/>
      <c r="AC90" s="476"/>
      <c r="AD90" s="476"/>
      <c r="AE90" s="476"/>
      <c r="AF90" s="476"/>
    </row>
    <row r="91" spans="2:32">
      <c r="B91" s="476"/>
      <c r="C91" s="494" t="str">
        <f>IF(MasterSheet!$A$1=1,MasterSheet!C409,MasterSheet!B409)</f>
        <v>Otplata duga nerezidentima</v>
      </c>
      <c r="D91" s="495">
        <v>3134669.41</v>
      </c>
      <c r="E91" s="496">
        <v>158802.38</v>
      </c>
      <c r="F91" s="496">
        <v>3318984.81</v>
      </c>
      <c r="G91" s="496">
        <v>2298414.4</v>
      </c>
      <c r="H91" s="496">
        <v>2516927.7599999998</v>
      </c>
      <c r="I91" s="496">
        <v>11294736.17</v>
      </c>
      <c r="J91" s="496">
        <v>14484226.060000001</v>
      </c>
      <c r="K91" s="496">
        <v>790205.48</v>
      </c>
      <c r="L91" s="496">
        <v>7014425.7999999998</v>
      </c>
      <c r="M91" s="496">
        <v>3516922.29</v>
      </c>
      <c r="N91" s="497">
        <v>4899072.42</v>
      </c>
      <c r="O91" s="525">
        <v>15375518.51</v>
      </c>
      <c r="P91" s="408">
        <f t="shared" si="24"/>
        <v>68802905.489999995</v>
      </c>
      <c r="Q91" s="492"/>
      <c r="R91" s="492"/>
      <c r="S91" s="492"/>
      <c r="T91" s="492"/>
      <c r="U91" s="492"/>
      <c r="V91" s="492"/>
      <c r="W91" s="492"/>
      <c r="X91" s="526">
        <f t="shared" si="22"/>
        <v>2.0624990404388619</v>
      </c>
      <c r="Y91" s="476"/>
      <c r="Z91" s="476"/>
      <c r="AA91" s="476"/>
      <c r="AB91" s="476"/>
      <c r="AC91" s="476"/>
      <c r="AD91" s="476"/>
      <c r="AE91" s="476"/>
      <c r="AF91" s="476"/>
    </row>
    <row r="92" spans="2:32" ht="13.5" thickBot="1">
      <c r="B92" s="476"/>
      <c r="C92" s="494" t="str">
        <f>IF(MasterSheet!$A$1=1,MasterSheet!C410,MasterSheet!B410)</f>
        <v>Otplata obaveza iz prethodnog perioda</v>
      </c>
      <c r="D92" s="529">
        <v>2525490.4799999991</v>
      </c>
      <c r="E92" s="531">
        <v>6326878.6599999992</v>
      </c>
      <c r="F92" s="531">
        <v>2148000.9299999992</v>
      </c>
      <c r="G92" s="531">
        <v>2468111.1499999994</v>
      </c>
      <c r="H92" s="531">
        <v>1102492.1000000001</v>
      </c>
      <c r="I92" s="531">
        <v>6182153.1800000016</v>
      </c>
      <c r="J92" s="531">
        <v>15345385.479999999</v>
      </c>
      <c r="K92" s="531">
        <v>6244697.2599999979</v>
      </c>
      <c r="L92" s="531">
        <v>5200376.05</v>
      </c>
      <c r="M92" s="531">
        <v>2777987.4699999997</v>
      </c>
      <c r="N92" s="532">
        <v>2510690.9</v>
      </c>
      <c r="O92" s="525">
        <v>7446307.9500000011</v>
      </c>
      <c r="P92" s="408">
        <f t="shared" si="24"/>
        <v>60278571.609999992</v>
      </c>
      <c r="Q92" s="492"/>
      <c r="R92" s="492"/>
      <c r="S92" s="492"/>
      <c r="T92" s="492"/>
      <c r="U92" s="492"/>
      <c r="V92" s="492"/>
      <c r="W92" s="492"/>
      <c r="X92" s="526">
        <f t="shared" si="22"/>
        <v>1.8069657846458225</v>
      </c>
      <c r="Y92" s="476"/>
      <c r="Z92" s="476"/>
      <c r="AA92" s="476"/>
      <c r="AB92" s="476"/>
      <c r="AC92" s="476"/>
      <c r="AD92" s="476"/>
      <c r="AE92" s="476"/>
      <c r="AF92" s="476"/>
    </row>
    <row r="93" spans="2:32" ht="14.25" thickTop="1" thickBot="1">
      <c r="B93" s="476"/>
      <c r="C93" s="481" t="str">
        <f>IF(MasterSheet!$A$1=1,MasterSheet!C412,MasterSheet!B412)</f>
        <v>Nedostajuća sredstva</v>
      </c>
      <c r="D93" s="517">
        <f>+D87-D89</f>
        <v>-41840569.220000051</v>
      </c>
      <c r="E93" s="517">
        <f t="shared" ref="E93:O93" si="26">+E87-E89</f>
        <v>-26176690.995214202</v>
      </c>
      <c r="F93" s="517">
        <f t="shared" si="26"/>
        <v>-22138848.874283634</v>
      </c>
      <c r="G93" s="517">
        <f t="shared" si="26"/>
        <v>-23642863.983259313</v>
      </c>
      <c r="H93" s="517">
        <f t="shared" si="26"/>
        <v>-6779304.1201670915</v>
      </c>
      <c r="I93" s="517">
        <f t="shared" si="26"/>
        <v>-18614306.373389632</v>
      </c>
      <c r="J93" s="517">
        <f t="shared" si="26"/>
        <v>-72421039.635714531</v>
      </c>
      <c r="K93" s="517">
        <f t="shared" si="26"/>
        <v>-32976439.210902303</v>
      </c>
      <c r="L93" s="517">
        <f t="shared" si="26"/>
        <v>-26259224.149055019</v>
      </c>
      <c r="M93" s="517">
        <f t="shared" si="26"/>
        <v>5334651.0075214766</v>
      </c>
      <c r="N93" s="517">
        <f t="shared" si="26"/>
        <v>-19546519.187183149</v>
      </c>
      <c r="O93" s="518">
        <f t="shared" si="26"/>
        <v>-76655703.651270151</v>
      </c>
      <c r="P93" s="402">
        <f>SUM(D93:O93)</f>
        <v>-361716858.39291763</v>
      </c>
      <c r="Q93" s="492"/>
      <c r="R93" s="492"/>
      <c r="S93" s="492"/>
      <c r="T93" s="492"/>
      <c r="U93" s="492"/>
      <c r="V93" s="492"/>
      <c r="W93" s="492"/>
      <c r="X93" s="485">
        <f t="shared" si="22"/>
        <v>-10.843156521266154</v>
      </c>
      <c r="Y93" s="476"/>
      <c r="Z93" s="476"/>
      <c r="AA93" s="476"/>
      <c r="AB93" s="476"/>
      <c r="AC93" s="476"/>
      <c r="AD93" s="476"/>
      <c r="AE93" s="476"/>
      <c r="AF93" s="476"/>
    </row>
    <row r="94" spans="2:32" ht="14.25" thickTop="1" thickBot="1">
      <c r="B94" s="476"/>
      <c r="C94" s="481" t="str">
        <f>IF(MasterSheet!$A$1=1,MasterSheet!C413,MasterSheet!B413)</f>
        <v>Finansiranje</v>
      </c>
      <c r="D94" s="517">
        <f>+SUM(D95:D98)</f>
        <v>41840569.220000051</v>
      </c>
      <c r="E94" s="517">
        <f t="shared" ref="E94:M94" si="27">+SUM(E95:E98)</f>
        <v>26176690.995214202</v>
      </c>
      <c r="F94" s="517">
        <f t="shared" si="27"/>
        <v>22138848.874283634</v>
      </c>
      <c r="G94" s="517">
        <f t="shared" si="27"/>
        <v>23642863.983259313</v>
      </c>
      <c r="H94" s="517">
        <f t="shared" si="27"/>
        <v>6779304.1201670915</v>
      </c>
      <c r="I94" s="517">
        <f t="shared" si="27"/>
        <v>18614306.373389632</v>
      </c>
      <c r="J94" s="517">
        <f t="shared" si="27"/>
        <v>72421039.635714531</v>
      </c>
      <c r="K94" s="517">
        <f t="shared" si="27"/>
        <v>32976439.210902303</v>
      </c>
      <c r="L94" s="517">
        <f t="shared" si="27"/>
        <v>26259224.149055019</v>
      </c>
      <c r="M94" s="517">
        <f t="shared" si="27"/>
        <v>-5334651.0075214766</v>
      </c>
      <c r="N94" s="517">
        <f t="shared" ref="N94:O94" si="28">SUM(N95:N98)</f>
        <v>19546519.187183149</v>
      </c>
      <c r="O94" s="518">
        <f t="shared" si="28"/>
        <v>76655703.651270151</v>
      </c>
      <c r="P94" s="402">
        <f t="shared" si="24"/>
        <v>361716858.39291763</v>
      </c>
      <c r="Q94" s="492"/>
      <c r="R94" s="492"/>
      <c r="S94" s="492"/>
      <c r="T94" s="492"/>
      <c r="U94" s="492"/>
      <c r="V94" s="492"/>
      <c r="W94" s="492"/>
      <c r="X94" s="485">
        <f t="shared" si="22"/>
        <v>10.843156521266154</v>
      </c>
      <c r="Y94" s="476"/>
      <c r="Z94" s="476"/>
      <c r="AA94" s="476"/>
      <c r="AB94" s="476"/>
      <c r="AC94" s="476"/>
      <c r="AD94" s="476"/>
      <c r="AE94" s="476"/>
      <c r="AF94" s="476"/>
    </row>
    <row r="95" spans="2:32" ht="13.5" thickTop="1">
      <c r="B95" s="476"/>
      <c r="C95" s="494" t="str">
        <f>IF(MasterSheet!$A$1=1,MasterSheet!C414,MasterSheet!B414)</f>
        <v>Pozajmice i krediti iz domaćih izvora</v>
      </c>
      <c r="D95" s="537">
        <v>0</v>
      </c>
      <c r="E95" s="538">
        <v>3971500</v>
      </c>
      <c r="F95" s="538">
        <v>23000000</v>
      </c>
      <c r="G95" s="538">
        <v>14499142</v>
      </c>
      <c r="H95" s="538">
        <v>4400000</v>
      </c>
      <c r="I95" s="538">
        <v>7801000</v>
      </c>
      <c r="J95" s="538">
        <v>11000000</v>
      </c>
      <c r="K95" s="538">
        <v>44678500</v>
      </c>
      <c r="L95" s="538">
        <v>16000000</v>
      </c>
      <c r="M95" s="538">
        <v>0</v>
      </c>
      <c r="N95" s="539">
        <v>0</v>
      </c>
      <c r="O95" s="525">
        <v>20000000</v>
      </c>
      <c r="P95" s="408">
        <f t="shared" si="24"/>
        <v>145350142</v>
      </c>
      <c r="Q95" s="492"/>
      <c r="R95" s="548"/>
      <c r="S95" s="492"/>
      <c r="T95" s="492"/>
      <c r="U95" s="492"/>
      <c r="V95" s="492"/>
      <c r="W95" s="492"/>
      <c r="X95" s="526">
        <f t="shared" si="22"/>
        <v>4.3571492550735931</v>
      </c>
      <c r="Y95" s="476"/>
      <c r="Z95" s="476"/>
      <c r="AA95" s="476"/>
      <c r="AB95" s="476"/>
      <c r="AC95" s="476"/>
      <c r="AD95" s="476"/>
      <c r="AE95" s="476"/>
      <c r="AF95" s="476"/>
    </row>
    <row r="96" spans="2:32">
      <c r="B96" s="476"/>
      <c r="C96" s="494" t="str">
        <f>IF(MasterSheet!$A$1=1,MasterSheet!C415,MasterSheet!B415)</f>
        <v>Pozajmice i krediti iz inostranih izvora</v>
      </c>
      <c r="D96" s="495">
        <v>35315594.670000002</v>
      </c>
      <c r="E96" s="496">
        <v>1296835.01</v>
      </c>
      <c r="F96" s="496">
        <v>1101008.74</v>
      </c>
      <c r="G96" s="496">
        <v>772062.14</v>
      </c>
      <c r="H96" s="496">
        <v>1139143.8400000001</v>
      </c>
      <c r="I96" s="496">
        <v>3391069.12</v>
      </c>
      <c r="J96" s="496">
        <v>59863883.469999999</v>
      </c>
      <c r="K96" s="496">
        <v>650880.35</v>
      </c>
      <c r="L96" s="496">
        <v>107867.28</v>
      </c>
      <c r="M96" s="496">
        <v>443723.69</v>
      </c>
      <c r="N96" s="497">
        <v>890239.71</v>
      </c>
      <c r="O96" s="525">
        <v>83544900.230000004</v>
      </c>
      <c r="P96" s="408">
        <f>SUM(D96:O96)</f>
        <v>188517208.25</v>
      </c>
      <c r="Q96" s="492"/>
      <c r="R96" s="492"/>
      <c r="S96" s="492"/>
      <c r="T96" s="492"/>
      <c r="U96" s="492"/>
      <c r="V96" s="492"/>
      <c r="W96" s="492"/>
      <c r="X96" s="526">
        <f t="shared" si="22"/>
        <v>5.6511648505650651</v>
      </c>
      <c r="Y96" s="476"/>
      <c r="Z96" s="476"/>
      <c r="AA96" s="476"/>
      <c r="AB96" s="476"/>
      <c r="AC96" s="476"/>
      <c r="AD96" s="476"/>
      <c r="AE96" s="476"/>
      <c r="AF96" s="476"/>
    </row>
    <row r="97" spans="2:32">
      <c r="B97" s="476"/>
      <c r="C97" s="494" t="str">
        <f>IF(MasterSheet!$A$1=1,MasterSheet!C417,MasterSheet!B417)</f>
        <v>Prihodi od privatizacije</v>
      </c>
      <c r="D97" s="495">
        <v>10542.3</v>
      </c>
      <c r="E97" s="496">
        <v>34351.879999999997</v>
      </c>
      <c r="F97" s="496">
        <v>12933.29</v>
      </c>
      <c r="G97" s="496">
        <v>120350.94</v>
      </c>
      <c r="H97" s="496">
        <v>206183.41</v>
      </c>
      <c r="I97" s="496">
        <v>461491.11</v>
      </c>
      <c r="J97" s="496">
        <v>435504.8</v>
      </c>
      <c r="K97" s="496">
        <v>828248.49</v>
      </c>
      <c r="L97" s="496">
        <v>315288.5</v>
      </c>
      <c r="M97" s="496">
        <v>261391.69</v>
      </c>
      <c r="N97" s="497">
        <v>330347.21000000002</v>
      </c>
      <c r="O97" s="525">
        <v>8932212.7300000004</v>
      </c>
      <c r="P97" s="408">
        <f t="shared" si="24"/>
        <v>11948846.35</v>
      </c>
      <c r="Q97" s="492"/>
      <c r="R97" s="492"/>
      <c r="S97" s="492"/>
      <c r="T97" s="492"/>
      <c r="U97" s="492"/>
      <c r="V97" s="492"/>
      <c r="W97" s="492"/>
      <c r="X97" s="526">
        <f t="shared" si="22"/>
        <v>0.35818958451991967</v>
      </c>
      <c r="Y97" s="476"/>
      <c r="Z97" s="476"/>
      <c r="AA97" s="476"/>
      <c r="AB97" s="476"/>
      <c r="AC97" s="476"/>
      <c r="AD97" s="476"/>
      <c r="AE97" s="476"/>
      <c r="AF97" s="476"/>
    </row>
    <row r="98" spans="2:32" ht="13.5" thickBot="1">
      <c r="B98" s="476"/>
      <c r="C98" s="549" t="str">
        <f>IF(MasterSheet!$A$1=1,MasterSheet!C418,MasterSheet!B418)</f>
        <v>Povećanje/smanjenje depozita</v>
      </c>
      <c r="D98" s="303">
        <f t="shared" ref="D98:O98" si="29">-D93-SUM(D95:D97)</f>
        <v>6514432.2500000522</v>
      </c>
      <c r="E98" s="327">
        <f t="shared" si="29"/>
        <v>20874004.105214201</v>
      </c>
      <c r="F98" s="327">
        <f t="shared" si="29"/>
        <v>-1975093.1557163633</v>
      </c>
      <c r="G98" s="327">
        <f t="shared" si="29"/>
        <v>8251308.9032593127</v>
      </c>
      <c r="H98" s="327">
        <f t="shared" si="29"/>
        <v>1033976.8701670915</v>
      </c>
      <c r="I98" s="304">
        <f t="shared" si="29"/>
        <v>6960746.1433896311</v>
      </c>
      <c r="J98" s="304">
        <f t="shared" si="29"/>
        <v>1121651.3657145351</v>
      </c>
      <c r="K98" s="304">
        <f t="shared" si="29"/>
        <v>-13181189.6290977</v>
      </c>
      <c r="L98" s="304">
        <f t="shared" si="29"/>
        <v>9836068.3690550197</v>
      </c>
      <c r="M98" s="304">
        <f t="shared" si="29"/>
        <v>-6039766.3875214765</v>
      </c>
      <c r="N98" s="349">
        <f t="shared" si="29"/>
        <v>18325932.267183147</v>
      </c>
      <c r="O98" s="464">
        <f t="shared" si="29"/>
        <v>-35821409.308729857</v>
      </c>
      <c r="P98" s="307">
        <f t="shared" si="24"/>
        <v>15900661.792917587</v>
      </c>
      <c r="Q98" s="494"/>
      <c r="R98" s="492"/>
      <c r="S98" s="492"/>
      <c r="T98" s="492"/>
      <c r="U98" s="492"/>
      <c r="V98" s="492"/>
      <c r="W98" s="492"/>
      <c r="X98" s="308">
        <f t="shared" si="22"/>
        <v>0.47665283110757473</v>
      </c>
      <c r="Y98" s="476"/>
      <c r="Z98" s="476"/>
      <c r="AA98" s="476"/>
      <c r="AB98" s="476"/>
      <c r="AC98" s="476"/>
      <c r="AD98" s="476"/>
      <c r="AE98" s="476"/>
      <c r="AF98" s="476"/>
    </row>
    <row r="99" spans="2:32" s="476" customFormat="1" ht="13.5" thickTop="1">
      <c r="C99" s="550" t="str">
        <f>IF(MasterSheet!$A$1=1,MasterSheet!C419,MasterSheet!B419)</f>
        <v>Izvor: Ministarstvo finansija Crne Gore</v>
      </c>
      <c r="D99" s="492"/>
      <c r="E99" s="492"/>
      <c r="F99" s="492"/>
      <c r="G99" s="492"/>
      <c r="H99" s="492"/>
      <c r="I99" s="492"/>
      <c r="J99" s="492"/>
      <c r="K99" s="492"/>
      <c r="L99" s="492"/>
      <c r="M99" s="492"/>
      <c r="N99" s="492"/>
      <c r="O99" s="492"/>
      <c r="P99" s="492"/>
      <c r="Q99" s="492"/>
      <c r="R99" s="492"/>
      <c r="S99" s="492"/>
      <c r="T99" s="492"/>
      <c r="U99" s="492"/>
      <c r="V99" s="492"/>
      <c r="W99" s="492"/>
      <c r="X99" s="492"/>
    </row>
    <row r="100" spans="2:32" s="476" customFormat="1">
      <c r="C100" s="551" t="s">
        <v>409</v>
      </c>
      <c r="D100" s="551"/>
      <c r="E100" s="551"/>
      <c r="F100" s="551"/>
      <c r="G100" s="551"/>
      <c r="H100" s="551"/>
      <c r="I100" s="551"/>
      <c r="J100" s="551"/>
      <c r="K100" s="551"/>
      <c r="L100" s="551"/>
      <c r="M100" s="551"/>
      <c r="N100" s="551"/>
      <c r="O100" s="551"/>
      <c r="P100" s="551"/>
      <c r="Q100" s="551"/>
      <c r="R100" s="551"/>
      <c r="S100" s="551"/>
      <c r="T100" s="551"/>
      <c r="U100" s="551"/>
      <c r="V100" s="551"/>
      <c r="W100" s="551"/>
      <c r="X100" s="551"/>
    </row>
    <row r="101" spans="2:32" s="476" customFormat="1"/>
    <row r="102" spans="2:32" s="476" customFormat="1"/>
    <row r="103" spans="2:32" s="476" customFormat="1"/>
    <row r="104" spans="2:32" s="476" customFormat="1"/>
    <row r="105" spans="2:32" s="476" customFormat="1"/>
    <row r="106" spans="2:32" s="476" customFormat="1"/>
    <row r="107" spans="2:32" s="476" customFormat="1"/>
    <row r="108" spans="2:32" s="476" customFormat="1"/>
    <row r="109" spans="2:32" s="476" customFormat="1"/>
    <row r="110" spans="2:32" s="476" customFormat="1"/>
    <row r="111" spans="2:32" s="476" customFormat="1"/>
    <row r="112" spans="2:32" s="476" customFormat="1"/>
    <row r="113" s="476" customFormat="1"/>
    <row r="114" s="476" customFormat="1"/>
    <row r="115" s="476" customFormat="1"/>
    <row r="116" s="476" customFormat="1"/>
    <row r="117" s="476" customFormat="1"/>
    <row r="118" s="476" customFormat="1"/>
    <row r="119" s="476" customFormat="1"/>
    <row r="120" s="476" customFormat="1"/>
    <row r="121" s="476" customFormat="1"/>
    <row r="122" s="476" customFormat="1"/>
    <row r="123" s="476" customFormat="1"/>
    <row r="124" s="476" customFormat="1"/>
    <row r="125" s="476" customFormat="1"/>
    <row r="126" s="476" customFormat="1"/>
    <row r="127" s="476" customFormat="1"/>
    <row r="128" s="476" customFormat="1"/>
    <row r="129" s="476" customFormat="1"/>
    <row r="130" s="476" customFormat="1"/>
    <row r="131" s="476" customFormat="1"/>
    <row r="132" s="476" customFormat="1"/>
    <row r="133" s="476" customFormat="1"/>
    <row r="134" s="476" customFormat="1"/>
    <row r="135" s="476" customFormat="1"/>
    <row r="136" s="476" customFormat="1"/>
    <row r="137" s="476" customFormat="1"/>
    <row r="138" s="476" customFormat="1"/>
    <row r="139" s="476" customFormat="1"/>
    <row r="140" s="476" customFormat="1"/>
    <row r="141" s="476" customFormat="1"/>
    <row r="142" s="476" customFormat="1"/>
    <row r="143" s="476" customFormat="1"/>
    <row r="144" s="476" customFormat="1"/>
    <row r="145" s="476" customFormat="1"/>
    <row r="146" s="476" customFormat="1"/>
    <row r="147" s="476" customFormat="1"/>
    <row r="148" s="476" customFormat="1"/>
    <row r="149" s="476" customFormat="1"/>
    <row r="150" s="476" customFormat="1"/>
    <row r="151" s="476" customFormat="1"/>
    <row r="152" s="476" customFormat="1"/>
    <row r="153" s="476" customFormat="1"/>
    <row r="154" s="476" customFormat="1"/>
    <row r="155" s="476" customFormat="1"/>
    <row r="156" s="476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5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F155"/>
  <sheetViews>
    <sheetView topLeftCell="A4" workbookViewId="0">
      <selection activeCell="D14" sqref="D14:P14"/>
    </sheetView>
  </sheetViews>
  <sheetFormatPr defaultRowHeight="12.75"/>
  <cols>
    <col min="3" max="3" width="54.7109375" customWidth="1"/>
    <col min="4" max="4" width="10.7109375" style="1" customWidth="1"/>
    <col min="5" max="7" width="10.7109375" customWidth="1"/>
    <col min="8" max="8" width="10.7109375" style="1" customWidth="1"/>
    <col min="9" max="15" width="10.7109375" customWidth="1"/>
    <col min="16" max="16" width="9.7109375" bestFit="1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738" t="str">
        <f>IF(MasterSheet!$A$1=1, MasterSheet!C5,MasterSheet!B5)</f>
        <v>CRNA GORA</v>
      </c>
      <c r="H8" s="738"/>
      <c r="I8" s="73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738" t="str">
        <f>IF(MasterSheet!$A$1=1, MasterSheet!C6,MasterSheet!B6)</f>
        <v>MINISTARSTVO FINANSIJA</v>
      </c>
      <c r="G9" s="738"/>
      <c r="H9" s="738"/>
      <c r="I9" s="738"/>
      <c r="J9" s="73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2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2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2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2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2">
        <v>3335900000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3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759" t="str">
        <f>IF(MasterSheet!$A$1=1,MasterSheet!B336,MasterSheet!B335)</f>
        <v>Mjesečni plan za 2013. godinu</v>
      </c>
      <c r="D17" s="756">
        <v>2013</v>
      </c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8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760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 t="str">
        <f>IF(MasterSheet!$A$1=1,MasterSheet!O336,MasterSheet!O335)</f>
        <v>Plan 2014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56405250.354879163</v>
      </c>
      <c r="E19" s="35">
        <f t="shared" ref="E19:O19" si="0">+E20+E28+E33+E38+E45+E50</f>
        <v>72068150.748850062</v>
      </c>
      <c r="F19" s="35">
        <f t="shared" si="0"/>
        <v>82943306.844960943</v>
      </c>
      <c r="G19" s="35">
        <f t="shared" si="0"/>
        <v>99956198.46386914</v>
      </c>
      <c r="H19" s="35">
        <f t="shared" si="0"/>
        <v>96466058.107237935</v>
      </c>
      <c r="I19" s="35">
        <f t="shared" si="0"/>
        <v>100951633.7918953</v>
      </c>
      <c r="J19" s="35">
        <f t="shared" si="0"/>
        <v>115591299.75791205</v>
      </c>
      <c r="K19" s="36">
        <f t="shared" si="0"/>
        <v>114897225.7493697</v>
      </c>
      <c r="L19" s="36">
        <f t="shared" si="0"/>
        <v>99189777.327771991</v>
      </c>
      <c r="M19" s="36">
        <f t="shared" si="0"/>
        <v>104871992.58523692</v>
      </c>
      <c r="N19" s="36">
        <f t="shared" si="0"/>
        <v>96927456.149828702</v>
      </c>
      <c r="O19" s="49">
        <f t="shared" si="0"/>
        <v>121532471.11942177</v>
      </c>
      <c r="P19" s="112">
        <f>+SUM(D19:O19)</f>
        <v>1161800821.0012338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41686253.110737316</v>
      </c>
      <c r="E20" s="26">
        <f t="shared" ref="E20:O20" si="1">+SUM(E21:E27)</f>
        <v>40855853.79586979</v>
      </c>
      <c r="F20" s="26">
        <f t="shared" si="1"/>
        <v>48871129.289274208</v>
      </c>
      <c r="G20" s="26">
        <f t="shared" si="1"/>
        <v>63044978.667560622</v>
      </c>
      <c r="H20" s="26">
        <f t="shared" si="1"/>
        <v>59903018.246625409</v>
      </c>
      <c r="I20" s="26">
        <f t="shared" si="1"/>
        <v>65474825.471494481</v>
      </c>
      <c r="J20" s="26">
        <f t="shared" si="1"/>
        <v>71410525.13479729</v>
      </c>
      <c r="K20" s="27">
        <f t="shared" si="1"/>
        <v>66453623.073847495</v>
      </c>
      <c r="L20" s="27">
        <f t="shared" si="1"/>
        <v>65790416.568190843</v>
      </c>
      <c r="M20" s="27">
        <f t="shared" si="1"/>
        <v>63302926.264795646</v>
      </c>
      <c r="N20" s="27">
        <f t="shared" si="1"/>
        <v>56224451.677824281</v>
      </c>
      <c r="O20" s="50">
        <f t="shared" si="1"/>
        <v>57412527.94082702</v>
      </c>
      <c r="P20" s="28">
        <f t="shared" ref="P20:P82" si="2">+SUM(D20:O20)</f>
        <v>700430529.24184442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2820446.8223670614</v>
      </c>
      <c r="E21" s="30">
        <v>5820928.5775817595</v>
      </c>
      <c r="F21" s="30">
        <v>6919198.0351699237</v>
      </c>
      <c r="G21" s="30">
        <v>7408525.4606941696</v>
      </c>
      <c r="H21" s="30">
        <v>7204484.0505127097</v>
      </c>
      <c r="I21" s="30">
        <v>6466633.4408446904</v>
      </c>
      <c r="J21" s="30">
        <v>8521641.6469569467</v>
      </c>
      <c r="K21" s="31">
        <v>9664205.1361650527</v>
      </c>
      <c r="L21" s="31">
        <v>6815248.5982489977</v>
      </c>
      <c r="M21" s="31">
        <v>9471655.9367153402</v>
      </c>
      <c r="N21" s="31">
        <v>8042875.0851052543</v>
      </c>
      <c r="O21" s="51">
        <v>11726411.550236525</v>
      </c>
      <c r="P21" s="32">
        <f t="shared" si="2"/>
        <v>90882254.340598434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579786.54478696431</v>
      </c>
      <c r="E22" s="30">
        <v>515115.82451773522</v>
      </c>
      <c r="F22" s="30">
        <v>4474685.1189596485</v>
      </c>
      <c r="G22" s="30">
        <v>12488272.478114691</v>
      </c>
      <c r="H22" s="30">
        <v>3690917.0906183273</v>
      </c>
      <c r="I22" s="30">
        <v>4274773.0439898577</v>
      </c>
      <c r="J22" s="30">
        <v>3994418.0701162638</v>
      </c>
      <c r="K22" s="31">
        <v>3426415.4173260536</v>
      </c>
      <c r="L22" s="31">
        <v>2644519.6751525379</v>
      </c>
      <c r="M22" s="31">
        <v>1873134.4055505693</v>
      </c>
      <c r="N22" s="31">
        <v>1099856.2789091328</v>
      </c>
      <c r="O22" s="51">
        <v>2871073.2358503304</v>
      </c>
      <c r="P22" s="32">
        <f t="shared" si="2"/>
        <v>41932967.183892116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81248.859864734099</v>
      </c>
      <c r="E23" s="30">
        <v>103646.50733568591</v>
      </c>
      <c r="F23" s="30">
        <v>186194.97392852511</v>
      </c>
      <c r="G23" s="30">
        <v>103363.42634788297</v>
      </c>
      <c r="H23" s="30">
        <v>100106.28093907743</v>
      </c>
      <c r="I23" s="30">
        <v>133863.83595351625</v>
      </c>
      <c r="J23" s="30">
        <v>122268.58842091225</v>
      </c>
      <c r="K23" s="31">
        <v>96003.204992983359</v>
      </c>
      <c r="L23" s="31">
        <v>170229.34291973972</v>
      </c>
      <c r="M23" s="31">
        <v>136036.03036244924</v>
      </c>
      <c r="N23" s="31">
        <v>147948.87120833801</v>
      </c>
      <c r="O23" s="51">
        <v>140979.1375726462</v>
      </c>
      <c r="P23" s="32">
        <f t="shared" si="2"/>
        <v>1521889.0598464906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22216987.25911713</v>
      </c>
      <c r="E24" s="30">
        <v>22351785.25320363</v>
      </c>
      <c r="F24" s="30">
        <v>24907044.612074491</v>
      </c>
      <c r="G24" s="30">
        <v>29049120.919579607</v>
      </c>
      <c r="H24" s="30">
        <v>32485582.306773975</v>
      </c>
      <c r="I24" s="30">
        <v>39641428.685232304</v>
      </c>
      <c r="J24" s="30">
        <v>39144860.544407874</v>
      </c>
      <c r="K24" s="31">
        <v>33764783.498910055</v>
      </c>
      <c r="L24" s="31">
        <v>35212221.435317017</v>
      </c>
      <c r="M24" s="31">
        <v>35516823.320785411</v>
      </c>
      <c r="N24" s="31">
        <v>31733799.92897122</v>
      </c>
      <c r="O24" s="51">
        <v>27021193.241436299</v>
      </c>
      <c r="P24" s="32">
        <f t="shared" si="2"/>
        <v>373045631.00580907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13472385.619929252</v>
      </c>
      <c r="E25" s="30">
        <v>9374619.9781228825</v>
      </c>
      <c r="F25" s="30">
        <v>8591497.0238258317</v>
      </c>
      <c r="G25" s="30">
        <v>9976513.8396541588</v>
      </c>
      <c r="H25" s="30">
        <v>12529410.486162774</v>
      </c>
      <c r="I25" s="30">
        <v>12207544.038839269</v>
      </c>
      <c r="J25" s="30">
        <v>16644425.593685796</v>
      </c>
      <c r="K25" s="31">
        <v>16485948.596823877</v>
      </c>
      <c r="L25" s="31">
        <v>18432656.2065273</v>
      </c>
      <c r="M25" s="31">
        <v>13491210.566350998</v>
      </c>
      <c r="N25" s="31">
        <v>12913955.490205286</v>
      </c>
      <c r="O25" s="51">
        <v>13328622.385148553</v>
      </c>
      <c r="P25" s="32">
        <f t="shared" si="2"/>
        <v>157448789.82527599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2254635.1079826443</v>
      </c>
      <c r="E26" s="30">
        <v>2434600.1723288172</v>
      </c>
      <c r="F26" s="30">
        <v>3480742.4524679668</v>
      </c>
      <c r="G26" s="30">
        <v>3633160.2325686943</v>
      </c>
      <c r="H26" s="30">
        <v>3488794.2206289498</v>
      </c>
      <c r="I26" s="30">
        <v>2306819.3261174015</v>
      </c>
      <c r="J26" s="30">
        <v>2530520.0301218135</v>
      </c>
      <c r="K26" s="31">
        <v>2593024.591536134</v>
      </c>
      <c r="L26" s="31">
        <v>2137547.6737522222</v>
      </c>
      <c r="M26" s="31">
        <v>2432657.0001382544</v>
      </c>
      <c r="N26" s="31">
        <v>1904518.5019257402</v>
      </c>
      <c r="O26" s="51">
        <v>1992912.933800448</v>
      </c>
      <c r="P26" s="32">
        <f t="shared" si="2"/>
        <v>31189932.243369084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260762.89668953384</v>
      </c>
      <c r="E27" s="30">
        <v>255157.48277927918</v>
      </c>
      <c r="F27" s="30">
        <v>311767.07284781808</v>
      </c>
      <c r="G27" s="30">
        <v>386022.31060141494</v>
      </c>
      <c r="H27" s="30">
        <v>403723.81098959706</v>
      </c>
      <c r="I27" s="30">
        <v>443763.10051744088</v>
      </c>
      <c r="J27" s="30">
        <v>452390.66108767391</v>
      </c>
      <c r="K27" s="31">
        <v>423242.62809333584</v>
      </c>
      <c r="L27" s="31">
        <v>377993.63627302414</v>
      </c>
      <c r="M27" s="31">
        <v>381409.00489262829</v>
      </c>
      <c r="N27" s="31">
        <v>381497.52149931074</v>
      </c>
      <c r="O27" s="51">
        <v>331335.45678221656</v>
      </c>
      <c r="P27" s="32">
        <f t="shared" si="2"/>
        <v>4409065.5830532731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10225366.011998521</v>
      </c>
      <c r="E28" s="26">
        <f t="shared" ref="E28:O28" si="3">+SUM(E29:E32)</f>
        <v>26328872.744704504</v>
      </c>
      <c r="F28" s="26">
        <f t="shared" si="3"/>
        <v>28215029.512952704</v>
      </c>
      <c r="G28" s="26">
        <f t="shared" si="3"/>
        <v>31078344.176256344</v>
      </c>
      <c r="H28" s="26">
        <f t="shared" si="3"/>
        <v>31062993.346150994</v>
      </c>
      <c r="I28" s="26">
        <f t="shared" si="3"/>
        <v>29533886.744876273</v>
      </c>
      <c r="J28" s="26">
        <f t="shared" si="3"/>
        <v>35614836.490956061</v>
      </c>
      <c r="K28" s="27">
        <f t="shared" si="3"/>
        <v>41423629.787263155</v>
      </c>
      <c r="L28" s="27">
        <f t="shared" si="3"/>
        <v>27897944.753825549</v>
      </c>
      <c r="M28" s="27">
        <f t="shared" si="3"/>
        <v>35782419.896350168</v>
      </c>
      <c r="N28" s="27">
        <f t="shared" si="3"/>
        <v>35053926.847713381</v>
      </c>
      <c r="O28" s="50">
        <f t="shared" si="3"/>
        <v>52000480.125178605</v>
      </c>
      <c r="P28" s="28">
        <f t="shared" si="2"/>
        <v>384217730.43822622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5896216.9131298037</v>
      </c>
      <c r="E29" s="30">
        <v>15984604.165490396</v>
      </c>
      <c r="F29" s="30">
        <v>15980210.637352593</v>
      </c>
      <c r="G29" s="30">
        <v>18099107.195466701</v>
      </c>
      <c r="H29" s="30">
        <v>18902345.114124902</v>
      </c>
      <c r="I29" s="30">
        <v>16660130.6959597</v>
      </c>
      <c r="J29" s="30">
        <v>20975423.912817873</v>
      </c>
      <c r="K29" s="31">
        <v>24152995.284398187</v>
      </c>
      <c r="L29" s="31">
        <v>16438117.212416081</v>
      </c>
      <c r="M29" s="31">
        <v>21064902.89657861</v>
      </c>
      <c r="N29" s="31">
        <v>21199343.745804995</v>
      </c>
      <c r="O29" s="51">
        <v>31496085.4772765</v>
      </c>
      <c r="P29" s="32">
        <f t="shared" si="2"/>
        <v>226849483.25081638</v>
      </c>
      <c r="Q29" s="5"/>
      <c r="R29" s="138"/>
      <c r="S29" s="113"/>
      <c r="T29" s="113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3523976.3657705826</v>
      </c>
      <c r="E30" s="30">
        <v>8837193.1137481872</v>
      </c>
      <c r="F30" s="30">
        <v>10296968.732518861</v>
      </c>
      <c r="G30" s="30">
        <v>11080649.937486099</v>
      </c>
      <c r="H30" s="30">
        <v>10426593.073253199</v>
      </c>
      <c r="I30" s="30">
        <v>10797558.1123464</v>
      </c>
      <c r="J30" s="30">
        <v>12338418.275424777</v>
      </c>
      <c r="K30" s="31">
        <v>14695618.751093065</v>
      </c>
      <c r="L30" s="31">
        <v>9887757.094026586</v>
      </c>
      <c r="M30" s="31">
        <v>12555740.885830941</v>
      </c>
      <c r="N30" s="31">
        <v>11911787.04868594</v>
      </c>
      <c r="O30" s="51">
        <v>17572653.898443229</v>
      </c>
      <c r="P30" s="32">
        <f t="shared" si="2"/>
        <v>133924915.28862786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290701.31067824201</v>
      </c>
      <c r="E31" s="30">
        <v>744628.51853836537</v>
      </c>
      <c r="F31" s="30">
        <v>900014.53265058505</v>
      </c>
      <c r="G31" s="30">
        <v>960420.42316401063</v>
      </c>
      <c r="H31" s="30">
        <v>850902.03134404484</v>
      </c>
      <c r="I31" s="30">
        <v>873102.0001937449</v>
      </c>
      <c r="J31" s="30">
        <v>1044477.0015934415</v>
      </c>
      <c r="K31" s="31">
        <v>1233245.0541489115</v>
      </c>
      <c r="L31" s="31">
        <v>823964.48361802031</v>
      </c>
      <c r="M31" s="31">
        <v>1104138.5296295469</v>
      </c>
      <c r="N31" s="31">
        <v>947842.00635200134</v>
      </c>
      <c r="O31" s="51">
        <v>1446638.2353968821</v>
      </c>
      <c r="P31" s="32">
        <f t="shared" si="2"/>
        <v>11220074.127307797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514471.42241989321</v>
      </c>
      <c r="E32" s="30">
        <v>762446.94692755432</v>
      </c>
      <c r="F32" s="30">
        <v>1037835.6104306638</v>
      </c>
      <c r="G32" s="30">
        <v>938166.6201395333</v>
      </c>
      <c r="H32" s="30">
        <v>883153.12742885004</v>
      </c>
      <c r="I32" s="30">
        <v>1203095.9363764296</v>
      </c>
      <c r="J32" s="30">
        <v>1256517.301119969</v>
      </c>
      <c r="K32" s="31">
        <v>1341770.6976229935</v>
      </c>
      <c r="L32" s="31">
        <v>748105.96376486088</v>
      </c>
      <c r="M32" s="31">
        <v>1057637.5843110771</v>
      </c>
      <c r="N32" s="31">
        <v>994954.04687044967</v>
      </c>
      <c r="O32" s="51">
        <v>1485102.5140619949</v>
      </c>
      <c r="P32" s="32">
        <f t="shared" si="2"/>
        <v>12223257.77147427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2027877.2372930939</v>
      </c>
      <c r="E33" s="26">
        <f t="shared" ref="E33:O33" si="4">+SUM(E34:E37)</f>
        <v>1882424.3685098737</v>
      </c>
      <c r="F33" s="26">
        <f t="shared" si="4"/>
        <v>2363168.5236575948</v>
      </c>
      <c r="G33" s="26">
        <f t="shared" si="4"/>
        <v>2393449.5740456693</v>
      </c>
      <c r="H33" s="26">
        <f t="shared" si="4"/>
        <v>2431766.3719360717</v>
      </c>
      <c r="I33" s="26">
        <f t="shared" si="4"/>
        <v>2858151.7123018736</v>
      </c>
      <c r="J33" s="26">
        <f t="shared" si="4"/>
        <v>2917908.2048975867</v>
      </c>
      <c r="K33" s="27">
        <f t="shared" si="4"/>
        <v>2932949.8029298875</v>
      </c>
      <c r="L33" s="27">
        <f t="shared" si="4"/>
        <v>2302181.1067919475</v>
      </c>
      <c r="M33" s="27">
        <f t="shared" si="4"/>
        <v>2479397.4364794977</v>
      </c>
      <c r="N33" s="27">
        <f t="shared" si="4"/>
        <v>2197340.2207755819</v>
      </c>
      <c r="O33" s="50">
        <f t="shared" si="4"/>
        <v>2280154.7968325969</v>
      </c>
      <c r="P33" s="28">
        <f t="shared" si="2"/>
        <v>29066769.356451273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542096.38724093605</v>
      </c>
      <c r="E34" s="30">
        <v>536397.13298492332</v>
      </c>
      <c r="F34" s="30">
        <v>759288.54284763371</v>
      </c>
      <c r="G34" s="30">
        <v>724733.04432771762</v>
      </c>
      <c r="H34" s="30">
        <v>823629.87439344113</v>
      </c>
      <c r="I34" s="30">
        <v>866651.25939663569</v>
      </c>
      <c r="J34" s="30">
        <v>822206.96615173062</v>
      </c>
      <c r="K34" s="31">
        <v>822500.35972019134</v>
      </c>
      <c r="L34" s="31">
        <v>653046.97944805818</v>
      </c>
      <c r="M34" s="31">
        <v>912828.08748487011</v>
      </c>
      <c r="N34" s="31">
        <v>633141.89239853795</v>
      </c>
      <c r="O34" s="51">
        <v>670108.0224069875</v>
      </c>
      <c r="P34" s="32">
        <f t="shared" si="2"/>
        <v>8766628.5488016624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252442.47852541984</v>
      </c>
      <c r="E35" s="30">
        <v>257727.78032652178</v>
      </c>
      <c r="F35" s="30">
        <v>326063.49946238624</v>
      </c>
      <c r="G35" s="30">
        <v>345774.20752005593</v>
      </c>
      <c r="H35" s="30">
        <v>268259.93480340595</v>
      </c>
      <c r="I35" s="30">
        <v>332044.44392410474</v>
      </c>
      <c r="J35" s="30">
        <v>288341.93029107194</v>
      </c>
      <c r="K35" s="31">
        <v>203437.32988708364</v>
      </c>
      <c r="L35" s="31">
        <v>285816.36008690012</v>
      </c>
      <c r="M35" s="31">
        <v>295491.81584812951</v>
      </c>
      <c r="N35" s="31">
        <v>344335.81666740507</v>
      </c>
      <c r="O35" s="51">
        <v>355728.9521809821</v>
      </c>
      <c r="P35" s="32">
        <f t="shared" si="2"/>
        <v>3555464.5495234667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15175.988329241076</v>
      </c>
      <c r="E36" s="30">
        <v>5488.4479117645715</v>
      </c>
      <c r="F36" s="30">
        <v>5513.547785744513</v>
      </c>
      <c r="G36" s="30">
        <v>10033.975862815605</v>
      </c>
      <c r="H36" s="30">
        <v>13433.078813061053</v>
      </c>
      <c r="I36" s="30">
        <v>35239.498051137023</v>
      </c>
      <c r="J36" s="30">
        <v>115467.10956937172</v>
      </c>
      <c r="K36" s="31">
        <v>147444.22648178381</v>
      </c>
      <c r="L36" s="31">
        <v>77479.696104075862</v>
      </c>
      <c r="M36" s="31">
        <v>52915.149949001381</v>
      </c>
      <c r="N36" s="31">
        <v>15235.266103225436</v>
      </c>
      <c r="O36" s="51">
        <v>9085.1638649635734</v>
      </c>
      <c r="P36" s="32">
        <f t="shared" si="2"/>
        <v>502511.14882618561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1218162.3831974969</v>
      </c>
      <c r="E37" s="30">
        <v>1082811.0072866639</v>
      </c>
      <c r="F37" s="30">
        <v>1272302.9335618301</v>
      </c>
      <c r="G37" s="30">
        <v>1312908.34633508</v>
      </c>
      <c r="H37" s="30">
        <v>1326443.4839261633</v>
      </c>
      <c r="I37" s="30">
        <v>1624216.5109299959</v>
      </c>
      <c r="J37" s="30">
        <v>1691892.1988854124</v>
      </c>
      <c r="K37" s="31">
        <v>1759567.8868408289</v>
      </c>
      <c r="L37" s="31">
        <v>1285838.0711529134</v>
      </c>
      <c r="M37" s="31">
        <v>1218162.3831974969</v>
      </c>
      <c r="N37" s="31">
        <v>1204627.2456064136</v>
      </c>
      <c r="O37" s="51">
        <v>1245232.6583796635</v>
      </c>
      <c r="P37" s="32">
        <f t="shared" si="2"/>
        <v>16242165.10929996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982710.87498690933</v>
      </c>
      <c r="E38" s="26">
        <f t="shared" ref="E38:O38" si="5">+SUM(E39:E44)</f>
        <v>869104.05358116457</v>
      </c>
      <c r="F38" s="26">
        <f t="shared" si="5"/>
        <v>787268.76554129389</v>
      </c>
      <c r="G38" s="26">
        <f t="shared" si="5"/>
        <v>1546322.5460752659</v>
      </c>
      <c r="H38" s="26">
        <f t="shared" si="5"/>
        <v>932515.34080204321</v>
      </c>
      <c r="I38" s="26">
        <f t="shared" si="5"/>
        <v>1175327.7210279165</v>
      </c>
      <c r="J38" s="26">
        <f t="shared" si="5"/>
        <v>2020249.028265815</v>
      </c>
      <c r="K38" s="27">
        <f t="shared" si="5"/>
        <v>1079348.0183819076</v>
      </c>
      <c r="L38" s="27">
        <f t="shared" si="5"/>
        <v>1345127.7045627646</v>
      </c>
      <c r="M38" s="27">
        <f t="shared" si="5"/>
        <v>1098866.9792922472</v>
      </c>
      <c r="N38" s="27">
        <f t="shared" si="5"/>
        <v>885498.0103225843</v>
      </c>
      <c r="O38" s="50">
        <f t="shared" si="5"/>
        <v>1136253.4997662231</v>
      </c>
      <c r="P38" s="28">
        <f t="shared" si="2"/>
        <v>13858592.542606136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74908.131611371835</v>
      </c>
      <c r="E39" s="30">
        <v>23550.009068415115</v>
      </c>
      <c r="F39" s="30">
        <v>22968.940964279551</v>
      </c>
      <c r="G39" s="30">
        <v>27429.389117970448</v>
      </c>
      <c r="H39" s="30">
        <v>30556.042262077168</v>
      </c>
      <c r="I39" s="30">
        <v>29697.340030062864</v>
      </c>
      <c r="J39" s="30">
        <v>58678.475724849472</v>
      </c>
      <c r="K39" s="31">
        <v>90332.521977156648</v>
      </c>
      <c r="L39" s="31">
        <v>111262.34960854963</v>
      </c>
      <c r="M39" s="31">
        <v>120982.61938268811</v>
      </c>
      <c r="N39" s="31">
        <v>76485.188166027234</v>
      </c>
      <c r="O39" s="51">
        <v>100665.72865548421</v>
      </c>
      <c r="P39" s="32">
        <f t="shared" si="2"/>
        <v>767516.73656893219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41340.351166230052</v>
      </c>
      <c r="E40" s="30">
        <v>60139.779509022002</v>
      </c>
      <c r="F40" s="30">
        <v>65829.577299673969</v>
      </c>
      <c r="G40" s="30">
        <v>89073.136876231671</v>
      </c>
      <c r="H40" s="30">
        <v>107142.13571005454</v>
      </c>
      <c r="I40" s="30">
        <v>116641.17968953511</v>
      </c>
      <c r="J40" s="30">
        <v>121973.85521455987</v>
      </c>
      <c r="K40" s="31">
        <v>148251.86009824905</v>
      </c>
      <c r="L40" s="31">
        <v>118685.96121228721</v>
      </c>
      <c r="M40" s="31">
        <v>151103.61106134616</v>
      </c>
      <c r="N40" s="31">
        <v>112378.6351175053</v>
      </c>
      <c r="O40" s="51">
        <v>140815.61349906723</v>
      </c>
      <c r="P40" s="32">
        <f t="shared" si="2"/>
        <v>1273375.6964537622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247124.22503235005</v>
      </c>
      <c r="E41" s="30">
        <v>2218.5560408142283</v>
      </c>
      <c r="F41" s="30">
        <v>13432.213424296489</v>
      </c>
      <c r="G41" s="30">
        <v>71796.626625634046</v>
      </c>
      <c r="H41" s="30">
        <v>10921.311327090261</v>
      </c>
      <c r="I41" s="30">
        <v>234115.89884799815</v>
      </c>
      <c r="J41" s="30">
        <v>48074.023137452277</v>
      </c>
      <c r="K41" s="31">
        <v>43662.795502239882</v>
      </c>
      <c r="L41" s="31">
        <v>84724.058721427253</v>
      </c>
      <c r="M41" s="31">
        <v>89541.155584391992</v>
      </c>
      <c r="N41" s="31">
        <v>469.11923673154934</v>
      </c>
      <c r="O41" s="51">
        <v>60078.090968156321</v>
      </c>
      <c r="P41" s="32">
        <f t="shared" si="2"/>
        <v>906158.07444858248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179354.57666904427</v>
      </c>
      <c r="E42" s="30">
        <v>243144.83571010665</v>
      </c>
      <c r="F42" s="30">
        <v>272906.32295692031</v>
      </c>
      <c r="G42" s="30">
        <v>221192.91748194481</v>
      </c>
      <c r="H42" s="30">
        <v>207998.45917902872</v>
      </c>
      <c r="I42" s="30">
        <v>199861.55134658315</v>
      </c>
      <c r="J42" s="30">
        <v>279922.60601668584</v>
      </c>
      <c r="K42" s="31">
        <v>259024.3495760845</v>
      </c>
      <c r="L42" s="31">
        <v>163486.81222208266</v>
      </c>
      <c r="M42" s="31">
        <v>229512.62016446379</v>
      </c>
      <c r="N42" s="31">
        <v>278941.99950558663</v>
      </c>
      <c r="O42" s="51">
        <v>363990.4823728159</v>
      </c>
      <c r="P42" s="32">
        <f t="shared" si="2"/>
        <v>2899337.5332013466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296047.35467364622</v>
      </c>
      <c r="E43" s="30">
        <v>263097.27733410237</v>
      </c>
      <c r="F43" s="30">
        <v>258207.78749936659</v>
      </c>
      <c r="G43" s="30">
        <v>252033.27327615619</v>
      </c>
      <c r="H43" s="30">
        <v>393422.49566954153</v>
      </c>
      <c r="I43" s="30">
        <v>426928.76100874052</v>
      </c>
      <c r="J43" s="30">
        <v>419857.98023353948</v>
      </c>
      <c r="K43" s="31">
        <v>387071.55225916719</v>
      </c>
      <c r="L43" s="31">
        <v>657472.1958811942</v>
      </c>
      <c r="M43" s="31">
        <v>206724.58866331077</v>
      </c>
      <c r="N43" s="31">
        <v>263469.42623368697</v>
      </c>
      <c r="O43" s="51">
        <v>214540.13832752779</v>
      </c>
      <c r="P43" s="32">
        <f t="shared" si="2"/>
        <v>4038872.8310599797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143936.23583426693</v>
      </c>
      <c r="E44" s="30">
        <v>276953.59591870417</v>
      </c>
      <c r="F44" s="30">
        <v>153923.92339675705</v>
      </c>
      <c r="G44" s="30">
        <v>884797.20269732864</v>
      </c>
      <c r="H44" s="30">
        <v>182474.89665425106</v>
      </c>
      <c r="I44" s="30">
        <v>168082.99010499663</v>
      </c>
      <c r="J44" s="30">
        <v>1091742.087938728</v>
      </c>
      <c r="K44" s="31">
        <v>151004.93896901025</v>
      </c>
      <c r="L44" s="31">
        <v>209496.32691722366</v>
      </c>
      <c r="M44" s="31">
        <v>301002.38443604641</v>
      </c>
      <c r="N44" s="31">
        <v>153753.64206304651</v>
      </c>
      <c r="O44" s="51">
        <v>256163.44594317174</v>
      </c>
      <c r="P44" s="32">
        <f t="shared" si="2"/>
        <v>3973331.6708735307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923442.3429132913</v>
      </c>
      <c r="E45" s="26">
        <f t="shared" ref="E45:O45" si="6">+SUM(E46:E49)</f>
        <v>1777418.9190493901</v>
      </c>
      <c r="F45" s="26">
        <f t="shared" si="6"/>
        <v>2321412.8253925741</v>
      </c>
      <c r="G45" s="26">
        <f t="shared" si="6"/>
        <v>1637829.2535735941</v>
      </c>
      <c r="H45" s="26">
        <f t="shared" si="6"/>
        <v>1886272.7717710272</v>
      </c>
      <c r="I45" s="26">
        <f t="shared" si="6"/>
        <v>1533956.11443653</v>
      </c>
      <c r="J45" s="26">
        <f t="shared" si="6"/>
        <v>3092390.5965000256</v>
      </c>
      <c r="K45" s="27">
        <f t="shared" si="6"/>
        <v>2409748.3951187199</v>
      </c>
      <c r="L45" s="27">
        <f t="shared" si="6"/>
        <v>1476812.0861061718</v>
      </c>
      <c r="M45" s="27">
        <f t="shared" si="6"/>
        <v>1888437.4129044577</v>
      </c>
      <c r="N45" s="27">
        <f t="shared" si="6"/>
        <v>2006775.4309992469</v>
      </c>
      <c r="O45" s="50">
        <f t="shared" si="6"/>
        <v>8463643.2651979905</v>
      </c>
      <c r="P45" s="28">
        <f t="shared" si="2"/>
        <v>29418139.413963012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98721.240703580421</v>
      </c>
      <c r="E46" s="30">
        <v>199006.9554647851</v>
      </c>
      <c r="F46" s="30">
        <v>292621.907293392</v>
      </c>
      <c r="G46" s="30">
        <v>284997.00106043334</v>
      </c>
      <c r="H46" s="30">
        <v>65352.292316141793</v>
      </c>
      <c r="I46" s="30">
        <v>88560.434385360481</v>
      </c>
      <c r="J46" s="30">
        <v>1239363.1697599126</v>
      </c>
      <c r="K46" s="31">
        <v>88219.936051167344</v>
      </c>
      <c r="L46" s="31">
        <v>39016.234769396273</v>
      </c>
      <c r="M46" s="31">
        <v>27677.405106364404</v>
      </c>
      <c r="N46" s="31">
        <v>537263.99134649755</v>
      </c>
      <c r="O46" s="51">
        <v>5854494.6857544566</v>
      </c>
      <c r="P46" s="32">
        <f t="shared" si="2"/>
        <v>8815295.2540114876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383042.28989708459</v>
      </c>
      <c r="E47" s="30">
        <v>477254.92582153057</v>
      </c>
      <c r="F47" s="30">
        <v>683436.22345265537</v>
      </c>
      <c r="G47" s="30">
        <v>618670.23229595972</v>
      </c>
      <c r="H47" s="30">
        <v>674710.24948405835</v>
      </c>
      <c r="I47" s="30">
        <v>650321.89490412129</v>
      </c>
      <c r="J47" s="30">
        <v>961741.84883892175</v>
      </c>
      <c r="K47" s="31">
        <v>1110907.420503031</v>
      </c>
      <c r="L47" s="31">
        <v>721846.04987347173</v>
      </c>
      <c r="M47" s="31">
        <v>716487.68784240645</v>
      </c>
      <c r="N47" s="31">
        <v>710861.44747881312</v>
      </c>
      <c r="O47" s="51">
        <v>802065.24626978079</v>
      </c>
      <c r="P47" s="32">
        <f t="shared" si="2"/>
        <v>8511345.516661834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105660.57810580246</v>
      </c>
      <c r="E48" s="30">
        <v>113960.07404027163</v>
      </c>
      <c r="F48" s="30">
        <v>194068.21940110344</v>
      </c>
      <c r="G48" s="30">
        <v>215744.02279161251</v>
      </c>
      <c r="H48" s="30">
        <v>194245.15208018161</v>
      </c>
      <c r="I48" s="31">
        <v>202910.49602642201</v>
      </c>
      <c r="J48" s="30">
        <v>188059.0443053284</v>
      </c>
      <c r="K48" s="31">
        <v>163610.16787117429</v>
      </c>
      <c r="L48" s="31">
        <v>151132.44421843963</v>
      </c>
      <c r="M48" s="31">
        <v>162193.35524771339</v>
      </c>
      <c r="N48" s="31">
        <v>151171.99535484734</v>
      </c>
      <c r="O48" s="51">
        <v>264415.23647077201</v>
      </c>
      <c r="P48" s="32">
        <f t="shared" si="2"/>
        <v>2107170.7859136686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336018.23420682386</v>
      </c>
      <c r="E49" s="30">
        <v>987196.96372280282</v>
      </c>
      <c r="F49" s="30">
        <v>1151286.4752454229</v>
      </c>
      <c r="G49" s="30">
        <v>518417.99742558866</v>
      </c>
      <c r="H49" s="30">
        <v>951965.0778906456</v>
      </c>
      <c r="I49" s="31">
        <v>592163.28912062617</v>
      </c>
      <c r="J49" s="30">
        <v>703226.53359586268</v>
      </c>
      <c r="K49" s="31">
        <v>1047010.8706933472</v>
      </c>
      <c r="L49" s="31">
        <v>564817.35724486422</v>
      </c>
      <c r="M49" s="31">
        <v>982078.96470797341</v>
      </c>
      <c r="N49" s="31">
        <v>607477.99681908905</v>
      </c>
      <c r="O49" s="51">
        <v>1542668.0967029808</v>
      </c>
      <c r="P49" s="32">
        <f t="shared" si="2"/>
        <v>9984327.8573760279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559600.7769500342</v>
      </c>
      <c r="E50" s="46">
        <v>354476.86713533319</v>
      </c>
      <c r="F50" s="46">
        <v>385297.92814256047</v>
      </c>
      <c r="G50" s="46">
        <v>255274.24635764034</v>
      </c>
      <c r="H50" s="46">
        <v>249492.02995238511</v>
      </c>
      <c r="I50" s="46">
        <v>375486.02775821509</v>
      </c>
      <c r="J50" s="46">
        <v>535390.30249528366</v>
      </c>
      <c r="K50" s="45">
        <v>597926.67182852363</v>
      </c>
      <c r="L50" s="46">
        <v>377295.10829472088</v>
      </c>
      <c r="M50" s="46">
        <v>319944.5954149249</v>
      </c>
      <c r="N50" s="46">
        <v>559463.96219362307</v>
      </c>
      <c r="O50" s="52">
        <v>239411.49161934044</v>
      </c>
      <c r="P50" s="47">
        <f t="shared" si="2"/>
        <v>4809060.008142584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+D53+D68+D74+D80+D81+D82</f>
        <v>106332954.82000001</v>
      </c>
      <c r="E51" s="60">
        <f>+E53+E68+E74+E80+E81+E82</f>
        <v>104016717.01000001</v>
      </c>
      <c r="F51" s="60">
        <f>+F53+F68+F74+F80+F81+F82</f>
        <v>104000568.60000001</v>
      </c>
      <c r="G51" s="60">
        <f>+G53+G68+G74+G80+G81+G82+G83</f>
        <v>104086368.58000001</v>
      </c>
      <c r="H51" s="60">
        <f t="shared" ref="H51:O51" si="7">+H53+H68+H74+H80+H81+H82</f>
        <v>103988868.56</v>
      </c>
      <c r="I51" s="60">
        <f t="shared" si="7"/>
        <v>103941697.13000001</v>
      </c>
      <c r="J51" s="60">
        <f t="shared" si="7"/>
        <v>104752168.85000001</v>
      </c>
      <c r="K51" s="60">
        <f t="shared" si="7"/>
        <v>104995704.38</v>
      </c>
      <c r="L51" s="60">
        <f t="shared" si="7"/>
        <v>105000904.38000001</v>
      </c>
      <c r="M51" s="60">
        <f t="shared" si="7"/>
        <v>104997904.41000001</v>
      </c>
      <c r="N51" s="60">
        <f t="shared" si="7"/>
        <v>104997284.16000001</v>
      </c>
      <c r="O51" s="86">
        <f t="shared" si="7"/>
        <v>106005395.71000001</v>
      </c>
      <c r="P51" s="84">
        <f>+SUM(D51:O51)</f>
        <v>1257116536.5900002</v>
      </c>
      <c r="Q51" s="139"/>
      <c r="R51" s="89"/>
      <c r="S51" s="11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+D51-D80</f>
        <v>100863038.15000001</v>
      </c>
      <c r="E52" s="60">
        <f t="shared" si="8"/>
        <v>98546800.340000004</v>
      </c>
      <c r="F52" s="60">
        <f t="shared" si="8"/>
        <v>98530651.930000007</v>
      </c>
      <c r="G52" s="60">
        <f t="shared" si="8"/>
        <v>98616451.910000011</v>
      </c>
      <c r="H52" s="60">
        <f t="shared" si="8"/>
        <v>98518951.890000001</v>
      </c>
      <c r="I52" s="60">
        <f t="shared" si="8"/>
        <v>98471780.460000008</v>
      </c>
      <c r="J52" s="60">
        <f t="shared" si="8"/>
        <v>99282252.180000007</v>
      </c>
      <c r="K52" s="60">
        <f t="shared" si="8"/>
        <v>99525787.709999993</v>
      </c>
      <c r="L52" s="60">
        <f t="shared" si="8"/>
        <v>99530987.710000008</v>
      </c>
      <c r="M52" s="60">
        <f t="shared" si="8"/>
        <v>99527987.74000001</v>
      </c>
      <c r="N52" s="60">
        <f t="shared" si="8"/>
        <v>99527367.49000001</v>
      </c>
      <c r="O52" s="86">
        <f t="shared" si="8"/>
        <v>100535479.04000001</v>
      </c>
      <c r="P52" s="84">
        <f>+SUM(D52:O52)</f>
        <v>1191477536.5500002</v>
      </c>
      <c r="Q52" s="2"/>
      <c r="R52" s="89"/>
      <c r="S52" s="11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+D54+D60+D61+D62+D63+D64+D65+D66+D67</f>
        <v>50532803.109999999</v>
      </c>
      <c r="E53" s="61">
        <f t="shared" ref="E53:O53" si="9">+E54+E60+E61+E62+E63+E64+E65+E66+E67</f>
        <v>48683231.259999998</v>
      </c>
      <c r="F53" s="61">
        <f t="shared" si="9"/>
        <v>48667082.850000001</v>
      </c>
      <c r="G53" s="61">
        <f t="shared" si="9"/>
        <v>48752882.830000006</v>
      </c>
      <c r="H53" s="61">
        <f t="shared" si="9"/>
        <v>48655382.809999995</v>
      </c>
      <c r="I53" s="61">
        <f t="shared" si="9"/>
        <v>48608211.380000003</v>
      </c>
      <c r="J53" s="61">
        <f t="shared" si="9"/>
        <v>49418683.100000001</v>
      </c>
      <c r="K53" s="61">
        <f t="shared" si="9"/>
        <v>49662218.629999995</v>
      </c>
      <c r="L53" s="61">
        <f t="shared" si="9"/>
        <v>49667418.630000003</v>
      </c>
      <c r="M53" s="61">
        <f t="shared" si="9"/>
        <v>49664418.660000004</v>
      </c>
      <c r="N53" s="61">
        <f t="shared" si="9"/>
        <v>49663798.410000004</v>
      </c>
      <c r="O53" s="61">
        <f t="shared" si="9"/>
        <v>50671909.960000001</v>
      </c>
      <c r="P53" s="106">
        <f t="shared" si="2"/>
        <v>592648041.63000011</v>
      </c>
      <c r="Q53" s="2"/>
      <c r="R53" s="89"/>
      <c r="S53" s="11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f>SUM(D55:D59)</f>
        <v>31004294.239999998</v>
      </c>
      <c r="E54" s="61">
        <f t="shared" ref="E54:O54" si="10">SUM(E55:E59)</f>
        <v>31017141.049999997</v>
      </c>
      <c r="F54" s="61">
        <f t="shared" si="10"/>
        <v>31010717.639999997</v>
      </c>
      <c r="G54" s="61">
        <f t="shared" si="10"/>
        <v>31010717.639999997</v>
      </c>
      <c r="H54" s="61">
        <f t="shared" si="10"/>
        <v>31010717.639999997</v>
      </c>
      <c r="I54" s="61">
        <f t="shared" si="10"/>
        <v>31010717.639999997</v>
      </c>
      <c r="J54" s="61">
        <f t="shared" si="10"/>
        <v>31010717.639999997</v>
      </c>
      <c r="K54" s="61">
        <f t="shared" si="10"/>
        <v>31010717.639999997</v>
      </c>
      <c r="L54" s="61">
        <f t="shared" si="10"/>
        <v>31010717.639999997</v>
      </c>
      <c r="M54" s="61">
        <f t="shared" si="10"/>
        <v>31010717.639999997</v>
      </c>
      <c r="N54" s="61">
        <f t="shared" si="10"/>
        <v>31010717.639999997</v>
      </c>
      <c r="O54" s="61">
        <f t="shared" si="10"/>
        <v>31010717.639999997</v>
      </c>
      <c r="P54" s="106">
        <f t="shared" si="2"/>
        <v>372128611.68999988</v>
      </c>
      <c r="Q54" s="65"/>
      <c r="R54" s="89"/>
      <c r="S54" s="113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18454351.399999999</v>
      </c>
      <c r="E55" s="31">
        <v>18462075.399999999</v>
      </c>
      <c r="F55" s="30">
        <v>18458213.399999999</v>
      </c>
      <c r="G55" s="30">
        <v>18458213.399999999</v>
      </c>
      <c r="H55" s="30">
        <v>18458213.399999999</v>
      </c>
      <c r="I55" s="31">
        <v>18458213.399999999</v>
      </c>
      <c r="J55" s="30">
        <v>18458213.399999999</v>
      </c>
      <c r="K55" s="31">
        <v>18458213.399999999</v>
      </c>
      <c r="L55" s="31">
        <v>18458213.399999999</v>
      </c>
      <c r="M55" s="31">
        <v>18458213.399999999</v>
      </c>
      <c r="N55" s="31">
        <v>18458213.399999999</v>
      </c>
      <c r="O55" s="51">
        <v>18458213.399999999</v>
      </c>
      <c r="P55" s="67">
        <f t="shared" si="2"/>
        <v>221498560.80000004</v>
      </c>
      <c r="Q55" s="65"/>
      <c r="R55" s="148"/>
      <c r="S55" s="113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2493270.63</v>
      </c>
      <c r="E56" s="30">
        <v>2494305.87</v>
      </c>
      <c r="F56" s="30">
        <v>2493788.25</v>
      </c>
      <c r="G56" s="30">
        <v>2493788.25</v>
      </c>
      <c r="H56" s="30">
        <v>2493788.25</v>
      </c>
      <c r="I56" s="31">
        <v>2493788.25</v>
      </c>
      <c r="J56" s="30">
        <v>2493788.25</v>
      </c>
      <c r="K56" s="31">
        <v>2493788.25</v>
      </c>
      <c r="L56" s="31">
        <v>2493788.25</v>
      </c>
      <c r="M56" s="31">
        <v>2493788.25</v>
      </c>
      <c r="N56" s="31">
        <v>2493788.25</v>
      </c>
      <c r="O56" s="51">
        <v>2493788.25</v>
      </c>
      <c r="P56" s="67">
        <f t="shared" si="2"/>
        <v>29925459</v>
      </c>
      <c r="Q56" s="65"/>
      <c r="R56" s="89"/>
      <c r="S56" s="113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6331968.1500000004</v>
      </c>
      <c r="E57" s="30">
        <v>6334730.6100000003</v>
      </c>
      <c r="F57" s="30">
        <v>6333349.3799999999</v>
      </c>
      <c r="G57" s="30">
        <v>6333349.3799999999</v>
      </c>
      <c r="H57" s="30">
        <v>6333349.3799999999</v>
      </c>
      <c r="I57" s="31">
        <v>6333349.3799999999</v>
      </c>
      <c r="J57" s="30">
        <v>6333349.3799999999</v>
      </c>
      <c r="K57" s="31">
        <v>6333349.3799999999</v>
      </c>
      <c r="L57" s="31">
        <v>6333349.3799999999</v>
      </c>
      <c r="M57" s="31">
        <v>6333349.3799999999</v>
      </c>
      <c r="N57" s="31">
        <v>6333349.3799999999</v>
      </c>
      <c r="O57" s="51">
        <v>6333349.3799999999</v>
      </c>
      <c r="P57" s="67">
        <f t="shared" si="2"/>
        <v>76000192.560000002</v>
      </c>
      <c r="Q57" s="65"/>
      <c r="R57" s="89"/>
      <c r="S57" s="113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3365889.54</v>
      </c>
      <c r="E58" s="30">
        <v>3367059.0900000003</v>
      </c>
      <c r="F58" s="30">
        <v>3366474.31</v>
      </c>
      <c r="G58" s="30">
        <v>3366474.31</v>
      </c>
      <c r="H58" s="30">
        <v>3366474.31</v>
      </c>
      <c r="I58" s="31">
        <v>3366474.31</v>
      </c>
      <c r="J58" s="30">
        <v>3366474.31</v>
      </c>
      <c r="K58" s="31">
        <v>3366474.31</v>
      </c>
      <c r="L58" s="31">
        <v>3366474.31</v>
      </c>
      <c r="M58" s="31">
        <v>3366474.31</v>
      </c>
      <c r="N58" s="31">
        <v>3366474.31</v>
      </c>
      <c r="O58" s="51">
        <v>3366474.31</v>
      </c>
      <c r="P58" s="67">
        <f t="shared" si="2"/>
        <v>40397691.730000004</v>
      </c>
      <c r="Q58" s="65"/>
      <c r="R58" s="89"/>
      <c r="S58" s="113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358814.51999999996</v>
      </c>
      <c r="E59" s="30">
        <v>358970.07999999996</v>
      </c>
      <c r="F59" s="30">
        <v>358892.3</v>
      </c>
      <c r="G59" s="30">
        <v>358892.3</v>
      </c>
      <c r="H59" s="30">
        <v>358892.3</v>
      </c>
      <c r="I59" s="31">
        <v>358892.3</v>
      </c>
      <c r="J59" s="30">
        <v>358892.3</v>
      </c>
      <c r="K59" s="31">
        <v>358892.3</v>
      </c>
      <c r="L59" s="31">
        <v>358892.3</v>
      </c>
      <c r="M59" s="31">
        <v>358892.3</v>
      </c>
      <c r="N59" s="31">
        <v>358892.3</v>
      </c>
      <c r="O59" s="51">
        <v>358892.3</v>
      </c>
      <c r="P59" s="67">
        <f t="shared" si="2"/>
        <v>4306707.5999999987</v>
      </c>
      <c r="Q59" s="65"/>
      <c r="R59" s="89"/>
      <c r="S59" s="113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872858.53</v>
      </c>
      <c r="E60" s="64">
        <v>872858.53</v>
      </c>
      <c r="F60" s="64">
        <v>872858.53</v>
      </c>
      <c r="G60" s="65">
        <v>872858.53</v>
      </c>
      <c r="H60" s="65">
        <v>872858.53</v>
      </c>
      <c r="I60" s="65">
        <v>872858.53</v>
      </c>
      <c r="J60" s="65">
        <v>872858.53</v>
      </c>
      <c r="K60" s="65">
        <v>872858.53</v>
      </c>
      <c r="L60" s="65">
        <v>875858.53</v>
      </c>
      <c r="M60" s="64">
        <v>872858.53</v>
      </c>
      <c r="N60" s="63">
        <v>872858.53</v>
      </c>
      <c r="O60" s="62">
        <v>872858.53</v>
      </c>
      <c r="P60" s="67">
        <f t="shared" si="2"/>
        <v>10477302.359999999</v>
      </c>
      <c r="Q60" s="2"/>
      <c r="R60" s="89"/>
      <c r="S60" s="11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</v>
      </c>
      <c r="D61" s="61">
        <v>8081859.9900000002</v>
      </c>
      <c r="E61" s="64">
        <v>6239778</v>
      </c>
      <c r="F61" s="64">
        <v>6230053</v>
      </c>
      <c r="G61" s="65">
        <v>6227853</v>
      </c>
      <c r="H61" s="65">
        <v>6165352.9900000002</v>
      </c>
      <c r="I61" s="65">
        <v>6171348.29</v>
      </c>
      <c r="J61" s="65">
        <v>6770742.0499999998</v>
      </c>
      <c r="K61" s="65">
        <v>7016277.6799999997</v>
      </c>
      <c r="L61" s="65">
        <v>7018477.7200000007</v>
      </c>
      <c r="M61" s="64">
        <v>7018477.7400000002</v>
      </c>
      <c r="N61" s="63">
        <v>7018024.1600000001</v>
      </c>
      <c r="O61" s="62">
        <v>8025802.4399999995</v>
      </c>
      <c r="P61" s="67">
        <f t="shared" si="2"/>
        <v>81984047.060000002</v>
      </c>
      <c r="Q61" s="2"/>
      <c r="R61" s="89"/>
      <c r="S61" s="113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IF(MasterSheet!$A$1=1,MasterSheet!C381,MasterSheet!B381)</f>
        <v>Tekuće održavanje</v>
      </c>
      <c r="D62" s="61">
        <v>1705295.83</v>
      </c>
      <c r="E62" s="64">
        <v>1705125.83</v>
      </c>
      <c r="F62" s="64">
        <v>1705125.83</v>
      </c>
      <c r="G62" s="65">
        <v>1710125.83</v>
      </c>
      <c r="H62" s="65">
        <v>1705125.83</v>
      </c>
      <c r="I62" s="65">
        <v>1705125.83</v>
      </c>
      <c r="J62" s="65">
        <v>1705125.83</v>
      </c>
      <c r="K62" s="65">
        <v>1705125.83</v>
      </c>
      <c r="L62" s="65">
        <v>1705125.83</v>
      </c>
      <c r="M62" s="64">
        <v>1705125.83</v>
      </c>
      <c r="N62" s="63">
        <v>1705125.83</v>
      </c>
      <c r="O62" s="62">
        <v>1705125.83</v>
      </c>
      <c r="P62" s="67">
        <f t="shared" si="2"/>
        <v>20466679.960000001</v>
      </c>
      <c r="Q62" s="2"/>
      <c r="R62" s="89"/>
      <c r="S62" s="113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IF(MasterSheet!$A$1=1,MasterSheet!C382,MasterSheet!B382)</f>
        <v>Kamate</v>
      </c>
      <c r="D63" s="61">
        <v>5866967.2800000003</v>
      </c>
      <c r="E63" s="64">
        <v>5866967.2800000003</v>
      </c>
      <c r="F63" s="64">
        <v>5866967.2800000003</v>
      </c>
      <c r="G63" s="65">
        <v>5866967.2800000003</v>
      </c>
      <c r="H63" s="65">
        <v>5866967.2800000003</v>
      </c>
      <c r="I63" s="65">
        <v>5866967.2800000003</v>
      </c>
      <c r="J63" s="65">
        <v>5866967.2800000003</v>
      </c>
      <c r="K63" s="65">
        <v>5866967.2800000003</v>
      </c>
      <c r="L63" s="65">
        <v>5866967.2800000003</v>
      </c>
      <c r="M63" s="64">
        <v>5866967.2800000003</v>
      </c>
      <c r="N63" s="63">
        <v>5866967.2800000003</v>
      </c>
      <c r="O63" s="62">
        <v>5866967.2800000003</v>
      </c>
      <c r="P63" s="67">
        <f t="shared" si="2"/>
        <v>70403607.359999999</v>
      </c>
      <c r="Q63" s="2"/>
      <c r="R63" s="89"/>
      <c r="S63" s="11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IF(MasterSheet!$A$1=1,MasterSheet!C383,MasterSheet!B383)</f>
        <v>Renta</v>
      </c>
      <c r="D64" s="61">
        <v>651894.94999999995</v>
      </c>
      <c r="E64" s="64">
        <v>651894.94999999995</v>
      </c>
      <c r="F64" s="64">
        <v>651894.94999999995</v>
      </c>
      <c r="G64" s="65">
        <v>654894.94999999995</v>
      </c>
      <c r="H64" s="65">
        <v>651894.94999999995</v>
      </c>
      <c r="I64" s="65">
        <v>651894.94999999995</v>
      </c>
      <c r="J64" s="65">
        <v>661894.94999999995</v>
      </c>
      <c r="K64" s="65">
        <v>659894.94999999995</v>
      </c>
      <c r="L64" s="65">
        <v>659894.94999999995</v>
      </c>
      <c r="M64" s="64">
        <v>659894.94999999995</v>
      </c>
      <c r="N64" s="63">
        <v>659894.94999999995</v>
      </c>
      <c r="O64" s="62">
        <v>659894.94999999995</v>
      </c>
      <c r="P64" s="67">
        <f t="shared" si="2"/>
        <v>7875739.4000000013</v>
      </c>
      <c r="Q64" s="2"/>
      <c r="R64" s="89"/>
      <c r="S64" s="11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IF(MasterSheet!$A$1=1,MasterSheet!C384,MasterSheet!B384)</f>
        <v>Subvencije</v>
      </c>
      <c r="D65" s="61">
        <v>1210000.01</v>
      </c>
      <c r="E65" s="64">
        <v>1210000.01</v>
      </c>
      <c r="F65" s="64">
        <v>1210000.01</v>
      </c>
      <c r="G65" s="65">
        <v>1210000.01</v>
      </c>
      <c r="H65" s="65">
        <v>1210000.01</v>
      </c>
      <c r="I65" s="65">
        <v>1209999.99</v>
      </c>
      <c r="J65" s="65">
        <v>1161666.69</v>
      </c>
      <c r="K65" s="65">
        <v>1161666.67</v>
      </c>
      <c r="L65" s="65">
        <v>1161666.67</v>
      </c>
      <c r="M65" s="64">
        <v>1161666.67</v>
      </c>
      <c r="N65" s="63">
        <v>1161666.67</v>
      </c>
      <c r="O65" s="62">
        <v>1161666.67</v>
      </c>
      <c r="P65" s="67">
        <f t="shared" si="2"/>
        <v>14230000.08</v>
      </c>
      <c r="Q65" s="2"/>
      <c r="R65" s="89"/>
      <c r="S65" s="113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IF(MasterSheet!$A$1=1,MasterSheet!C385,MasterSheet!B385)</f>
        <v>Ostali izdaci</v>
      </c>
      <c r="D66" s="61">
        <v>480158.8200000003</v>
      </c>
      <c r="E66" s="64">
        <v>480158.82000000018</v>
      </c>
      <c r="F66" s="105">
        <v>480158.82000000018</v>
      </c>
      <c r="G66" s="65">
        <v>480158.82000000018</v>
      </c>
      <c r="H66" s="65">
        <v>480158.82000000018</v>
      </c>
      <c r="I66" s="65">
        <v>480158.82000000012</v>
      </c>
      <c r="J66" s="65">
        <v>480158.82000000012</v>
      </c>
      <c r="K66" s="65">
        <v>480158.81999999989</v>
      </c>
      <c r="L66" s="65">
        <v>480158.81999999989</v>
      </c>
      <c r="M66" s="64">
        <v>480158.81999999989</v>
      </c>
      <c r="N66" s="63">
        <v>480158.81999999989</v>
      </c>
      <c r="O66" s="62">
        <v>480158.81999999989</v>
      </c>
      <c r="P66" s="67">
        <f t="shared" si="2"/>
        <v>5761905.8400000026</v>
      </c>
      <c r="Q66" s="2"/>
      <c r="R66" s="89"/>
      <c r="S66" s="113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">
        <v>130</v>
      </c>
      <c r="D67" s="61">
        <v>659473.45999999985</v>
      </c>
      <c r="E67" s="64">
        <v>639306.78999999992</v>
      </c>
      <c r="F67" s="63">
        <v>639306.78999999992</v>
      </c>
      <c r="G67" s="65">
        <v>719306.7699999999</v>
      </c>
      <c r="H67" s="65">
        <v>692306.76</v>
      </c>
      <c r="I67" s="65">
        <v>639140.04999999993</v>
      </c>
      <c r="J67" s="65">
        <v>888551.30999999994</v>
      </c>
      <c r="K67" s="65">
        <v>888551.23</v>
      </c>
      <c r="L67" s="65">
        <v>888551.19000000006</v>
      </c>
      <c r="M67" s="64">
        <v>888551.20000000007</v>
      </c>
      <c r="N67" s="63">
        <v>888384.52999999991</v>
      </c>
      <c r="O67" s="62">
        <v>888717.79999999993</v>
      </c>
      <c r="P67" s="67">
        <f t="shared" si="2"/>
        <v>9320147.879999999</v>
      </c>
      <c r="Q67" s="2"/>
      <c r="R67" s="89"/>
      <c r="S67" s="113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21" t="str">
        <f>IF(MasterSheet!$A$1=1,MasterSheet!C387,MasterSheet!B387)</f>
        <v>Transferi za socijalnu zaštitu</v>
      </c>
      <c r="D68" s="61">
        <f>+SUM(D69:D73)</f>
        <v>41489393.919999994</v>
      </c>
      <c r="E68" s="64">
        <f t="shared" ref="E68" si="11">+SUM(E69:E73)</f>
        <v>41489393.919999994</v>
      </c>
      <c r="F68" s="63">
        <f t="shared" ref="F68" si="12">+SUM(F69:F73)</f>
        <v>41489393.919999994</v>
      </c>
      <c r="G68" s="65">
        <f t="shared" ref="G68:O68" si="13">+SUM(G69:G73)</f>
        <v>41489393.919999994</v>
      </c>
      <c r="H68" s="65">
        <f t="shared" si="13"/>
        <v>41489393.919999994</v>
      </c>
      <c r="I68" s="65">
        <f t="shared" si="13"/>
        <v>41489393.919999994</v>
      </c>
      <c r="J68" s="65">
        <f t="shared" si="13"/>
        <v>41489393.919999994</v>
      </c>
      <c r="K68" s="65">
        <f t="shared" si="13"/>
        <v>41489393.919999994</v>
      </c>
      <c r="L68" s="65">
        <f t="shared" si="13"/>
        <v>41489393.919999994</v>
      </c>
      <c r="M68" s="64">
        <f t="shared" si="13"/>
        <v>41489393.919999994</v>
      </c>
      <c r="N68" s="63">
        <f t="shared" si="13"/>
        <v>41489393.919999994</v>
      </c>
      <c r="O68" s="62">
        <f t="shared" si="13"/>
        <v>41489393.919999994</v>
      </c>
      <c r="P68" s="106">
        <f t="shared" si="2"/>
        <v>497872727.04000002</v>
      </c>
      <c r="Q68" s="2"/>
      <c r="R68" s="89"/>
      <c r="S68" s="113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IF(MasterSheet!$A$1=1,MasterSheet!C388,MasterSheet!B388)</f>
        <v>Prava iz oblasti socijalne zaštite</v>
      </c>
      <c r="D69" s="29">
        <v>5084083.33</v>
      </c>
      <c r="E69" s="30">
        <v>5084083.33</v>
      </c>
      <c r="F69" s="30">
        <v>5084083.33</v>
      </c>
      <c r="G69" s="30">
        <v>5084083.33</v>
      </c>
      <c r="H69" s="30">
        <v>5084083.33</v>
      </c>
      <c r="I69" s="31">
        <v>5084083.33</v>
      </c>
      <c r="J69" s="30">
        <v>5084083.33</v>
      </c>
      <c r="K69" s="31">
        <v>5084083.33</v>
      </c>
      <c r="L69" s="31">
        <v>5084083.33</v>
      </c>
      <c r="M69" s="31">
        <v>5084083.33</v>
      </c>
      <c r="N69" s="31">
        <v>5084083.33</v>
      </c>
      <c r="O69" s="51">
        <v>5084083.33</v>
      </c>
      <c r="P69" s="67">
        <f t="shared" si="2"/>
        <v>61008999.959999986</v>
      </c>
      <c r="Q69" s="2"/>
      <c r="R69" s="89"/>
      <c r="S69" s="113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IF(MasterSheet!$A$1=1,MasterSheet!C389,MasterSheet!B389)</f>
        <v>Sredstva za tehnološke viškove</v>
      </c>
      <c r="D70" s="29">
        <v>1280004.17</v>
      </c>
      <c r="E70" s="31">
        <v>1280004.17</v>
      </c>
      <c r="F70" s="30">
        <v>1280004.17</v>
      </c>
      <c r="G70" s="30">
        <v>1280004.17</v>
      </c>
      <c r="H70" s="30">
        <v>1280004.17</v>
      </c>
      <c r="I70" s="31">
        <v>1280004.17</v>
      </c>
      <c r="J70" s="30">
        <v>1280004.17</v>
      </c>
      <c r="K70" s="31">
        <v>1280004.17</v>
      </c>
      <c r="L70" s="31">
        <v>1280004.17</v>
      </c>
      <c r="M70" s="31">
        <v>1280004.17</v>
      </c>
      <c r="N70" s="31">
        <v>1280004.17</v>
      </c>
      <c r="O70" s="51">
        <v>1280004.17</v>
      </c>
      <c r="P70" s="67">
        <f t="shared" si="2"/>
        <v>15360050.039999999</v>
      </c>
      <c r="Q70" s="2"/>
      <c r="R70" s="89"/>
      <c r="S70" s="113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IF(MasterSheet!$A$1=1,MasterSheet!C390,MasterSheet!B390)</f>
        <v>Prava iz oblasti penzijskog i invalidskog osiguranja</v>
      </c>
      <c r="D71" s="29">
        <v>33408639.759999998</v>
      </c>
      <c r="E71" s="30">
        <v>33408639.759999998</v>
      </c>
      <c r="F71" s="30">
        <v>33408639.759999998</v>
      </c>
      <c r="G71" s="30">
        <v>33408639.759999998</v>
      </c>
      <c r="H71" s="30">
        <v>33408639.759999998</v>
      </c>
      <c r="I71" s="31">
        <v>33408639.759999998</v>
      </c>
      <c r="J71" s="30">
        <v>33408639.759999998</v>
      </c>
      <c r="K71" s="31">
        <v>33408639.759999998</v>
      </c>
      <c r="L71" s="31">
        <v>33408639.759999998</v>
      </c>
      <c r="M71" s="31">
        <v>33408639.759999998</v>
      </c>
      <c r="N71" s="31">
        <v>33408639.759999998</v>
      </c>
      <c r="O71" s="51">
        <v>33408639.759999998</v>
      </c>
      <c r="P71" s="67">
        <f t="shared" si="2"/>
        <v>400903677.11999995</v>
      </c>
      <c r="Q71" s="2"/>
      <c r="R71" s="89"/>
      <c r="S71" s="113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IF(MasterSheet!$A$1=1,MasterSheet!C391,MasterSheet!B391)</f>
        <v>Ostala prava iz oblasti zdravstvene zaštite</v>
      </c>
      <c r="D72" s="29">
        <v>1133333.33</v>
      </c>
      <c r="E72" s="30">
        <v>1133333.33</v>
      </c>
      <c r="F72" s="30">
        <v>1133333.33</v>
      </c>
      <c r="G72" s="30">
        <v>1133333.33</v>
      </c>
      <c r="H72" s="30">
        <v>1133333.33</v>
      </c>
      <c r="I72" s="31">
        <v>1133333.33</v>
      </c>
      <c r="J72" s="30">
        <v>1133333.33</v>
      </c>
      <c r="K72" s="31">
        <v>1133333.33</v>
      </c>
      <c r="L72" s="31">
        <v>1133333.33</v>
      </c>
      <c r="M72" s="31">
        <v>1133333.33</v>
      </c>
      <c r="N72" s="31">
        <v>1133333.33</v>
      </c>
      <c r="O72" s="51">
        <v>1133333.33</v>
      </c>
      <c r="P72" s="67">
        <f t="shared" si="2"/>
        <v>13599999.960000001</v>
      </c>
      <c r="Q72" s="2"/>
      <c r="R72" s="89"/>
      <c r="S72" s="113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>
      <c r="A73" s="2"/>
      <c r="B73" s="2"/>
      <c r="C73" s="56" t="str">
        <f>IF(MasterSheet!$A$1=1,MasterSheet!C392,MasterSheet!B392)</f>
        <v>Ostala prava iz oblasti zdravstvenog osiguranja</v>
      </c>
      <c r="D73" s="29">
        <v>583333.33000000007</v>
      </c>
      <c r="E73" s="31">
        <v>583333.33000000007</v>
      </c>
      <c r="F73" s="30">
        <v>583333.33000000007</v>
      </c>
      <c r="G73" s="30">
        <v>583333.33000000007</v>
      </c>
      <c r="H73" s="30">
        <v>583333.33000000007</v>
      </c>
      <c r="I73" s="31">
        <v>583333.33000000007</v>
      </c>
      <c r="J73" s="30">
        <v>583333.33000000007</v>
      </c>
      <c r="K73" s="31">
        <v>583333.33000000007</v>
      </c>
      <c r="L73" s="31">
        <v>583333.33000000007</v>
      </c>
      <c r="M73" s="31">
        <v>583333.33000000007</v>
      </c>
      <c r="N73" s="31">
        <v>583333.33000000007</v>
      </c>
      <c r="O73" s="51">
        <v>583333.33000000007</v>
      </c>
      <c r="P73" s="67">
        <f t="shared" si="2"/>
        <v>6999999.9600000009</v>
      </c>
      <c r="Q73" s="2"/>
      <c r="R73" s="89"/>
      <c r="S73" s="113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25.5">
      <c r="A74" s="2"/>
      <c r="B74" s="2"/>
      <c r="C74" s="58" t="str">
        <f>IF(MasterSheet!$A$1=1,MasterSheet!C393,MasterSheet!B393)</f>
        <v>Transferi institucijama pojedinicima nevladinom i javnom sektoru</v>
      </c>
      <c r="D74" s="61">
        <f>+SUM(D75:D79)</f>
        <v>8084501.9900000002</v>
      </c>
      <c r="E74" s="64">
        <f t="shared" ref="E74" si="14">+SUM(E75:E79)</f>
        <v>7617836.0300000003</v>
      </c>
      <c r="F74" s="63">
        <f t="shared" ref="F74" si="15">+SUM(F75:F79)</f>
        <v>7617836.0300000003</v>
      </c>
      <c r="G74" s="65">
        <f t="shared" ref="G74:O74" si="16">+SUM(G75:G79)</f>
        <v>7617836.0300000003</v>
      </c>
      <c r="H74" s="65">
        <f t="shared" si="16"/>
        <v>7617836.0300000003</v>
      </c>
      <c r="I74" s="65">
        <f t="shared" si="16"/>
        <v>7617836.0300000003</v>
      </c>
      <c r="J74" s="65">
        <f t="shared" si="16"/>
        <v>7617836.0300000003</v>
      </c>
      <c r="K74" s="65">
        <f t="shared" si="16"/>
        <v>7617836.0300000003</v>
      </c>
      <c r="L74" s="65">
        <f t="shared" si="16"/>
        <v>7617836.0300000003</v>
      </c>
      <c r="M74" s="64">
        <f t="shared" si="16"/>
        <v>7617836.0300000003</v>
      </c>
      <c r="N74" s="63">
        <f t="shared" si="16"/>
        <v>7617836.0300000003</v>
      </c>
      <c r="O74" s="62">
        <f t="shared" si="16"/>
        <v>7617836.0300000003</v>
      </c>
      <c r="P74" s="106">
        <f t="shared" si="2"/>
        <v>91880698.320000008</v>
      </c>
      <c r="Q74" s="55"/>
      <c r="R74" s="89"/>
      <c r="S74" s="11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IF(MasterSheet!$A$1=1,MasterSheet!C394,MasterSheet!B394)</f>
        <v>Transferi javnim institucijama</v>
      </c>
      <c r="D75" s="29">
        <v>6317483.1400000006</v>
      </c>
      <c r="E75" s="31">
        <v>5850817.1800000006</v>
      </c>
      <c r="F75" s="30">
        <v>5850817.1800000006</v>
      </c>
      <c r="G75" s="30">
        <v>5850817.1800000006</v>
      </c>
      <c r="H75" s="30">
        <v>5850817.1800000006</v>
      </c>
      <c r="I75" s="31">
        <v>5850817.1800000006</v>
      </c>
      <c r="J75" s="30">
        <v>5850817.1800000006</v>
      </c>
      <c r="K75" s="31">
        <v>5850817.1800000006</v>
      </c>
      <c r="L75" s="31">
        <v>5850817.1800000006</v>
      </c>
      <c r="M75" s="31">
        <v>5850817.1800000006</v>
      </c>
      <c r="N75" s="31">
        <v>5850817.1800000006</v>
      </c>
      <c r="O75" s="51">
        <v>5850817.1800000006</v>
      </c>
      <c r="P75" s="67">
        <f t="shared" si="2"/>
        <v>70676472.120000005</v>
      </c>
      <c r="Q75" s="2"/>
      <c r="R75" s="89"/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IF(MasterSheet!$A$1=1,MasterSheet!C395,MasterSheet!B395)</f>
        <v>Transferi nevladinim organizacijama</v>
      </c>
      <c r="D76" s="29">
        <v>211218.85</v>
      </c>
      <c r="E76" s="30">
        <v>211218.85</v>
      </c>
      <c r="F76" s="30">
        <v>211218.85</v>
      </c>
      <c r="G76" s="30">
        <v>211218.85</v>
      </c>
      <c r="H76" s="30">
        <v>211218.85</v>
      </c>
      <c r="I76" s="31">
        <v>211218.85</v>
      </c>
      <c r="J76" s="30">
        <v>211218.85</v>
      </c>
      <c r="K76" s="31">
        <v>211218.85</v>
      </c>
      <c r="L76" s="31">
        <v>211218.85</v>
      </c>
      <c r="M76" s="31">
        <v>211218.85</v>
      </c>
      <c r="N76" s="31">
        <v>211218.85</v>
      </c>
      <c r="O76" s="51">
        <v>211218.85</v>
      </c>
      <c r="P76" s="67">
        <f t="shared" si="2"/>
        <v>2534626.2000000007</v>
      </c>
      <c r="Q76" s="2"/>
      <c r="R76" s="89"/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IF(MasterSheet!$A$1=1,MasterSheet!C396,MasterSheet!B396)</f>
        <v>Transferi pojedincima</v>
      </c>
      <c r="D77" s="29">
        <v>1534966.67</v>
      </c>
      <c r="E77" s="30">
        <v>1534966.67</v>
      </c>
      <c r="F77" s="30">
        <v>1534966.67</v>
      </c>
      <c r="G77" s="30">
        <v>1534966.67</v>
      </c>
      <c r="H77" s="30">
        <v>1534966.67</v>
      </c>
      <c r="I77" s="31">
        <v>1534966.67</v>
      </c>
      <c r="J77" s="30">
        <v>1534966.67</v>
      </c>
      <c r="K77" s="31">
        <v>1534966.67</v>
      </c>
      <c r="L77" s="31">
        <v>1534966.67</v>
      </c>
      <c r="M77" s="31">
        <v>1534966.67</v>
      </c>
      <c r="N77" s="31">
        <v>1534966.67</v>
      </c>
      <c r="O77" s="51">
        <v>1534966.67</v>
      </c>
      <c r="P77" s="67">
        <f t="shared" si="2"/>
        <v>18419600.039999999</v>
      </c>
      <c r="Q77" s="2"/>
      <c r="R77" s="89"/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>
      <c r="A78" s="2"/>
      <c r="B78" s="2"/>
      <c r="C78" s="56" t="str">
        <f>IF(MasterSheet!$A$1=1,MasterSheet!C397,MasterSheet!B397)</f>
        <v>Transferi opštinama</v>
      </c>
      <c r="D78" s="29">
        <v>20833.330000000002</v>
      </c>
      <c r="E78" s="30">
        <v>20833.330000000002</v>
      </c>
      <c r="F78" s="30">
        <v>20833.330000000002</v>
      </c>
      <c r="G78" s="30">
        <v>20833.330000000002</v>
      </c>
      <c r="H78" s="30">
        <v>20833.330000000002</v>
      </c>
      <c r="I78" s="31">
        <v>20833.330000000002</v>
      </c>
      <c r="J78" s="30">
        <v>20833.330000000002</v>
      </c>
      <c r="K78" s="31">
        <v>20833.330000000002</v>
      </c>
      <c r="L78" s="31">
        <v>20833.330000000002</v>
      </c>
      <c r="M78" s="31">
        <v>20833.330000000002</v>
      </c>
      <c r="N78" s="31">
        <v>20833.330000000002</v>
      </c>
      <c r="O78" s="51">
        <v>20833.330000000002</v>
      </c>
      <c r="P78" s="67">
        <f t="shared" si="2"/>
        <v>249999.96000000008</v>
      </c>
      <c r="Q78" s="2"/>
      <c r="R78" s="89"/>
      <c r="S78" s="113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3.5" thickBot="1">
      <c r="A79" s="2"/>
      <c r="B79" s="2"/>
      <c r="C79" s="57" t="str">
        <f>IF(MasterSheet!$A$1=1,MasterSheet!C398,MasterSheet!B398)</f>
        <v>Transferi javnim preduzećima</v>
      </c>
      <c r="D79" s="68">
        <v>0</v>
      </c>
      <c r="E79" s="69">
        <v>0</v>
      </c>
      <c r="F79" s="69">
        <v>0</v>
      </c>
      <c r="G79" s="69">
        <v>0</v>
      </c>
      <c r="H79" s="69">
        <v>0</v>
      </c>
      <c r="I79" s="70">
        <v>0</v>
      </c>
      <c r="J79" s="69">
        <v>0</v>
      </c>
      <c r="K79" s="70">
        <v>0</v>
      </c>
      <c r="L79" s="70">
        <v>0</v>
      </c>
      <c r="M79" s="70">
        <v>0</v>
      </c>
      <c r="N79" s="70">
        <v>0</v>
      </c>
      <c r="O79" s="110">
        <v>0</v>
      </c>
      <c r="P79" s="107">
        <f t="shared" si="2"/>
        <v>0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4.25" thickTop="1" thickBot="1">
      <c r="A80" s="2"/>
      <c r="B80" s="2"/>
      <c r="C80" s="33" t="str">
        <f>IF(MasterSheet!$A$1=1,MasterSheet!C400,MasterSheet!B400)</f>
        <v>Kapitalni budžet</v>
      </c>
      <c r="D80" s="71">
        <v>5469916.6699999999</v>
      </c>
      <c r="E80" s="71">
        <v>5469916.6699999999</v>
      </c>
      <c r="F80" s="71">
        <v>5469916.6699999999</v>
      </c>
      <c r="G80" s="74">
        <v>5469916.6699999999</v>
      </c>
      <c r="H80" s="74">
        <v>5469916.6699999999</v>
      </c>
      <c r="I80" s="74">
        <v>5469916.6699999999</v>
      </c>
      <c r="J80" s="74">
        <v>5469916.6699999999</v>
      </c>
      <c r="K80" s="74">
        <v>5469916.6699999999</v>
      </c>
      <c r="L80" s="74">
        <v>5469916.6699999999</v>
      </c>
      <c r="M80" s="72">
        <v>5469916.6699999999</v>
      </c>
      <c r="N80" s="73">
        <v>5469916.6699999999</v>
      </c>
      <c r="O80" s="111">
        <v>5469916.6699999999</v>
      </c>
      <c r="P80" s="108">
        <f t="shared" si="2"/>
        <v>65639000.040000014</v>
      </c>
      <c r="Q80" s="2"/>
      <c r="R80" s="89"/>
      <c r="S80" s="113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Top="1">
      <c r="A81" s="2"/>
      <c r="B81" s="2"/>
      <c r="C81" s="56" t="str">
        <f>IF(MasterSheet!$A$1=1,MasterSheet!C401,MasterSheet!B401)</f>
        <v>Pozajmice i krediti</v>
      </c>
      <c r="D81" s="29">
        <v>143333.34</v>
      </c>
      <c r="E81" s="30">
        <v>143333.34</v>
      </c>
      <c r="F81" s="30">
        <v>143333.34</v>
      </c>
      <c r="G81" s="30">
        <v>143333.34</v>
      </c>
      <c r="H81" s="30">
        <v>143333.34</v>
      </c>
      <c r="I81" s="31">
        <v>143333.34</v>
      </c>
      <c r="J81" s="30">
        <v>143333.34</v>
      </c>
      <c r="K81" s="31">
        <v>143333.34</v>
      </c>
      <c r="L81" s="31">
        <v>143333.34</v>
      </c>
      <c r="M81" s="31">
        <v>143333.34</v>
      </c>
      <c r="N81" s="31">
        <v>143333.34</v>
      </c>
      <c r="O81" s="51">
        <v>143333.34</v>
      </c>
      <c r="P81" s="109">
        <f t="shared" si="2"/>
        <v>1720000.0800000003</v>
      </c>
      <c r="Q81" s="2"/>
      <c r="R81" s="89"/>
      <c r="S81" s="113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3.5" thickBot="1">
      <c r="A82" s="2"/>
      <c r="B82" s="2"/>
      <c r="C82" s="57" t="str">
        <f>IF(MasterSheet!$A$1=1,MasterSheet!C402,MasterSheet!B402)</f>
        <v>Rezerve</v>
      </c>
      <c r="D82" s="68">
        <v>613005.78999999992</v>
      </c>
      <c r="E82" s="69">
        <v>613005.78999999992</v>
      </c>
      <c r="F82" s="69">
        <v>613005.78999999992</v>
      </c>
      <c r="G82" s="69">
        <v>613005.78999999992</v>
      </c>
      <c r="H82" s="69">
        <v>613005.78999999992</v>
      </c>
      <c r="I82" s="70">
        <v>613005.78999999992</v>
      </c>
      <c r="J82" s="69">
        <v>613005.78999999992</v>
      </c>
      <c r="K82" s="70">
        <v>613005.78999999992</v>
      </c>
      <c r="L82" s="70">
        <v>613005.78999999992</v>
      </c>
      <c r="M82" s="70">
        <v>613005.78999999992</v>
      </c>
      <c r="N82" s="70">
        <v>613005.78999999992</v>
      </c>
      <c r="O82" s="110">
        <v>613005.78999999992</v>
      </c>
      <c r="P82" s="107">
        <f t="shared" si="2"/>
        <v>7356069.4799999995</v>
      </c>
      <c r="Q82" s="2"/>
      <c r="R82" s="89"/>
      <c r="S82" s="113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57" t="str">
        <f>IF(MasterSheet!$A$1=1,MasterSheet!C411,MasterSheet!B411)</f>
        <v>Otplata garancija</v>
      </c>
      <c r="D83" s="29">
        <v>0</v>
      </c>
      <c r="E83" s="30">
        <v>0</v>
      </c>
      <c r="F83" s="30">
        <v>0</v>
      </c>
      <c r="G83" s="30">
        <v>0</v>
      </c>
      <c r="H83" s="30">
        <v>0</v>
      </c>
      <c r="I83" s="31">
        <v>0</v>
      </c>
      <c r="J83" s="30">
        <v>0</v>
      </c>
      <c r="K83" s="31">
        <v>0</v>
      </c>
      <c r="L83" s="31">
        <v>0</v>
      </c>
      <c r="M83" s="31">
        <v>0</v>
      </c>
      <c r="N83" s="31">
        <v>0</v>
      </c>
      <c r="O83" s="51">
        <v>0</v>
      </c>
      <c r="P83" s="32">
        <f>+SUM(D83:O83)</f>
        <v>0</v>
      </c>
      <c r="Q83" s="2"/>
      <c r="R83" s="87"/>
      <c r="S83" s="113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IF(MasterSheet!$A$1=1,MasterSheet!C405,MasterSheet!B405)</f>
        <v>Korigovani Suficit/ Deficit</v>
      </c>
      <c r="D84" s="60">
        <f>+D19-D51</f>
        <v>-49927704.465120845</v>
      </c>
      <c r="E84" s="60">
        <f t="shared" ref="E84:O84" si="17">+E19-E51</f>
        <v>-31948566.261149943</v>
      </c>
      <c r="F84" s="60">
        <f t="shared" si="17"/>
        <v>-21057261.755039066</v>
      </c>
      <c r="G84" s="60">
        <f t="shared" si="17"/>
        <v>-4130170.1161308736</v>
      </c>
      <c r="H84" s="60">
        <f>+H19-H51</f>
        <v>-7522810.4527620673</v>
      </c>
      <c r="I84" s="60">
        <f t="shared" si="17"/>
        <v>-2990063.33810471</v>
      </c>
      <c r="J84" s="60">
        <f t="shared" si="17"/>
        <v>10839130.907912046</v>
      </c>
      <c r="K84" s="60">
        <f t="shared" si="17"/>
        <v>9901521.3693697006</v>
      </c>
      <c r="L84" s="60">
        <f t="shared" si="17"/>
        <v>-5811127.0522280186</v>
      </c>
      <c r="M84" s="60">
        <f t="shared" si="17"/>
        <v>-125911.82476308942</v>
      </c>
      <c r="N84" s="60">
        <f t="shared" si="17"/>
        <v>-8069828.0101713091</v>
      </c>
      <c r="O84" s="86">
        <f t="shared" si="17"/>
        <v>15527075.409421757</v>
      </c>
      <c r="P84" s="84">
        <f t="shared" ref="P84:P95" si="18">+SUM(D84:O84)</f>
        <v>-95315715.588766426</v>
      </c>
      <c r="Q84" s="2"/>
      <c r="R84" s="89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4.25" thickTop="1" thickBot="1">
      <c r="A85" s="2"/>
      <c r="B85" s="2"/>
      <c r="C85" s="33" t="str">
        <f>IF(MasterSheet!$A$1=1,MasterSheet!C406,MasterSheet!B406)</f>
        <v>Primarni deficit</v>
      </c>
      <c r="D85" s="60">
        <f t="shared" ref="D85:O85" si="19">+D84+D63</f>
        <v>-44060737.185120843</v>
      </c>
      <c r="E85" s="60">
        <f t="shared" si="19"/>
        <v>-26081598.981149942</v>
      </c>
      <c r="F85" s="60">
        <f t="shared" si="19"/>
        <v>-15190294.475039065</v>
      </c>
      <c r="G85" s="60">
        <f t="shared" si="19"/>
        <v>1736797.1638691267</v>
      </c>
      <c r="H85" s="60">
        <f t="shared" si="19"/>
        <v>-1655843.1727620671</v>
      </c>
      <c r="I85" s="60">
        <f t="shared" si="19"/>
        <v>2876903.9418952903</v>
      </c>
      <c r="J85" s="60">
        <f t="shared" si="19"/>
        <v>16706098.187912047</v>
      </c>
      <c r="K85" s="60">
        <f t="shared" si="19"/>
        <v>15768488.649369702</v>
      </c>
      <c r="L85" s="60">
        <f t="shared" si="19"/>
        <v>55840.227771981619</v>
      </c>
      <c r="M85" s="60">
        <f t="shared" si="19"/>
        <v>5741055.4552369108</v>
      </c>
      <c r="N85" s="60">
        <f t="shared" si="19"/>
        <v>-2202860.7301713089</v>
      </c>
      <c r="O85" s="86">
        <f t="shared" si="19"/>
        <v>21394042.689421758</v>
      </c>
      <c r="P85" s="84">
        <f t="shared" si="18"/>
        <v>-24912108.228766412</v>
      </c>
      <c r="Q85" s="2"/>
      <c r="R85" s="89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4.25" thickTop="1" thickBot="1">
      <c r="A86" s="2"/>
      <c r="B86" s="2"/>
      <c r="C86" s="33" t="str">
        <f>IF(MasterSheet!$A$1=1,MasterSheet!C407,MasterSheet!B407)</f>
        <v>Otplata duga</v>
      </c>
      <c r="D86" s="60">
        <f>+SUM(D87:D89)</f>
        <v>7686663.25</v>
      </c>
      <c r="E86" s="60">
        <f t="shared" ref="E86:O86" si="20">+SUM(E87:E89)</f>
        <v>2819104.9000000004</v>
      </c>
      <c r="F86" s="60">
        <f t="shared" si="20"/>
        <v>5381362.9800000004</v>
      </c>
      <c r="G86" s="60">
        <f t="shared" si="20"/>
        <v>8038869.4399999995</v>
      </c>
      <c r="H86" s="60">
        <f t="shared" si="20"/>
        <v>5392617.04</v>
      </c>
      <c r="I86" s="60">
        <f t="shared" si="20"/>
        <v>16826545.850000001</v>
      </c>
      <c r="J86" s="60">
        <f t="shared" si="20"/>
        <v>24366255.719999999</v>
      </c>
      <c r="K86" s="60">
        <f t="shared" si="20"/>
        <v>5641447.3200000003</v>
      </c>
      <c r="L86" s="60">
        <f t="shared" si="20"/>
        <v>12730233.93</v>
      </c>
      <c r="M86" s="60">
        <f t="shared" si="20"/>
        <v>7099982.6499999994</v>
      </c>
      <c r="N86" s="60">
        <f t="shared" si="20"/>
        <v>5537490.71</v>
      </c>
      <c r="O86" s="86">
        <f t="shared" si="20"/>
        <v>17156558.210000023</v>
      </c>
      <c r="P86" s="84">
        <f>+SUM(D86:O86)</f>
        <v>118677132.00000003</v>
      </c>
      <c r="Q86" s="8"/>
      <c r="R86" s="145"/>
      <c r="S86" s="5"/>
      <c r="T86" s="5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3.5" thickTop="1">
      <c r="A87" s="2"/>
      <c r="B87" s="2"/>
      <c r="C87" s="56" t="str">
        <f>IF(MasterSheet!$A$1=1,MasterSheet!C408,MasterSheet!B408)</f>
        <v>Otplata duga rezidentima</v>
      </c>
      <c r="D87" s="29">
        <v>3512979.93</v>
      </c>
      <c r="E87" s="30">
        <v>872996.16</v>
      </c>
      <c r="F87" s="30">
        <v>264968.06</v>
      </c>
      <c r="G87" s="30">
        <v>3710246.3</v>
      </c>
      <c r="H87" s="30">
        <v>1114528.77</v>
      </c>
      <c r="I87" s="31">
        <v>265498.44</v>
      </c>
      <c r="J87" s="30">
        <v>5175131.93</v>
      </c>
      <c r="K87" s="31">
        <v>912847.91</v>
      </c>
      <c r="L87" s="31">
        <v>3220262.59</v>
      </c>
      <c r="M87" s="31">
        <v>592277.14</v>
      </c>
      <c r="N87" s="31">
        <v>930069.44</v>
      </c>
      <c r="O87" s="51">
        <v>3228193.3300000019</v>
      </c>
      <c r="P87" s="32">
        <f t="shared" si="18"/>
        <v>23800000</v>
      </c>
      <c r="Q87" s="2"/>
      <c r="R87" s="145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>
      <c r="A88" s="2"/>
      <c r="B88" s="2"/>
      <c r="C88" s="56" t="str">
        <f>IF(MasterSheet!$A$1=1,MasterSheet!C409,MasterSheet!B409)</f>
        <v>Otplata duga nerezidentima</v>
      </c>
      <c r="D88" s="29">
        <v>2705588.99</v>
      </c>
      <c r="E88" s="30">
        <v>528059.41</v>
      </c>
      <c r="F88" s="30">
        <v>3648300.59</v>
      </c>
      <c r="G88" s="30">
        <v>2810528.81</v>
      </c>
      <c r="H88" s="30">
        <v>2759993.94</v>
      </c>
      <c r="I88" s="31">
        <v>11975685.74</v>
      </c>
      <c r="J88" s="30">
        <v>10543029.460000001</v>
      </c>
      <c r="K88" s="31">
        <v>780505.08</v>
      </c>
      <c r="L88" s="31">
        <v>7411877.0099999998</v>
      </c>
      <c r="M88" s="31">
        <v>4609611.18</v>
      </c>
      <c r="N88" s="31">
        <v>2759326.94</v>
      </c>
      <c r="O88" s="51">
        <v>12167492.850000011</v>
      </c>
      <c r="P88" s="67">
        <f t="shared" si="18"/>
        <v>62700000</v>
      </c>
      <c r="Q88" s="2"/>
      <c r="R88" s="145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3.5" thickBot="1">
      <c r="A89" s="2"/>
      <c r="B89" s="2"/>
      <c r="C89" s="56" t="str">
        <f>IF(MasterSheet!$A$1=1,MasterSheet!C410,MasterSheet!B410)</f>
        <v>Otplata obaveza iz prethodnog perioda</v>
      </c>
      <c r="D89" s="29">
        <v>1468094.33</v>
      </c>
      <c r="E89" s="30">
        <v>1418049.33</v>
      </c>
      <c r="F89" s="30">
        <v>1468094.33</v>
      </c>
      <c r="G89" s="30">
        <v>1518094.33</v>
      </c>
      <c r="H89" s="30">
        <v>1518094.33</v>
      </c>
      <c r="I89" s="31">
        <v>4585361.67</v>
      </c>
      <c r="J89" s="30">
        <v>8648094.3300000001</v>
      </c>
      <c r="K89" s="31">
        <v>3948094.33</v>
      </c>
      <c r="L89" s="31">
        <v>2098094.33</v>
      </c>
      <c r="M89" s="31">
        <v>1898094.33</v>
      </c>
      <c r="N89" s="31">
        <v>1848094.33</v>
      </c>
      <c r="O89" s="51">
        <v>1760872.0300000105</v>
      </c>
      <c r="P89" s="32">
        <f t="shared" si="18"/>
        <v>32177132</v>
      </c>
      <c r="Q89" s="2"/>
      <c r="R89" s="145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IF(MasterSheet!$A$1=1,MasterSheet!C412,MasterSheet!B412)</f>
        <v>Nedostajuća sredstva</v>
      </c>
      <c r="D90" s="60">
        <f>+D84-D86</f>
        <v>-57614367.715120845</v>
      </c>
      <c r="E90" s="60">
        <f t="shared" ref="E90:O90" si="21">+E84-E86</f>
        <v>-34767671.161149941</v>
      </c>
      <c r="F90" s="60">
        <f t="shared" si="21"/>
        <v>-26438624.735039067</v>
      </c>
      <c r="G90" s="60">
        <f t="shared" si="21"/>
        <v>-12169039.556130873</v>
      </c>
      <c r="H90" s="60">
        <f t="shared" si="21"/>
        <v>-12915427.492762066</v>
      </c>
      <c r="I90" s="60">
        <f t="shared" si="21"/>
        <v>-19816609.188104711</v>
      </c>
      <c r="J90" s="60">
        <f t="shared" si="21"/>
        <v>-13527124.812087953</v>
      </c>
      <c r="K90" s="60">
        <f t="shared" si="21"/>
        <v>4260074.0493697003</v>
      </c>
      <c r="L90" s="60">
        <f t="shared" si="21"/>
        <v>-18541360.982228018</v>
      </c>
      <c r="M90" s="60">
        <f t="shared" si="21"/>
        <v>-7225894.4747630889</v>
      </c>
      <c r="N90" s="60">
        <f t="shared" si="21"/>
        <v>-13607318.72017131</v>
      </c>
      <c r="O90" s="86">
        <f t="shared" si="21"/>
        <v>-1629482.8005782664</v>
      </c>
      <c r="P90" s="84">
        <f t="shared" si="18"/>
        <v>-213992847.58876646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4.25" thickTop="1" thickBot="1">
      <c r="A91" s="2"/>
      <c r="B91" s="2"/>
      <c r="C91" s="33" t="str">
        <f>IF(MasterSheet!$A$1=1,MasterSheet!C413,MasterSheet!B413)</f>
        <v>Finansiranje</v>
      </c>
      <c r="D91" s="60">
        <f>+SUM(D92:D96)</f>
        <v>57614367.715120845</v>
      </c>
      <c r="E91" s="60">
        <f t="shared" ref="E91:O91" si="22">+SUM(E92:E96)</f>
        <v>34767671.161149941</v>
      </c>
      <c r="F91" s="60">
        <f t="shared" si="22"/>
        <v>26438624.735039067</v>
      </c>
      <c r="G91" s="60">
        <f t="shared" si="22"/>
        <v>12169039.556130886</v>
      </c>
      <c r="H91" s="60">
        <f t="shared" si="22"/>
        <v>12915427.492762066</v>
      </c>
      <c r="I91" s="60">
        <f t="shared" si="22"/>
        <v>19816609.188104711</v>
      </c>
      <c r="J91" s="60">
        <f t="shared" si="22"/>
        <v>13527124.812087953</v>
      </c>
      <c r="K91" s="60">
        <f t="shared" si="22"/>
        <v>-4260074.0493697003</v>
      </c>
      <c r="L91" s="60">
        <f t="shared" si="22"/>
        <v>18541360.982228018</v>
      </c>
      <c r="M91" s="60">
        <f t="shared" si="22"/>
        <v>7225894.4747630879</v>
      </c>
      <c r="N91" s="60">
        <f t="shared" si="22"/>
        <v>13607318.72017131</v>
      </c>
      <c r="O91" s="86">
        <f t="shared" si="22"/>
        <v>1629482.8005782664</v>
      </c>
      <c r="P91" s="84">
        <f t="shared" si="18"/>
        <v>213992847.58876646</v>
      </c>
      <c r="Q91" s="2"/>
      <c r="R91" s="89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3.5" thickTop="1">
      <c r="A92" s="2"/>
      <c r="B92" s="2"/>
      <c r="C92" s="56" t="str">
        <f>IF(MasterSheet!$A$1=1,MasterSheet!C414,MasterSheet!B414)</f>
        <v>Pozajmice i krediti iz domaćih izvora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32">
        <f t="shared" si="18"/>
        <v>0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IF(MasterSheet!$A$1=1,MasterSheet!C415,MasterSheet!B415)</f>
        <v>Pozajmice i krediti iz inostranih izvora</v>
      </c>
      <c r="D93" s="29">
        <v>0</v>
      </c>
      <c r="E93" s="29">
        <v>0</v>
      </c>
      <c r="F93" s="29">
        <v>0</v>
      </c>
      <c r="G93" s="24">
        <v>200000000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146">
        <v>50000000</v>
      </c>
      <c r="N93" s="31">
        <v>0</v>
      </c>
      <c r="O93" s="51">
        <v>0</v>
      </c>
      <c r="P93" s="32">
        <f t="shared" si="18"/>
        <v>250000000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IF(MasterSheet!$A$1=1,MasterSheet!C416,MasterSheet!B416)</f>
        <v>Donacije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32">
        <f t="shared" si="18"/>
        <v>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>
      <c r="A95" s="2"/>
      <c r="B95" s="2"/>
      <c r="C95" s="56" t="str">
        <f>IF(MasterSheet!$A$1=1,MasterSheet!C417,MasterSheet!B417)</f>
        <v>Prihodi od privatizacije</v>
      </c>
      <c r="D95" s="29">
        <v>0</v>
      </c>
      <c r="E95" s="29">
        <v>0</v>
      </c>
      <c r="F95" s="29">
        <v>0</v>
      </c>
      <c r="G95" s="30">
        <v>8000000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2">
        <f t="shared" si="18"/>
        <v>8000000</v>
      </c>
      <c r="Q95" s="2"/>
      <c r="R95" s="87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Bot="1">
      <c r="A96" s="2"/>
      <c r="B96" s="2"/>
      <c r="C96" s="59" t="str">
        <f>IF(MasterSheet!$A$1=1,MasterSheet!C418,MasterSheet!B418)</f>
        <v>Povećanje/smanjenje depozita</v>
      </c>
      <c r="D96" s="44">
        <f>-D90-SUM(D92:D95)</f>
        <v>57614367.715120845</v>
      </c>
      <c r="E96" s="46">
        <f>-E90-SUM(E92:E95)</f>
        <v>34767671.161149941</v>
      </c>
      <c r="F96" s="46">
        <f>-F90-SUM(F92:F95)</f>
        <v>26438624.735039067</v>
      </c>
      <c r="G96" s="66">
        <f t="shared" ref="G96:O96" si="23">-G90-SUM(G92:G95)</f>
        <v>-195830960.44386911</v>
      </c>
      <c r="H96" s="66">
        <f t="shared" si="23"/>
        <v>12915427.492762066</v>
      </c>
      <c r="I96" s="66">
        <f t="shared" si="23"/>
        <v>19816609.188104711</v>
      </c>
      <c r="J96" s="66">
        <f t="shared" si="23"/>
        <v>13527124.812087953</v>
      </c>
      <c r="K96" s="66">
        <f t="shared" si="23"/>
        <v>-4260074.0493697003</v>
      </c>
      <c r="L96" s="66">
        <f t="shared" si="23"/>
        <v>18541360.982228018</v>
      </c>
      <c r="M96" s="66">
        <f t="shared" si="23"/>
        <v>-42774105.525236912</v>
      </c>
      <c r="N96" s="66">
        <f t="shared" si="23"/>
        <v>13607318.72017131</v>
      </c>
      <c r="O96" s="52">
        <f t="shared" si="23"/>
        <v>1629482.8005782664</v>
      </c>
      <c r="P96" s="83">
        <f>+SUM(D96:O96)</f>
        <v>-44007152.411233544</v>
      </c>
      <c r="Q96" s="55"/>
      <c r="R96" s="6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3.5" thickTop="1">
      <c r="A97" s="2"/>
      <c r="B97" s="2"/>
      <c r="C97" s="54" t="str">
        <f>IF(MasterSheet!$A$1=1,MasterSheet!C419,MasterSheet!B419)</f>
        <v>Izvor: Ministarstvo finansija Crne Gore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1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2"/>
      <c r="H99" s="138"/>
      <c r="I99" s="2"/>
      <c r="J99" s="2"/>
      <c r="K99" s="2"/>
      <c r="L99" s="2"/>
      <c r="M99" s="2"/>
      <c r="N99" s="14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11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32">
      <c r="D155" s="2"/>
      <c r="E155" s="2"/>
      <c r="F155" s="2"/>
      <c r="G155" s="2"/>
      <c r="H155" s="2"/>
      <c r="I155" s="2"/>
    </row>
  </sheetData>
  <sheetProtection formatCells="0" formatColumns="0" formatRows="0" sort="0" autoFilter="0" pivotTables="0"/>
  <mergeCells count="5">
    <mergeCell ref="D14:P14"/>
    <mergeCell ref="D17:P17"/>
    <mergeCell ref="C17:C18"/>
    <mergeCell ref="G8:I8"/>
    <mergeCell ref="F9:J9"/>
  </mergeCells>
  <pageMargins left="0.15" right="0.19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zoomScale="85" zoomScaleNormal="85" workbookViewId="0">
      <selection activeCell="D19" sqref="D19:O19"/>
    </sheetView>
  </sheetViews>
  <sheetFormatPr defaultRowHeight="12.75"/>
  <cols>
    <col min="1" max="1" width="6" customWidth="1"/>
    <col min="2" max="2" width="9.140625" customWidth="1"/>
    <col min="3" max="3" width="62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  <col min="17" max="17" width="10.7109375" style="2" customWidth="1"/>
    <col min="18" max="18" width="15.28515625" style="2" bestFit="1" customWidth="1"/>
    <col min="19" max="32" width="9.140625" style="2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2" ht="15">
      <c r="A8" s="2"/>
      <c r="B8" s="2"/>
      <c r="C8" s="3"/>
      <c r="D8" s="738" t="s">
        <v>200</v>
      </c>
      <c r="E8" s="738"/>
      <c r="F8" s="738"/>
      <c r="G8" s="738"/>
      <c r="H8" s="738"/>
      <c r="I8" s="738"/>
      <c r="J8" s="738"/>
      <c r="K8" s="738"/>
      <c r="L8" s="738"/>
      <c r="M8" s="738"/>
      <c r="N8" s="738"/>
      <c r="O8" s="738"/>
      <c r="P8" s="738"/>
      <c r="V8" s="3"/>
    </row>
    <row r="9" spans="1:22" ht="15">
      <c r="A9" s="2"/>
      <c r="B9" s="2"/>
      <c r="C9" s="2"/>
      <c r="D9" s="738" t="s">
        <v>201</v>
      </c>
      <c r="E9" s="738"/>
      <c r="F9" s="738"/>
      <c r="G9" s="738"/>
      <c r="H9" s="738"/>
      <c r="I9" s="738"/>
      <c r="J9" s="738"/>
      <c r="K9" s="738"/>
      <c r="L9" s="738"/>
      <c r="M9" s="738"/>
      <c r="N9" s="738"/>
      <c r="O9" s="738"/>
      <c r="P9" s="738"/>
      <c r="V9" s="3"/>
    </row>
    <row r="10" spans="1:2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V10" s="3"/>
    </row>
    <row r="11" spans="1:2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V11" s="3"/>
    </row>
    <row r="12" spans="1:2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2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</row>
    <row r="14" spans="1:22" ht="17.25" thickTop="1" thickBot="1">
      <c r="A14" s="2"/>
      <c r="B14" s="2"/>
      <c r="C14" s="143" t="s">
        <v>374</v>
      </c>
      <c r="D14" s="741">
        <v>3149000000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3"/>
      <c r="R14" s="79"/>
    </row>
    <row r="15" spans="1:22" ht="15.75" thickTop="1">
      <c r="A15" s="144"/>
      <c r="B15" s="14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</row>
    <row r="16" spans="1:22" ht="17.25" customHeight="1" thickBot="1">
      <c r="A16" s="2"/>
      <c r="B16" s="2"/>
      <c r="C16" s="5"/>
      <c r="D16" s="5"/>
      <c r="E16" s="5"/>
      <c r="F16" s="5"/>
      <c r="G16" s="139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8" ht="17.25" customHeight="1" thickTop="1">
      <c r="A17" s="2"/>
      <c r="B17" s="2"/>
      <c r="C17" s="739" t="s">
        <v>328</v>
      </c>
      <c r="D17" s="744">
        <v>2012</v>
      </c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6"/>
    </row>
    <row r="18" spans="1:18" ht="15" customHeight="1" thickBot="1">
      <c r="A18" s="2"/>
      <c r="B18" s="2"/>
      <c r="C18" s="740"/>
      <c r="D18" s="211" t="s">
        <v>294</v>
      </c>
      <c r="E18" s="212" t="s">
        <v>295</v>
      </c>
      <c r="F18" s="212" t="s">
        <v>296</v>
      </c>
      <c r="G18" s="212" t="s">
        <v>297</v>
      </c>
      <c r="H18" s="212" t="s">
        <v>298</v>
      </c>
      <c r="I18" s="212" t="s">
        <v>299</v>
      </c>
      <c r="J18" s="212" t="s">
        <v>300</v>
      </c>
      <c r="K18" s="213" t="s">
        <v>301</v>
      </c>
      <c r="L18" s="213" t="s">
        <v>302</v>
      </c>
      <c r="M18" s="213" t="s">
        <v>303</v>
      </c>
      <c r="N18" s="213" t="s">
        <v>304</v>
      </c>
      <c r="O18" s="214" t="s">
        <v>305</v>
      </c>
      <c r="P18" s="215" t="s">
        <v>386</v>
      </c>
      <c r="Q18" s="216" t="s">
        <v>150</v>
      </c>
    </row>
    <row r="19" spans="1:18" ht="15" customHeight="1" thickTop="1" thickBot="1">
      <c r="A19" s="2"/>
      <c r="B19" s="2"/>
      <c r="C19" s="217" t="s">
        <v>128</v>
      </c>
      <c r="D19" s="218">
        <f>+D20+D28+D33+D38+D45+D50+D51</f>
        <v>48843193.719999999</v>
      </c>
      <c r="E19" s="218">
        <f t="shared" ref="E19:O19" si="0">+E20+E28+E33+E38+E45+E50+E51</f>
        <v>68224082.549999997</v>
      </c>
      <c r="F19" s="218">
        <f t="shared" si="0"/>
        <v>76674237.659999996</v>
      </c>
      <c r="G19" s="218">
        <f t="shared" si="0"/>
        <v>99426150.410000011</v>
      </c>
      <c r="H19" s="218">
        <f t="shared" si="0"/>
        <v>87016176.340000018</v>
      </c>
      <c r="I19" s="218">
        <f t="shared" si="0"/>
        <v>96200709.070000008</v>
      </c>
      <c r="J19" s="218">
        <f t="shared" si="0"/>
        <v>131913604.17</v>
      </c>
      <c r="K19" s="218">
        <f t="shared" si="0"/>
        <v>108631833.44</v>
      </c>
      <c r="L19" s="218">
        <f t="shared" si="0"/>
        <v>96146123.239999995</v>
      </c>
      <c r="M19" s="218">
        <f t="shared" si="0"/>
        <v>99793936.86999999</v>
      </c>
      <c r="N19" s="218">
        <f t="shared" si="0"/>
        <v>85835751.700000003</v>
      </c>
      <c r="O19" s="218">
        <f t="shared" si="0"/>
        <v>127348769.31999999</v>
      </c>
      <c r="P19" s="219">
        <f>SUM(D19:O19)</f>
        <v>1126054568.4900002</v>
      </c>
      <c r="Q19" s="220">
        <f>+P19/$D$14*100</f>
        <v>35.759116179422044</v>
      </c>
    </row>
    <row r="20" spans="1:18" ht="15" customHeight="1" thickTop="1">
      <c r="A20" s="2"/>
      <c r="B20" s="2"/>
      <c r="C20" s="221" t="s">
        <v>2</v>
      </c>
      <c r="D20" s="222">
        <f>+SUM(D21:D27)</f>
        <v>35884139.43</v>
      </c>
      <c r="E20" s="223">
        <f t="shared" ref="E20:O20" si="1">+SUM(E21:E27)</f>
        <v>38790866.019999996</v>
      </c>
      <c r="F20" s="223">
        <f t="shared" si="1"/>
        <v>44749384.840000004</v>
      </c>
      <c r="G20" s="224">
        <f t="shared" si="1"/>
        <v>62284624.009999998</v>
      </c>
      <c r="H20" s="224">
        <f t="shared" si="1"/>
        <v>54289863.810000002</v>
      </c>
      <c r="I20" s="224">
        <f t="shared" si="1"/>
        <v>64751336.399999991</v>
      </c>
      <c r="J20" s="224">
        <f t="shared" si="1"/>
        <v>89796994.480000004</v>
      </c>
      <c r="K20" s="224">
        <f t="shared" si="1"/>
        <v>63715815.289999999</v>
      </c>
      <c r="L20" s="224">
        <f t="shared" si="1"/>
        <v>65062594.769999996</v>
      </c>
      <c r="M20" s="225">
        <f t="shared" si="1"/>
        <v>58701404.069999993</v>
      </c>
      <c r="N20" s="225">
        <f t="shared" si="1"/>
        <v>50869538.609999999</v>
      </c>
      <c r="O20" s="226">
        <f t="shared" si="1"/>
        <v>58547572.959999993</v>
      </c>
      <c r="P20" s="227">
        <f t="shared" ref="P20:P83" si="2">SUM(D20:O20)</f>
        <v>687444134.69000006</v>
      </c>
      <c r="Q20" s="228">
        <f t="shared" ref="Q20:Q84" si="3">+P20/$D$14*100</f>
        <v>21.830553657986666</v>
      </c>
    </row>
    <row r="21" spans="1:18" ht="15" customHeight="1">
      <c r="A21" s="2"/>
      <c r="B21" s="2"/>
      <c r="C21" s="229" t="s">
        <v>3</v>
      </c>
      <c r="D21" s="230">
        <v>2584361.34</v>
      </c>
      <c r="E21" s="231">
        <v>5333687.79</v>
      </c>
      <c r="F21" s="231">
        <v>6340026.6100000003</v>
      </c>
      <c r="G21" s="231">
        <v>7246542.3899999997</v>
      </c>
      <c r="H21" s="231">
        <v>6418173.7599999998</v>
      </c>
      <c r="I21" s="231">
        <v>5650455.4299999997</v>
      </c>
      <c r="J21" s="231">
        <v>7808337.6900000004</v>
      </c>
      <c r="K21" s="231">
        <v>8855262.9100000001</v>
      </c>
      <c r="L21" s="231">
        <v>6244778.2599999998</v>
      </c>
      <c r="M21" s="231">
        <v>8678831.0399999991</v>
      </c>
      <c r="N21" s="231">
        <v>6356523.71</v>
      </c>
      <c r="O21" s="232">
        <v>10744852.35</v>
      </c>
      <c r="P21" s="233">
        <f t="shared" si="2"/>
        <v>82261833.279999986</v>
      </c>
      <c r="Q21" s="234">
        <f t="shared" si="3"/>
        <v>2.6123160774849152</v>
      </c>
      <c r="R21" s="113"/>
    </row>
    <row r="22" spans="1:18" ht="15" customHeight="1">
      <c r="A22" s="2"/>
      <c r="B22" s="2"/>
      <c r="C22" s="229" t="s">
        <v>5</v>
      </c>
      <c r="D22" s="230">
        <v>405891.15</v>
      </c>
      <c r="E22" s="231">
        <v>434576.57</v>
      </c>
      <c r="F22" s="231">
        <v>4545996.0599999996</v>
      </c>
      <c r="G22" s="231">
        <v>13487997.380000001</v>
      </c>
      <c r="H22" s="231">
        <v>3054260.76</v>
      </c>
      <c r="I22" s="231">
        <v>3802498.05</v>
      </c>
      <c r="J22" s="231">
        <v>28544287.550000001</v>
      </c>
      <c r="K22" s="231">
        <v>2310250.2200000002</v>
      </c>
      <c r="L22" s="231">
        <v>3273538.66</v>
      </c>
      <c r="M22" s="231">
        <v>1542406.34</v>
      </c>
      <c r="N22" s="231">
        <v>791755.04</v>
      </c>
      <c r="O22" s="232">
        <v>1823099.74</v>
      </c>
      <c r="P22" s="233">
        <f t="shared" si="2"/>
        <v>64016557.520000011</v>
      </c>
      <c r="Q22" s="234">
        <f t="shared" si="3"/>
        <v>2.0329170377897747</v>
      </c>
    </row>
    <row r="23" spans="1:18" ht="15" customHeight="1">
      <c r="A23" s="2"/>
      <c r="B23" s="2"/>
      <c r="C23" s="229" t="s">
        <v>306</v>
      </c>
      <c r="D23" s="230">
        <v>77264.789999999994</v>
      </c>
      <c r="E23" s="231">
        <v>98564.160000000003</v>
      </c>
      <c r="F23" s="231">
        <v>177064.83</v>
      </c>
      <c r="G23" s="231">
        <v>98294.96</v>
      </c>
      <c r="H23" s="231">
        <v>95197.53</v>
      </c>
      <c r="I23" s="231">
        <v>127299.77</v>
      </c>
      <c r="J23" s="231">
        <v>116273.1</v>
      </c>
      <c r="K23" s="231">
        <v>91295.65</v>
      </c>
      <c r="L23" s="231">
        <v>161882.07999999999</v>
      </c>
      <c r="M23" s="231">
        <v>129365.45</v>
      </c>
      <c r="N23" s="231">
        <v>134880.91</v>
      </c>
      <c r="O23" s="232">
        <v>134066.17000000001</v>
      </c>
      <c r="P23" s="233">
        <f t="shared" si="2"/>
        <v>1441449.4</v>
      </c>
      <c r="Q23" s="234">
        <f t="shared" si="3"/>
        <v>4.5774830104795168E-2</v>
      </c>
    </row>
    <row r="24" spans="1:18" ht="15" customHeight="1">
      <c r="A24" s="2"/>
      <c r="B24" s="2"/>
      <c r="C24" s="229" t="s">
        <v>9</v>
      </c>
      <c r="D24" s="230">
        <v>21196163.460000001</v>
      </c>
      <c r="E24" s="231">
        <v>21324767.77</v>
      </c>
      <c r="F24" s="231">
        <v>23762618.34</v>
      </c>
      <c r="G24" s="231">
        <v>27714374.960000001</v>
      </c>
      <c r="H24" s="231">
        <v>30992938.18</v>
      </c>
      <c r="I24" s="231">
        <v>37819988.479999997</v>
      </c>
      <c r="J24" s="231">
        <v>37346236.600000001</v>
      </c>
      <c r="K24" s="231">
        <v>32213362.77</v>
      </c>
      <c r="L24" s="231">
        <v>33594293.979999997</v>
      </c>
      <c r="M24" s="231">
        <v>33884900.049999997</v>
      </c>
      <c r="N24" s="231">
        <v>29084760.469999999</v>
      </c>
      <c r="O24" s="232">
        <v>25779626.289999999</v>
      </c>
      <c r="P24" s="233">
        <f t="shared" si="2"/>
        <v>354714031.34999996</v>
      </c>
      <c r="Q24" s="234">
        <f t="shared" si="3"/>
        <v>11.264338880597013</v>
      </c>
    </row>
    <row r="25" spans="1:18" ht="15" customHeight="1">
      <c r="A25" s="2"/>
      <c r="B25" s="2"/>
      <c r="C25" s="229" t="s">
        <v>307</v>
      </c>
      <c r="D25" s="230">
        <v>9267303.6799999997</v>
      </c>
      <c r="E25" s="231">
        <v>9083966.1199999992</v>
      </c>
      <c r="F25" s="231">
        <v>6379102.2800000003</v>
      </c>
      <c r="G25" s="231">
        <v>9978716.9000000004</v>
      </c>
      <c r="H25" s="231">
        <v>10087834.560000001</v>
      </c>
      <c r="I25" s="231">
        <v>14771461.699999999</v>
      </c>
      <c r="J25" s="231">
        <v>13185513.26</v>
      </c>
      <c r="K25" s="231">
        <v>17419420.949999999</v>
      </c>
      <c r="L25" s="231">
        <v>19430036.780000001</v>
      </c>
      <c r="M25" s="231">
        <v>11829688.08</v>
      </c>
      <c r="N25" s="231">
        <v>12445142.43</v>
      </c>
      <c r="O25" s="232">
        <v>17887911.02</v>
      </c>
      <c r="P25" s="233">
        <f t="shared" si="2"/>
        <v>151766097.76000002</v>
      </c>
      <c r="Q25" s="234">
        <f t="shared" si="3"/>
        <v>4.8195013578913946</v>
      </c>
    </row>
    <row r="26" spans="1:18" ht="15" customHeight="1">
      <c r="A26" s="2"/>
      <c r="B26" s="2"/>
      <c r="C26" s="229" t="s">
        <v>308</v>
      </c>
      <c r="D26" s="230">
        <v>2099688</v>
      </c>
      <c r="E26" s="231">
        <v>2267285.1800000002</v>
      </c>
      <c r="F26" s="231">
        <v>3241532.58</v>
      </c>
      <c r="G26" s="231">
        <v>3383475.63</v>
      </c>
      <c r="H26" s="231">
        <v>3249031</v>
      </c>
      <c r="I26" s="231">
        <v>2148285.92</v>
      </c>
      <c r="J26" s="231">
        <v>2356613.06</v>
      </c>
      <c r="K26" s="231">
        <v>2414822.0699999998</v>
      </c>
      <c r="L26" s="231">
        <v>1990647.26</v>
      </c>
      <c r="M26" s="231">
        <v>2265475.5499999998</v>
      </c>
      <c r="N26" s="231">
        <v>1692216.71</v>
      </c>
      <c r="O26" s="232">
        <v>1855952.37</v>
      </c>
      <c r="P26" s="233">
        <f t="shared" si="2"/>
        <v>28965025.330000006</v>
      </c>
      <c r="Q26" s="234">
        <f t="shared" si="3"/>
        <v>0.91981661892664346</v>
      </c>
    </row>
    <row r="27" spans="1:18" ht="15" customHeight="1">
      <c r="A27" s="2"/>
      <c r="B27" s="2"/>
      <c r="C27" s="229" t="s">
        <v>16</v>
      </c>
      <c r="D27" s="230">
        <v>253467.01</v>
      </c>
      <c r="E27" s="231">
        <v>248018.43</v>
      </c>
      <c r="F27" s="231">
        <v>303044.14</v>
      </c>
      <c r="G27" s="231">
        <v>375221.79</v>
      </c>
      <c r="H27" s="231">
        <v>392428.02</v>
      </c>
      <c r="I27" s="231">
        <v>431347.05</v>
      </c>
      <c r="J27" s="231">
        <v>439733.22</v>
      </c>
      <c r="K27" s="231">
        <v>411400.72</v>
      </c>
      <c r="L27" s="231">
        <v>367417.75</v>
      </c>
      <c r="M27" s="231">
        <v>370737.56</v>
      </c>
      <c r="N27" s="231">
        <v>364259.34</v>
      </c>
      <c r="O27" s="232">
        <v>322065.02</v>
      </c>
      <c r="P27" s="233">
        <f t="shared" si="2"/>
        <v>4279140.05</v>
      </c>
      <c r="Q27" s="234">
        <f t="shared" si="3"/>
        <v>0.13588885519212449</v>
      </c>
    </row>
    <row r="28" spans="1:18" ht="15" customHeight="1">
      <c r="A28" s="2"/>
      <c r="B28" s="2"/>
      <c r="C28" s="235" t="s">
        <v>19</v>
      </c>
      <c r="D28" s="236">
        <f>+SUM(D29:D32)</f>
        <v>9731156.040000001</v>
      </c>
      <c r="E28" s="237">
        <f t="shared" ref="E28:O28" si="4">+SUM(E29:E32)</f>
        <v>25137844.68</v>
      </c>
      <c r="F28" s="237">
        <f t="shared" si="4"/>
        <v>26888282.780000001</v>
      </c>
      <c r="G28" s="238">
        <f t="shared" si="4"/>
        <v>32058383.460000001</v>
      </c>
      <c r="H28" s="238">
        <f t="shared" si="4"/>
        <v>28410887.77</v>
      </c>
      <c r="I28" s="238">
        <f t="shared" si="4"/>
        <v>26977256.400000002</v>
      </c>
      <c r="J28" s="238">
        <f t="shared" si="4"/>
        <v>33964107.439999998</v>
      </c>
      <c r="K28" s="238">
        <f t="shared" si="4"/>
        <v>39513387.179999992</v>
      </c>
      <c r="L28" s="238">
        <f t="shared" si="4"/>
        <v>26633440.359999999</v>
      </c>
      <c r="M28" s="238">
        <f t="shared" si="4"/>
        <v>34145980.059999995</v>
      </c>
      <c r="N28" s="238">
        <f t="shared" si="4"/>
        <v>29139013.82</v>
      </c>
      <c r="O28" s="239">
        <f t="shared" si="4"/>
        <v>49650669.609999999</v>
      </c>
      <c r="P28" s="240">
        <f t="shared" si="2"/>
        <v>362250409.60000002</v>
      </c>
      <c r="Q28" s="241">
        <f t="shared" si="3"/>
        <v>11.503664960304858</v>
      </c>
    </row>
    <row r="29" spans="1:18" ht="15" customHeight="1">
      <c r="A29" s="2"/>
      <c r="B29" s="2"/>
      <c r="C29" s="229" t="s">
        <v>309</v>
      </c>
      <c r="D29" s="230">
        <v>5695801.6600000001</v>
      </c>
      <c r="E29" s="231">
        <v>15441279.77</v>
      </c>
      <c r="F29" s="231">
        <v>15437035.58</v>
      </c>
      <c r="G29" s="231">
        <v>19415928.859999999</v>
      </c>
      <c r="H29" s="231">
        <v>17293835.780000001</v>
      </c>
      <c r="I29" s="231">
        <v>15127835.310000001</v>
      </c>
      <c r="J29" s="231">
        <v>20262459.149999999</v>
      </c>
      <c r="K29" s="231">
        <v>23332023.34</v>
      </c>
      <c r="L29" s="231">
        <v>15879377.689999999</v>
      </c>
      <c r="M29" s="231">
        <v>20348896.699999999</v>
      </c>
      <c r="N29" s="231">
        <v>17841683.07</v>
      </c>
      <c r="O29" s="232">
        <v>30425518.359999999</v>
      </c>
      <c r="P29" s="233">
        <f>SUM(D29:O29)</f>
        <v>216501675.26999998</v>
      </c>
      <c r="Q29" s="234">
        <f t="shared" si="3"/>
        <v>6.8752516757700848</v>
      </c>
    </row>
    <row r="30" spans="1:18" ht="15" customHeight="1">
      <c r="A30" s="2"/>
      <c r="B30" s="2"/>
      <c r="C30" s="229" t="s">
        <v>310</v>
      </c>
      <c r="D30" s="230">
        <v>3347397.46</v>
      </c>
      <c r="E30" s="231">
        <v>8394380.3000000007</v>
      </c>
      <c r="F30" s="231">
        <v>9781009.6899999995</v>
      </c>
      <c r="G30" s="231">
        <v>11000368.380000001</v>
      </c>
      <c r="H30" s="231">
        <v>9619171.1899999995</v>
      </c>
      <c r="I30" s="231">
        <v>10066537.18</v>
      </c>
      <c r="J30" s="231">
        <v>11720166.57</v>
      </c>
      <c r="K30" s="231">
        <v>13959252.779999999</v>
      </c>
      <c r="L30" s="231">
        <v>9392302.7699999996</v>
      </c>
      <c r="M30" s="231">
        <v>11926599.609999999</v>
      </c>
      <c r="N30" s="231">
        <v>9839543.2100000009</v>
      </c>
      <c r="O30" s="232">
        <v>16692125.859999999</v>
      </c>
      <c r="P30" s="233">
        <f t="shared" si="2"/>
        <v>125738854.99999999</v>
      </c>
      <c r="Q30" s="234">
        <f t="shared" si="3"/>
        <v>3.992977294379167</v>
      </c>
    </row>
    <row r="31" spans="1:18" ht="15" customHeight="1">
      <c r="A31" s="2"/>
      <c r="B31" s="2"/>
      <c r="C31" s="229" t="s">
        <v>311</v>
      </c>
      <c r="D31" s="230">
        <v>261820.11</v>
      </c>
      <c r="E31" s="231">
        <v>670649.61</v>
      </c>
      <c r="F31" s="231">
        <v>810598.01</v>
      </c>
      <c r="G31" s="231">
        <v>865002.57</v>
      </c>
      <c r="H31" s="231">
        <v>766364.84</v>
      </c>
      <c r="I31" s="231">
        <v>786359.24</v>
      </c>
      <c r="J31" s="231">
        <v>940708.12</v>
      </c>
      <c r="K31" s="231">
        <v>1110722.05</v>
      </c>
      <c r="L31" s="231">
        <v>742103.54</v>
      </c>
      <c r="M31" s="231">
        <v>994442.27</v>
      </c>
      <c r="N31" s="231">
        <v>735907.3</v>
      </c>
      <c r="O31" s="232">
        <v>1302914.6000000001</v>
      </c>
      <c r="P31" s="233">
        <f>SUM(D31:O31)</f>
        <v>9987592.2599999998</v>
      </c>
      <c r="Q31" s="234">
        <f t="shared" si="3"/>
        <v>0.31716710892346772</v>
      </c>
    </row>
    <row r="32" spans="1:18" ht="15" customHeight="1">
      <c r="A32" s="2"/>
      <c r="B32" s="2"/>
      <c r="C32" s="229" t="s">
        <v>27</v>
      </c>
      <c r="D32" s="230">
        <v>426136.81</v>
      </c>
      <c r="E32" s="231">
        <v>631535</v>
      </c>
      <c r="F32" s="231">
        <v>859639.5</v>
      </c>
      <c r="G32" s="231">
        <v>777083.65</v>
      </c>
      <c r="H32" s="231">
        <v>731515.96</v>
      </c>
      <c r="I32" s="231">
        <v>996524.67</v>
      </c>
      <c r="J32" s="231">
        <v>1040773.6</v>
      </c>
      <c r="K32" s="231">
        <v>1111389.01</v>
      </c>
      <c r="L32" s="231">
        <v>619656.36</v>
      </c>
      <c r="M32" s="231">
        <v>876041.48</v>
      </c>
      <c r="N32" s="231">
        <v>721880.24</v>
      </c>
      <c r="O32" s="232">
        <v>1230110.79</v>
      </c>
      <c r="P32" s="233">
        <f t="shared" si="2"/>
        <v>10022287.07</v>
      </c>
      <c r="Q32" s="234">
        <f t="shared" si="3"/>
        <v>0.3182688812321372</v>
      </c>
    </row>
    <row r="33" spans="1:17" ht="15" customHeight="1">
      <c r="A33" s="2"/>
      <c r="B33" s="2"/>
      <c r="C33" s="235" t="s">
        <v>29</v>
      </c>
      <c r="D33" s="236">
        <f>+SUM(D34:D37)</f>
        <v>803062.28</v>
      </c>
      <c r="E33" s="237">
        <f t="shared" ref="E33:O33" si="5">+SUM(E34:E37)</f>
        <v>835376.39</v>
      </c>
      <c r="F33" s="237">
        <f t="shared" si="5"/>
        <v>1072659.4200000002</v>
      </c>
      <c r="G33" s="238">
        <f t="shared" si="5"/>
        <v>1109363.0499999998</v>
      </c>
      <c r="H33" s="238">
        <f t="shared" si="5"/>
        <v>1099270.6500000001</v>
      </c>
      <c r="I33" s="238">
        <f t="shared" si="5"/>
        <v>1253551.57</v>
      </c>
      <c r="J33" s="238">
        <f t="shared" si="5"/>
        <v>1289824.8500000001</v>
      </c>
      <c r="K33" s="238">
        <f t="shared" si="5"/>
        <v>1278055.56</v>
      </c>
      <c r="L33" s="238">
        <f t="shared" si="5"/>
        <v>1133050.1499999999</v>
      </c>
      <c r="M33" s="238">
        <f t="shared" si="5"/>
        <v>2484009.87</v>
      </c>
      <c r="N33" s="238">
        <f t="shared" si="5"/>
        <v>1819882.3900000001</v>
      </c>
      <c r="O33" s="239">
        <f t="shared" si="5"/>
        <v>3820100.11</v>
      </c>
      <c r="P33" s="240">
        <f t="shared" si="2"/>
        <v>17998206.290000003</v>
      </c>
      <c r="Q33" s="241">
        <f t="shared" si="3"/>
        <v>0.5715530736741824</v>
      </c>
    </row>
    <row r="34" spans="1:17" ht="15" customHeight="1">
      <c r="A34" s="2"/>
      <c r="B34" s="2"/>
      <c r="C34" s="229" t="s">
        <v>31</v>
      </c>
      <c r="D34" s="230">
        <v>519954.63</v>
      </c>
      <c r="E34" s="231">
        <v>547311.54</v>
      </c>
      <c r="F34" s="231">
        <v>728275.64</v>
      </c>
      <c r="G34" s="231">
        <v>742069.25</v>
      </c>
      <c r="H34" s="231">
        <v>789988.97</v>
      </c>
      <c r="I34" s="231">
        <v>831253.16</v>
      </c>
      <c r="J34" s="231">
        <v>788624.18</v>
      </c>
      <c r="K34" s="231">
        <v>788905.59</v>
      </c>
      <c r="L34" s="231">
        <v>626373.48</v>
      </c>
      <c r="M34" s="231">
        <v>904066.73</v>
      </c>
      <c r="N34" s="231">
        <v>612584.25</v>
      </c>
      <c r="O34" s="232">
        <v>665074.38</v>
      </c>
      <c r="P34" s="233">
        <f t="shared" si="2"/>
        <v>8544481.8000000007</v>
      </c>
      <c r="Q34" s="234">
        <f t="shared" si="3"/>
        <v>0.27133953000952682</v>
      </c>
    </row>
    <row r="35" spans="1:17" ht="15" customHeight="1">
      <c r="A35" s="2"/>
      <c r="B35" s="2"/>
      <c r="C35" s="229" t="s">
        <v>32</v>
      </c>
      <c r="D35" s="230">
        <v>247589.66</v>
      </c>
      <c r="E35" s="231">
        <v>252773.36</v>
      </c>
      <c r="F35" s="231">
        <v>319795.43</v>
      </c>
      <c r="G35" s="231">
        <v>339127.23</v>
      </c>
      <c r="H35" s="231">
        <v>263103.05</v>
      </c>
      <c r="I35" s="231">
        <v>325661.40000000002</v>
      </c>
      <c r="J35" s="231">
        <v>282799</v>
      </c>
      <c r="K35" s="231">
        <v>199526.56</v>
      </c>
      <c r="L35" s="231">
        <v>280321.98</v>
      </c>
      <c r="M35" s="231">
        <v>289811.44</v>
      </c>
      <c r="N35" s="231">
        <v>325677.03999999998</v>
      </c>
      <c r="O35" s="232">
        <v>348890.61</v>
      </c>
      <c r="P35" s="233">
        <f t="shared" si="2"/>
        <v>3475076.76</v>
      </c>
      <c r="Q35" s="234">
        <f t="shared" si="3"/>
        <v>0.11035493045411242</v>
      </c>
    </row>
    <row r="36" spans="1:17" ht="15" customHeight="1">
      <c r="A36" s="2"/>
      <c r="B36" s="2"/>
      <c r="C36" s="229" t="s">
        <v>34</v>
      </c>
      <c r="D36" s="230">
        <v>14861.66</v>
      </c>
      <c r="E36" s="231">
        <v>5374.77</v>
      </c>
      <c r="F36" s="231">
        <v>5399.35</v>
      </c>
      <c r="G36" s="231">
        <v>9826.15</v>
      </c>
      <c r="H36" s="231">
        <v>13154.85</v>
      </c>
      <c r="I36" s="231">
        <v>34509.61</v>
      </c>
      <c r="J36" s="231">
        <v>113075.53</v>
      </c>
      <c r="K36" s="231">
        <v>144390.32999999999</v>
      </c>
      <c r="L36" s="231">
        <v>75874.92</v>
      </c>
      <c r="M36" s="231">
        <v>51819.16</v>
      </c>
      <c r="N36" s="231">
        <v>14792.63</v>
      </c>
      <c r="O36" s="232">
        <v>8896.99</v>
      </c>
      <c r="P36" s="233">
        <f t="shared" si="2"/>
        <v>491975.94999999995</v>
      </c>
      <c r="Q36" s="234">
        <f t="shared" si="3"/>
        <v>1.5623243886948236E-2</v>
      </c>
    </row>
    <row r="37" spans="1:17" ht="15" customHeight="1">
      <c r="A37" s="2"/>
      <c r="B37" s="2"/>
      <c r="C37" s="229" t="s">
        <v>37</v>
      </c>
      <c r="D37" s="230">
        <v>20656.330000000002</v>
      </c>
      <c r="E37" s="231">
        <v>29916.720000000001</v>
      </c>
      <c r="F37" s="231">
        <v>19189</v>
      </c>
      <c r="G37" s="231">
        <v>18340.419999999998</v>
      </c>
      <c r="H37" s="231">
        <v>33023.78</v>
      </c>
      <c r="I37" s="231">
        <v>62127.4</v>
      </c>
      <c r="J37" s="231">
        <v>105326.14</v>
      </c>
      <c r="K37" s="231">
        <v>145233.07999999999</v>
      </c>
      <c r="L37" s="231">
        <v>150479.76999999999</v>
      </c>
      <c r="M37" s="231">
        <v>1238312.54</v>
      </c>
      <c r="N37" s="231">
        <v>866828.47</v>
      </c>
      <c r="O37" s="232">
        <v>2797238.13</v>
      </c>
      <c r="P37" s="233">
        <f t="shared" si="2"/>
        <v>5486671.7800000003</v>
      </c>
      <c r="Q37" s="234">
        <f t="shared" si="3"/>
        <v>0.17423536932359479</v>
      </c>
    </row>
    <row r="38" spans="1:17" ht="15" customHeight="1">
      <c r="A38" s="2"/>
      <c r="B38" s="2"/>
      <c r="C38" s="235" t="s">
        <v>39</v>
      </c>
      <c r="D38" s="236">
        <f>+SUM(D39:D44)</f>
        <v>839122.82</v>
      </c>
      <c r="E38" s="237">
        <f t="shared" ref="E38:O38" si="6">+SUM(E39:E44)</f>
        <v>792117.05</v>
      </c>
      <c r="F38" s="237">
        <f t="shared" si="6"/>
        <v>742715.4</v>
      </c>
      <c r="G38" s="238">
        <f t="shared" si="6"/>
        <v>1304057.26</v>
      </c>
      <c r="H38" s="238">
        <f t="shared" si="6"/>
        <v>850650.9</v>
      </c>
      <c r="I38" s="238">
        <f t="shared" si="6"/>
        <v>1029014.73</v>
      </c>
      <c r="J38" s="238">
        <f t="shared" si="6"/>
        <v>1709413.33</v>
      </c>
      <c r="K38" s="238">
        <f t="shared" si="6"/>
        <v>992598.97</v>
      </c>
      <c r="L38" s="238">
        <f t="shared" si="6"/>
        <v>1163836.81</v>
      </c>
      <c r="M38" s="238">
        <f t="shared" si="6"/>
        <v>982068.49</v>
      </c>
      <c r="N38" s="238">
        <f t="shared" si="6"/>
        <v>787100.62999999989</v>
      </c>
      <c r="O38" s="239">
        <f t="shared" si="6"/>
        <v>1513418.92</v>
      </c>
      <c r="P38" s="240">
        <f t="shared" si="2"/>
        <v>12706115.310000001</v>
      </c>
      <c r="Q38" s="241">
        <f t="shared" si="3"/>
        <v>0.40349683423308985</v>
      </c>
    </row>
    <row r="39" spans="1:17" ht="15" customHeight="1">
      <c r="A39" s="2"/>
      <c r="B39" s="2"/>
      <c r="C39" s="229" t="s">
        <v>329</v>
      </c>
      <c r="D39" s="230">
        <v>55049.09</v>
      </c>
      <c r="E39" s="231">
        <v>17306.62</v>
      </c>
      <c r="F39" s="231">
        <v>16879.599999999999</v>
      </c>
      <c r="G39" s="231">
        <v>20157.53</v>
      </c>
      <c r="H39" s="231">
        <v>22455.27</v>
      </c>
      <c r="I39" s="231">
        <v>21824.22</v>
      </c>
      <c r="J39" s="231">
        <v>43122.11</v>
      </c>
      <c r="K39" s="231">
        <v>66384.289999999994</v>
      </c>
      <c r="L39" s="231">
        <v>81765.37</v>
      </c>
      <c r="M39" s="231">
        <v>88908.68</v>
      </c>
      <c r="N39" s="231">
        <v>55540.52</v>
      </c>
      <c r="O39" s="232">
        <v>73978.039999999994</v>
      </c>
      <c r="P39" s="233">
        <f t="shared" si="2"/>
        <v>563371.34</v>
      </c>
      <c r="Q39" s="234">
        <f t="shared" si="3"/>
        <v>1.7890483963162909E-2</v>
      </c>
    </row>
    <row r="40" spans="1:17" ht="15" customHeight="1">
      <c r="A40" s="2"/>
      <c r="B40" s="2"/>
      <c r="C40" s="229" t="s">
        <v>312</v>
      </c>
      <c r="D40" s="230">
        <v>45159</v>
      </c>
      <c r="E40" s="231">
        <v>65694.95</v>
      </c>
      <c r="F40" s="231">
        <v>71910.320000000007</v>
      </c>
      <c r="G40" s="231">
        <v>97300.91</v>
      </c>
      <c r="H40" s="231">
        <v>117038.96</v>
      </c>
      <c r="I40" s="231">
        <v>127415.44</v>
      </c>
      <c r="J40" s="231">
        <v>133240.70000000001</v>
      </c>
      <c r="K40" s="231">
        <v>161946.03</v>
      </c>
      <c r="L40" s="231">
        <v>129649.1</v>
      </c>
      <c r="M40" s="231">
        <v>165061.20000000001</v>
      </c>
      <c r="N40" s="231">
        <v>108683.76</v>
      </c>
      <c r="O40" s="232">
        <v>153822.89000000001</v>
      </c>
      <c r="P40" s="233">
        <f t="shared" si="2"/>
        <v>1376923.2600000002</v>
      </c>
      <c r="Q40" s="234">
        <f t="shared" si="3"/>
        <v>4.3725730708161326E-2</v>
      </c>
    </row>
    <row r="41" spans="1:17" ht="15" customHeight="1">
      <c r="A41" s="2"/>
      <c r="B41" s="2"/>
      <c r="C41" s="229" t="s">
        <v>45</v>
      </c>
      <c r="D41" s="230">
        <v>178437.34</v>
      </c>
      <c r="E41" s="231">
        <v>1601.92</v>
      </c>
      <c r="F41" s="231">
        <v>9698.7999999999993</v>
      </c>
      <c r="G41" s="231">
        <v>51841.13</v>
      </c>
      <c r="H41" s="231">
        <v>7885.79</v>
      </c>
      <c r="I41" s="231">
        <v>169044.61</v>
      </c>
      <c r="J41" s="231">
        <v>34712.1</v>
      </c>
      <c r="K41" s="231">
        <v>31526.95</v>
      </c>
      <c r="L41" s="231">
        <v>61175.45</v>
      </c>
      <c r="M41" s="231">
        <v>64653.66</v>
      </c>
      <c r="N41" s="231">
        <v>338.73</v>
      </c>
      <c r="O41" s="232">
        <v>43379.7</v>
      </c>
      <c r="P41" s="233">
        <f t="shared" si="2"/>
        <v>654296.17999999993</v>
      </c>
      <c r="Q41" s="234">
        <f t="shared" si="3"/>
        <v>2.0777903461416322E-2</v>
      </c>
    </row>
    <row r="42" spans="1:17" ht="15" customHeight="1">
      <c r="A42" s="2"/>
      <c r="B42" s="2"/>
      <c r="C42" s="229" t="s">
        <v>313</v>
      </c>
      <c r="D42" s="230">
        <v>206077.15</v>
      </c>
      <c r="E42" s="231">
        <v>279371.71000000002</v>
      </c>
      <c r="F42" s="231">
        <v>313567.45</v>
      </c>
      <c r="G42" s="231">
        <v>254149.11</v>
      </c>
      <c r="H42" s="231">
        <v>238988.77</v>
      </c>
      <c r="I42" s="231">
        <v>229639.52</v>
      </c>
      <c r="J42" s="231">
        <v>321629.11</v>
      </c>
      <c r="K42" s="231">
        <v>297617.15999999997</v>
      </c>
      <c r="L42" s="231">
        <v>187845.2</v>
      </c>
      <c r="M42" s="231">
        <v>263708.39</v>
      </c>
      <c r="N42" s="231">
        <v>308276.75</v>
      </c>
      <c r="O42" s="232">
        <v>418222.51</v>
      </c>
      <c r="P42" s="233">
        <f t="shared" si="2"/>
        <v>3319092.83</v>
      </c>
      <c r="Q42" s="234">
        <f t="shared" si="3"/>
        <v>0.10540148713877422</v>
      </c>
    </row>
    <row r="43" spans="1:17" ht="15" customHeight="1">
      <c r="A43" s="2"/>
      <c r="B43" s="2"/>
      <c r="C43" s="229" t="s">
        <v>314</v>
      </c>
      <c r="D43" s="230">
        <v>245088</v>
      </c>
      <c r="E43" s="231">
        <v>217809.7</v>
      </c>
      <c r="F43" s="231">
        <v>213761.85</v>
      </c>
      <c r="G43" s="231">
        <v>208650.17</v>
      </c>
      <c r="H43" s="231">
        <v>325701.71999999997</v>
      </c>
      <c r="I43" s="231">
        <v>353440.47</v>
      </c>
      <c r="J43" s="231">
        <v>347586.8</v>
      </c>
      <c r="K43" s="231">
        <v>320443.98</v>
      </c>
      <c r="L43" s="231">
        <v>544299.9</v>
      </c>
      <c r="M43" s="231">
        <v>171140.58</v>
      </c>
      <c r="N43" s="231">
        <v>201875.69</v>
      </c>
      <c r="O43" s="232">
        <v>177610.82</v>
      </c>
      <c r="P43" s="233">
        <f t="shared" si="2"/>
        <v>3327409.6799999997</v>
      </c>
      <c r="Q43" s="234">
        <f t="shared" si="3"/>
        <v>0.10566559796760876</v>
      </c>
    </row>
    <row r="44" spans="1:17" ht="15" customHeight="1">
      <c r="A44" s="2"/>
      <c r="B44" s="2"/>
      <c r="C44" s="229" t="s">
        <v>51</v>
      </c>
      <c r="D44" s="230">
        <v>109312.24</v>
      </c>
      <c r="E44" s="231">
        <v>210332.15</v>
      </c>
      <c r="F44" s="231">
        <v>116897.38</v>
      </c>
      <c r="G44" s="231">
        <v>671958.41</v>
      </c>
      <c r="H44" s="231">
        <v>138580.39000000001</v>
      </c>
      <c r="I44" s="231">
        <v>127650.47</v>
      </c>
      <c r="J44" s="231">
        <v>829122.51</v>
      </c>
      <c r="K44" s="231">
        <v>114680.56</v>
      </c>
      <c r="L44" s="231">
        <v>159101.79</v>
      </c>
      <c r="M44" s="231">
        <v>228595.98</v>
      </c>
      <c r="N44" s="231">
        <v>112385.18</v>
      </c>
      <c r="O44" s="232">
        <v>646404.96</v>
      </c>
      <c r="P44" s="233">
        <f t="shared" si="2"/>
        <v>3465022.0200000005</v>
      </c>
      <c r="Q44" s="234">
        <f t="shared" si="3"/>
        <v>0.11003563099396636</v>
      </c>
    </row>
    <row r="45" spans="1:17" ht="15" customHeight="1">
      <c r="A45" s="2"/>
      <c r="B45" s="2"/>
      <c r="C45" s="235" t="s">
        <v>53</v>
      </c>
      <c r="D45" s="236">
        <f>+SUM(D46:D49)</f>
        <v>977196.86</v>
      </c>
      <c r="E45" s="237">
        <f t="shared" ref="E45:O45" si="7">+SUM(E46:E49)</f>
        <v>1896628.8599999999</v>
      </c>
      <c r="F45" s="237">
        <f t="shared" si="7"/>
        <v>2487819.8499999996</v>
      </c>
      <c r="G45" s="238">
        <f t="shared" si="7"/>
        <v>1782955.79</v>
      </c>
      <c r="H45" s="238">
        <f t="shared" si="7"/>
        <v>1949221.93</v>
      </c>
      <c r="I45" s="238">
        <f t="shared" si="7"/>
        <v>1597266.31</v>
      </c>
      <c r="J45" s="238">
        <f t="shared" si="7"/>
        <v>3675711.37</v>
      </c>
      <c r="K45" s="238">
        <f t="shared" si="7"/>
        <v>2499744.7200000002</v>
      </c>
      <c r="L45" s="238">
        <f t="shared" si="7"/>
        <v>1522592.85</v>
      </c>
      <c r="M45" s="238">
        <f t="shared" si="7"/>
        <v>2633711.13</v>
      </c>
      <c r="N45" s="238">
        <f t="shared" si="7"/>
        <v>2223741.7000000002</v>
      </c>
      <c r="O45" s="242">
        <f t="shared" si="7"/>
        <v>11873869.82</v>
      </c>
      <c r="P45" s="240">
        <f t="shared" si="2"/>
        <v>35120461.189999998</v>
      </c>
      <c r="Q45" s="241">
        <f t="shared" si="3"/>
        <v>1.1152893359796761</v>
      </c>
    </row>
    <row r="46" spans="1:17" ht="15" customHeight="1">
      <c r="A46" s="2"/>
      <c r="B46" s="2"/>
      <c r="C46" s="229" t="s">
        <v>55</v>
      </c>
      <c r="D46" s="230">
        <v>141489.54</v>
      </c>
      <c r="E46" s="231">
        <v>285221.32</v>
      </c>
      <c r="F46" s="231">
        <v>419392.41</v>
      </c>
      <c r="G46" s="231">
        <v>408464.22</v>
      </c>
      <c r="H46" s="231">
        <v>93664.4</v>
      </c>
      <c r="I46" s="231">
        <v>126926.84</v>
      </c>
      <c r="J46" s="231">
        <v>1776283.64</v>
      </c>
      <c r="K46" s="231">
        <v>126438.83</v>
      </c>
      <c r="L46" s="231">
        <v>55918.96</v>
      </c>
      <c r="M46" s="231">
        <v>39667.89</v>
      </c>
      <c r="N46" s="231">
        <v>769292.95</v>
      </c>
      <c r="O46" s="243">
        <v>8537550.9100000001</v>
      </c>
      <c r="P46" s="233">
        <f t="shared" si="2"/>
        <v>12780311.91</v>
      </c>
      <c r="Q46" s="234">
        <f t="shared" si="3"/>
        <v>0.40585302985074628</v>
      </c>
    </row>
    <row r="47" spans="1:17" ht="15" customHeight="1">
      <c r="A47" s="2"/>
      <c r="B47" s="2"/>
      <c r="C47" s="229" t="s">
        <v>57</v>
      </c>
      <c r="D47" s="230">
        <v>394898.64</v>
      </c>
      <c r="E47" s="231">
        <v>492027.45</v>
      </c>
      <c r="F47" s="231">
        <v>704590.7</v>
      </c>
      <c r="G47" s="231">
        <v>637820</v>
      </c>
      <c r="H47" s="231">
        <v>695594.63</v>
      </c>
      <c r="I47" s="231">
        <v>670451.38</v>
      </c>
      <c r="J47" s="231">
        <v>991510.75</v>
      </c>
      <c r="K47" s="231">
        <v>1145293.46</v>
      </c>
      <c r="L47" s="231">
        <v>744189.43</v>
      </c>
      <c r="M47" s="231">
        <v>738665.21</v>
      </c>
      <c r="N47" s="231">
        <v>706328.8</v>
      </c>
      <c r="O47" s="243">
        <v>826891.66</v>
      </c>
      <c r="P47" s="233">
        <f t="shared" si="2"/>
        <v>8748262.1099999994</v>
      </c>
      <c r="Q47" s="234">
        <f t="shared" si="3"/>
        <v>0.27781080057161001</v>
      </c>
    </row>
    <row r="48" spans="1:17" ht="15" customHeight="1">
      <c r="A48" s="2"/>
      <c r="B48" s="2"/>
      <c r="C48" s="229" t="s">
        <v>315</v>
      </c>
      <c r="D48" s="230">
        <v>100875.57</v>
      </c>
      <c r="E48" s="231">
        <v>108799.21</v>
      </c>
      <c r="F48" s="231">
        <v>185279.53</v>
      </c>
      <c r="G48" s="231">
        <v>205973.71</v>
      </c>
      <c r="H48" s="231">
        <v>185448.45</v>
      </c>
      <c r="I48" s="231">
        <v>193721.37</v>
      </c>
      <c r="J48" s="231">
        <v>179542.49</v>
      </c>
      <c r="K48" s="231">
        <v>156200.82</v>
      </c>
      <c r="L48" s="231">
        <v>144288.17000000001</v>
      </c>
      <c r="M48" s="231">
        <v>154848.17000000001</v>
      </c>
      <c r="N48" s="231">
        <v>139736.65</v>
      </c>
      <c r="O48" s="243">
        <v>252440.77</v>
      </c>
      <c r="P48" s="233">
        <f t="shared" si="2"/>
        <v>2007154.91</v>
      </c>
      <c r="Q48" s="234">
        <f t="shared" si="3"/>
        <v>6.373943823436011E-2</v>
      </c>
    </row>
    <row r="49" spans="1:32">
      <c r="A49" s="2"/>
      <c r="B49" s="2"/>
      <c r="C49" s="229" t="s">
        <v>53</v>
      </c>
      <c r="D49" s="230">
        <v>339933.11</v>
      </c>
      <c r="E49" s="231">
        <v>1010580.88</v>
      </c>
      <c r="F49" s="231">
        <v>1178557.21</v>
      </c>
      <c r="G49" s="231">
        <v>530697.86</v>
      </c>
      <c r="H49" s="231">
        <v>974514.45</v>
      </c>
      <c r="I49" s="231">
        <v>606166.72</v>
      </c>
      <c r="J49" s="231">
        <v>728374.49</v>
      </c>
      <c r="K49" s="231">
        <v>1071811.6100000001</v>
      </c>
      <c r="L49" s="231">
        <v>578196.29</v>
      </c>
      <c r="M49" s="231">
        <v>1700529.86</v>
      </c>
      <c r="N49" s="231">
        <v>608383.30000000005</v>
      </c>
      <c r="O49" s="243">
        <v>2256986.48</v>
      </c>
      <c r="P49" s="233">
        <f t="shared" si="2"/>
        <v>11584732.260000002</v>
      </c>
      <c r="Q49" s="234">
        <f t="shared" si="3"/>
        <v>0.3678860673229597</v>
      </c>
    </row>
    <row r="50" spans="1:32" ht="17.25" customHeight="1" thickBot="1">
      <c r="A50" s="2"/>
      <c r="B50" s="2"/>
      <c r="C50" s="244" t="s">
        <v>256</v>
      </c>
      <c r="D50" s="245">
        <v>487675.47</v>
      </c>
      <c r="E50" s="246">
        <v>308916.07</v>
      </c>
      <c r="F50" s="246">
        <v>335775.71</v>
      </c>
      <c r="G50" s="247">
        <v>222463.93</v>
      </c>
      <c r="H50" s="247">
        <v>217424.9</v>
      </c>
      <c r="I50" s="247">
        <v>327224.93</v>
      </c>
      <c r="J50" s="247">
        <v>466576.76</v>
      </c>
      <c r="K50" s="247">
        <v>521075.35</v>
      </c>
      <c r="L50" s="247">
        <v>328801.49</v>
      </c>
      <c r="M50" s="248">
        <v>278822.21999999997</v>
      </c>
      <c r="N50" s="248">
        <v>473545.47</v>
      </c>
      <c r="O50" s="249">
        <v>1530500.2</v>
      </c>
      <c r="P50" s="250">
        <f>SUM(D50:O50)</f>
        <v>5498802.4999999991</v>
      </c>
      <c r="Q50" s="251">
        <f t="shared" si="3"/>
        <v>0.17462059383931403</v>
      </c>
      <c r="R50" s="3"/>
      <c r="S50" s="3"/>
      <c r="T50" s="3"/>
    </row>
    <row r="51" spans="1:32" ht="14.25" thickTop="1" thickBot="1">
      <c r="A51" s="2"/>
      <c r="B51" s="2"/>
      <c r="C51" s="235" t="s">
        <v>123</v>
      </c>
      <c r="D51" s="336">
        <v>120840.82</v>
      </c>
      <c r="E51" s="337">
        <v>462333.48</v>
      </c>
      <c r="F51" s="337">
        <v>397599.66</v>
      </c>
      <c r="G51" s="334">
        <v>664302.91</v>
      </c>
      <c r="H51" s="334">
        <v>198856.38</v>
      </c>
      <c r="I51" s="334">
        <v>265058.73</v>
      </c>
      <c r="J51" s="334">
        <v>1010975.94</v>
      </c>
      <c r="K51" s="334">
        <v>111156.37</v>
      </c>
      <c r="L51" s="334">
        <v>301806.81</v>
      </c>
      <c r="M51" s="334">
        <v>567941.03</v>
      </c>
      <c r="N51" s="334">
        <v>522929.08</v>
      </c>
      <c r="O51" s="338">
        <v>412637.7</v>
      </c>
      <c r="P51" s="266">
        <f>SUM(D51:O51)</f>
        <v>5036438.91</v>
      </c>
      <c r="Q51" s="267">
        <f>+P51/$D$14*100</f>
        <v>0.15993772340425533</v>
      </c>
    </row>
    <row r="52" spans="1:32" ht="14.25" thickTop="1" thickBot="1">
      <c r="A52" s="2"/>
      <c r="B52" s="2"/>
      <c r="C52" s="217" t="s">
        <v>62</v>
      </c>
      <c r="D52" s="252">
        <f>D54+D69+D75+D81+D82+D83+D84+D85</f>
        <v>54790947.678333335</v>
      </c>
      <c r="E52" s="252">
        <f>E54+E69+E75+E81+E82+E83+E84+E85</f>
        <v>101044104.81833334</v>
      </c>
      <c r="F52" s="252">
        <f t="shared" ref="F52:O52" si="8">F54+F69+F75+F81+F82+F83+F84+F85</f>
        <v>82810008.258333325</v>
      </c>
      <c r="G52" s="252">
        <f t="shared" si="8"/>
        <v>167672420.09833333</v>
      </c>
      <c r="H52" s="252">
        <f t="shared" si="8"/>
        <v>99740320.848333329</v>
      </c>
      <c r="I52" s="252">
        <f t="shared" si="8"/>
        <v>102046738.66833334</v>
      </c>
      <c r="J52" s="252">
        <f t="shared" si="8"/>
        <v>110054040.65833333</v>
      </c>
      <c r="K52" s="252">
        <f t="shared" si="8"/>
        <v>103006114.50833333</v>
      </c>
      <c r="L52" s="252">
        <f t="shared" si="8"/>
        <v>108953386.84833331</v>
      </c>
      <c r="M52" s="252">
        <f t="shared" si="8"/>
        <v>105792718.43833335</v>
      </c>
      <c r="N52" s="252">
        <f t="shared" si="8"/>
        <v>110816200.94833334</v>
      </c>
      <c r="O52" s="252">
        <f t="shared" si="8"/>
        <v>187147965.17833331</v>
      </c>
      <c r="P52" s="219">
        <f>SUM(D52:O52)</f>
        <v>1333874966.95</v>
      </c>
      <c r="Q52" s="220">
        <f t="shared" si="3"/>
        <v>42.358684247380125</v>
      </c>
      <c r="R52" s="3"/>
      <c r="S52" s="3"/>
      <c r="T52" s="3"/>
    </row>
    <row r="53" spans="1:32" ht="14.25" thickTop="1" thickBot="1">
      <c r="A53" s="2"/>
      <c r="B53" s="2"/>
      <c r="C53" s="217" t="s">
        <v>126</v>
      </c>
      <c r="D53" s="252">
        <f t="shared" ref="D53:O53" si="9">D52-D81</f>
        <v>51143106.130000003</v>
      </c>
      <c r="E53" s="252">
        <f t="shared" si="9"/>
        <v>96391995.530000016</v>
      </c>
      <c r="F53" s="252">
        <f t="shared" si="9"/>
        <v>80169488.339999989</v>
      </c>
      <c r="G53" s="252">
        <f t="shared" si="9"/>
        <v>162882210.25999999</v>
      </c>
      <c r="H53" s="252">
        <f t="shared" si="9"/>
        <v>93252424.189999998</v>
      </c>
      <c r="I53" s="252">
        <f t="shared" si="9"/>
        <v>96429554.670000002</v>
      </c>
      <c r="J53" s="252">
        <f t="shared" si="9"/>
        <v>103062049.17</v>
      </c>
      <c r="K53" s="252">
        <f t="shared" si="9"/>
        <v>93837462.419999987</v>
      </c>
      <c r="L53" s="252">
        <f t="shared" si="9"/>
        <v>102904789.73999998</v>
      </c>
      <c r="M53" s="252">
        <f t="shared" si="9"/>
        <v>99413606.270000011</v>
      </c>
      <c r="N53" s="252">
        <f t="shared" si="9"/>
        <v>104402792.45</v>
      </c>
      <c r="O53" s="252">
        <f t="shared" si="9"/>
        <v>173942787.79999998</v>
      </c>
      <c r="P53" s="219">
        <f>SUM(D53:O53)</f>
        <v>1257832266.9699998</v>
      </c>
      <c r="Q53" s="220">
        <f t="shared" si="3"/>
        <v>39.943863670053979</v>
      </c>
      <c r="R53" s="3"/>
      <c r="S53" s="3"/>
      <c r="T53" s="3"/>
    </row>
    <row r="54" spans="1:32" ht="13.5" thickTop="1">
      <c r="A54" s="2"/>
      <c r="B54" s="2"/>
      <c r="C54" s="235" t="s">
        <v>63</v>
      </c>
      <c r="D54" s="253">
        <f>+D55+SUM(D61:D68)</f>
        <v>12595475.42</v>
      </c>
      <c r="E54" s="254">
        <f t="shared" ref="E54:O54" si="10">+E55+SUM(E61:E68)</f>
        <v>52056412.079999998</v>
      </c>
      <c r="F54" s="254">
        <f t="shared" si="10"/>
        <v>40691686.250000007</v>
      </c>
      <c r="G54" s="255">
        <f t="shared" si="10"/>
        <v>91155529.419999987</v>
      </c>
      <c r="H54" s="255">
        <f t="shared" si="10"/>
        <v>49651560.570000008</v>
      </c>
      <c r="I54" s="255">
        <f t="shared" si="10"/>
        <v>53492157.5</v>
      </c>
      <c r="J54" s="255">
        <f t="shared" si="10"/>
        <v>59241327.510000005</v>
      </c>
      <c r="K54" s="255">
        <f t="shared" si="10"/>
        <v>51445121.139999993</v>
      </c>
      <c r="L54" s="255">
        <f t="shared" si="10"/>
        <v>57526372.359999999</v>
      </c>
      <c r="M54" s="255">
        <f t="shared" si="10"/>
        <v>53189576.38000001</v>
      </c>
      <c r="N54" s="256">
        <f t="shared" si="10"/>
        <v>58530949.110000014</v>
      </c>
      <c r="O54" s="257">
        <f t="shared" si="10"/>
        <v>87426816.359999999</v>
      </c>
      <c r="P54" s="258">
        <f t="shared" si="2"/>
        <v>667002984.10000002</v>
      </c>
      <c r="Q54" s="259">
        <f t="shared" si="3"/>
        <v>21.181422168942522</v>
      </c>
      <c r="R54" s="3"/>
      <c r="S54" s="3"/>
      <c r="T54" s="3"/>
    </row>
    <row r="55" spans="1:32">
      <c r="A55" s="2"/>
      <c r="B55" s="2"/>
      <c r="C55" s="235" t="s">
        <v>64</v>
      </c>
      <c r="D55" s="260">
        <f>+SUM(D56:D60)</f>
        <v>4283.5</v>
      </c>
      <c r="E55" s="261">
        <f t="shared" ref="E55:O55" si="11">+SUM(E56:E60)</f>
        <v>31275360.899999995</v>
      </c>
      <c r="F55" s="261">
        <f t="shared" si="11"/>
        <v>27711888.080000009</v>
      </c>
      <c r="G55" s="255">
        <f t="shared" si="11"/>
        <v>47396528.219999991</v>
      </c>
      <c r="H55" s="255">
        <f t="shared" si="11"/>
        <v>26799661.280000005</v>
      </c>
      <c r="I55" s="255">
        <f t="shared" si="11"/>
        <v>32154932.089999996</v>
      </c>
      <c r="J55" s="255">
        <f t="shared" si="11"/>
        <v>35534328.460000016</v>
      </c>
      <c r="K55" s="255">
        <f t="shared" si="11"/>
        <v>35059305.25999999</v>
      </c>
      <c r="L55" s="255">
        <f t="shared" si="11"/>
        <v>21069030.100000005</v>
      </c>
      <c r="M55" s="255">
        <f t="shared" si="11"/>
        <v>31269261.440000009</v>
      </c>
      <c r="N55" s="255">
        <f t="shared" si="11"/>
        <v>40127527.99000001</v>
      </c>
      <c r="O55" s="257">
        <f t="shared" si="11"/>
        <v>46251200.310000002</v>
      </c>
      <c r="P55" s="258">
        <f t="shared" si="2"/>
        <v>374653307.63</v>
      </c>
      <c r="Q55" s="262">
        <f t="shared" si="3"/>
        <v>11.897532792315021</v>
      </c>
      <c r="R55" s="149"/>
      <c r="S55" s="3"/>
      <c r="T55" s="3"/>
    </row>
    <row r="56" spans="1:32">
      <c r="A56" s="2"/>
      <c r="B56" s="2"/>
      <c r="C56" s="229" t="s">
        <v>66</v>
      </c>
      <c r="D56" s="230">
        <v>2599.2600000000002</v>
      </c>
      <c r="E56" s="263">
        <v>20211919.549999993</v>
      </c>
      <c r="F56" s="263">
        <v>16943393.250000011</v>
      </c>
      <c r="G56" s="231">
        <v>32039859.959999982</v>
      </c>
      <c r="H56" s="231">
        <v>13787478.570000002</v>
      </c>
      <c r="I56" s="231">
        <v>19017121.489999998</v>
      </c>
      <c r="J56" s="231">
        <v>22124076.520000011</v>
      </c>
      <c r="K56" s="231">
        <v>19956577.359999999</v>
      </c>
      <c r="L56" s="231">
        <v>11218478.510000004</v>
      </c>
      <c r="M56" s="231">
        <v>18578252.529999997</v>
      </c>
      <c r="N56" s="263">
        <v>27550696.930000007</v>
      </c>
      <c r="O56" s="232">
        <v>21676411.999999993</v>
      </c>
      <c r="P56" s="264">
        <f t="shared" si="2"/>
        <v>223106865.92999998</v>
      </c>
      <c r="Q56" s="265">
        <f t="shared" si="3"/>
        <v>7.0850068570974907</v>
      </c>
      <c r="R56" s="149"/>
      <c r="S56" s="3"/>
      <c r="T56" s="3"/>
    </row>
    <row r="57" spans="1:32">
      <c r="A57" s="2"/>
      <c r="B57" s="2"/>
      <c r="C57" s="229" t="s">
        <v>68</v>
      </c>
      <c r="D57" s="230">
        <v>491.35</v>
      </c>
      <c r="E57" s="263">
        <v>2347250.9700000002</v>
      </c>
      <c r="F57" s="263">
        <v>1937857.879999999</v>
      </c>
      <c r="G57" s="231">
        <v>2940885.09</v>
      </c>
      <c r="H57" s="231">
        <v>2499706.9300000011</v>
      </c>
      <c r="I57" s="231">
        <v>2530637.1800000011</v>
      </c>
      <c r="J57" s="231">
        <v>2581751.27</v>
      </c>
      <c r="K57" s="231">
        <v>2885481.7499999991</v>
      </c>
      <c r="L57" s="231">
        <v>1987970.9600000007</v>
      </c>
      <c r="M57" s="231">
        <v>2458771.5499999998</v>
      </c>
      <c r="N57" s="263">
        <v>2453928.9400000009</v>
      </c>
      <c r="O57" s="232">
        <v>4773345.9300000025</v>
      </c>
      <c r="P57" s="264">
        <f t="shared" si="2"/>
        <v>29398079.800000008</v>
      </c>
      <c r="Q57" s="265">
        <f t="shared" si="3"/>
        <v>0.93356874563353465</v>
      </c>
      <c r="R57" s="149"/>
      <c r="S57" s="3"/>
      <c r="T57" s="3"/>
    </row>
    <row r="58" spans="1:32">
      <c r="A58" s="2"/>
      <c r="B58" s="2"/>
      <c r="C58" s="229" t="s">
        <v>70</v>
      </c>
      <c r="D58" s="230">
        <v>1119.19</v>
      </c>
      <c r="E58" s="263">
        <v>5216165.66</v>
      </c>
      <c r="F58" s="263">
        <v>5942266.790000001</v>
      </c>
      <c r="G58" s="231">
        <v>7728346.4700000035</v>
      </c>
      <c r="H58" s="231">
        <v>6647730.7200000007</v>
      </c>
      <c r="I58" s="231">
        <v>6688660.9299999997</v>
      </c>
      <c r="J58" s="231">
        <v>6770823.6500000013</v>
      </c>
      <c r="K58" s="231">
        <v>7481637.3799999999</v>
      </c>
      <c r="L58" s="231">
        <v>5178126.330000001</v>
      </c>
      <c r="M58" s="231">
        <v>6435139.7900000075</v>
      </c>
      <c r="N58" s="263">
        <v>6410443.3300000038</v>
      </c>
      <c r="O58" s="232">
        <v>12627525.43</v>
      </c>
      <c r="P58" s="264">
        <f t="shared" si="2"/>
        <v>77127985.670000017</v>
      </c>
      <c r="Q58" s="265">
        <f t="shared" si="3"/>
        <v>2.4492850323912361</v>
      </c>
      <c r="R58" s="149"/>
    </row>
    <row r="59" spans="1:32">
      <c r="A59" s="2"/>
      <c r="B59" s="2"/>
      <c r="C59" s="229" t="s">
        <v>72</v>
      </c>
      <c r="D59" s="230">
        <v>0</v>
      </c>
      <c r="E59" s="263">
        <v>3162904.910000002</v>
      </c>
      <c r="F59" s="263">
        <v>2865206.3099999991</v>
      </c>
      <c r="G59" s="231">
        <v>3997188.2799999984</v>
      </c>
      <c r="H59" s="231">
        <v>3536560.0999999987</v>
      </c>
      <c r="I59" s="231">
        <v>3622381.0299999984</v>
      </c>
      <c r="J59" s="231">
        <v>3633745.7499999991</v>
      </c>
      <c r="K59" s="231">
        <v>4403524.5499999961</v>
      </c>
      <c r="L59" s="231">
        <v>2335694.5800000005</v>
      </c>
      <c r="M59" s="231">
        <v>3432252.810000001</v>
      </c>
      <c r="N59" s="263">
        <v>3380796.5300000012</v>
      </c>
      <c r="O59" s="232">
        <v>6476158.1399999969</v>
      </c>
      <c r="P59" s="264">
        <f t="shared" si="2"/>
        <v>40846412.989999995</v>
      </c>
      <c r="Q59" s="265">
        <f t="shared" si="3"/>
        <v>1.2971233086694187</v>
      </c>
      <c r="R59" s="149"/>
    </row>
    <row r="60" spans="1:32">
      <c r="A60" s="2"/>
      <c r="B60" s="2"/>
      <c r="C60" s="229" t="s">
        <v>129</v>
      </c>
      <c r="D60" s="230">
        <v>73.7</v>
      </c>
      <c r="E60" s="263">
        <v>337119.80999999994</v>
      </c>
      <c r="F60" s="263">
        <v>23163.85</v>
      </c>
      <c r="G60" s="231">
        <v>690248.42000000039</v>
      </c>
      <c r="H60" s="231">
        <v>328184.96000000008</v>
      </c>
      <c r="I60" s="231">
        <v>296131.45999999996</v>
      </c>
      <c r="J60" s="231">
        <v>423931.27000000008</v>
      </c>
      <c r="K60" s="231">
        <v>332084.21999999997</v>
      </c>
      <c r="L60" s="231">
        <v>348759.72</v>
      </c>
      <c r="M60" s="231">
        <v>364844.76000000007</v>
      </c>
      <c r="N60" s="263">
        <v>331662.25999999995</v>
      </c>
      <c r="O60" s="232">
        <v>697758.80999999994</v>
      </c>
      <c r="P60" s="264">
        <f t="shared" si="2"/>
        <v>4173963.24</v>
      </c>
      <c r="Q60" s="265">
        <f t="shared" si="3"/>
        <v>0.13254884852334076</v>
      </c>
    </row>
    <row r="61" spans="1:32">
      <c r="A61" s="2"/>
      <c r="B61" s="2"/>
      <c r="C61" s="235" t="s">
        <v>75</v>
      </c>
      <c r="D61" s="253">
        <v>66647.16</v>
      </c>
      <c r="E61" s="254">
        <v>788157.97</v>
      </c>
      <c r="F61" s="254">
        <v>633801.75</v>
      </c>
      <c r="G61" s="255">
        <v>809278.41</v>
      </c>
      <c r="H61" s="255">
        <v>1013373</v>
      </c>
      <c r="I61" s="255">
        <v>1001254.5199999999</v>
      </c>
      <c r="J61" s="255">
        <v>858111.12</v>
      </c>
      <c r="K61" s="255">
        <v>816983.11</v>
      </c>
      <c r="L61" s="255">
        <v>949692.86</v>
      </c>
      <c r="M61" s="255">
        <v>879601.00999999989</v>
      </c>
      <c r="N61" s="254">
        <v>850889.92000000016</v>
      </c>
      <c r="O61" s="257">
        <v>1395838.9800000004</v>
      </c>
      <c r="P61" s="266">
        <f t="shared" si="2"/>
        <v>10063629.810000001</v>
      </c>
      <c r="Q61" s="267">
        <f t="shared" si="3"/>
        <v>0.31958176595744681</v>
      </c>
    </row>
    <row r="62" spans="1:32" s="1" customFormat="1">
      <c r="C62" s="268" t="s">
        <v>77</v>
      </c>
      <c r="D62" s="253">
        <v>2447085.2899999996</v>
      </c>
      <c r="E62" s="254">
        <v>12316061.990000002</v>
      </c>
      <c r="F62" s="254">
        <v>6447490.9200000009</v>
      </c>
      <c r="G62" s="255">
        <v>20731269.760000002</v>
      </c>
      <c r="H62" s="255">
        <v>14005575.880000003</v>
      </c>
      <c r="I62" s="255">
        <v>9936772.3299999982</v>
      </c>
      <c r="J62" s="255">
        <v>15905437.179999998</v>
      </c>
      <c r="K62" s="255">
        <v>10181392.100000003</v>
      </c>
      <c r="L62" s="255">
        <v>12815792.629999997</v>
      </c>
      <c r="M62" s="255">
        <v>12976547.299999997</v>
      </c>
      <c r="N62" s="254">
        <v>12157338.050000001</v>
      </c>
      <c r="O62" s="257">
        <v>20569842.799999997</v>
      </c>
      <c r="P62" s="266">
        <f t="shared" si="2"/>
        <v>150490606.23000002</v>
      </c>
      <c r="Q62" s="241">
        <f t="shared" si="3"/>
        <v>4.7789967046681499</v>
      </c>
      <c r="R62" s="11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35" t="s">
        <v>79</v>
      </c>
      <c r="D63" s="253">
        <v>23785.52</v>
      </c>
      <c r="E63" s="254">
        <v>418011.27</v>
      </c>
      <c r="F63" s="254">
        <v>1323223.27</v>
      </c>
      <c r="G63" s="255">
        <v>2902402</v>
      </c>
      <c r="H63" s="255">
        <v>2532098.79</v>
      </c>
      <c r="I63" s="255">
        <v>2724742.96</v>
      </c>
      <c r="J63" s="255">
        <v>1558173.97</v>
      </c>
      <c r="K63" s="255">
        <v>422105.83999999997</v>
      </c>
      <c r="L63" s="255">
        <v>2144478.7599999998</v>
      </c>
      <c r="M63" s="255">
        <v>4139379.72</v>
      </c>
      <c r="N63" s="254">
        <v>1284256.96</v>
      </c>
      <c r="O63" s="257">
        <v>3070853.92</v>
      </c>
      <c r="P63" s="266">
        <f t="shared" si="2"/>
        <v>22543512.980000004</v>
      </c>
      <c r="Q63" s="267">
        <f t="shared" si="3"/>
        <v>0.71589434677675468</v>
      </c>
      <c r="R63" s="139"/>
    </row>
    <row r="64" spans="1:32" s="1" customFormat="1">
      <c r="C64" s="268" t="s">
        <v>80</v>
      </c>
      <c r="D64" s="253">
        <v>3792025.5500000003</v>
      </c>
      <c r="E64" s="254">
        <v>1655265.05</v>
      </c>
      <c r="F64" s="254">
        <v>2651578.2199999997</v>
      </c>
      <c r="G64" s="255">
        <v>14134841.26</v>
      </c>
      <c r="H64" s="255">
        <v>2024043.4900000002</v>
      </c>
      <c r="I64" s="255">
        <v>4869387.8</v>
      </c>
      <c r="J64" s="255">
        <v>1340729.6100000001</v>
      </c>
      <c r="K64" s="255">
        <v>2600709.6799999997</v>
      </c>
      <c r="L64" s="255">
        <v>18177726.709999997</v>
      </c>
      <c r="M64" s="255">
        <v>791829.85</v>
      </c>
      <c r="N64" s="254">
        <v>800162.89999999991</v>
      </c>
      <c r="O64" s="257">
        <v>4021554.42</v>
      </c>
      <c r="P64" s="266">
        <f t="shared" si="2"/>
        <v>56859854.539999999</v>
      </c>
      <c r="Q64" s="241">
        <f t="shared" si="3"/>
        <v>1.805647968879009</v>
      </c>
      <c r="R64" s="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18">
      <c r="A65" s="2"/>
      <c r="B65" s="2"/>
      <c r="C65" s="235" t="s">
        <v>82</v>
      </c>
      <c r="D65" s="253">
        <v>85943.950000000012</v>
      </c>
      <c r="E65" s="254">
        <v>745704.3600000001</v>
      </c>
      <c r="F65" s="254">
        <v>326504.72999999992</v>
      </c>
      <c r="G65" s="255">
        <v>1093390.1000000003</v>
      </c>
      <c r="H65" s="255">
        <v>695307.59000000032</v>
      </c>
      <c r="I65" s="255">
        <v>531135.4099999998</v>
      </c>
      <c r="J65" s="255">
        <v>546641.87</v>
      </c>
      <c r="K65" s="255">
        <v>504210.03</v>
      </c>
      <c r="L65" s="255">
        <v>513677.69000000012</v>
      </c>
      <c r="M65" s="255">
        <v>395979.89999999991</v>
      </c>
      <c r="N65" s="254">
        <v>684569.8</v>
      </c>
      <c r="O65" s="257">
        <v>987182.15000000014</v>
      </c>
      <c r="P65" s="266">
        <f t="shared" si="2"/>
        <v>7110247.580000001</v>
      </c>
      <c r="Q65" s="267">
        <f t="shared" si="3"/>
        <v>0.22579382597650052</v>
      </c>
      <c r="R65" s="3"/>
    </row>
    <row r="66" spans="1:18">
      <c r="A66" s="2"/>
      <c r="B66" s="2"/>
      <c r="C66" s="235" t="s">
        <v>84</v>
      </c>
      <c r="D66" s="253">
        <v>6141587.4900000002</v>
      </c>
      <c r="E66" s="254">
        <v>3764809.78</v>
      </c>
      <c r="F66" s="254">
        <v>925768.61</v>
      </c>
      <c r="G66" s="255">
        <v>2150317.9900000002</v>
      </c>
      <c r="H66" s="255">
        <v>1550691.25</v>
      </c>
      <c r="I66" s="255">
        <v>1420818.93</v>
      </c>
      <c r="J66" s="255">
        <v>2033075.22</v>
      </c>
      <c r="K66" s="255">
        <v>644463.29</v>
      </c>
      <c r="L66" s="255">
        <v>860528.81</v>
      </c>
      <c r="M66" s="255">
        <v>870099.62</v>
      </c>
      <c r="N66" s="254">
        <v>753201.53</v>
      </c>
      <c r="O66" s="257">
        <v>4738055.78</v>
      </c>
      <c r="P66" s="266">
        <f t="shared" si="2"/>
        <v>25853418.300000001</v>
      </c>
      <c r="Q66" s="267">
        <f t="shared" si="3"/>
        <v>0.82100407430930455</v>
      </c>
      <c r="R66" s="3"/>
    </row>
    <row r="67" spans="1:18">
      <c r="A67" s="2"/>
      <c r="B67" s="2"/>
      <c r="C67" s="235" t="s">
        <v>130</v>
      </c>
      <c r="D67" s="253">
        <v>16247.87</v>
      </c>
      <c r="E67" s="254">
        <v>731931.54999999993</v>
      </c>
      <c r="F67" s="254">
        <v>369799.56</v>
      </c>
      <c r="G67" s="255">
        <v>659056.07000000007</v>
      </c>
      <c r="H67" s="255">
        <v>434464.89999999997</v>
      </c>
      <c r="I67" s="255">
        <v>427473.23</v>
      </c>
      <c r="J67" s="255">
        <v>545542.24</v>
      </c>
      <c r="K67" s="255">
        <v>716976.32999999973</v>
      </c>
      <c r="L67" s="255">
        <v>441913.8</v>
      </c>
      <c r="M67" s="255">
        <v>516815.02</v>
      </c>
      <c r="N67" s="254">
        <v>455379.84000000008</v>
      </c>
      <c r="O67" s="257">
        <v>730595.15000000014</v>
      </c>
      <c r="P67" s="266">
        <f t="shared" si="2"/>
        <v>6046195.5600000005</v>
      </c>
      <c r="Q67" s="267">
        <f t="shared" si="3"/>
        <v>0.19200366973642427</v>
      </c>
      <c r="R67" s="3"/>
    </row>
    <row r="68" spans="1:18" ht="12.75" customHeight="1">
      <c r="A68" s="2"/>
      <c r="B68" s="2"/>
      <c r="C68" s="235" t="s">
        <v>86</v>
      </c>
      <c r="D68" s="253">
        <v>17869.09</v>
      </c>
      <c r="E68" s="254">
        <v>361109.21</v>
      </c>
      <c r="F68" s="254">
        <v>301631.11</v>
      </c>
      <c r="G68" s="255">
        <v>1278445.6100000001</v>
      </c>
      <c r="H68" s="255">
        <v>596344.39</v>
      </c>
      <c r="I68" s="255">
        <v>425640.23</v>
      </c>
      <c r="J68" s="255">
        <v>919287.84000000008</v>
      </c>
      <c r="K68" s="255">
        <v>498975.50000000006</v>
      </c>
      <c r="L68" s="255">
        <v>553531</v>
      </c>
      <c r="M68" s="255">
        <v>1350062.52</v>
      </c>
      <c r="N68" s="254">
        <v>1417622.12</v>
      </c>
      <c r="O68" s="257">
        <v>5661692.8500000006</v>
      </c>
      <c r="P68" s="266">
        <f t="shared" si="2"/>
        <v>13382211.470000001</v>
      </c>
      <c r="Q68" s="267">
        <f t="shared" si="3"/>
        <v>0.42496702032391243</v>
      </c>
      <c r="R68" s="3"/>
    </row>
    <row r="69" spans="1:18">
      <c r="A69" s="2"/>
      <c r="B69" s="2"/>
      <c r="C69" s="235" t="s">
        <v>87</v>
      </c>
      <c r="D69" s="253">
        <f>+SUM(D70:D74)</f>
        <v>37234260.75</v>
      </c>
      <c r="E69" s="254">
        <f t="shared" ref="E69:O69" si="12">+SUM(E70:E74)</f>
        <v>40396294.500000007</v>
      </c>
      <c r="F69" s="254">
        <f t="shared" si="12"/>
        <v>35626046.939999998</v>
      </c>
      <c r="G69" s="255">
        <f t="shared" si="12"/>
        <v>43775263.219999991</v>
      </c>
      <c r="H69" s="255">
        <f t="shared" si="12"/>
        <v>40867515.959999993</v>
      </c>
      <c r="I69" s="255">
        <f t="shared" si="12"/>
        <v>39071905.920000002</v>
      </c>
      <c r="J69" s="255">
        <f t="shared" si="12"/>
        <v>40978773.030000001</v>
      </c>
      <c r="K69" s="255">
        <f t="shared" si="12"/>
        <v>39982532.369999997</v>
      </c>
      <c r="L69" s="255">
        <f t="shared" si="12"/>
        <v>40349549.839999996</v>
      </c>
      <c r="M69" s="255">
        <f t="shared" si="12"/>
        <v>40556328.559999995</v>
      </c>
      <c r="N69" s="254">
        <f t="shared" si="12"/>
        <v>40339878.769999996</v>
      </c>
      <c r="O69" s="257">
        <f t="shared" si="12"/>
        <v>42455256.619999997</v>
      </c>
      <c r="P69" s="258">
        <f t="shared" si="2"/>
        <v>481633606.48000002</v>
      </c>
      <c r="Q69" s="259">
        <f t="shared" si="3"/>
        <v>15.294811256906954</v>
      </c>
      <c r="R69" s="3"/>
    </row>
    <row r="70" spans="1:18">
      <c r="A70" s="2"/>
      <c r="B70" s="2"/>
      <c r="C70" s="229" t="s">
        <v>89</v>
      </c>
      <c r="D70" s="230">
        <v>4880739.1300000008</v>
      </c>
      <c r="E70" s="263">
        <v>5464431.5300000003</v>
      </c>
      <c r="F70" s="263">
        <v>5071540.8299999991</v>
      </c>
      <c r="G70" s="269">
        <v>5114262.4700000007</v>
      </c>
      <c r="H70" s="231">
        <v>5127234.6900000004</v>
      </c>
      <c r="I70" s="231">
        <v>5352636.95</v>
      </c>
      <c r="J70" s="231">
        <v>5472666.7700000005</v>
      </c>
      <c r="K70" s="231">
        <v>5393033.8800000008</v>
      </c>
      <c r="L70" s="231">
        <v>5945077.8899999997</v>
      </c>
      <c r="M70" s="231">
        <v>5754938.6399999987</v>
      </c>
      <c r="N70" s="263">
        <v>5713396.9199999999</v>
      </c>
      <c r="O70" s="232">
        <v>5898676.7699999996</v>
      </c>
      <c r="P70" s="264">
        <f t="shared" si="2"/>
        <v>65188636.470000014</v>
      </c>
      <c r="Q70" s="265">
        <f t="shared" si="3"/>
        <v>2.0701377094315658</v>
      </c>
      <c r="R70" s="3"/>
    </row>
    <row r="71" spans="1:18">
      <c r="A71" s="2"/>
      <c r="B71" s="2"/>
      <c r="C71" s="229" t="s">
        <v>91</v>
      </c>
      <c r="D71" s="230">
        <v>1736584.53</v>
      </c>
      <c r="E71" s="263">
        <v>1660250.14</v>
      </c>
      <c r="F71" s="263">
        <v>1473771.4300000002</v>
      </c>
      <c r="G71" s="231">
        <v>1382169.35</v>
      </c>
      <c r="H71" s="231">
        <v>1498835.8599999999</v>
      </c>
      <c r="I71" s="231">
        <v>1233240.1499999999</v>
      </c>
      <c r="J71" s="231">
        <v>1101163.56</v>
      </c>
      <c r="K71" s="231">
        <v>771327.97</v>
      </c>
      <c r="L71" s="231">
        <v>1170345.77</v>
      </c>
      <c r="M71" s="231">
        <v>982048.69</v>
      </c>
      <c r="N71" s="263">
        <v>981764.53</v>
      </c>
      <c r="O71" s="232">
        <v>2138916.16</v>
      </c>
      <c r="P71" s="264">
        <f t="shared" si="2"/>
        <v>16130418.139999999</v>
      </c>
      <c r="Q71" s="265">
        <f t="shared" si="3"/>
        <v>0.51223938202604002</v>
      </c>
    </row>
    <row r="72" spans="1:18">
      <c r="A72" s="2"/>
      <c r="B72" s="2"/>
      <c r="C72" s="229" t="s">
        <v>93</v>
      </c>
      <c r="D72" s="230">
        <v>30358548.720000003</v>
      </c>
      <c r="E72" s="263">
        <v>31864788.480000004</v>
      </c>
      <c r="F72" s="263">
        <v>28018969.609999999</v>
      </c>
      <c r="G72" s="231">
        <v>35356384.349999994</v>
      </c>
      <c r="H72" s="231">
        <v>31736646.849999994</v>
      </c>
      <c r="I72" s="231">
        <v>31408284.820000004</v>
      </c>
      <c r="J72" s="231">
        <v>31647148.099999998</v>
      </c>
      <c r="K72" s="231">
        <v>31679934.049999997</v>
      </c>
      <c r="L72" s="231">
        <v>31593887.719999995</v>
      </c>
      <c r="M72" s="231">
        <v>31763390.189999998</v>
      </c>
      <c r="N72" s="231">
        <v>31604023.609999999</v>
      </c>
      <c r="O72" s="232">
        <v>31930090.09</v>
      </c>
      <c r="P72" s="264">
        <f t="shared" si="2"/>
        <v>378962096.58999991</v>
      </c>
      <c r="Q72" s="265">
        <f t="shared" si="3"/>
        <v>12.034363181644963</v>
      </c>
    </row>
    <row r="73" spans="1:18">
      <c r="A73" s="2"/>
      <c r="B73" s="2"/>
      <c r="C73" s="229" t="s">
        <v>95</v>
      </c>
      <c r="D73" s="230">
        <v>168399.48</v>
      </c>
      <c r="E73" s="263">
        <v>814363.46</v>
      </c>
      <c r="F73" s="263">
        <v>741766.67</v>
      </c>
      <c r="G73" s="231">
        <v>1080265.98</v>
      </c>
      <c r="H73" s="231">
        <v>1810921.59</v>
      </c>
      <c r="I73" s="231">
        <v>658447.02</v>
      </c>
      <c r="J73" s="231">
        <v>2020707.95</v>
      </c>
      <c r="K73" s="231">
        <v>1077249.07</v>
      </c>
      <c r="L73" s="231">
        <v>1120011.27</v>
      </c>
      <c r="M73" s="231">
        <v>1238335.1599999999</v>
      </c>
      <c r="N73" s="231">
        <v>1417252.98</v>
      </c>
      <c r="O73" s="232">
        <v>1349685.24</v>
      </c>
      <c r="P73" s="264">
        <f t="shared" si="2"/>
        <v>13497405.870000001</v>
      </c>
      <c r="Q73" s="265">
        <f t="shared" si="3"/>
        <v>0.42862514671324237</v>
      </c>
    </row>
    <row r="74" spans="1:18">
      <c r="A74" s="2"/>
      <c r="B74" s="2"/>
      <c r="C74" s="229" t="s">
        <v>97</v>
      </c>
      <c r="D74" s="230">
        <v>89988.89</v>
      </c>
      <c r="E74" s="263">
        <v>592460.8899999999</v>
      </c>
      <c r="F74" s="263">
        <v>319998.40000000002</v>
      </c>
      <c r="G74" s="231">
        <v>842181.07000000007</v>
      </c>
      <c r="H74" s="231">
        <v>693876.97</v>
      </c>
      <c r="I74" s="231">
        <v>419296.98000000004</v>
      </c>
      <c r="J74" s="231">
        <v>737086.65</v>
      </c>
      <c r="K74" s="231">
        <v>1060987.3999999999</v>
      </c>
      <c r="L74" s="231">
        <v>520227.19</v>
      </c>
      <c r="M74" s="231">
        <v>817615.87999999989</v>
      </c>
      <c r="N74" s="231">
        <v>623440.73</v>
      </c>
      <c r="O74" s="232">
        <v>1137888.3599999999</v>
      </c>
      <c r="P74" s="264">
        <f t="shared" si="2"/>
        <v>7855049.4100000001</v>
      </c>
      <c r="Q74" s="265">
        <f t="shared" si="3"/>
        <v>0.24944583709114004</v>
      </c>
    </row>
    <row r="75" spans="1:18" ht="15.75" customHeight="1">
      <c r="A75" s="2"/>
      <c r="B75" s="2"/>
      <c r="C75" s="270" t="s">
        <v>100</v>
      </c>
      <c r="D75" s="253">
        <f>+SUM(D76:D80)</f>
        <v>442338.09</v>
      </c>
      <c r="E75" s="254">
        <f t="shared" ref="E75:O75" si="13">+SUM(E76:E80)</f>
        <v>2805739.4299999997</v>
      </c>
      <c r="F75" s="254">
        <f t="shared" si="13"/>
        <v>992842.58</v>
      </c>
      <c r="G75" s="255">
        <f t="shared" si="13"/>
        <v>4069831.04</v>
      </c>
      <c r="H75" s="255">
        <f t="shared" si="13"/>
        <v>2468513.6399999997</v>
      </c>
      <c r="I75" s="255">
        <f t="shared" si="13"/>
        <v>2427947.75</v>
      </c>
      <c r="J75" s="255">
        <f t="shared" si="13"/>
        <v>2319910.83</v>
      </c>
      <c r="K75" s="255">
        <f t="shared" si="13"/>
        <v>2060764.41</v>
      </c>
      <c r="L75" s="255">
        <f t="shared" si="13"/>
        <v>2677803.0700000003</v>
      </c>
      <c r="M75" s="255">
        <f t="shared" si="13"/>
        <v>2974174.89</v>
      </c>
      <c r="N75" s="255">
        <f t="shared" si="13"/>
        <v>2032800.4700000002</v>
      </c>
      <c r="O75" s="257">
        <f t="shared" si="13"/>
        <v>6239525.4100000001</v>
      </c>
      <c r="P75" s="258">
        <f t="shared" si="2"/>
        <v>31512191.609999999</v>
      </c>
      <c r="Q75" s="259">
        <f t="shared" si="3"/>
        <v>1.0007047192759606</v>
      </c>
    </row>
    <row r="76" spans="1:18">
      <c r="A76" s="2"/>
      <c r="B76" s="2"/>
      <c r="C76" s="229" t="s">
        <v>102</v>
      </c>
      <c r="D76" s="230">
        <v>180794.57</v>
      </c>
      <c r="E76" s="263">
        <v>973625.26</v>
      </c>
      <c r="F76" s="263">
        <v>286908.56999999995</v>
      </c>
      <c r="G76" s="231">
        <v>1612546.99</v>
      </c>
      <c r="H76" s="231">
        <v>1303321.6299999999</v>
      </c>
      <c r="I76" s="231">
        <v>886080.96</v>
      </c>
      <c r="J76" s="231">
        <v>1106414.21</v>
      </c>
      <c r="K76" s="231">
        <v>436602.5</v>
      </c>
      <c r="L76" s="231">
        <v>1185849.8700000001</v>
      </c>
      <c r="M76" s="231">
        <v>1032204.8999999999</v>
      </c>
      <c r="N76" s="231">
        <v>681492.05</v>
      </c>
      <c r="O76" s="232">
        <v>3781227.46</v>
      </c>
      <c r="P76" s="264">
        <f t="shared" si="2"/>
        <v>13467068.969999999</v>
      </c>
      <c r="Q76" s="265">
        <f t="shared" si="3"/>
        <v>0.42766176468720229</v>
      </c>
    </row>
    <row r="77" spans="1:18">
      <c r="A77" s="2"/>
      <c r="B77" s="2"/>
      <c r="C77" s="229" t="s">
        <v>104</v>
      </c>
      <c r="D77" s="230">
        <v>253000</v>
      </c>
      <c r="E77" s="263">
        <v>532747.41999999993</v>
      </c>
      <c r="F77" s="263">
        <v>293479.06</v>
      </c>
      <c r="G77" s="231">
        <v>834504.14</v>
      </c>
      <c r="H77" s="231">
        <v>293789.06</v>
      </c>
      <c r="I77" s="231">
        <v>273109.06</v>
      </c>
      <c r="J77" s="231">
        <v>321292.39</v>
      </c>
      <c r="K77" s="231">
        <v>264742.39</v>
      </c>
      <c r="L77" s="231">
        <v>434992.39</v>
      </c>
      <c r="M77" s="231">
        <v>278192.39</v>
      </c>
      <c r="N77" s="231">
        <v>205427.01</v>
      </c>
      <c r="O77" s="232">
        <v>604477.73</v>
      </c>
      <c r="P77" s="264">
        <f t="shared" si="2"/>
        <v>4589753.040000001</v>
      </c>
      <c r="Q77" s="265">
        <f t="shared" si="3"/>
        <v>0.14575271641791046</v>
      </c>
    </row>
    <row r="78" spans="1:18">
      <c r="A78" s="2"/>
      <c r="B78" s="2"/>
      <c r="C78" s="229" t="s">
        <v>106</v>
      </c>
      <c r="D78" s="230">
        <v>8543.52</v>
      </c>
      <c r="E78" s="263">
        <v>1289866.75</v>
      </c>
      <c r="F78" s="263">
        <v>408004.95000000007</v>
      </c>
      <c r="G78" s="231">
        <v>1609014.91</v>
      </c>
      <c r="H78" s="231">
        <v>864201.95</v>
      </c>
      <c r="I78" s="231">
        <v>971963.56</v>
      </c>
      <c r="J78" s="231">
        <v>875604.23</v>
      </c>
      <c r="K78" s="231">
        <v>887463.7</v>
      </c>
      <c r="L78" s="231">
        <v>1047260.81</v>
      </c>
      <c r="M78" s="231">
        <v>1654802.6</v>
      </c>
      <c r="N78" s="231">
        <v>1143581.4100000001</v>
      </c>
      <c r="O78" s="232">
        <v>1848040.2200000002</v>
      </c>
      <c r="P78" s="264">
        <f t="shared" si="2"/>
        <v>12608348.610000001</v>
      </c>
      <c r="Q78" s="265">
        <f t="shared" si="3"/>
        <v>0.40039214385519217</v>
      </c>
    </row>
    <row r="79" spans="1:18">
      <c r="A79" s="2"/>
      <c r="B79" s="2"/>
      <c r="C79" s="229" t="s">
        <v>108</v>
      </c>
      <c r="D79" s="230">
        <v>0</v>
      </c>
      <c r="E79" s="263">
        <v>9500</v>
      </c>
      <c r="F79" s="263">
        <v>4450</v>
      </c>
      <c r="G79" s="231">
        <v>13765</v>
      </c>
      <c r="H79" s="231">
        <v>7201</v>
      </c>
      <c r="I79" s="231">
        <v>296794.17</v>
      </c>
      <c r="J79" s="231">
        <v>16600</v>
      </c>
      <c r="K79" s="231">
        <v>471955.82</v>
      </c>
      <c r="L79" s="231">
        <v>9700</v>
      </c>
      <c r="M79" s="231">
        <v>8975</v>
      </c>
      <c r="N79" s="231">
        <v>2300</v>
      </c>
      <c r="O79" s="232">
        <v>5780</v>
      </c>
      <c r="P79" s="264">
        <f t="shared" si="2"/>
        <v>847020.99</v>
      </c>
      <c r="Q79" s="265">
        <f t="shared" si="3"/>
        <v>2.6898094315655763E-2</v>
      </c>
    </row>
    <row r="80" spans="1:18" ht="13.5" thickBot="1">
      <c r="A80" s="2"/>
      <c r="B80" s="2"/>
      <c r="C80" s="271" t="s">
        <v>109</v>
      </c>
      <c r="D80" s="272">
        <v>0</v>
      </c>
      <c r="E80" s="273">
        <v>0</v>
      </c>
      <c r="F80" s="273">
        <v>0</v>
      </c>
      <c r="G80" s="274">
        <v>0</v>
      </c>
      <c r="H80" s="274">
        <v>0</v>
      </c>
      <c r="I80" s="274">
        <v>0</v>
      </c>
      <c r="J80" s="274">
        <v>0</v>
      </c>
      <c r="K80" s="274">
        <v>0</v>
      </c>
      <c r="L80" s="274">
        <v>0</v>
      </c>
      <c r="M80" s="274">
        <v>0</v>
      </c>
      <c r="N80" s="274">
        <v>0</v>
      </c>
      <c r="O80" s="275">
        <v>0</v>
      </c>
      <c r="P80" s="276">
        <f t="shared" si="2"/>
        <v>0</v>
      </c>
      <c r="Q80" s="277">
        <f t="shared" si="3"/>
        <v>0</v>
      </c>
    </row>
    <row r="81" spans="1:18" ht="14.25" thickTop="1" thickBot="1">
      <c r="A81" s="2"/>
      <c r="B81" s="2"/>
      <c r="C81" s="217" t="s">
        <v>131</v>
      </c>
      <c r="D81" s="278">
        <v>3647841.5483333301</v>
      </c>
      <c r="E81" s="279">
        <v>4652109.2883333303</v>
      </c>
      <c r="F81" s="279">
        <v>2640519.9183333302</v>
      </c>
      <c r="G81" s="280">
        <v>4790209.8383333301</v>
      </c>
      <c r="H81" s="280">
        <v>6487896.6583333295</v>
      </c>
      <c r="I81" s="280">
        <v>5617183.9983333303</v>
      </c>
      <c r="J81" s="280">
        <v>6991991.4883333305</v>
      </c>
      <c r="K81" s="281">
        <v>9168652.088333331</v>
      </c>
      <c r="L81" s="281">
        <v>6048597.1083333297</v>
      </c>
      <c r="M81" s="281">
        <v>6379112.1683333293</v>
      </c>
      <c r="N81" s="282">
        <v>6413408.4983333303</v>
      </c>
      <c r="O81" s="283">
        <v>13205177.37833333</v>
      </c>
      <c r="P81" s="284">
        <f t="shared" si="2"/>
        <v>76042699.979999959</v>
      </c>
      <c r="Q81" s="285">
        <f t="shared" si="3"/>
        <v>2.4148205773261338</v>
      </c>
    </row>
    <row r="82" spans="1:18" ht="13.5" thickTop="1">
      <c r="A82" s="2"/>
      <c r="B82" s="2"/>
      <c r="C82" s="229" t="s">
        <v>111</v>
      </c>
      <c r="D82" s="230">
        <v>0</v>
      </c>
      <c r="E82" s="263">
        <v>327340.79999999999</v>
      </c>
      <c r="F82" s="263">
        <v>125713</v>
      </c>
      <c r="G82" s="231">
        <v>160911</v>
      </c>
      <c r="H82" s="231">
        <v>139637</v>
      </c>
      <c r="I82" s="231">
        <v>154669</v>
      </c>
      <c r="J82" s="231">
        <v>30000</v>
      </c>
      <c r="K82" s="231">
        <v>50000</v>
      </c>
      <c r="L82" s="231">
        <v>214389</v>
      </c>
      <c r="M82" s="231">
        <v>139389</v>
      </c>
      <c r="N82" s="231">
        <v>45000</v>
      </c>
      <c r="O82" s="232">
        <v>388584.89</v>
      </c>
      <c r="P82" s="286">
        <f t="shared" si="2"/>
        <v>1775633.69</v>
      </c>
      <c r="Q82" s="287">
        <f t="shared" si="3"/>
        <v>5.6387224198158142E-2</v>
      </c>
    </row>
    <row r="83" spans="1:18" ht="13.5" thickBot="1">
      <c r="A83" s="2"/>
      <c r="B83" s="2"/>
      <c r="C83" s="271" t="s">
        <v>118</v>
      </c>
      <c r="D83" s="272">
        <v>871031.87</v>
      </c>
      <c r="E83" s="273">
        <v>806208.72</v>
      </c>
      <c r="F83" s="273">
        <v>2733199.57</v>
      </c>
      <c r="G83" s="274">
        <v>292935.40000000002</v>
      </c>
      <c r="H83" s="274">
        <v>125197.02</v>
      </c>
      <c r="I83" s="274">
        <v>1282874.5</v>
      </c>
      <c r="J83" s="274">
        <v>492037.8</v>
      </c>
      <c r="K83" s="274">
        <v>299044.5</v>
      </c>
      <c r="L83" s="274">
        <v>2136675.4700000002</v>
      </c>
      <c r="M83" s="274">
        <v>2009396.54</v>
      </c>
      <c r="N83" s="274">
        <v>3454164.1</v>
      </c>
      <c r="O83" s="275">
        <v>3575252.97</v>
      </c>
      <c r="P83" s="276">
        <f t="shared" si="2"/>
        <v>18078018.460000001</v>
      </c>
      <c r="Q83" s="277">
        <f t="shared" si="3"/>
        <v>0.57408759796760878</v>
      </c>
    </row>
    <row r="84" spans="1:18" ht="14.25" thickTop="1" thickBot="1">
      <c r="A84" s="2"/>
      <c r="B84" s="2"/>
      <c r="C84" s="271" t="s">
        <v>113</v>
      </c>
      <c r="D84" s="288">
        <v>0</v>
      </c>
      <c r="E84" s="289">
        <v>0</v>
      </c>
      <c r="F84" s="289">
        <v>0</v>
      </c>
      <c r="G84" s="289">
        <v>23427740.18</v>
      </c>
      <c r="H84" s="290">
        <v>0</v>
      </c>
      <c r="I84" s="290">
        <v>0</v>
      </c>
      <c r="J84" s="290">
        <v>0</v>
      </c>
      <c r="K84" s="290">
        <v>0</v>
      </c>
      <c r="L84" s="290">
        <v>0</v>
      </c>
      <c r="M84" s="290">
        <v>544740.9</v>
      </c>
      <c r="N84" s="290">
        <v>0</v>
      </c>
      <c r="O84" s="291">
        <v>747351.55</v>
      </c>
      <c r="P84" s="292">
        <f>SUM(D84:O84)</f>
        <v>24719832.629999999</v>
      </c>
      <c r="Q84" s="265">
        <f t="shared" si="3"/>
        <v>0.78500579961892658</v>
      </c>
    </row>
    <row r="85" spans="1:18" ht="14.25" thickTop="1" thickBot="1">
      <c r="A85" s="2"/>
      <c r="B85" s="2"/>
      <c r="C85" s="271" t="str">
        <f>IF(MasterSheet!$A$1=1,MasterSheet!C134,MasterSheet!B136)</f>
        <v>Neto povećanje obaveza</v>
      </c>
      <c r="D85" s="230">
        <v>0</v>
      </c>
      <c r="E85" s="263">
        <v>0</v>
      </c>
      <c r="F85" s="263">
        <v>0</v>
      </c>
      <c r="G85" s="263">
        <v>0</v>
      </c>
      <c r="H85" s="263">
        <v>0</v>
      </c>
      <c r="I85" s="263">
        <v>0</v>
      </c>
      <c r="J85" s="263">
        <v>0</v>
      </c>
      <c r="K85" s="263">
        <v>0</v>
      </c>
      <c r="L85" s="263">
        <v>0</v>
      </c>
      <c r="M85" s="263">
        <v>0</v>
      </c>
      <c r="N85" s="293">
        <v>0</v>
      </c>
      <c r="O85" s="294">
        <v>33110000</v>
      </c>
      <c r="P85" s="264">
        <v>33114247.129999999</v>
      </c>
      <c r="Q85" s="295">
        <f t="shared" ref="Q85:Q97" si="14">+P85/$D$14*100</f>
        <v>1.0515797754842806</v>
      </c>
    </row>
    <row r="86" spans="1:18" ht="14.25" thickTop="1" thickBot="1">
      <c r="A86" s="2"/>
      <c r="B86" s="2"/>
      <c r="C86" s="217" t="s">
        <v>132</v>
      </c>
      <c r="D86" s="252">
        <f t="shared" ref="D86:O86" si="15">D19-D52</f>
        <v>-5947753.9583333358</v>
      </c>
      <c r="E86" s="252">
        <f t="shared" si="15"/>
        <v>-32820022.268333346</v>
      </c>
      <c r="F86" s="252">
        <f t="shared" si="15"/>
        <v>-6135770.598333329</v>
      </c>
      <c r="G86" s="252">
        <f t="shared" si="15"/>
        <v>-68246269.688333318</v>
      </c>
      <c r="H86" s="252">
        <f t="shared" si="15"/>
        <v>-12724144.50833331</v>
      </c>
      <c r="I86" s="252">
        <f t="shared" si="15"/>
        <v>-5846029.598333329</v>
      </c>
      <c r="J86" s="252">
        <f t="shared" si="15"/>
        <v>21859563.51166667</v>
      </c>
      <c r="K86" s="252">
        <f t="shared" si="15"/>
        <v>5625718.9316666722</v>
      </c>
      <c r="L86" s="252">
        <f t="shared" si="15"/>
        <v>-12807263.608333319</v>
      </c>
      <c r="M86" s="252">
        <f t="shared" si="15"/>
        <v>-5998781.5683333576</v>
      </c>
      <c r="N86" s="252">
        <f t="shared" si="15"/>
        <v>-24980449.248333335</v>
      </c>
      <c r="O86" s="252">
        <f t="shared" si="15"/>
        <v>-59799195.858333319</v>
      </c>
      <c r="P86" s="219">
        <f>SUM(D86:O86)</f>
        <v>-207820398.45999995</v>
      </c>
      <c r="Q86" s="220">
        <f t="shared" si="14"/>
        <v>-6.5995680679580806</v>
      </c>
    </row>
    <row r="87" spans="1:18" ht="14.25" thickTop="1" thickBot="1">
      <c r="A87" s="2"/>
      <c r="B87" s="2"/>
      <c r="C87" s="217" t="s">
        <v>133</v>
      </c>
      <c r="D87" s="252">
        <f t="shared" ref="D87:O87" si="16">D86+D64</f>
        <v>-2155728.4083333355</v>
      </c>
      <c r="E87" s="252">
        <f t="shared" si="16"/>
        <v>-31164757.218333345</v>
      </c>
      <c r="F87" s="252">
        <f t="shared" si="16"/>
        <v>-3484192.3783333292</v>
      </c>
      <c r="G87" s="252">
        <f t="shared" si="16"/>
        <v>-54111428.42833332</v>
      </c>
      <c r="H87" s="252">
        <f t="shared" si="16"/>
        <v>-10700101.01833331</v>
      </c>
      <c r="I87" s="252">
        <f t="shared" si="16"/>
        <v>-976641.79833332915</v>
      </c>
      <c r="J87" s="252">
        <f t="shared" si="16"/>
        <v>23200293.12166667</v>
      </c>
      <c r="K87" s="252">
        <f t="shared" si="16"/>
        <v>8226428.6116666719</v>
      </c>
      <c r="L87" s="252">
        <f t="shared" si="16"/>
        <v>5370463.1016666777</v>
      </c>
      <c r="M87" s="252">
        <f t="shared" si="16"/>
        <v>-5206951.7183333579</v>
      </c>
      <c r="N87" s="252">
        <f t="shared" si="16"/>
        <v>-24180286.348333336</v>
      </c>
      <c r="O87" s="252">
        <f t="shared" si="16"/>
        <v>-55777641.438333318</v>
      </c>
      <c r="P87" s="219">
        <f t="shared" ref="P87:P97" si="17">SUM(D87:O87)</f>
        <v>-150960543.92000002</v>
      </c>
      <c r="Q87" s="220">
        <f t="shared" si="14"/>
        <v>-4.7939200990790738</v>
      </c>
    </row>
    <row r="88" spans="1:18" ht="14.25" thickTop="1" thickBot="1">
      <c r="A88" s="2"/>
      <c r="B88" s="2"/>
      <c r="C88" s="217" t="s">
        <v>0</v>
      </c>
      <c r="D88" s="252">
        <f>SUM(D89:D91)</f>
        <v>13393778.481666669</v>
      </c>
      <c r="E88" s="252">
        <f t="shared" ref="E88:O88" si="18">SUM(E89:E91)</f>
        <v>7931376.3816666696</v>
      </c>
      <c r="F88" s="252">
        <f t="shared" si="18"/>
        <v>5479049.1716666697</v>
      </c>
      <c r="G88" s="252">
        <f t="shared" si="18"/>
        <v>9481547.571666671</v>
      </c>
      <c r="H88" s="252">
        <f t="shared" si="18"/>
        <v>9087396.4316666704</v>
      </c>
      <c r="I88" s="252">
        <f>SUM(I89:I91)</f>
        <v>16855930.841666669</v>
      </c>
      <c r="J88" s="252">
        <f t="shared" si="18"/>
        <v>11096833.961666636</v>
      </c>
      <c r="K88" s="252">
        <f t="shared" si="18"/>
        <v>16052010.385000011</v>
      </c>
      <c r="L88" s="252">
        <f t="shared" si="18"/>
        <v>10336425.921666671</v>
      </c>
      <c r="M88" s="252">
        <f t="shared" si="18"/>
        <v>2490252.3516666703</v>
      </c>
      <c r="N88" s="252">
        <f t="shared" si="18"/>
        <v>3405411.31</v>
      </c>
      <c r="O88" s="252">
        <f t="shared" si="18"/>
        <v>12528992.050000001</v>
      </c>
      <c r="P88" s="219">
        <f t="shared" si="17"/>
        <v>118139004.86</v>
      </c>
      <c r="Q88" s="220">
        <f t="shared" si="14"/>
        <v>3.7516355941568755</v>
      </c>
    </row>
    <row r="89" spans="1:18" ht="13.5" thickTop="1">
      <c r="A89" s="2"/>
      <c r="B89" s="2"/>
      <c r="C89" s="229" t="s">
        <v>135</v>
      </c>
      <c r="D89" s="296">
        <v>2925169.8816666706</v>
      </c>
      <c r="E89" s="297">
        <v>3793803.74166667</v>
      </c>
      <c r="F89" s="297">
        <v>2696344.3316666698</v>
      </c>
      <c r="G89" s="297">
        <v>7364641.0916666705</v>
      </c>
      <c r="H89" s="297">
        <v>7256897.4416666701</v>
      </c>
      <c r="I89" s="297">
        <v>5683355.8416666705</v>
      </c>
      <c r="J89" s="297">
        <v>5470687.9416666701</v>
      </c>
      <c r="K89" s="297">
        <v>15481062.16500001</v>
      </c>
      <c r="L89" s="297">
        <v>6689890.78166667</v>
      </c>
      <c r="M89" s="297">
        <v>1199915.75166667</v>
      </c>
      <c r="N89" s="297">
        <v>870919.5</v>
      </c>
      <c r="O89" s="298">
        <v>1203417.48</v>
      </c>
      <c r="P89" s="264">
        <f t="shared" si="17"/>
        <v>60636105.950000033</v>
      </c>
      <c r="Q89" s="265">
        <f t="shared" si="14"/>
        <v>1.9255670355668477</v>
      </c>
    </row>
    <row r="90" spans="1:18">
      <c r="A90" s="2"/>
      <c r="B90" s="2"/>
      <c r="C90" s="229" t="s">
        <v>137</v>
      </c>
      <c r="D90" s="230">
        <v>10468608.6</v>
      </c>
      <c r="E90" s="263">
        <v>4137572.64</v>
      </c>
      <c r="F90" s="263">
        <v>2782704.84</v>
      </c>
      <c r="G90" s="263">
        <v>2116906.48</v>
      </c>
      <c r="H90" s="263">
        <v>1830498.99</v>
      </c>
      <c r="I90" s="263">
        <v>11172575</v>
      </c>
      <c r="J90" s="263">
        <v>2998058.5</v>
      </c>
      <c r="K90" s="263">
        <v>570948.22</v>
      </c>
      <c r="L90" s="263">
        <v>3646535.14</v>
      </c>
      <c r="M90" s="263">
        <v>1290336.6000000001</v>
      </c>
      <c r="N90" s="263">
        <v>2534491.81</v>
      </c>
      <c r="O90" s="299">
        <v>11325574.57</v>
      </c>
      <c r="P90" s="264">
        <f t="shared" si="17"/>
        <v>54874811.390000001</v>
      </c>
      <c r="Q90" s="265">
        <f t="shared" si="14"/>
        <v>1.7426107141949827</v>
      </c>
    </row>
    <row r="91" spans="1:18" ht="13.5" thickBot="1">
      <c r="A91" s="2"/>
      <c r="B91" s="2"/>
      <c r="C91" s="229" t="s">
        <v>116</v>
      </c>
      <c r="D91" s="272">
        <v>0</v>
      </c>
      <c r="E91" s="273">
        <v>0</v>
      </c>
      <c r="F91" s="273">
        <v>0</v>
      </c>
      <c r="G91" s="273">
        <v>0</v>
      </c>
      <c r="H91" s="273">
        <v>0</v>
      </c>
      <c r="I91" s="273">
        <v>0</v>
      </c>
      <c r="J91" s="273">
        <v>2628087.5199999656</v>
      </c>
      <c r="K91" s="273">
        <v>0</v>
      </c>
      <c r="L91" s="273">
        <v>0</v>
      </c>
      <c r="M91" s="273">
        <v>0</v>
      </c>
      <c r="N91" s="273">
        <v>0</v>
      </c>
      <c r="O91" s="300">
        <v>0</v>
      </c>
      <c r="P91" s="264">
        <f t="shared" si="17"/>
        <v>2628087.5199999656</v>
      </c>
      <c r="Q91" s="265">
        <f t="shared" si="14"/>
        <v>8.3457844395044958E-2</v>
      </c>
    </row>
    <row r="92" spans="1:18" ht="14.25" thickTop="1" thickBot="1">
      <c r="A92" s="2"/>
      <c r="B92" s="2"/>
      <c r="C92" s="217" t="s">
        <v>141</v>
      </c>
      <c r="D92" s="252">
        <f t="shared" ref="D92:O92" si="19">D86-D88</f>
        <v>-19341532.440000005</v>
      </c>
      <c r="E92" s="252">
        <f t="shared" si="19"/>
        <v>-40751398.650000013</v>
      </c>
      <c r="F92" s="252">
        <f t="shared" si="19"/>
        <v>-11614819.77</v>
      </c>
      <c r="G92" s="252">
        <f t="shared" si="19"/>
        <v>-77727817.25999999</v>
      </c>
      <c r="H92" s="252">
        <f t="shared" si="19"/>
        <v>-21811540.939999983</v>
      </c>
      <c r="I92" s="252">
        <f t="shared" si="19"/>
        <v>-22701960.439999998</v>
      </c>
      <c r="J92" s="252">
        <f t="shared" si="19"/>
        <v>10762729.550000034</v>
      </c>
      <c r="K92" s="252">
        <f t="shared" si="19"/>
        <v>-10426291.453333339</v>
      </c>
      <c r="L92" s="252">
        <f t="shared" si="19"/>
        <v>-23143689.52999999</v>
      </c>
      <c r="M92" s="252">
        <f t="shared" si="19"/>
        <v>-8489033.9200000279</v>
      </c>
      <c r="N92" s="252">
        <f t="shared" si="19"/>
        <v>-28385860.558333334</v>
      </c>
      <c r="O92" s="252">
        <f t="shared" si="19"/>
        <v>-72328187.908333316</v>
      </c>
      <c r="P92" s="219">
        <f>SUM(D92:O92)</f>
        <v>-325959403.31999999</v>
      </c>
      <c r="Q92" s="220">
        <f t="shared" si="14"/>
        <v>-10.351203662114957</v>
      </c>
    </row>
    <row r="93" spans="1:18" ht="14.25" thickTop="1" thickBot="1">
      <c r="A93" s="2"/>
      <c r="B93" s="2"/>
      <c r="C93" s="217" t="s">
        <v>121</v>
      </c>
      <c r="D93" s="252">
        <f t="shared" ref="D93" si="20">SUM(D94:D97)</f>
        <v>19341532.440000005</v>
      </c>
      <c r="E93" s="252">
        <f t="shared" ref="E93:O93" si="21">SUM(E94:E97)</f>
        <v>40751398.650000013</v>
      </c>
      <c r="F93" s="252">
        <f t="shared" si="21"/>
        <v>11614819.77</v>
      </c>
      <c r="G93" s="252">
        <f t="shared" si="21"/>
        <v>77727817.25999999</v>
      </c>
      <c r="H93" s="252">
        <f t="shared" si="21"/>
        <v>21811540.939999983</v>
      </c>
      <c r="I93" s="252">
        <f t="shared" si="21"/>
        <v>22701960.439999998</v>
      </c>
      <c r="J93" s="252">
        <f t="shared" si="21"/>
        <v>-10762729.550000027</v>
      </c>
      <c r="K93" s="252">
        <f t="shared" si="21"/>
        <v>10426291.453333341</v>
      </c>
      <c r="L93" s="252">
        <f t="shared" si="21"/>
        <v>23143689.52999999</v>
      </c>
      <c r="M93" s="252">
        <f t="shared" si="21"/>
        <v>8489033.9200000279</v>
      </c>
      <c r="N93" s="252">
        <f t="shared" si="21"/>
        <v>28385860.558333337</v>
      </c>
      <c r="O93" s="252">
        <f t="shared" si="21"/>
        <v>72328187.908333316</v>
      </c>
      <c r="P93" s="219">
        <f t="shared" si="17"/>
        <v>325959403.31999999</v>
      </c>
      <c r="Q93" s="220">
        <f t="shared" si="14"/>
        <v>10.351203662114957</v>
      </c>
    </row>
    <row r="94" spans="1:18" ht="13.5" thickTop="1">
      <c r="A94" s="2"/>
      <c r="B94" s="2"/>
      <c r="C94" s="229" t="s">
        <v>144</v>
      </c>
      <c r="D94" s="230">
        <v>10091646</v>
      </c>
      <c r="E94" s="263">
        <v>1500000</v>
      </c>
      <c r="F94" s="263">
        <v>5000000</v>
      </c>
      <c r="G94" s="301">
        <v>13979930</v>
      </c>
      <c r="H94" s="231">
        <v>0</v>
      </c>
      <c r="I94" s="231">
        <v>3689700</v>
      </c>
      <c r="J94" s="231">
        <v>8374900</v>
      </c>
      <c r="K94" s="231">
        <v>0</v>
      </c>
      <c r="L94" s="231">
        <v>0</v>
      </c>
      <c r="M94" s="231">
        <v>1308000</v>
      </c>
      <c r="N94" s="231">
        <v>0</v>
      </c>
      <c r="O94" s="299">
        <v>19510199.850000001</v>
      </c>
      <c r="P94" s="264">
        <f t="shared" si="17"/>
        <v>63454375.850000001</v>
      </c>
      <c r="Q94" s="265">
        <f t="shared" si="14"/>
        <v>2.015064333121626</v>
      </c>
      <c r="R94" s="6"/>
    </row>
    <row r="95" spans="1:18">
      <c r="A95" s="2"/>
      <c r="B95" s="2"/>
      <c r="C95" s="229" t="s">
        <v>122</v>
      </c>
      <c r="D95" s="230">
        <v>17753.55</v>
      </c>
      <c r="E95" s="263">
        <v>59500471.32</v>
      </c>
      <c r="F95" s="263">
        <v>308302.08000000002</v>
      </c>
      <c r="G95" s="231">
        <v>94423805.219999999</v>
      </c>
      <c r="H95" s="231">
        <v>185718.5</v>
      </c>
      <c r="I95" s="231">
        <v>257737.36</v>
      </c>
      <c r="J95" s="231">
        <v>97281898.599999994</v>
      </c>
      <c r="K95" s="231">
        <v>547054.86</v>
      </c>
      <c r="L95" s="231">
        <v>703927.59</v>
      </c>
      <c r="M95" s="231">
        <v>1587510.4</v>
      </c>
      <c r="N95" s="231">
        <v>1242648.76</v>
      </c>
      <c r="O95" s="299">
        <v>2072547.73</v>
      </c>
      <c r="P95" s="264">
        <f>SUM(D95:O95)</f>
        <v>258129375.97</v>
      </c>
      <c r="Q95" s="265">
        <f t="shared" si="14"/>
        <v>8.1971856452842182</v>
      </c>
    </row>
    <row r="96" spans="1:18">
      <c r="A96" s="2"/>
      <c r="B96" s="2"/>
      <c r="C96" s="229" t="s">
        <v>330</v>
      </c>
      <c r="D96" s="230">
        <v>103661.6</v>
      </c>
      <c r="E96" s="263">
        <v>231003.75</v>
      </c>
      <c r="F96" s="263">
        <v>52105.86</v>
      </c>
      <c r="G96" s="231">
        <v>555000.79</v>
      </c>
      <c r="H96" s="231">
        <v>299888.71999999997</v>
      </c>
      <c r="I96" s="231">
        <v>122462.67</v>
      </c>
      <c r="J96" s="231">
        <v>27365.52</v>
      </c>
      <c r="K96" s="231">
        <v>3199.35</v>
      </c>
      <c r="L96" s="231">
        <v>47613.4</v>
      </c>
      <c r="M96" s="231">
        <v>1116739.67</v>
      </c>
      <c r="N96" s="231">
        <v>216183.91</v>
      </c>
      <c r="O96" s="299">
        <v>699285.45</v>
      </c>
      <c r="P96" s="264">
        <f t="shared" si="17"/>
        <v>3474510.6900000004</v>
      </c>
      <c r="Q96" s="265">
        <f t="shared" si="14"/>
        <v>0.11033695427119722</v>
      </c>
    </row>
    <row r="97" spans="1:17" ht="13.5" thickBot="1">
      <c r="A97" s="2"/>
      <c r="B97" s="2"/>
      <c r="C97" s="302" t="s">
        <v>125</v>
      </c>
      <c r="D97" s="303">
        <f t="shared" ref="D97:O97" si="22">-D92-SUM(D94:D96)</f>
        <v>9128471.2900000047</v>
      </c>
      <c r="E97" s="304">
        <f t="shared" si="22"/>
        <v>-20480076.419999987</v>
      </c>
      <c r="F97" s="304">
        <f t="shared" si="22"/>
        <v>6254411.8299999991</v>
      </c>
      <c r="G97" s="305">
        <f t="shared" si="22"/>
        <v>-31230918.750000015</v>
      </c>
      <c r="H97" s="305">
        <f t="shared" si="22"/>
        <v>21325933.719999984</v>
      </c>
      <c r="I97" s="305">
        <f t="shared" si="22"/>
        <v>18632060.409999996</v>
      </c>
      <c r="J97" s="305">
        <f t="shared" si="22"/>
        <v>-116446893.67000002</v>
      </c>
      <c r="K97" s="305">
        <f t="shared" si="22"/>
        <v>9876037.2433333397</v>
      </c>
      <c r="L97" s="305">
        <f t="shared" si="22"/>
        <v>22392148.539999992</v>
      </c>
      <c r="M97" s="305">
        <f t="shared" si="22"/>
        <v>4476783.8500000276</v>
      </c>
      <c r="N97" s="305">
        <f t="shared" si="22"/>
        <v>26927027.888333336</v>
      </c>
      <c r="O97" s="306">
        <f t="shared" si="22"/>
        <v>50046154.878333315</v>
      </c>
      <c r="P97" s="307">
        <f t="shared" si="17"/>
        <v>901140.80999997258</v>
      </c>
      <c r="Q97" s="308">
        <f t="shared" si="14"/>
        <v>2.8616729437915926E-2</v>
      </c>
    </row>
    <row r="98" spans="1:17" ht="13.5" thickTop="1">
      <c r="A98" s="2"/>
      <c r="B98" s="2"/>
      <c r="C98" s="309" t="s">
        <v>267</v>
      </c>
      <c r="D98" s="310"/>
      <c r="E98" s="311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</row>
    <row r="99" spans="1:1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</sheetData>
  <mergeCells count="5">
    <mergeCell ref="D8:P8"/>
    <mergeCell ref="D9:P9"/>
    <mergeCell ref="C17:C18"/>
    <mergeCell ref="D17:Q17"/>
    <mergeCell ref="D14:Q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5"/>
  <dimension ref="A1:AF153"/>
  <sheetViews>
    <sheetView topLeftCell="A55" workbookViewId="0">
      <selection activeCell="B1" sqref="B1:B1048576"/>
    </sheetView>
  </sheetViews>
  <sheetFormatPr defaultRowHeight="12.75"/>
  <cols>
    <col min="3" max="3" width="54.7109375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738" t="str">
        <f>IF(MasterSheet!$A$1=1, MasterSheet!C5,MasterSheet!B5)</f>
        <v>CRNA GORA</v>
      </c>
      <c r="H8" s="738"/>
      <c r="I8" s="73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738" t="str">
        <f>IF(MasterSheet!$A$1=1, MasterSheet!C6,MasterSheet!B6)</f>
        <v>MINISTARSTVO FINANSIJA</v>
      </c>
      <c r="G9" s="738"/>
      <c r="H9" s="738"/>
      <c r="I9" s="738"/>
      <c r="J9" s="73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2">
        <f>+'2012 - execution '!D14</f>
        <v>3149000000</v>
      </c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3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759" t="s">
        <v>402</v>
      </c>
      <c r="D17" s="756">
        <v>2012</v>
      </c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8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760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>
        <v>2012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49090469.247314483</v>
      </c>
      <c r="E19" s="35">
        <f t="shared" ref="E19:O19" si="0">+E20+E28+E33+E38+E45+E50</f>
        <v>67723340.679999977</v>
      </c>
      <c r="F19" s="35">
        <f t="shared" si="0"/>
        <v>76230494.38000001</v>
      </c>
      <c r="G19" s="35">
        <f t="shared" si="0"/>
        <v>95056928.31688787</v>
      </c>
      <c r="H19" s="35">
        <f t="shared" si="0"/>
        <v>95751882.955327958</v>
      </c>
      <c r="I19" s="35">
        <f t="shared" si="0"/>
        <v>104234267.11657566</v>
      </c>
      <c r="J19" s="35">
        <f t="shared" si="0"/>
        <v>118066917.09975642</v>
      </c>
      <c r="K19" s="36">
        <f t="shared" si="0"/>
        <v>117316712.64636129</v>
      </c>
      <c r="L19" s="36">
        <f t="shared" si="0"/>
        <v>111323542.91336422</v>
      </c>
      <c r="M19" s="36">
        <f t="shared" si="0"/>
        <v>97362840.285213619</v>
      </c>
      <c r="N19" s="36">
        <f t="shared" si="0"/>
        <v>91299112.713989705</v>
      </c>
      <c r="O19" s="49">
        <f t="shared" si="0"/>
        <v>126600464.29134272</v>
      </c>
      <c r="P19" s="112">
        <f>+SUM(D19:O19)</f>
        <v>1150056972.6461337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35884139.43</v>
      </c>
      <c r="E20" s="26">
        <f t="shared" ref="E20:O20" si="1">+SUM(E21:E27)</f>
        <v>38790866.019999996</v>
      </c>
      <c r="F20" s="26">
        <f t="shared" si="1"/>
        <v>44749384.840000004</v>
      </c>
      <c r="G20" s="26">
        <f t="shared" si="1"/>
        <v>59809575.521334693</v>
      </c>
      <c r="H20" s="26">
        <f t="shared" si="1"/>
        <v>59954132.231166467</v>
      </c>
      <c r="I20" s="26">
        <f t="shared" si="1"/>
        <v>66594825.407146081</v>
      </c>
      <c r="J20" s="26">
        <f t="shared" si="1"/>
        <v>74656350.874309167</v>
      </c>
      <c r="K20" s="27">
        <f t="shared" si="1"/>
        <v>80900011.372522965</v>
      </c>
      <c r="L20" s="27">
        <f t="shared" si="1"/>
        <v>76427271.044919074</v>
      </c>
      <c r="M20" s="27">
        <f t="shared" si="1"/>
        <v>60689628.398465954</v>
      </c>
      <c r="N20" s="27">
        <f t="shared" si="1"/>
        <v>57540714.64723257</v>
      </c>
      <c r="O20" s="50">
        <f t="shared" si="1"/>
        <v>69616717.594397381</v>
      </c>
      <c r="P20" s="28">
        <f t="shared" ref="P20:P81" si="2">+SUM(D20:O20)</f>
        <v>725613617.3814944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2584361.34</v>
      </c>
      <c r="E21" s="30">
        <v>5333687.79</v>
      </c>
      <c r="F21" s="30">
        <v>6340026.6100000003</v>
      </c>
      <c r="G21" s="30">
        <v>6899643.1454624813</v>
      </c>
      <c r="H21" s="30">
        <v>6600971.8524795119</v>
      </c>
      <c r="I21" s="30">
        <v>7114020.48814948</v>
      </c>
      <c r="J21" s="30">
        <v>8215100.6202326622</v>
      </c>
      <c r="K21" s="31">
        <v>6740386.7046623118</v>
      </c>
      <c r="L21" s="31">
        <v>6726627.2033528583</v>
      </c>
      <c r="M21" s="31">
        <v>7521228.2862954009</v>
      </c>
      <c r="N21" s="31">
        <v>6865054.8126747478</v>
      </c>
      <c r="O21" s="51">
        <v>10553909.375907566</v>
      </c>
      <c r="P21" s="32">
        <f t="shared" si="2"/>
        <v>81495018.229217038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405891.15</v>
      </c>
      <c r="E22" s="30">
        <v>434576.57</v>
      </c>
      <c r="F22" s="30">
        <v>4545996.0599999996</v>
      </c>
      <c r="G22" s="30">
        <v>12775632.6306853</v>
      </c>
      <c r="H22" s="30">
        <v>4034745.26468893</v>
      </c>
      <c r="I22" s="30">
        <v>4038531.2986496501</v>
      </c>
      <c r="J22" s="30">
        <v>4096624.1645811498</v>
      </c>
      <c r="K22" s="31">
        <v>4106517.31189611</v>
      </c>
      <c r="L22" s="31">
        <v>3531850.6365874051</v>
      </c>
      <c r="M22" s="31">
        <v>2866253.0291905645</v>
      </c>
      <c r="N22" s="31">
        <v>2210022.150889725</v>
      </c>
      <c r="O22" s="51">
        <v>3827334.67535508</v>
      </c>
      <c r="P22" s="32">
        <f t="shared" si="2"/>
        <v>46873974.942523912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77264.789999999994</v>
      </c>
      <c r="E23" s="30">
        <v>98564.160000000003</v>
      </c>
      <c r="F23" s="30">
        <v>177064.83</v>
      </c>
      <c r="G23" s="30">
        <v>90009.811791237225</v>
      </c>
      <c r="H23" s="30">
        <v>116008.39646101542</v>
      </c>
      <c r="I23" s="30">
        <v>121085.57673450338</v>
      </c>
      <c r="J23" s="30">
        <v>103764.9934183138</v>
      </c>
      <c r="K23" s="31">
        <v>135318.93016237771</v>
      </c>
      <c r="L23" s="31">
        <v>125345.73569109281</v>
      </c>
      <c r="M23" s="31">
        <v>152102.71025805321</v>
      </c>
      <c r="N23" s="31">
        <v>149405.7751982155</v>
      </c>
      <c r="O23" s="51">
        <v>128911.89908753893</v>
      </c>
      <c r="P23" s="32">
        <f t="shared" si="2"/>
        <v>1474847.6088023479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21196163.460000001</v>
      </c>
      <c r="E24" s="30">
        <v>21324767.77</v>
      </c>
      <c r="F24" s="30">
        <v>23762618.34</v>
      </c>
      <c r="G24" s="30">
        <v>24674166.005451169</v>
      </c>
      <c r="H24" s="30">
        <v>30277340.189314827</v>
      </c>
      <c r="I24" s="30">
        <v>36331542.321197756</v>
      </c>
      <c r="J24" s="30">
        <v>39251330.15294154</v>
      </c>
      <c r="K24" s="31">
        <v>46581355.607926205</v>
      </c>
      <c r="L24" s="31">
        <v>41560282.748583443</v>
      </c>
      <c r="M24" s="31">
        <v>30962039.26754114</v>
      </c>
      <c r="N24" s="31">
        <v>29798326.476192769</v>
      </c>
      <c r="O24" s="51">
        <v>35500610.184197843</v>
      </c>
      <c r="P24" s="32">
        <f t="shared" si="2"/>
        <v>381220542.52334666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9267303.6799999997</v>
      </c>
      <c r="E25" s="30">
        <v>9083966.1199999992</v>
      </c>
      <c r="F25" s="30">
        <v>6379102.2800000003</v>
      </c>
      <c r="G25" s="30">
        <v>11244037.765928697</v>
      </c>
      <c r="H25" s="30">
        <v>14079291.317961704</v>
      </c>
      <c r="I25" s="30">
        <v>13784865.076531049</v>
      </c>
      <c r="J25" s="30">
        <v>17843487.435989011</v>
      </c>
      <c r="K25" s="31">
        <v>17698521.140411217</v>
      </c>
      <c r="L25" s="31">
        <v>19479265.326254725</v>
      </c>
      <c r="M25" s="31">
        <v>14959094.680419376</v>
      </c>
      <c r="N25" s="31">
        <v>14431052.556645213</v>
      </c>
      <c r="O25" s="51">
        <v>14810367.692904683</v>
      </c>
      <c r="P25" s="32">
        <f t="shared" si="2"/>
        <v>163060355.07304567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2099688</v>
      </c>
      <c r="E26" s="30">
        <v>2267285.1800000002</v>
      </c>
      <c r="F26" s="30">
        <v>3241532.58</v>
      </c>
      <c r="G26" s="30">
        <v>3763688.0048280312</v>
      </c>
      <c r="H26" s="30">
        <v>4479283.9786286028</v>
      </c>
      <c r="I26" s="30">
        <v>4779150.3767327284</v>
      </c>
      <c r="J26" s="30">
        <v>4793105.3140469501</v>
      </c>
      <c r="K26" s="31">
        <v>5232685.6134309592</v>
      </c>
      <c r="L26" s="31">
        <v>4621116.9066925542</v>
      </c>
      <c r="M26" s="31">
        <v>3871649.5325242481</v>
      </c>
      <c r="N26" s="31">
        <v>3733363.4369399128</v>
      </c>
      <c r="O26" s="51">
        <v>4457745.9807347255</v>
      </c>
      <c r="P26" s="32">
        <f t="shared" si="2"/>
        <v>47340294.904558711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253467.01</v>
      </c>
      <c r="E27" s="30">
        <v>248018.43</v>
      </c>
      <c r="F27" s="30">
        <v>303044.14</v>
      </c>
      <c r="G27" s="30">
        <v>362398.15718777996</v>
      </c>
      <c r="H27" s="30">
        <v>366491.23163187504</v>
      </c>
      <c r="I27" s="30">
        <v>425630.26915091689</v>
      </c>
      <c r="J27" s="30">
        <v>352938.19309954374</v>
      </c>
      <c r="K27" s="31">
        <v>405226.0640337792</v>
      </c>
      <c r="L27" s="31">
        <v>382782.48775700358</v>
      </c>
      <c r="M27" s="31">
        <v>357260.89223716373</v>
      </c>
      <c r="N27" s="31">
        <v>353489.43869199126</v>
      </c>
      <c r="O27" s="51">
        <v>337837.78620994627</v>
      </c>
      <c r="P27" s="32">
        <f t="shared" si="2"/>
        <v>4148584.0999999996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9731156.040000001</v>
      </c>
      <c r="E28" s="26">
        <f t="shared" ref="E28:O28" si="3">+SUM(E29:E32)</f>
        <v>25137844.68</v>
      </c>
      <c r="F28" s="26">
        <f t="shared" si="3"/>
        <v>26888282.780000001</v>
      </c>
      <c r="G28" s="26">
        <f t="shared" si="3"/>
        <v>30174901.864837062</v>
      </c>
      <c r="H28" s="26">
        <f t="shared" si="3"/>
        <v>28251560.707096413</v>
      </c>
      <c r="I28" s="26">
        <f t="shared" si="3"/>
        <v>31316530.87041501</v>
      </c>
      <c r="J28" s="26">
        <f t="shared" si="3"/>
        <v>36931561.181749575</v>
      </c>
      <c r="K28" s="27">
        <f t="shared" si="3"/>
        <v>29709846.394185983</v>
      </c>
      <c r="L28" s="27">
        <f t="shared" si="3"/>
        <v>29419650.784605835</v>
      </c>
      <c r="M28" s="27">
        <f t="shared" si="3"/>
        <v>27738827.858062901</v>
      </c>
      <c r="N28" s="27">
        <f t="shared" si="3"/>
        <v>27626752.80655561</v>
      </c>
      <c r="O28" s="50">
        <f t="shared" si="3"/>
        <v>49065769.605793335</v>
      </c>
      <c r="P28" s="28">
        <f t="shared" si="2"/>
        <v>351992685.57330179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5695801.6600000001</v>
      </c>
      <c r="E29" s="30">
        <v>15441279.77</v>
      </c>
      <c r="F29" s="30">
        <v>15437035.58</v>
      </c>
      <c r="G29" s="30">
        <v>18484245.241564374</v>
      </c>
      <c r="H29" s="30">
        <v>17770132.816178389</v>
      </c>
      <c r="I29" s="30">
        <v>18627623.482507117</v>
      </c>
      <c r="J29" s="30">
        <v>22432831.167018</v>
      </c>
      <c r="K29" s="31">
        <v>18507817.88908077</v>
      </c>
      <c r="L29" s="31">
        <v>17927346.679670043</v>
      </c>
      <c r="M29" s="31">
        <v>15791755.400115408</v>
      </c>
      <c r="N29" s="31">
        <v>15509040.496979561</v>
      </c>
      <c r="O29" s="51">
        <v>30183681.739635807</v>
      </c>
      <c r="P29" s="32">
        <f t="shared" si="2"/>
        <v>211808591.92274943</v>
      </c>
      <c r="Q29" s="5"/>
      <c r="R29" s="13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3347397.46</v>
      </c>
      <c r="E30" s="30">
        <v>8394380.3000000007</v>
      </c>
      <c r="F30" s="30">
        <v>9781009.6899999995</v>
      </c>
      <c r="G30" s="30">
        <v>10210111.779957371</v>
      </c>
      <c r="H30" s="30">
        <v>9223399.1775990929</v>
      </c>
      <c r="I30" s="30">
        <v>10633262.673842419</v>
      </c>
      <c r="J30" s="30">
        <v>12379390.241026372</v>
      </c>
      <c r="K30" s="31">
        <v>9832882.7879704498</v>
      </c>
      <c r="L30" s="31">
        <v>10128619.60888489</v>
      </c>
      <c r="M30" s="31">
        <v>9667721.9172335733</v>
      </c>
      <c r="N30" s="31">
        <v>10404774.096872106</v>
      </c>
      <c r="O30" s="51">
        <v>16203671.827901902</v>
      </c>
      <c r="P30" s="32">
        <f t="shared" si="2"/>
        <v>120206621.56128818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261820.11</v>
      </c>
      <c r="E31" s="30">
        <v>670649.61</v>
      </c>
      <c r="F31" s="30">
        <v>810598.01</v>
      </c>
      <c r="G31" s="30">
        <v>998492.13752230862</v>
      </c>
      <c r="H31" s="30">
        <v>877381.50342924136</v>
      </c>
      <c r="I31" s="30">
        <v>1513064.0375214359</v>
      </c>
      <c r="J31" s="30">
        <v>1145734.1238778001</v>
      </c>
      <c r="K31" s="31">
        <v>928882.6409355331</v>
      </c>
      <c r="L31" s="31">
        <v>925847.20714586624</v>
      </c>
      <c r="M31" s="31">
        <v>1124020.9347312516</v>
      </c>
      <c r="N31" s="31">
        <v>518497.140110565</v>
      </c>
      <c r="O31" s="51">
        <v>1290905.1883541213</v>
      </c>
      <c r="P31" s="32">
        <f t="shared" si="2"/>
        <v>11065892.643628124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426136.81</v>
      </c>
      <c r="E32" s="30">
        <v>631535</v>
      </c>
      <c r="F32" s="30">
        <v>859639.5</v>
      </c>
      <c r="G32" s="30">
        <v>482052.70579300536</v>
      </c>
      <c r="H32" s="30">
        <v>380647.20988968899</v>
      </c>
      <c r="I32" s="30">
        <v>542580.67654403497</v>
      </c>
      <c r="J32" s="30">
        <v>973605.6498274093</v>
      </c>
      <c r="K32" s="31">
        <v>440263.07619923091</v>
      </c>
      <c r="L32" s="31">
        <v>437837.28890503506</v>
      </c>
      <c r="M32" s="31">
        <v>1155329.6059826692</v>
      </c>
      <c r="N32" s="31">
        <v>1194441.0725933802</v>
      </c>
      <c r="O32" s="51">
        <v>1387510.8499015067</v>
      </c>
      <c r="P32" s="32">
        <f t="shared" si="2"/>
        <v>8911579.4456359595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1157748.0273144848</v>
      </c>
      <c r="E33" s="26">
        <f t="shared" ref="E33:O33" si="4">+SUM(E34:E37)</f>
        <v>802553.01</v>
      </c>
      <c r="F33" s="26">
        <f t="shared" si="4"/>
        <v>1028373.58</v>
      </c>
      <c r="G33" s="26">
        <f t="shared" si="4"/>
        <v>1689109.847851604</v>
      </c>
      <c r="H33" s="26">
        <f t="shared" si="4"/>
        <v>2799824.8997433251</v>
      </c>
      <c r="I33" s="26">
        <f t="shared" si="4"/>
        <v>2941388.8289866522</v>
      </c>
      <c r="J33" s="26">
        <f t="shared" si="4"/>
        <v>2767670.6173512251</v>
      </c>
      <c r="K33" s="27">
        <f t="shared" si="4"/>
        <v>3019996.1538047213</v>
      </c>
      <c r="L33" s="27">
        <f t="shared" si="4"/>
        <v>2805146.207217061</v>
      </c>
      <c r="M33" s="27">
        <f t="shared" si="4"/>
        <v>2672236.0550296372</v>
      </c>
      <c r="N33" s="27">
        <f t="shared" si="4"/>
        <v>2631987.7001344641</v>
      </c>
      <c r="O33" s="50">
        <f t="shared" si="4"/>
        <v>2773099.8066372396</v>
      </c>
      <c r="P33" s="28">
        <f t="shared" si="2"/>
        <v>27089134.734070413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669702.69756564009</v>
      </c>
      <c r="E34" s="30">
        <v>514488.16</v>
      </c>
      <c r="F34" s="30">
        <v>683989.8</v>
      </c>
      <c r="G34" s="30">
        <v>1119481.2460152011</v>
      </c>
      <c r="H34" s="30">
        <v>1182651.5193698509</v>
      </c>
      <c r="I34" s="30">
        <v>1242789.2554271924</v>
      </c>
      <c r="J34" s="30">
        <v>1049947.6896450392</v>
      </c>
      <c r="K34" s="31">
        <v>1199052.07047481</v>
      </c>
      <c r="L34" s="31">
        <v>1029504.0962408101</v>
      </c>
      <c r="M34" s="31">
        <v>951733.82764699298</v>
      </c>
      <c r="N34" s="31">
        <v>955537.31299001421</v>
      </c>
      <c r="O34" s="51">
        <v>977576.33247074706</v>
      </c>
      <c r="P34" s="32">
        <f t="shared" si="2"/>
        <v>11576454.007846298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448577.75176327256</v>
      </c>
      <c r="E35" s="30">
        <v>252773.36</v>
      </c>
      <c r="F35" s="30">
        <v>319795.43</v>
      </c>
      <c r="G35" s="30">
        <v>431391.02357466321</v>
      </c>
      <c r="H35" s="30">
        <v>408596.23006008938</v>
      </c>
      <c r="I35" s="30">
        <v>432932.29827326466</v>
      </c>
      <c r="J35" s="30">
        <v>360058.83565197239</v>
      </c>
      <c r="K35" s="31">
        <v>298534.551709291</v>
      </c>
      <c r="L35" s="31">
        <v>366480.4193458588</v>
      </c>
      <c r="M35" s="31">
        <v>397041.12981746282</v>
      </c>
      <c r="N35" s="31">
        <v>394899.31904399244</v>
      </c>
      <c r="O35" s="51">
        <v>463925.92911660351</v>
      </c>
      <c r="P35" s="32">
        <f t="shared" si="2"/>
        <v>4575006.278356472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4255.2776430082668</v>
      </c>
      <c r="E36" s="30">
        <v>5374.77</v>
      </c>
      <c r="F36" s="30">
        <v>5399.35</v>
      </c>
      <c r="G36" s="30">
        <v>12735.730956291767</v>
      </c>
      <c r="H36" s="30">
        <v>15890.281741399323</v>
      </c>
      <c r="I36" s="30">
        <v>46484.026257342812</v>
      </c>
      <c r="J36" s="30">
        <v>113799.73141277127</v>
      </c>
      <c r="K36" s="31">
        <v>196723.80202430388</v>
      </c>
      <c r="L36" s="31">
        <v>99640.714607125366</v>
      </c>
      <c r="M36" s="31">
        <v>41043.681967885328</v>
      </c>
      <c r="N36" s="31">
        <v>15621.399052826671</v>
      </c>
      <c r="O36" s="51">
        <v>17507.43652182513</v>
      </c>
      <c r="P36" s="32">
        <f t="shared" si="2"/>
        <v>574476.20218477992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35212.300342563933</v>
      </c>
      <c r="E37" s="30">
        <v>29916.720000000001</v>
      </c>
      <c r="F37" s="30">
        <v>19189</v>
      </c>
      <c r="G37" s="30">
        <v>125501.84730544793</v>
      </c>
      <c r="H37" s="30">
        <v>1192686.8685719853</v>
      </c>
      <c r="I37" s="30">
        <v>1219183.2490288524</v>
      </c>
      <c r="J37" s="30">
        <v>1243864.3606414422</v>
      </c>
      <c r="K37" s="31">
        <v>1325685.7295963163</v>
      </c>
      <c r="L37" s="31">
        <v>1309520.9770232667</v>
      </c>
      <c r="M37" s="31">
        <v>1282417.4155972959</v>
      </c>
      <c r="N37" s="31">
        <v>1265929.6690476309</v>
      </c>
      <c r="O37" s="51">
        <v>1314090.1085280636</v>
      </c>
      <c r="P37" s="32">
        <f t="shared" si="2"/>
        <v>10363198.245682865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839122.82</v>
      </c>
      <c r="E38" s="26">
        <f t="shared" ref="E38:O38" si="5">+SUM(E39:E44)</f>
        <v>792117.05</v>
      </c>
      <c r="F38" s="26">
        <f t="shared" si="5"/>
        <v>742715.4</v>
      </c>
      <c r="G38" s="26">
        <f t="shared" si="5"/>
        <v>1301707.0104430066</v>
      </c>
      <c r="H38" s="26">
        <f t="shared" si="5"/>
        <v>2311222.3007926596</v>
      </c>
      <c r="I38" s="26">
        <f t="shared" si="5"/>
        <v>1118015.8995321407</v>
      </c>
      <c r="J38" s="26">
        <f t="shared" si="5"/>
        <v>1377128.244789782</v>
      </c>
      <c r="K38" s="27">
        <f t="shared" si="5"/>
        <v>1220692.8725631372</v>
      </c>
      <c r="L38" s="27">
        <f t="shared" si="5"/>
        <v>1095139.8697426463</v>
      </c>
      <c r="M38" s="27">
        <f t="shared" si="5"/>
        <v>1965591.7890931712</v>
      </c>
      <c r="N38" s="27">
        <f t="shared" si="5"/>
        <v>1043402.4813424207</v>
      </c>
      <c r="O38" s="50">
        <f t="shared" si="5"/>
        <v>1644215.9155997415</v>
      </c>
      <c r="P38" s="28">
        <f t="shared" si="2"/>
        <v>15451071.653898705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55049.09</v>
      </c>
      <c r="E39" s="30">
        <v>17306.62</v>
      </c>
      <c r="F39" s="30">
        <v>16879.599999999999</v>
      </c>
      <c r="G39" s="30">
        <v>309763.84096257715</v>
      </c>
      <c r="H39" s="30">
        <v>279013.71592666203</v>
      </c>
      <c r="I39" s="30">
        <v>398888.85070302931</v>
      </c>
      <c r="J39" s="30">
        <v>284973.01342663105</v>
      </c>
      <c r="K39" s="31">
        <v>342367.87144499319</v>
      </c>
      <c r="L39" s="31">
        <v>327310.54110957368</v>
      </c>
      <c r="M39" s="31">
        <v>319858.27719186351</v>
      </c>
      <c r="N39" s="31">
        <v>279280.09299900749</v>
      </c>
      <c r="O39" s="51">
        <v>368771.64432610344</v>
      </c>
      <c r="P39" s="32">
        <f t="shared" si="2"/>
        <v>2999463.1580904406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45159</v>
      </c>
      <c r="E40" s="30">
        <v>65694.95</v>
      </c>
      <c r="F40" s="30">
        <v>71910.320000000007</v>
      </c>
      <c r="G40" s="30">
        <v>95484.339537086067</v>
      </c>
      <c r="H40" s="30">
        <v>95484.339537086067</v>
      </c>
      <c r="I40" s="30">
        <v>95484.339537086067</v>
      </c>
      <c r="J40" s="30">
        <v>95484.339537086067</v>
      </c>
      <c r="K40" s="31">
        <v>95484.339537086067</v>
      </c>
      <c r="L40" s="31">
        <v>95484.339537086067</v>
      </c>
      <c r="M40" s="31">
        <v>95484.339537086067</v>
      </c>
      <c r="N40" s="31">
        <v>95484.339537086067</v>
      </c>
      <c r="O40" s="51">
        <v>95484.339537086067</v>
      </c>
      <c r="P40" s="32">
        <f t="shared" si="2"/>
        <v>1042123.3258337748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178437.34</v>
      </c>
      <c r="E41" s="30">
        <v>1601.92</v>
      </c>
      <c r="F41" s="30">
        <v>9698.7999999999993</v>
      </c>
      <c r="G41" s="30">
        <v>141504.99939744329</v>
      </c>
      <c r="H41" s="30">
        <v>141504.99939744329</v>
      </c>
      <c r="I41" s="30">
        <v>141504.99939744329</v>
      </c>
      <c r="J41" s="30">
        <v>141504.99939744329</v>
      </c>
      <c r="K41" s="31">
        <v>141504.99939744329</v>
      </c>
      <c r="L41" s="31">
        <v>141504.99939744329</v>
      </c>
      <c r="M41" s="31">
        <v>141504.99939744329</v>
      </c>
      <c r="N41" s="31">
        <v>141504.99939744329</v>
      </c>
      <c r="O41" s="51">
        <v>141504.99939744329</v>
      </c>
      <c r="P41" s="32">
        <f t="shared" si="2"/>
        <v>1463283.0545769897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206077.15</v>
      </c>
      <c r="E42" s="30">
        <v>279371.71000000002</v>
      </c>
      <c r="F42" s="30">
        <v>313567.45</v>
      </c>
      <c r="G42" s="30">
        <v>57524.68711496226</v>
      </c>
      <c r="H42" s="30">
        <v>1298804.1898441419</v>
      </c>
      <c r="I42" s="30">
        <v>68352.918112544663</v>
      </c>
      <c r="J42" s="30">
        <v>55576.139532327797</v>
      </c>
      <c r="K42" s="31">
        <v>193691.27846575619</v>
      </c>
      <c r="L42" s="31">
        <v>182617.46701051402</v>
      </c>
      <c r="M42" s="31">
        <v>166919.30026882727</v>
      </c>
      <c r="N42" s="31">
        <v>108666.61947892298</v>
      </c>
      <c r="O42" s="51">
        <v>266314.79083468847</v>
      </c>
      <c r="P42" s="32">
        <f t="shared" si="2"/>
        <v>3197483.7006626856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245088</v>
      </c>
      <c r="E43" s="30">
        <v>217809.7</v>
      </c>
      <c r="F43" s="30">
        <v>213761.85</v>
      </c>
      <c r="G43" s="30">
        <v>196710.48991102431</v>
      </c>
      <c r="H43" s="30">
        <v>295418.76689994137</v>
      </c>
      <c r="I43" s="30">
        <v>219166.94959957179</v>
      </c>
      <c r="J43" s="30">
        <v>244522.45931992665</v>
      </c>
      <c r="K43" s="31">
        <v>278186.66683583241</v>
      </c>
      <c r="L43" s="31">
        <v>171190.03729971327</v>
      </c>
      <c r="M43" s="31">
        <v>648792.36177756009</v>
      </c>
      <c r="N43" s="31">
        <v>192204.43879678732</v>
      </c>
      <c r="O43" s="51">
        <v>204363.29001997915</v>
      </c>
      <c r="P43" s="32">
        <f t="shared" si="2"/>
        <v>3127215.0104603367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109312.24</v>
      </c>
      <c r="E44" s="30">
        <v>210332.15</v>
      </c>
      <c r="F44" s="30">
        <v>116897.38</v>
      </c>
      <c r="G44" s="30">
        <v>500718.65351991355</v>
      </c>
      <c r="H44" s="30">
        <v>200996.28918738462</v>
      </c>
      <c r="I44" s="30">
        <v>194617.84218246568</v>
      </c>
      <c r="J44" s="30">
        <v>555067.29357636697</v>
      </c>
      <c r="K44" s="31">
        <v>169457.71688202597</v>
      </c>
      <c r="L44" s="31">
        <v>177032.48538831607</v>
      </c>
      <c r="M44" s="31">
        <v>593032.51092039107</v>
      </c>
      <c r="N44" s="31">
        <v>226261.99113317349</v>
      </c>
      <c r="O44" s="51">
        <v>567776.85148444085</v>
      </c>
      <c r="P44" s="32">
        <f t="shared" si="2"/>
        <v>3621503.4042744781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990627.4600000002</v>
      </c>
      <c r="E45" s="26">
        <f t="shared" ref="E45:O45" si="6">+SUM(E46:E49)</f>
        <v>1891043.85</v>
      </c>
      <c r="F45" s="26">
        <f t="shared" si="6"/>
        <v>2485962.0700000003</v>
      </c>
      <c r="G45" s="26">
        <f t="shared" si="6"/>
        <v>1735450.6438601564</v>
      </c>
      <c r="H45" s="26">
        <f t="shared" si="6"/>
        <v>2217758.4453191785</v>
      </c>
      <c r="I45" s="26">
        <f t="shared" si="6"/>
        <v>2057071.1919965199</v>
      </c>
      <c r="J45" s="26">
        <f t="shared" si="6"/>
        <v>2036293.6199941358</v>
      </c>
      <c r="K45" s="27">
        <f t="shared" si="6"/>
        <v>1993610.0165978931</v>
      </c>
      <c r="L45" s="27">
        <f t="shared" si="6"/>
        <v>1319250.1888861335</v>
      </c>
      <c r="M45" s="27">
        <f t="shared" si="6"/>
        <v>3996269.3648696048</v>
      </c>
      <c r="N45" s="27">
        <f t="shared" si="6"/>
        <v>2008962.2379183236</v>
      </c>
      <c r="O45" s="50">
        <f t="shared" si="6"/>
        <v>3009138.3781972951</v>
      </c>
      <c r="P45" s="28">
        <f t="shared" si="2"/>
        <v>25741437.467639241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150875.69</v>
      </c>
      <c r="E46" s="30">
        <v>279636.31</v>
      </c>
      <c r="F46" s="30">
        <v>417534.63</v>
      </c>
      <c r="G46" s="30">
        <v>149220.17263419394</v>
      </c>
      <c r="H46" s="30">
        <v>163843.8409354756</v>
      </c>
      <c r="I46" s="30">
        <v>273714.32072320936</v>
      </c>
      <c r="J46" s="30">
        <v>351423.27187671443</v>
      </c>
      <c r="K46" s="31">
        <v>197426.7956329266</v>
      </c>
      <c r="L46" s="31">
        <v>87810.154813937435</v>
      </c>
      <c r="M46" s="31">
        <v>2546048.1959137395</v>
      </c>
      <c r="N46" s="31">
        <v>420293.26089019596</v>
      </c>
      <c r="O46" s="51">
        <v>769533.61759751663</v>
      </c>
      <c r="P46" s="32">
        <f t="shared" si="2"/>
        <v>5807360.2610179093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394898.64</v>
      </c>
      <c r="E47" s="30">
        <v>492027.45</v>
      </c>
      <c r="F47" s="30">
        <v>704590.7</v>
      </c>
      <c r="G47" s="30">
        <v>467918.21784815041</v>
      </c>
      <c r="H47" s="30">
        <v>517536.66538872255</v>
      </c>
      <c r="I47" s="30">
        <v>615234.27021931775</v>
      </c>
      <c r="J47" s="30">
        <v>796312.28853367199</v>
      </c>
      <c r="K47" s="31">
        <v>980713.96668353933</v>
      </c>
      <c r="L47" s="31">
        <v>475748.20842334238</v>
      </c>
      <c r="M47" s="31">
        <v>463431.04003891215</v>
      </c>
      <c r="N47" s="31">
        <v>572302.52061439876</v>
      </c>
      <c r="O47" s="51">
        <v>739360.43348674255</v>
      </c>
      <c r="P47" s="32">
        <f t="shared" si="2"/>
        <v>7220074.4012367986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100875.57</v>
      </c>
      <c r="E48" s="30">
        <v>108799.21</v>
      </c>
      <c r="F48" s="30">
        <v>185279.53</v>
      </c>
      <c r="G48" s="30">
        <v>197585.47473803375</v>
      </c>
      <c r="H48" s="30">
        <v>205676.25987261714</v>
      </c>
      <c r="I48" s="31">
        <v>276328.87456216844</v>
      </c>
      <c r="J48" s="30">
        <v>218638.22353695356</v>
      </c>
      <c r="K48" s="31">
        <v>224648.70576521172</v>
      </c>
      <c r="L48" s="31">
        <v>200722.69649261201</v>
      </c>
      <c r="M48" s="31">
        <v>175912.60248423199</v>
      </c>
      <c r="N48" s="31">
        <v>180666.60183785288</v>
      </c>
      <c r="O48" s="51">
        <v>228916.94282851758</v>
      </c>
      <c r="P48" s="32">
        <f t="shared" si="2"/>
        <v>2304050.6921181995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343977.56</v>
      </c>
      <c r="E49" s="30">
        <v>1010580.88</v>
      </c>
      <c r="F49" s="30">
        <v>1178557.21</v>
      </c>
      <c r="G49" s="30">
        <v>920726.77863977838</v>
      </c>
      <c r="H49" s="30">
        <v>1330701.6791223635</v>
      </c>
      <c r="I49" s="31">
        <v>891793.72649182426</v>
      </c>
      <c r="J49" s="30">
        <v>669919.83604679583</v>
      </c>
      <c r="K49" s="31">
        <v>590820.54851621552</v>
      </c>
      <c r="L49" s="31">
        <v>554969.12915624178</v>
      </c>
      <c r="M49" s="31">
        <v>810877.52643272129</v>
      </c>
      <c r="N49" s="31">
        <v>835699.85457587591</v>
      </c>
      <c r="O49" s="51">
        <v>1271327.3842845184</v>
      </c>
      <c r="P49" s="32">
        <f t="shared" si="2"/>
        <v>10409952.113266336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487675.47</v>
      </c>
      <c r="E50" s="46">
        <v>308916.07</v>
      </c>
      <c r="F50" s="46">
        <v>335775.71</v>
      </c>
      <c r="G50" s="46">
        <v>346183.42856134439</v>
      </c>
      <c r="H50" s="46">
        <v>217384.37120992178</v>
      </c>
      <c r="I50" s="46">
        <v>206434.91849926775</v>
      </c>
      <c r="J50" s="46">
        <v>297912.56156254647</v>
      </c>
      <c r="K50" s="45">
        <v>472555.836686589</v>
      </c>
      <c r="L50" s="46">
        <v>257084.81799346188</v>
      </c>
      <c r="M50" s="46">
        <v>300286.81969236297</v>
      </c>
      <c r="N50" s="46">
        <v>447292.84080632549</v>
      </c>
      <c r="O50" s="52">
        <v>491522.9907177118</v>
      </c>
      <c r="P50" s="47">
        <f t="shared" si="2"/>
        <v>4169025.8357295315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+D53+D67+D73+D79+D80+D81</f>
        <v>53061054.049999997</v>
      </c>
      <c r="E51" s="60">
        <f t="shared" ref="E51:O51" si="7">+E53+E67+E73+E79+E80+E81</f>
        <v>99613025.839999989</v>
      </c>
      <c r="F51" s="60">
        <f t="shared" si="7"/>
        <v>81372572.209999993</v>
      </c>
      <c r="G51" s="60">
        <f t="shared" si="7"/>
        <v>142810163.60999998</v>
      </c>
      <c r="H51" s="60">
        <f t="shared" si="7"/>
        <v>98306431.900000006</v>
      </c>
      <c r="I51" s="60">
        <f t="shared" si="7"/>
        <v>108798787.33714285</v>
      </c>
      <c r="J51" s="60">
        <f t="shared" si="7"/>
        <v>108798787.33714285</v>
      </c>
      <c r="K51" s="60">
        <f t="shared" si="7"/>
        <v>108798787.33714285</v>
      </c>
      <c r="L51" s="60">
        <f t="shared" si="7"/>
        <v>108798787.33714285</v>
      </c>
      <c r="M51" s="60">
        <f t="shared" si="7"/>
        <v>108798787.33714285</v>
      </c>
      <c r="N51" s="60">
        <f t="shared" si="7"/>
        <v>108798787.33714285</v>
      </c>
      <c r="O51" s="86">
        <f t="shared" si="7"/>
        <v>108798787.33714285</v>
      </c>
      <c r="P51" s="84">
        <f>+SUM(D51:O51)</f>
        <v>1236754758.9699998</v>
      </c>
      <c r="Q51" s="139"/>
      <c r="R51" s="89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+D51-D79</f>
        <v>50837403.969999999</v>
      </c>
      <c r="E52" s="60">
        <f t="shared" si="8"/>
        <v>96041867.899999991</v>
      </c>
      <c r="F52" s="60">
        <f t="shared" si="8"/>
        <v>79872481.739999995</v>
      </c>
      <c r="G52" s="60">
        <f t="shared" si="8"/>
        <v>138183188.01999998</v>
      </c>
      <c r="H52" s="60">
        <f t="shared" si="8"/>
        <v>92662882.120000005</v>
      </c>
      <c r="I52" s="60">
        <f t="shared" si="8"/>
        <v>100343766.75857143</v>
      </c>
      <c r="J52" s="60">
        <f t="shared" si="8"/>
        <v>100343766.75857143</v>
      </c>
      <c r="K52" s="60">
        <f t="shared" si="8"/>
        <v>100343766.75857143</v>
      </c>
      <c r="L52" s="60">
        <f t="shared" si="8"/>
        <v>100343766.75857143</v>
      </c>
      <c r="M52" s="60">
        <f t="shared" si="8"/>
        <v>100343766.75857143</v>
      </c>
      <c r="N52" s="60">
        <f t="shared" si="8"/>
        <v>100343766.75857143</v>
      </c>
      <c r="O52" s="86">
        <f t="shared" si="8"/>
        <v>100343766.75857143</v>
      </c>
      <c r="P52" s="84">
        <f>+SUM(D52:O52)</f>
        <v>1160004191.0599997</v>
      </c>
      <c r="Q52" s="2"/>
      <c r="R52" s="89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</f>
        <v>12289773.26</v>
      </c>
      <c r="E53" s="64">
        <f t="shared" ref="E53:O53" si="9">+E54+E60+E61+E62+E63+E64+E65+E66</f>
        <v>51706209.769999988</v>
      </c>
      <c r="F53" s="63">
        <f t="shared" si="9"/>
        <v>40394679.650000013</v>
      </c>
      <c r="G53" s="65">
        <f t="shared" si="9"/>
        <v>89884247.359999985</v>
      </c>
      <c r="H53" s="65">
        <f t="shared" si="9"/>
        <v>49061336.000000007</v>
      </c>
      <c r="I53" s="65">
        <f t="shared" si="9"/>
        <v>57078484.642857134</v>
      </c>
      <c r="J53" s="65">
        <f t="shared" si="9"/>
        <v>57078484.642857134</v>
      </c>
      <c r="K53" s="65">
        <f t="shared" si="9"/>
        <v>57078484.642857134</v>
      </c>
      <c r="L53" s="65">
        <f t="shared" si="9"/>
        <v>57078484.642857134</v>
      </c>
      <c r="M53" s="64">
        <f t="shared" si="9"/>
        <v>57078484.642857134</v>
      </c>
      <c r="N53" s="63">
        <f t="shared" si="9"/>
        <v>57078484.642857134</v>
      </c>
      <c r="O53" s="62">
        <f t="shared" si="9"/>
        <v>57078484.642857134</v>
      </c>
      <c r="P53" s="106">
        <f t="shared" si="2"/>
        <v>642885638.53999996</v>
      </c>
      <c r="Q53" s="2"/>
      <c r="R53" s="89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v>4283.5</v>
      </c>
      <c r="E54" s="64">
        <v>31275360.899999995</v>
      </c>
      <c r="F54" s="63">
        <v>27711888.080000009</v>
      </c>
      <c r="G54" s="65">
        <v>47396528.219999991</v>
      </c>
      <c r="H54" s="65">
        <v>26799661.280000005</v>
      </c>
      <c r="I54" s="65">
        <v>34924084.149999999</v>
      </c>
      <c r="J54" s="65">
        <v>34924084.149999999</v>
      </c>
      <c r="K54" s="65">
        <v>34924084.149999999</v>
      </c>
      <c r="L54" s="65">
        <v>34924084.149999999</v>
      </c>
      <c r="M54" s="64">
        <v>34924084.149999999</v>
      </c>
      <c r="N54" s="63">
        <v>34924084.149999999</v>
      </c>
      <c r="O54" s="62">
        <v>34924084.149999999</v>
      </c>
      <c r="P54" s="106">
        <f t="shared" si="2"/>
        <v>377656311.02999991</v>
      </c>
      <c r="Q54" s="65"/>
      <c r="R54" s="89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2599.2600000000002</v>
      </c>
      <c r="E55" s="31">
        <v>20211919.549999993</v>
      </c>
      <c r="F55" s="30">
        <v>16943393.250000011</v>
      </c>
      <c r="G55" s="30">
        <v>32039859.959999982</v>
      </c>
      <c r="H55" s="30">
        <v>13787478.570000002</v>
      </c>
      <c r="I55" s="31">
        <v>20094038.312857144</v>
      </c>
      <c r="J55" s="30">
        <v>20094038.312857144</v>
      </c>
      <c r="K55" s="31">
        <v>20094038.312857144</v>
      </c>
      <c r="L55" s="31">
        <v>20094038.312857144</v>
      </c>
      <c r="M55" s="31">
        <v>20094038.312857144</v>
      </c>
      <c r="N55" s="31">
        <v>20094038.312857144</v>
      </c>
      <c r="O55" s="51">
        <v>20094038.312857144</v>
      </c>
      <c r="P55" s="67">
        <f t="shared" si="2"/>
        <v>223643518.78000003</v>
      </c>
      <c r="Q55" s="65"/>
      <c r="R55" s="89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491.35</v>
      </c>
      <c r="E56" s="30">
        <v>2347250.9700000002</v>
      </c>
      <c r="F56" s="30">
        <v>1937857.879999999</v>
      </c>
      <c r="G56" s="30">
        <v>2940885.09</v>
      </c>
      <c r="H56" s="30">
        <v>2499706.9300000011</v>
      </c>
      <c r="I56" s="31">
        <v>2913782.1799999988</v>
      </c>
      <c r="J56" s="30">
        <v>2913782.1799999988</v>
      </c>
      <c r="K56" s="31">
        <v>2913782.1799999988</v>
      </c>
      <c r="L56" s="31">
        <v>2913782.1799999988</v>
      </c>
      <c r="M56" s="31">
        <v>2913782.1799999988</v>
      </c>
      <c r="N56" s="31">
        <v>2913782.1799999988</v>
      </c>
      <c r="O56" s="51">
        <v>2913782.1799999988</v>
      </c>
      <c r="P56" s="67">
        <f t="shared" si="2"/>
        <v>30122667.479999997</v>
      </c>
      <c r="Q56" s="65"/>
      <c r="R56" s="89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1119.19</v>
      </c>
      <c r="E57" s="30">
        <v>5216165.66</v>
      </c>
      <c r="F57" s="30">
        <v>5942266.790000001</v>
      </c>
      <c r="G57" s="30">
        <v>7728346.4700000035</v>
      </c>
      <c r="H57" s="30">
        <v>6647730.7200000007</v>
      </c>
      <c r="I57" s="31">
        <v>7582738.9814285692</v>
      </c>
      <c r="J57" s="30">
        <v>7582738.9814285692</v>
      </c>
      <c r="K57" s="31">
        <v>7582738.9814285692</v>
      </c>
      <c r="L57" s="31">
        <v>7582738.9814285692</v>
      </c>
      <c r="M57" s="31">
        <v>7582738.9814285692</v>
      </c>
      <c r="N57" s="31">
        <v>7582738.9814285692</v>
      </c>
      <c r="O57" s="51">
        <v>7582738.9814285692</v>
      </c>
      <c r="P57" s="67">
        <f t="shared" si="2"/>
        <v>78614801.699999988</v>
      </c>
      <c r="Q57" s="65"/>
      <c r="R57" s="89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0</v>
      </c>
      <c r="E58" s="30">
        <v>3162904.910000002</v>
      </c>
      <c r="F58" s="30">
        <v>2865206.3099999991</v>
      </c>
      <c r="G58" s="30">
        <v>3997188.2799999984</v>
      </c>
      <c r="H58" s="30">
        <v>3536560.0999999987</v>
      </c>
      <c r="I58" s="31">
        <v>3904515.1714285724</v>
      </c>
      <c r="J58" s="30">
        <v>3904515.1714285724</v>
      </c>
      <c r="K58" s="31">
        <v>3904515.1714285724</v>
      </c>
      <c r="L58" s="31">
        <v>3904515.1714285724</v>
      </c>
      <c r="M58" s="31">
        <v>3904515.1714285724</v>
      </c>
      <c r="N58" s="31">
        <v>3904515.1714285724</v>
      </c>
      <c r="O58" s="51">
        <v>3904515.1714285724</v>
      </c>
      <c r="P58" s="67">
        <f t="shared" si="2"/>
        <v>40893465.800000012</v>
      </c>
      <c r="Q58" s="65"/>
      <c r="R58" s="8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73.7</v>
      </c>
      <c r="E59" s="30">
        <v>337119.80999999994</v>
      </c>
      <c r="F59" s="30">
        <v>23163.85</v>
      </c>
      <c r="G59" s="30">
        <v>690248.42000000039</v>
      </c>
      <c r="H59" s="30">
        <v>328184.96000000008</v>
      </c>
      <c r="I59" s="31">
        <v>429009.5042857143</v>
      </c>
      <c r="J59" s="30">
        <v>429009.5042857143</v>
      </c>
      <c r="K59" s="31">
        <v>429009.5042857143</v>
      </c>
      <c r="L59" s="31">
        <v>429009.5042857143</v>
      </c>
      <c r="M59" s="31">
        <v>429009.5042857143</v>
      </c>
      <c r="N59" s="31">
        <v>429009.5042857143</v>
      </c>
      <c r="O59" s="51">
        <v>429009.5042857143</v>
      </c>
      <c r="P59" s="67">
        <f t="shared" si="2"/>
        <v>4381857.2699999996</v>
      </c>
      <c r="Q59" s="65"/>
      <c r="R59" s="89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66647.16</v>
      </c>
      <c r="E60" s="64">
        <v>788157.97</v>
      </c>
      <c r="F60" s="64">
        <v>633801.75</v>
      </c>
      <c r="G60" s="65">
        <v>809278.41</v>
      </c>
      <c r="H60" s="65">
        <v>1013373</v>
      </c>
      <c r="I60" s="65">
        <v>1019016.9242857142</v>
      </c>
      <c r="J60" s="65">
        <v>1019016.9242857142</v>
      </c>
      <c r="K60" s="65">
        <v>1019016.9242857142</v>
      </c>
      <c r="L60" s="65">
        <v>1019016.9242857142</v>
      </c>
      <c r="M60" s="64">
        <v>1019016.9242857142</v>
      </c>
      <c r="N60" s="63">
        <v>1019016.9242857142</v>
      </c>
      <c r="O60" s="62">
        <v>1019016.9242857142</v>
      </c>
      <c r="P60" s="67">
        <f t="shared" si="2"/>
        <v>10444376.76</v>
      </c>
      <c r="Q60" s="2"/>
      <c r="R60" s="89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</v>
      </c>
      <c r="D61" s="61">
        <v>2307585.9699999997</v>
      </c>
      <c r="E61" s="64">
        <v>12324934.280000001</v>
      </c>
      <c r="F61" s="64">
        <v>6452115.4300000016</v>
      </c>
      <c r="G61" s="65">
        <v>20738433.310000002</v>
      </c>
      <c r="H61" s="65">
        <v>14011695.699999999</v>
      </c>
      <c r="I61" s="65">
        <v>12293045.851428572</v>
      </c>
      <c r="J61" s="65">
        <v>12293045.851428572</v>
      </c>
      <c r="K61" s="65">
        <v>12293045.851428572</v>
      </c>
      <c r="L61" s="65">
        <v>12293045.851428572</v>
      </c>
      <c r="M61" s="64">
        <v>12293045.851428572</v>
      </c>
      <c r="N61" s="63">
        <v>12293045.851428572</v>
      </c>
      <c r="O61" s="62">
        <v>12293045.851428572</v>
      </c>
      <c r="P61" s="67">
        <f t="shared" si="2"/>
        <v>141886085.64999998</v>
      </c>
      <c r="Q61" s="2"/>
      <c r="R61" s="8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IF(MasterSheet!$A$1=1,MasterSheet!C381,MasterSheet!B381)</f>
        <v>Tekuće održavanje</v>
      </c>
      <c r="D62" s="61">
        <v>26607.390000000003</v>
      </c>
      <c r="E62" s="64">
        <v>420045.88000000006</v>
      </c>
      <c r="F62" s="64">
        <v>1323223.27</v>
      </c>
      <c r="G62" s="65">
        <v>2902402</v>
      </c>
      <c r="H62" s="65">
        <v>2532098.79</v>
      </c>
      <c r="I62" s="65">
        <v>2281609.7628571419</v>
      </c>
      <c r="J62" s="65">
        <v>2281609.7628571419</v>
      </c>
      <c r="K62" s="65">
        <v>2281609.7628571419</v>
      </c>
      <c r="L62" s="65">
        <v>2281609.7628571419</v>
      </c>
      <c r="M62" s="64">
        <v>2281609.7628571419</v>
      </c>
      <c r="N62" s="63">
        <v>2281609.7628571419</v>
      </c>
      <c r="O62" s="62">
        <v>2281609.7628571419</v>
      </c>
      <c r="P62" s="67">
        <f t="shared" si="2"/>
        <v>23175645.669999998</v>
      </c>
      <c r="Q62" s="2"/>
      <c r="R62" s="89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IF(MasterSheet!$A$1=1,MasterSheet!C382,MasterSheet!B382)</f>
        <v>Kamate</v>
      </c>
      <c r="D63" s="61">
        <v>3640898.93</v>
      </c>
      <c r="E63" s="64">
        <v>1655265.05</v>
      </c>
      <c r="F63" s="64">
        <v>2651578.2199999997</v>
      </c>
      <c r="G63" s="65">
        <v>14134841.26</v>
      </c>
      <c r="H63" s="65">
        <v>2024043.4900000002</v>
      </c>
      <c r="I63" s="65">
        <v>4399802.1057142848</v>
      </c>
      <c r="J63" s="65">
        <v>4399802.1057142848</v>
      </c>
      <c r="K63" s="65">
        <v>4399802.1057142848</v>
      </c>
      <c r="L63" s="65">
        <v>4399802.1057142848</v>
      </c>
      <c r="M63" s="64">
        <v>4399802.1057142848</v>
      </c>
      <c r="N63" s="63">
        <v>4399802.1057142848</v>
      </c>
      <c r="O63" s="62">
        <v>4399802.1057142848</v>
      </c>
      <c r="P63" s="67">
        <f t="shared" si="2"/>
        <v>54905241.68999999</v>
      </c>
      <c r="Q63" s="2"/>
      <c r="R63" s="89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IF(MasterSheet!$A$1=1,MasterSheet!C383,MasterSheet!B383)</f>
        <v>Renta</v>
      </c>
      <c r="D64" s="61">
        <v>85943.950000000012</v>
      </c>
      <c r="E64" s="64">
        <v>745704.3600000001</v>
      </c>
      <c r="F64" s="64">
        <v>326504.72999999992</v>
      </c>
      <c r="G64" s="65">
        <v>1093390.1000000003</v>
      </c>
      <c r="H64" s="65">
        <v>695307.59000000032</v>
      </c>
      <c r="I64" s="65">
        <v>682299.50428571412</v>
      </c>
      <c r="J64" s="65">
        <v>682299.50428571412</v>
      </c>
      <c r="K64" s="65">
        <v>682299.50428571412</v>
      </c>
      <c r="L64" s="65">
        <v>682299.50428571412</v>
      </c>
      <c r="M64" s="64">
        <v>682299.50428571412</v>
      </c>
      <c r="N64" s="63">
        <v>682299.50428571412</v>
      </c>
      <c r="O64" s="62">
        <v>682299.50428571412</v>
      </c>
      <c r="P64" s="67">
        <f t="shared" si="2"/>
        <v>7722947.2599999979</v>
      </c>
      <c r="Q64" s="2"/>
      <c r="R64" s="89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IF(MasterSheet!$A$1=1,MasterSheet!C384,MasterSheet!B384)</f>
        <v>Subvencije</v>
      </c>
      <c r="D65" s="61">
        <v>6141587.4900000002</v>
      </c>
      <c r="E65" s="64">
        <v>3764809.78</v>
      </c>
      <c r="F65" s="64">
        <v>925768.61</v>
      </c>
      <c r="G65" s="65">
        <v>2150317.9900000002</v>
      </c>
      <c r="H65" s="65">
        <v>1550691.25</v>
      </c>
      <c r="I65" s="65">
        <v>880974.98571428529</v>
      </c>
      <c r="J65" s="65">
        <v>880974.98571428529</v>
      </c>
      <c r="K65" s="65">
        <v>880974.98571428529</v>
      </c>
      <c r="L65" s="65">
        <v>880974.98571428529</v>
      </c>
      <c r="M65" s="64">
        <v>880974.98571428529</v>
      </c>
      <c r="N65" s="63">
        <v>880974.98571428529</v>
      </c>
      <c r="O65" s="62">
        <v>880974.98571428529</v>
      </c>
      <c r="P65" s="67">
        <f t="shared" si="2"/>
        <v>20700000.02</v>
      </c>
      <c r="Q65" s="2"/>
      <c r="R65" s="89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IF(MasterSheet!$A$1=1,MasterSheet!C385,MasterSheet!B385)</f>
        <v>Ostali izdaci</v>
      </c>
      <c r="D66" s="61">
        <v>16218.87</v>
      </c>
      <c r="E66" s="64">
        <v>731931.54999999993</v>
      </c>
      <c r="F66" s="105">
        <v>369799.56</v>
      </c>
      <c r="G66" s="65">
        <v>659056.07000000007</v>
      </c>
      <c r="H66" s="65">
        <v>434464.89999999997</v>
      </c>
      <c r="I66" s="65">
        <v>597651.35857142857</v>
      </c>
      <c r="J66" s="65">
        <v>597651.35857142857</v>
      </c>
      <c r="K66" s="65">
        <v>597651.35857142857</v>
      </c>
      <c r="L66" s="65">
        <v>597651.35857142857</v>
      </c>
      <c r="M66" s="64">
        <v>597651.35857142857</v>
      </c>
      <c r="N66" s="63">
        <v>597651.35857142857</v>
      </c>
      <c r="O66" s="62">
        <v>597651.35857142857</v>
      </c>
      <c r="P66" s="67">
        <f t="shared" si="2"/>
        <v>6395030.4600000018</v>
      </c>
      <c r="Q66" s="2"/>
      <c r="R66" s="89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tr">
        <f>IF(MasterSheet!$A$1=1,MasterSheet!C387,MasterSheet!B387)</f>
        <v>Transferi za socijalnu zaštitu</v>
      </c>
      <c r="D67" s="61">
        <f>+SUM(D68:D72)</f>
        <v>37234260.75</v>
      </c>
      <c r="E67" s="64">
        <f t="shared" ref="E67" si="10">+SUM(E68:E72)</f>
        <v>40396294.500000007</v>
      </c>
      <c r="F67" s="63">
        <f t="shared" ref="F67:O67" si="11">+SUM(F68:F72)</f>
        <v>35626046.939999998</v>
      </c>
      <c r="G67" s="65">
        <f t="shared" si="11"/>
        <v>43775263.219999991</v>
      </c>
      <c r="H67" s="65">
        <f t="shared" si="11"/>
        <v>40868198.459999993</v>
      </c>
      <c r="I67" s="65">
        <f t="shared" si="11"/>
        <v>39997496.841428578</v>
      </c>
      <c r="J67" s="65">
        <f t="shared" si="11"/>
        <v>39997496.841428578</v>
      </c>
      <c r="K67" s="65">
        <f t="shared" si="11"/>
        <v>39997496.841428578</v>
      </c>
      <c r="L67" s="65">
        <f t="shared" si="11"/>
        <v>39997496.841428578</v>
      </c>
      <c r="M67" s="64">
        <f t="shared" si="11"/>
        <v>39997496.841428578</v>
      </c>
      <c r="N67" s="63">
        <f t="shared" si="11"/>
        <v>39997496.841428578</v>
      </c>
      <c r="O67" s="62">
        <f t="shared" si="11"/>
        <v>39997496.841428578</v>
      </c>
      <c r="P67" s="106">
        <f t="shared" si="2"/>
        <v>477882541.76000005</v>
      </c>
      <c r="Q67" s="2"/>
      <c r="R67" s="89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56" t="str">
        <f>IF(MasterSheet!$A$1=1,MasterSheet!C388,MasterSheet!B388)</f>
        <v>Prava iz oblasti socijalne zaštite</v>
      </c>
      <c r="D68" s="29">
        <v>4880739.1300000008</v>
      </c>
      <c r="E68" s="30">
        <v>5464431.5300000003</v>
      </c>
      <c r="F68" s="30">
        <v>5071540.8299999991</v>
      </c>
      <c r="G68" s="30">
        <v>5114262.4700000007</v>
      </c>
      <c r="H68" s="30">
        <v>5127234.6900000004</v>
      </c>
      <c r="I68" s="31">
        <v>4827470.1899999985</v>
      </c>
      <c r="J68" s="30">
        <v>4827470.1899999985</v>
      </c>
      <c r="K68" s="31">
        <v>4827470.1899999985</v>
      </c>
      <c r="L68" s="31">
        <v>4827470.1899999985</v>
      </c>
      <c r="M68" s="31">
        <v>4827470.1899999985</v>
      </c>
      <c r="N68" s="31">
        <v>4827470.1899999985</v>
      </c>
      <c r="O68" s="51">
        <v>4827470.1899999985</v>
      </c>
      <c r="P68" s="67">
        <f t="shared" si="2"/>
        <v>59450499.979999989</v>
      </c>
      <c r="Q68" s="2"/>
      <c r="R68" s="89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IF(MasterSheet!$A$1=1,MasterSheet!C389,MasterSheet!B389)</f>
        <v>Sredstva za tehnološke viškove</v>
      </c>
      <c r="D69" s="29">
        <v>1736584.53</v>
      </c>
      <c r="E69" s="31">
        <v>1660250.14</v>
      </c>
      <c r="F69" s="30">
        <v>1473771.4300000002</v>
      </c>
      <c r="G69" s="30">
        <v>1382169.35</v>
      </c>
      <c r="H69" s="30">
        <v>1498835.8599999999</v>
      </c>
      <c r="I69" s="31">
        <v>1599707.6357142855</v>
      </c>
      <c r="J69" s="30">
        <v>1599707.6357142855</v>
      </c>
      <c r="K69" s="31">
        <v>1599707.6357142855</v>
      </c>
      <c r="L69" s="31">
        <v>1599707.6357142855</v>
      </c>
      <c r="M69" s="31">
        <v>1599707.6357142855</v>
      </c>
      <c r="N69" s="31">
        <v>1599707.6357142855</v>
      </c>
      <c r="O69" s="51">
        <v>1599707.6357142855</v>
      </c>
      <c r="P69" s="67">
        <f t="shared" si="2"/>
        <v>18949564.759999994</v>
      </c>
      <c r="Q69" s="2"/>
      <c r="R69" s="89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IF(MasterSheet!$A$1=1,MasterSheet!C390,MasterSheet!B390)</f>
        <v>Prava iz oblasti penzijskog i invalidskog osiguranja</v>
      </c>
      <c r="D70" s="29">
        <v>30358548.720000003</v>
      </c>
      <c r="E70" s="30">
        <v>31864788.480000004</v>
      </c>
      <c r="F70" s="30">
        <v>28018969.609999999</v>
      </c>
      <c r="G70" s="30">
        <v>35356384.349999994</v>
      </c>
      <c r="H70" s="30">
        <v>31736646.849999994</v>
      </c>
      <c r="I70" s="31">
        <v>31534591.274285723</v>
      </c>
      <c r="J70" s="30">
        <v>31534591.274285723</v>
      </c>
      <c r="K70" s="31">
        <v>31534591.274285723</v>
      </c>
      <c r="L70" s="31">
        <v>31534591.274285723</v>
      </c>
      <c r="M70" s="31">
        <v>31534591.274285723</v>
      </c>
      <c r="N70" s="31">
        <v>31534591.274285723</v>
      </c>
      <c r="O70" s="51">
        <v>31534591.274285723</v>
      </c>
      <c r="P70" s="67">
        <f t="shared" si="2"/>
        <v>378077476.93000013</v>
      </c>
      <c r="Q70" s="2"/>
      <c r="R70" s="89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IF(MasterSheet!$A$1=1,MasterSheet!C391,MasterSheet!B391)</f>
        <v>Ostala prava iz oblasti zdravstvene zaštite</v>
      </c>
      <c r="D71" s="29">
        <v>168399.48</v>
      </c>
      <c r="E71" s="30">
        <v>814363.46</v>
      </c>
      <c r="F71" s="30">
        <v>741766.67</v>
      </c>
      <c r="G71" s="30">
        <v>1080265.98</v>
      </c>
      <c r="H71" s="30">
        <v>1810921.59</v>
      </c>
      <c r="I71" s="31">
        <v>1359183.2557142861</v>
      </c>
      <c r="J71" s="30">
        <v>1359183.2557142861</v>
      </c>
      <c r="K71" s="31">
        <v>1359183.2557142861</v>
      </c>
      <c r="L71" s="31">
        <v>1359183.2557142861</v>
      </c>
      <c r="M71" s="31">
        <v>1359183.2557142861</v>
      </c>
      <c r="N71" s="31">
        <v>1359183.2557142861</v>
      </c>
      <c r="O71" s="51">
        <v>1359183.2557142861</v>
      </c>
      <c r="P71" s="67">
        <f t="shared" si="2"/>
        <v>14129999.970000003</v>
      </c>
      <c r="Q71" s="2"/>
      <c r="R71" s="89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IF(MasterSheet!$A$1=1,MasterSheet!C392,MasterSheet!B392)</f>
        <v>Ostala prava iz oblasti zdravstvenog osiguranja</v>
      </c>
      <c r="D72" s="29">
        <v>89988.89</v>
      </c>
      <c r="E72" s="31">
        <v>592460.8899999999</v>
      </c>
      <c r="F72" s="30">
        <v>319998.40000000002</v>
      </c>
      <c r="G72" s="30">
        <v>842181.07000000007</v>
      </c>
      <c r="H72" s="30">
        <v>694559.47</v>
      </c>
      <c r="I72" s="31">
        <v>676544.48571428563</v>
      </c>
      <c r="J72" s="30">
        <v>676544.48571428563</v>
      </c>
      <c r="K72" s="31">
        <v>676544.48571428563</v>
      </c>
      <c r="L72" s="31">
        <v>676544.48571428563</v>
      </c>
      <c r="M72" s="31">
        <v>676544.48571428563</v>
      </c>
      <c r="N72" s="31">
        <v>676544.48571428563</v>
      </c>
      <c r="O72" s="51">
        <v>676544.48571428563</v>
      </c>
      <c r="P72" s="67">
        <f t="shared" si="2"/>
        <v>7275000.1199999992</v>
      </c>
      <c r="Q72" s="2"/>
      <c r="R72" s="89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25.5">
      <c r="A73" s="2"/>
      <c r="B73" s="2"/>
      <c r="C73" s="58" t="str">
        <f>IF(MasterSheet!$A$1=1,MasterSheet!C393,MasterSheet!B393)</f>
        <v>Transferi institucijama pojedinicima nevladinom i javnom sektoru</v>
      </c>
      <c r="D73" s="61">
        <f>+SUM(D74:D78)</f>
        <v>442338.09</v>
      </c>
      <c r="E73" s="64">
        <f t="shared" ref="E73" si="12">+SUM(E74:E78)</f>
        <v>2805814.11</v>
      </c>
      <c r="F73" s="63">
        <f t="shared" ref="F73:O73" si="13">+SUM(F74:F78)</f>
        <v>992842.58</v>
      </c>
      <c r="G73" s="65">
        <f t="shared" si="13"/>
        <v>4069831.04</v>
      </c>
      <c r="H73" s="65">
        <f t="shared" si="13"/>
        <v>2468513.6399999997</v>
      </c>
      <c r="I73" s="65">
        <f t="shared" si="13"/>
        <v>2614002.2428571433</v>
      </c>
      <c r="J73" s="65">
        <f t="shared" si="13"/>
        <v>2614002.2428571433</v>
      </c>
      <c r="K73" s="65">
        <f t="shared" si="13"/>
        <v>2614002.2428571433</v>
      </c>
      <c r="L73" s="65">
        <f t="shared" si="13"/>
        <v>2614002.2428571433</v>
      </c>
      <c r="M73" s="64">
        <f t="shared" si="13"/>
        <v>2614002.2428571433</v>
      </c>
      <c r="N73" s="63">
        <f t="shared" si="13"/>
        <v>2614002.2428571433</v>
      </c>
      <c r="O73" s="62">
        <f t="shared" si="13"/>
        <v>2614002.2428571433</v>
      </c>
      <c r="P73" s="106">
        <f t="shared" si="2"/>
        <v>29077355.160000004</v>
      </c>
      <c r="Q73" s="55"/>
      <c r="R73" s="89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>
      <c r="A74" s="2"/>
      <c r="B74" s="2"/>
      <c r="C74" s="56" t="str">
        <f>IF(MasterSheet!$A$1=1,MasterSheet!C394,MasterSheet!B394)</f>
        <v>Transferi javnim institucijama</v>
      </c>
      <c r="D74" s="29">
        <v>180794.57</v>
      </c>
      <c r="E74" s="31">
        <v>973625.26</v>
      </c>
      <c r="F74" s="30">
        <v>286908.56999999995</v>
      </c>
      <c r="G74" s="30">
        <v>1612546.99</v>
      </c>
      <c r="H74" s="30">
        <v>1303321.6299999999</v>
      </c>
      <c r="I74" s="31">
        <v>1322417.8628571429</v>
      </c>
      <c r="J74" s="30">
        <v>1322417.8628571429</v>
      </c>
      <c r="K74" s="31">
        <v>1322417.8628571429</v>
      </c>
      <c r="L74" s="31">
        <v>1322417.8628571429</v>
      </c>
      <c r="M74" s="31">
        <v>1322417.8628571429</v>
      </c>
      <c r="N74" s="31">
        <v>1322417.8628571429</v>
      </c>
      <c r="O74" s="51">
        <v>1322417.8628571429</v>
      </c>
      <c r="P74" s="67">
        <f t="shared" si="2"/>
        <v>13614122.059999997</v>
      </c>
      <c r="Q74" s="2"/>
      <c r="R74" s="89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IF(MasterSheet!$A$1=1,MasterSheet!C395,MasterSheet!B395)</f>
        <v>Transferi nevladinim organizacijama</v>
      </c>
      <c r="D75" s="29">
        <v>253000</v>
      </c>
      <c r="E75" s="30">
        <v>532747.41999999993</v>
      </c>
      <c r="F75" s="30">
        <v>293479.06</v>
      </c>
      <c r="G75" s="30">
        <v>834504.14</v>
      </c>
      <c r="H75" s="30">
        <v>293789.06</v>
      </c>
      <c r="I75" s="31">
        <v>374501.85428571427</v>
      </c>
      <c r="J75" s="30">
        <v>374501.85428571427</v>
      </c>
      <c r="K75" s="31">
        <v>374501.85428571427</v>
      </c>
      <c r="L75" s="31">
        <v>374501.85428571427</v>
      </c>
      <c r="M75" s="31">
        <v>374501.85428571427</v>
      </c>
      <c r="N75" s="31">
        <v>374501.85428571427</v>
      </c>
      <c r="O75" s="51">
        <v>374501.85428571427</v>
      </c>
      <c r="P75" s="67">
        <f t="shared" si="2"/>
        <v>4829032.66</v>
      </c>
      <c r="Q75" s="2"/>
      <c r="R75" s="89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IF(MasterSheet!$A$1=1,MasterSheet!C396,MasterSheet!B396)</f>
        <v>Transferi pojedincima</v>
      </c>
      <c r="D76" s="29">
        <v>8543.52</v>
      </c>
      <c r="E76" s="30">
        <v>1289941.43</v>
      </c>
      <c r="F76" s="30">
        <v>408004.95000000007</v>
      </c>
      <c r="G76" s="30">
        <v>1609014.91</v>
      </c>
      <c r="H76" s="30">
        <v>864201.95</v>
      </c>
      <c r="I76" s="31">
        <v>800641.95857142902</v>
      </c>
      <c r="J76" s="30">
        <v>800641.95857142902</v>
      </c>
      <c r="K76" s="31">
        <v>800641.95857142902</v>
      </c>
      <c r="L76" s="31">
        <v>800641.95857142902</v>
      </c>
      <c r="M76" s="31">
        <v>800641.95857142902</v>
      </c>
      <c r="N76" s="31">
        <v>800641.95857142902</v>
      </c>
      <c r="O76" s="51">
        <v>800641.95857142902</v>
      </c>
      <c r="P76" s="67">
        <f t="shared" si="2"/>
        <v>9784200.4700000044</v>
      </c>
      <c r="Q76" s="2"/>
      <c r="R76" s="89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IF(MasterSheet!$A$1=1,MasterSheet!C397,MasterSheet!B397)</f>
        <v>Transferi opštinama</v>
      </c>
      <c r="D77" s="29">
        <v>0</v>
      </c>
      <c r="E77" s="30">
        <v>9500</v>
      </c>
      <c r="F77" s="30">
        <v>4450</v>
      </c>
      <c r="G77" s="30">
        <v>13765</v>
      </c>
      <c r="H77" s="30">
        <v>7201</v>
      </c>
      <c r="I77" s="31">
        <v>116440.56714285714</v>
      </c>
      <c r="J77" s="30">
        <v>116440.56714285714</v>
      </c>
      <c r="K77" s="31">
        <v>116440.56714285714</v>
      </c>
      <c r="L77" s="31">
        <v>116440.56714285714</v>
      </c>
      <c r="M77" s="31">
        <v>116440.56714285714</v>
      </c>
      <c r="N77" s="31">
        <v>116440.56714285714</v>
      </c>
      <c r="O77" s="51">
        <v>116440.56714285714</v>
      </c>
      <c r="P77" s="67">
        <f t="shared" si="2"/>
        <v>849999.96999999986</v>
      </c>
      <c r="Q77" s="2"/>
      <c r="R77" s="89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3.5" thickBot="1">
      <c r="A78" s="2"/>
      <c r="B78" s="2"/>
      <c r="C78" s="57" t="str">
        <f>IF(MasterSheet!$A$1=1,MasterSheet!C398,MasterSheet!B398)</f>
        <v>Transferi javnim preduzećima</v>
      </c>
      <c r="D78" s="68">
        <v>0</v>
      </c>
      <c r="E78" s="69">
        <v>0</v>
      </c>
      <c r="F78" s="69">
        <v>0</v>
      </c>
      <c r="G78" s="69">
        <v>0</v>
      </c>
      <c r="H78" s="69">
        <v>0</v>
      </c>
      <c r="I78" s="70">
        <v>0</v>
      </c>
      <c r="J78" s="69">
        <v>0</v>
      </c>
      <c r="K78" s="70">
        <v>0</v>
      </c>
      <c r="L78" s="70">
        <v>0</v>
      </c>
      <c r="M78" s="70">
        <v>0</v>
      </c>
      <c r="N78" s="70">
        <v>0</v>
      </c>
      <c r="O78" s="110">
        <v>0</v>
      </c>
      <c r="P78" s="107">
        <f t="shared" si="2"/>
        <v>0</v>
      </c>
      <c r="Q78" s="2"/>
      <c r="R78" s="89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4.25" thickTop="1" thickBot="1">
      <c r="A79" s="2"/>
      <c r="B79" s="2"/>
      <c r="C79" s="33" t="str">
        <f>IF(MasterSheet!$A$1=1,MasterSheet!C400,MasterSheet!B400)</f>
        <v>Kapitalni budžet</v>
      </c>
      <c r="D79" s="71">
        <v>2223650.08</v>
      </c>
      <c r="E79" s="71">
        <v>3571157.94</v>
      </c>
      <c r="F79" s="71">
        <v>1500090.4699999997</v>
      </c>
      <c r="G79" s="74">
        <v>4626975.59</v>
      </c>
      <c r="H79" s="74">
        <v>5643549.7799999993</v>
      </c>
      <c r="I79" s="74">
        <v>8455020.5785714295</v>
      </c>
      <c r="J79" s="74">
        <v>8455020.5785714295</v>
      </c>
      <c r="K79" s="74">
        <v>8455020.5785714295</v>
      </c>
      <c r="L79" s="74">
        <v>8455020.5785714295</v>
      </c>
      <c r="M79" s="72">
        <v>8455020.5785714295</v>
      </c>
      <c r="N79" s="73">
        <v>8455020.5785714295</v>
      </c>
      <c r="O79" s="111">
        <v>8455020.5785714295</v>
      </c>
      <c r="P79" s="108">
        <f t="shared" si="2"/>
        <v>76750567.910000011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3.5" thickTop="1">
      <c r="A80" s="2"/>
      <c r="B80" s="2"/>
      <c r="C80" s="56" t="str">
        <f>IF(MasterSheet!$A$1=1,MasterSheet!C401,MasterSheet!B401)</f>
        <v>Pozajmice i krediti</v>
      </c>
      <c r="D80" s="29">
        <v>0</v>
      </c>
      <c r="E80" s="30">
        <v>327340.79999999999</v>
      </c>
      <c r="F80" s="30">
        <v>125713</v>
      </c>
      <c r="G80" s="30">
        <v>160911</v>
      </c>
      <c r="H80" s="30">
        <v>139637</v>
      </c>
      <c r="I80" s="31">
        <v>135199.74857142859</v>
      </c>
      <c r="J80" s="30">
        <v>135199.74857142859</v>
      </c>
      <c r="K80" s="31">
        <v>135199.74857142859</v>
      </c>
      <c r="L80" s="31">
        <v>135199.74857142859</v>
      </c>
      <c r="M80" s="31">
        <v>135199.74857142859</v>
      </c>
      <c r="N80" s="31">
        <v>135199.74857142859</v>
      </c>
      <c r="O80" s="51">
        <v>135199.74857142859</v>
      </c>
      <c r="P80" s="109">
        <f t="shared" si="2"/>
        <v>1700000.0399999996</v>
      </c>
      <c r="Q80" s="2"/>
      <c r="R80" s="89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Bot="1">
      <c r="A81" s="2"/>
      <c r="B81" s="2"/>
      <c r="C81" s="57" t="str">
        <f>IF(MasterSheet!$A$1=1,MasterSheet!C402,MasterSheet!B402)</f>
        <v>Rezerve</v>
      </c>
      <c r="D81" s="68">
        <v>871031.87</v>
      </c>
      <c r="E81" s="69">
        <v>806208.72</v>
      </c>
      <c r="F81" s="69">
        <v>2733199.57</v>
      </c>
      <c r="G81" s="69">
        <v>292935.40000000002</v>
      </c>
      <c r="H81" s="69">
        <v>125197.02</v>
      </c>
      <c r="I81" s="70">
        <v>518583.28285714239</v>
      </c>
      <c r="J81" s="69">
        <v>518583.28285714239</v>
      </c>
      <c r="K81" s="70">
        <v>518583.28285714239</v>
      </c>
      <c r="L81" s="70">
        <v>518583.28285714239</v>
      </c>
      <c r="M81" s="70">
        <v>518583.28285714239</v>
      </c>
      <c r="N81" s="70">
        <v>518583.28285714239</v>
      </c>
      <c r="O81" s="110">
        <v>518583.28285714239</v>
      </c>
      <c r="P81" s="107">
        <f t="shared" si="2"/>
        <v>8458655.5599999968</v>
      </c>
      <c r="Q81" s="2"/>
      <c r="R81" s="89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4.25" thickTop="1" thickBot="1">
      <c r="A82" s="2"/>
      <c r="B82" s="2"/>
      <c r="C82" s="33" t="str">
        <f>IF(MasterSheet!$A$1=1,MasterSheet!C405,MasterSheet!B405)</f>
        <v>Korigovani Suficit/ Deficit</v>
      </c>
      <c r="D82" s="60">
        <f t="shared" ref="D82:O82" si="14">+D19-D51</f>
        <v>-3970584.8026855141</v>
      </c>
      <c r="E82" s="60">
        <f t="shared" si="14"/>
        <v>-31889685.160000011</v>
      </c>
      <c r="F82" s="60">
        <f t="shared" si="14"/>
        <v>-5142077.8299999833</v>
      </c>
      <c r="G82" s="60">
        <f t="shared" si="14"/>
        <v>-47753235.293112114</v>
      </c>
      <c r="H82" s="60">
        <f t="shared" si="14"/>
        <v>-2554548.9446720481</v>
      </c>
      <c r="I82" s="60">
        <f t="shared" si="14"/>
        <v>-4564520.2205671966</v>
      </c>
      <c r="J82" s="60">
        <f t="shared" si="14"/>
        <v>9268129.7626135647</v>
      </c>
      <c r="K82" s="60">
        <f t="shared" si="14"/>
        <v>8517925.3092184365</v>
      </c>
      <c r="L82" s="60">
        <f t="shared" si="14"/>
        <v>2524755.5762213618</v>
      </c>
      <c r="M82" s="60">
        <f t="shared" si="14"/>
        <v>-11435947.051929235</v>
      </c>
      <c r="N82" s="60">
        <f t="shared" si="14"/>
        <v>-17499674.62315315</v>
      </c>
      <c r="O82" s="86">
        <f t="shared" si="14"/>
        <v>17801676.954199865</v>
      </c>
      <c r="P82" s="84">
        <f t="shared" ref="P82:P87" si="15">+SUM(D82:O82)</f>
        <v>-86697786.323866025</v>
      </c>
      <c r="Q82" s="2"/>
      <c r="R82" s="89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33" t="str">
        <f>IF(MasterSheet!$A$1=1,MasterSheet!C406,MasterSheet!B406)</f>
        <v>Primarni deficit</v>
      </c>
      <c r="D83" s="60">
        <f t="shared" ref="D83:O83" si="16">+D82+D63</f>
        <v>-329685.87268551392</v>
      </c>
      <c r="E83" s="60">
        <f t="shared" si="16"/>
        <v>-30234420.110000011</v>
      </c>
      <c r="F83" s="60">
        <f t="shared" si="16"/>
        <v>-2490499.6099999836</v>
      </c>
      <c r="G83" s="60">
        <f t="shared" si="16"/>
        <v>-33618394.033112116</v>
      </c>
      <c r="H83" s="60">
        <f t="shared" si="16"/>
        <v>-530505.45467204787</v>
      </c>
      <c r="I83" s="60">
        <f t="shared" si="16"/>
        <v>-164718.11485291179</v>
      </c>
      <c r="J83" s="60">
        <f t="shared" si="16"/>
        <v>13667931.868327849</v>
      </c>
      <c r="K83" s="60">
        <f t="shared" si="16"/>
        <v>12917727.41493272</v>
      </c>
      <c r="L83" s="60">
        <f t="shared" si="16"/>
        <v>6924557.6819356466</v>
      </c>
      <c r="M83" s="60">
        <f t="shared" si="16"/>
        <v>-7036144.9462149506</v>
      </c>
      <c r="N83" s="60">
        <f t="shared" si="16"/>
        <v>-13099872.517438866</v>
      </c>
      <c r="O83" s="86">
        <f t="shared" si="16"/>
        <v>22201479.059914149</v>
      </c>
      <c r="P83" s="84">
        <f t="shared" si="15"/>
        <v>-31792544.633866042</v>
      </c>
      <c r="Q83" s="2"/>
      <c r="R83" s="89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IF(MasterSheet!$A$1=1,MasterSheet!C407,MasterSheet!B407)</f>
        <v>Otplata duga</v>
      </c>
      <c r="D84" s="60">
        <f>+SUM(D85:D88)</f>
        <v>15701160.219999999</v>
      </c>
      <c r="E84" s="60">
        <f t="shared" ref="E84:O84" si="17">+SUM(E85:E88)</f>
        <v>11938455.789999999</v>
      </c>
      <c r="F84" s="60">
        <f t="shared" si="17"/>
        <v>9703814.5700000003</v>
      </c>
      <c r="G84" s="60">
        <f t="shared" si="17"/>
        <v>35322547.710000001</v>
      </c>
      <c r="H84" s="60">
        <f t="shared" si="17"/>
        <v>10712030.08</v>
      </c>
      <c r="I84" s="60">
        <f t="shared" si="17"/>
        <v>19277124.890000001</v>
      </c>
      <c r="J84" s="60">
        <f t="shared" si="17"/>
        <v>17836431.240000002</v>
      </c>
      <c r="K84" s="60">
        <f t="shared" si="17"/>
        <v>6875017.54</v>
      </c>
      <c r="L84" s="60">
        <f t="shared" si="17"/>
        <v>9630017.8300000001</v>
      </c>
      <c r="M84" s="60">
        <f t="shared" si="17"/>
        <v>8290389.5199999996</v>
      </c>
      <c r="N84" s="60">
        <f t="shared" si="17"/>
        <v>6948208.5899999999</v>
      </c>
      <c r="O84" s="86">
        <f t="shared" si="17"/>
        <v>19309526.120000012</v>
      </c>
      <c r="P84" s="84">
        <f>+SUM(D84:O84)</f>
        <v>171544724.10000002</v>
      </c>
      <c r="Q84" s="8"/>
      <c r="R84" s="89"/>
      <c r="S84" s="5"/>
      <c r="T84" s="5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3.5" thickTop="1">
      <c r="A85" s="2"/>
      <c r="B85" s="2"/>
      <c r="C85" s="56" t="str">
        <f>IF(MasterSheet!$A$1=1,MasterSheet!C408,MasterSheet!B408)</f>
        <v>Otplata duga rezidentima</v>
      </c>
      <c r="D85" s="29">
        <v>4367230.4400000004</v>
      </c>
      <c r="E85" s="30">
        <v>5235864.3</v>
      </c>
      <c r="F85" s="30">
        <v>4138404.89</v>
      </c>
      <c r="G85" s="30">
        <v>8806701.6500000004</v>
      </c>
      <c r="H85" s="30">
        <v>8698958</v>
      </c>
      <c r="I85" s="31">
        <v>2255304.21</v>
      </c>
      <c r="J85" s="30">
        <v>2557262.25</v>
      </c>
      <c r="K85" s="31">
        <v>847758.62</v>
      </c>
      <c r="L85" s="31">
        <v>2310313.6</v>
      </c>
      <c r="M85" s="31">
        <v>2623201.64</v>
      </c>
      <c r="N85" s="31">
        <v>863263.65</v>
      </c>
      <c r="O85" s="51">
        <v>6145172.4500000002</v>
      </c>
      <c r="P85" s="32">
        <f t="shared" si="15"/>
        <v>48849435.700000003</v>
      </c>
      <c r="Q85" s="2"/>
      <c r="R85" s="8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>
      <c r="A86" s="2"/>
      <c r="B86" s="2"/>
      <c r="C86" s="56" t="str">
        <f>IF(MasterSheet!$A$1=1,MasterSheet!C409,MasterSheet!B409)</f>
        <v>Otplata duga nerezidentima</v>
      </c>
      <c r="D86" s="29">
        <v>10468608.6</v>
      </c>
      <c r="E86" s="30">
        <v>4137572.64</v>
      </c>
      <c r="F86" s="30">
        <v>2782704.84</v>
      </c>
      <c r="G86" s="30">
        <v>2116906.48</v>
      </c>
      <c r="H86" s="30">
        <v>1830498.99</v>
      </c>
      <c r="I86" s="31">
        <v>11172575</v>
      </c>
      <c r="J86" s="30">
        <v>2629168.9900000002</v>
      </c>
      <c r="K86" s="31">
        <v>928013.22</v>
      </c>
      <c r="L86" s="31">
        <v>3570458.55</v>
      </c>
      <c r="M86" s="31">
        <v>2217942.19</v>
      </c>
      <c r="N86" s="31">
        <v>2735699.26</v>
      </c>
      <c r="O86" s="51">
        <v>9865107.9800000098</v>
      </c>
      <c r="P86" s="67">
        <f t="shared" si="15"/>
        <v>54455256.740000002</v>
      </c>
      <c r="Q86" s="2"/>
      <c r="R86" s="88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>
      <c r="A87" s="2"/>
      <c r="B87" s="2"/>
      <c r="C87" s="56" t="str">
        <f>IF(MasterSheet!$A$1=1,MasterSheet!C410,MasterSheet!B410)</f>
        <v>Otplata obaveza iz prethodnog perioda</v>
      </c>
      <c r="D87" s="29">
        <v>865321.18</v>
      </c>
      <c r="E87" s="30">
        <v>2565018.85</v>
      </c>
      <c r="F87" s="30">
        <v>2782704.84</v>
      </c>
      <c r="G87" s="30">
        <v>971199.4</v>
      </c>
      <c r="H87" s="30">
        <v>182573.09</v>
      </c>
      <c r="I87" s="31">
        <v>5849245.6799999997</v>
      </c>
      <c r="J87" s="30">
        <v>12650000</v>
      </c>
      <c r="K87" s="31">
        <v>5099245.7</v>
      </c>
      <c r="L87" s="31">
        <v>3749245.68</v>
      </c>
      <c r="M87" s="31">
        <v>3449245.69</v>
      </c>
      <c r="N87" s="31">
        <v>3349245.68</v>
      </c>
      <c r="O87" s="51">
        <v>3299245.69</v>
      </c>
      <c r="P87" s="32">
        <f t="shared" si="15"/>
        <v>44812291.479999997</v>
      </c>
      <c r="Q87" s="2"/>
      <c r="R87" s="8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3.5" thickBot="1">
      <c r="A88" s="2"/>
      <c r="B88" s="2"/>
      <c r="C88" s="57" t="str">
        <f>IF(MasterSheet!$A$1=1,MasterSheet!C411,MasterSheet!B411)</f>
        <v>Otplata garancija</v>
      </c>
      <c r="D88" s="29">
        <v>0</v>
      </c>
      <c r="E88" s="30">
        <v>0</v>
      </c>
      <c r="F88" s="30">
        <v>0</v>
      </c>
      <c r="G88" s="30">
        <v>23427740.18</v>
      </c>
      <c r="H88" s="30">
        <v>0</v>
      </c>
      <c r="I88" s="31">
        <v>0</v>
      </c>
      <c r="J88" s="30">
        <v>0</v>
      </c>
      <c r="K88" s="31">
        <v>0</v>
      </c>
      <c r="L88" s="31">
        <v>0</v>
      </c>
      <c r="M88" s="31">
        <v>0</v>
      </c>
      <c r="N88" s="31">
        <v>0</v>
      </c>
      <c r="O88" s="51">
        <v>0</v>
      </c>
      <c r="P88" s="32">
        <f t="shared" ref="P88:P95" si="18">+SUM(D88:O88)</f>
        <v>23427740.18</v>
      </c>
      <c r="Q88" s="2"/>
      <c r="R88" s="8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4.25" thickTop="1" thickBot="1">
      <c r="A89" s="2"/>
      <c r="B89" s="2"/>
      <c r="C89" s="33" t="str">
        <f>IF(MasterSheet!$A$1=1,MasterSheet!C412,MasterSheet!B412)</f>
        <v>Nedostajuća sredstva</v>
      </c>
      <c r="D89" s="60">
        <f t="shared" ref="D89:O89" si="19">+D82-D84</f>
        <v>-19671745.022685513</v>
      </c>
      <c r="E89" s="60">
        <f t="shared" si="19"/>
        <v>-43828140.95000001</v>
      </c>
      <c r="F89" s="60">
        <f t="shared" si="19"/>
        <v>-14845892.399999984</v>
      </c>
      <c r="G89" s="60">
        <f t="shared" si="19"/>
        <v>-83075783.003112108</v>
      </c>
      <c r="H89" s="60">
        <f t="shared" si="19"/>
        <v>-13266579.024672048</v>
      </c>
      <c r="I89" s="60">
        <f t="shared" si="19"/>
        <v>-23841645.110567197</v>
      </c>
      <c r="J89" s="60">
        <f t="shared" si="19"/>
        <v>-8568301.4773864374</v>
      </c>
      <c r="K89" s="60">
        <f t="shared" si="19"/>
        <v>1642907.7692184364</v>
      </c>
      <c r="L89" s="60">
        <f t="shared" si="19"/>
        <v>-7105262.2537786383</v>
      </c>
      <c r="M89" s="60">
        <f t="shared" si="19"/>
        <v>-19726336.571929235</v>
      </c>
      <c r="N89" s="60">
        <f t="shared" si="19"/>
        <v>-24447883.21315315</v>
      </c>
      <c r="O89" s="86">
        <f t="shared" si="19"/>
        <v>-1507849.1658001468</v>
      </c>
      <c r="P89" s="84">
        <f t="shared" si="18"/>
        <v>-258242510.42386606</v>
      </c>
      <c r="Q89" s="2"/>
      <c r="R89" s="89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IF(MasterSheet!$A$1=1,MasterSheet!C413,MasterSheet!B413)</f>
        <v>Finansiranje</v>
      </c>
      <c r="D90" s="60">
        <f>+SUM(D91:D95)</f>
        <v>19671745.022685513</v>
      </c>
      <c r="E90" s="60">
        <f t="shared" ref="E90:O90" si="20">+SUM(E91:E95)</f>
        <v>43828140.95000001</v>
      </c>
      <c r="F90" s="60">
        <f t="shared" si="20"/>
        <v>14845892.399999984</v>
      </c>
      <c r="G90" s="60">
        <f t="shared" si="20"/>
        <v>83075783.003112108</v>
      </c>
      <c r="H90" s="60">
        <f t="shared" si="20"/>
        <v>13266579.024672048</v>
      </c>
      <c r="I90" s="60">
        <f t="shared" si="20"/>
        <v>23841645.110567197</v>
      </c>
      <c r="J90" s="60">
        <f t="shared" si="20"/>
        <v>8568301.4773864299</v>
      </c>
      <c r="K90" s="60">
        <f t="shared" si="20"/>
        <v>-1642907.7692184364</v>
      </c>
      <c r="L90" s="60">
        <f t="shared" si="20"/>
        <v>7105262.2537786383</v>
      </c>
      <c r="M90" s="60">
        <f t="shared" si="20"/>
        <v>19726336.571929235</v>
      </c>
      <c r="N90" s="60">
        <f t="shared" si="20"/>
        <v>24447883.21315315</v>
      </c>
      <c r="O90" s="86">
        <f t="shared" si="20"/>
        <v>1507849.1658001468</v>
      </c>
      <c r="P90" s="84">
        <f t="shared" si="18"/>
        <v>258242510.42386603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3.5" thickTop="1">
      <c r="A91" s="2"/>
      <c r="B91" s="2"/>
      <c r="C91" s="56" t="str">
        <f>IF(MasterSheet!$A$1=1,MasterSheet!C414,MasterSheet!B414)</f>
        <v>Pozajmice i krediti iz domaćih izvora</v>
      </c>
      <c r="D91" s="29">
        <v>9940519.3800000008</v>
      </c>
      <c r="E91" s="30">
        <v>1500000</v>
      </c>
      <c r="F91" s="30">
        <v>5000000</v>
      </c>
      <c r="G91" s="30">
        <v>0</v>
      </c>
      <c r="H91" s="30">
        <v>0</v>
      </c>
      <c r="I91" s="31">
        <v>0</v>
      </c>
      <c r="J91" s="30">
        <v>0</v>
      </c>
      <c r="K91" s="31">
        <v>0</v>
      </c>
      <c r="L91" s="31">
        <v>0</v>
      </c>
      <c r="M91" s="31">
        <v>0</v>
      </c>
      <c r="N91" s="31">
        <v>0</v>
      </c>
      <c r="O91" s="51">
        <v>0</v>
      </c>
      <c r="P91" s="32">
        <f t="shared" si="18"/>
        <v>16440519.380000001</v>
      </c>
      <c r="Q91" s="2"/>
      <c r="R91" s="87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>
      <c r="A92" s="2"/>
      <c r="B92" s="2"/>
      <c r="C92" s="56" t="str">
        <f>IF(MasterSheet!$A$1=1,MasterSheet!C415,MasterSheet!B415)</f>
        <v>Pozajmice i krediti iz inostranih izvora</v>
      </c>
      <c r="D92" s="29">
        <v>17753.55</v>
      </c>
      <c r="E92" s="30">
        <v>59489562.469999999</v>
      </c>
      <c r="F92" s="30">
        <v>308302.08000000002</v>
      </c>
      <c r="G92" s="30">
        <v>98000000</v>
      </c>
      <c r="H92" s="30">
        <v>0</v>
      </c>
      <c r="I92" s="31">
        <v>0</v>
      </c>
      <c r="J92" s="30">
        <v>100000000</v>
      </c>
      <c r="K92" s="31">
        <v>0</v>
      </c>
      <c r="L92" s="31">
        <v>0</v>
      </c>
      <c r="M92" s="31">
        <v>0</v>
      </c>
      <c r="N92" s="31">
        <v>33986892.173866034</v>
      </c>
      <c r="O92" s="51">
        <v>0</v>
      </c>
      <c r="P92" s="32">
        <f t="shared" si="18"/>
        <v>291802510.27386606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IF(MasterSheet!$A$1=1,MasterSheet!C416,MasterSheet!B416)</f>
        <v>Donacije</v>
      </c>
      <c r="D93" s="29">
        <v>0</v>
      </c>
      <c r="E93" s="30">
        <v>0</v>
      </c>
      <c r="F93" s="30">
        <v>0</v>
      </c>
      <c r="G93" s="30">
        <v>0</v>
      </c>
      <c r="H93" s="30">
        <v>0</v>
      </c>
      <c r="I93" s="31">
        <v>0</v>
      </c>
      <c r="J93" s="30">
        <v>0</v>
      </c>
      <c r="K93" s="31">
        <v>0</v>
      </c>
      <c r="L93" s="31">
        <v>0</v>
      </c>
      <c r="M93" s="31">
        <v>0</v>
      </c>
      <c r="N93" s="31">
        <v>0</v>
      </c>
      <c r="O93" s="51">
        <v>0</v>
      </c>
      <c r="P93" s="32">
        <f t="shared" si="18"/>
        <v>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IF(MasterSheet!$A$1=1,MasterSheet!C417,MasterSheet!B417)</f>
        <v>Prihodi od privatizacije</v>
      </c>
      <c r="D94" s="29">
        <v>103661.6</v>
      </c>
      <c r="E94" s="31">
        <v>231003.75</v>
      </c>
      <c r="F94" s="31">
        <v>52105.86</v>
      </c>
      <c r="G94" s="30">
        <v>1068136.5322222221</v>
      </c>
      <c r="H94" s="30">
        <v>1068136.5322222221</v>
      </c>
      <c r="I94" s="31">
        <v>1068136.5322222221</v>
      </c>
      <c r="J94" s="30">
        <v>1068136.5322222221</v>
      </c>
      <c r="K94" s="31">
        <v>1068136.5322222221</v>
      </c>
      <c r="L94" s="31">
        <v>1068136.5322222221</v>
      </c>
      <c r="M94" s="31">
        <v>1068136.5322222221</v>
      </c>
      <c r="N94" s="31">
        <v>1068136.5322222221</v>
      </c>
      <c r="O94" s="51">
        <v>1068136.5322222221</v>
      </c>
      <c r="P94" s="32">
        <f t="shared" si="18"/>
        <v>10000000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3.5" thickBot="1">
      <c r="A95" s="2"/>
      <c r="B95" s="2"/>
      <c r="C95" s="59" t="str">
        <f>IF(MasterSheet!$A$1=1,MasterSheet!C418,MasterSheet!B418)</f>
        <v>Povećanje/smanjenje depozita</v>
      </c>
      <c r="D95" s="44">
        <f>-D89-SUM(D91:D94)</f>
        <v>9609810.4926855117</v>
      </c>
      <c r="E95" s="46">
        <f t="shared" ref="E95:O95" si="21">-E89-SUM(E91:E94)</f>
        <v>-17392425.269999988</v>
      </c>
      <c r="F95" s="46">
        <f t="shared" si="21"/>
        <v>9485484.4599999823</v>
      </c>
      <c r="G95" s="66">
        <f t="shared" si="21"/>
        <v>-15992353.529110119</v>
      </c>
      <c r="H95" s="66">
        <f t="shared" si="21"/>
        <v>12198442.492449826</v>
      </c>
      <c r="I95" s="66">
        <f t="shared" si="21"/>
        <v>22773508.578344975</v>
      </c>
      <c r="J95" s="66">
        <f t="shared" si="21"/>
        <v>-92499835.054835796</v>
      </c>
      <c r="K95" s="66">
        <f t="shared" si="21"/>
        <v>-2711044.3014406585</v>
      </c>
      <c r="L95" s="66">
        <f t="shared" si="21"/>
        <v>6037125.7215564158</v>
      </c>
      <c r="M95" s="66">
        <f t="shared" si="21"/>
        <v>18658200.039707012</v>
      </c>
      <c r="N95" s="66">
        <f t="shared" si="21"/>
        <v>-10607145.492935102</v>
      </c>
      <c r="O95" s="52">
        <f t="shared" si="21"/>
        <v>439712.63357792469</v>
      </c>
      <c r="P95" s="83">
        <f t="shared" si="18"/>
        <v>-60000519.230000019</v>
      </c>
      <c r="Q95" s="55"/>
      <c r="R95" s="6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Top="1">
      <c r="A96" s="2"/>
      <c r="B96" s="2"/>
      <c r="C96" s="54" t="str">
        <f>IF(MasterSheet!$A$1=1,MasterSheet!C419,MasterSheet!B419)</f>
        <v>Izvor: Ministarstvo finansija Crne Gore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1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</sheetData>
  <sheetProtection formatCells="0" formatColumns="0" formatRows="0" sort="0" autoFilter="0" pivotTables="0"/>
  <mergeCells count="5">
    <mergeCell ref="G8:I8"/>
    <mergeCell ref="F9:J9"/>
    <mergeCell ref="D14:P14"/>
    <mergeCell ref="C17:C18"/>
    <mergeCell ref="D17:P1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L154"/>
  <sheetViews>
    <sheetView topLeftCell="A12" zoomScale="85" zoomScaleNormal="85" workbookViewId="0">
      <selection activeCell="O22" sqref="O22"/>
    </sheetView>
  </sheetViews>
  <sheetFormatPr defaultRowHeight="12.75"/>
  <cols>
    <col min="1" max="1" width="9.140625" style="18" customWidth="1"/>
    <col min="2" max="2" width="1.7109375" style="18" customWidth="1"/>
    <col min="3" max="3" width="40.7109375" style="18" customWidth="1"/>
    <col min="4" max="4" width="7.5703125" style="18" bestFit="1" customWidth="1"/>
    <col min="5" max="5" width="9" style="18" customWidth="1"/>
    <col min="6" max="6" width="7.5703125" style="18" bestFit="1" customWidth="1"/>
    <col min="7" max="13" width="8.7109375" style="18" customWidth="1"/>
    <col min="14" max="14" width="8.42578125" style="18" customWidth="1"/>
    <col min="15" max="15" width="9.42578125" style="18" customWidth="1"/>
    <col min="16" max="16" width="10.140625" style="18" customWidth="1"/>
    <col min="17" max="17" width="7.42578125" style="18" customWidth="1"/>
    <col min="18" max="18" width="8.7109375" style="18" customWidth="1"/>
    <col min="19" max="19" width="7.42578125" style="18" customWidth="1"/>
    <col min="20" max="20" width="8.7109375" style="18" customWidth="1"/>
    <col min="21" max="21" width="7.42578125" style="18" customWidth="1"/>
    <col min="22" max="22" width="9.85546875" style="18" customWidth="1"/>
    <col min="23" max="23" width="7.42578125" style="18" customWidth="1"/>
    <col min="24" max="24" width="7.5703125" style="18" customWidth="1"/>
    <col min="25" max="25" width="7.42578125" style="18" customWidth="1"/>
    <col min="26" max="26" width="7.5703125" style="18" customWidth="1"/>
    <col min="27" max="27" width="7.42578125" style="18" customWidth="1"/>
    <col min="28" max="52" width="10.7109375" style="18" customWidth="1"/>
    <col min="53" max="53" width="13.85546875" style="164" customWidth="1"/>
    <col min="54" max="55" width="48.28515625" style="18" customWidth="1"/>
    <col min="56" max="131" width="9.140625" style="18" customWidth="1"/>
    <col min="132" max="132" width="12.7109375" style="18" customWidth="1"/>
    <col min="133" max="133" width="11.85546875" style="18" customWidth="1"/>
    <col min="134" max="139" width="9.140625" style="18" customWidth="1"/>
    <col min="140" max="140" width="9.140625" style="18" hidden="1" customWidth="1"/>
    <col min="141" max="141" width="10" style="18" hidden="1" customWidth="1"/>
    <col min="142" max="146" width="9.140625" style="18" hidden="1" customWidth="1"/>
    <col min="147" max="180" width="9.140625" style="18" customWidth="1"/>
    <col min="181" max="181" width="9.140625" style="18"/>
    <col min="182" max="182" width="11" style="18" bestFit="1" customWidth="1"/>
    <col min="183" max="183" width="17.42578125" style="18" bestFit="1" customWidth="1"/>
    <col min="184" max="184" width="9.140625" style="18"/>
    <col min="185" max="187" width="9.140625" style="18" hidden="1" customWidth="1"/>
    <col min="188" max="188" width="17.42578125" style="165" hidden="1" customWidth="1"/>
    <col min="189" max="189" width="9.140625" style="18" hidden="1" customWidth="1"/>
    <col min="190" max="190" width="11.5703125" style="18" hidden="1" customWidth="1"/>
    <col min="191" max="192" width="9.140625" style="18" hidden="1" customWidth="1"/>
    <col min="193" max="203" width="0" style="18" hidden="1" customWidth="1"/>
    <col min="204" max="205" width="9.140625" style="18"/>
    <col min="206" max="206" width="0" style="18" hidden="1" customWidth="1"/>
    <col min="207" max="16384" width="9.140625" style="18"/>
  </cols>
  <sheetData>
    <row r="1" spans="1:246">
      <c r="A1" s="5"/>
      <c r="B1" s="5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767"/>
      <c r="O1" s="76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BA1" s="18"/>
      <c r="BC1" s="164"/>
      <c r="GF1" s="18"/>
      <c r="GH1" s="165"/>
    </row>
    <row r="2" spans="1:246" ht="15" customHeight="1">
      <c r="A2" s="5"/>
      <c r="B2" s="5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791"/>
      <c r="O2" s="791"/>
      <c r="P2" s="11"/>
      <c r="Q2" s="11"/>
      <c r="R2" s="11"/>
      <c r="S2" s="11"/>
      <c r="T2" s="11"/>
      <c r="U2" s="11"/>
      <c r="V2" s="11"/>
      <c r="W2" s="11"/>
      <c r="X2" s="166"/>
      <c r="Y2" s="167"/>
      <c r="Z2" s="167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4"/>
      <c r="GF2" s="18"/>
      <c r="GH2" s="165"/>
    </row>
    <row r="3" spans="1:2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0"/>
      <c r="O3" s="100"/>
      <c r="P3" s="5"/>
      <c r="Q3" s="10"/>
      <c r="R3" s="10"/>
      <c r="S3" s="5"/>
      <c r="T3" s="5"/>
      <c r="U3" s="5"/>
      <c r="V3" s="5"/>
      <c r="W3" s="5"/>
      <c r="X3" s="5"/>
      <c r="Y3" s="5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64"/>
      <c r="GF3" s="18"/>
      <c r="GH3" s="172"/>
    </row>
    <row r="4" spans="1:2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3"/>
      <c r="O4" s="101"/>
      <c r="P4" s="5"/>
      <c r="Q4" s="10"/>
      <c r="R4" s="10"/>
      <c r="S4" s="5"/>
      <c r="T4" s="5"/>
      <c r="U4" s="5"/>
      <c r="V4" s="5"/>
      <c r="W4" s="5"/>
      <c r="X4" s="5"/>
      <c r="Y4" s="5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3"/>
      <c r="AZ4" s="173"/>
      <c r="BA4" s="173"/>
      <c r="BB4" s="173"/>
      <c r="BC4" s="174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75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</row>
    <row r="5" spans="1:2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3"/>
      <c r="O5" s="101"/>
      <c r="P5" s="5"/>
      <c r="Q5" s="10"/>
      <c r="R5" s="10"/>
      <c r="S5" s="5"/>
      <c r="T5" s="5"/>
      <c r="U5" s="5"/>
      <c r="V5" s="5"/>
      <c r="W5" s="5"/>
      <c r="X5" s="5"/>
      <c r="Y5" s="5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3"/>
      <c r="AZ5" s="173"/>
      <c r="BA5" s="173"/>
      <c r="BB5" s="173"/>
      <c r="BC5" s="174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75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</row>
    <row r="6" spans="1:2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02"/>
      <c r="O6" s="103"/>
      <c r="P6" s="10"/>
      <c r="Q6" s="10"/>
      <c r="R6" s="10"/>
      <c r="S6" s="5"/>
      <c r="T6" s="5"/>
      <c r="U6" s="5"/>
      <c r="V6" s="5"/>
      <c r="W6" s="5"/>
      <c r="X6" s="5"/>
      <c r="Y6" s="5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3"/>
      <c r="AZ6" s="173"/>
      <c r="BA6" s="173"/>
      <c r="BB6" s="173"/>
      <c r="BC6" s="174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75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</row>
    <row r="7" spans="1:246" ht="15">
      <c r="A7" s="5"/>
      <c r="B7" s="5"/>
      <c r="C7" s="5"/>
      <c r="D7" s="5"/>
      <c r="E7" s="5"/>
      <c r="F7" s="5"/>
      <c r="G7" s="5"/>
      <c r="H7" s="5"/>
      <c r="I7" s="738" t="str">
        <f>IF(MasterSheet!$A$1=1, MasterSheet!C5,MasterSheet!B5)</f>
        <v>CRNA GORA</v>
      </c>
      <c r="J7" s="738"/>
      <c r="K7" s="738"/>
      <c r="L7" s="4"/>
      <c r="M7" s="4"/>
      <c r="N7" s="5"/>
      <c r="O7" s="10"/>
      <c r="P7" s="10"/>
      <c r="Q7" s="5"/>
      <c r="R7" s="5"/>
      <c r="S7" s="5"/>
      <c r="T7" s="5"/>
      <c r="U7" s="5"/>
      <c r="V7" s="5"/>
      <c r="W7" s="5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3"/>
      <c r="AX7" s="173"/>
      <c r="AY7" s="173"/>
      <c r="AZ7" s="173"/>
      <c r="BA7" s="174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75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</row>
    <row r="8" spans="1:246" ht="15">
      <c r="A8" s="5"/>
      <c r="B8" s="5"/>
      <c r="C8" s="5"/>
      <c r="D8" s="5"/>
      <c r="E8" s="5"/>
      <c r="F8" s="5"/>
      <c r="G8" s="5"/>
      <c r="H8" s="738" t="str">
        <f>IF(MasterSheet!$A$1=1,MasterSheet!C6,MasterSheet!B6)</f>
        <v>MINISTARSTVO FINANSIJA</v>
      </c>
      <c r="I8" s="738"/>
      <c r="J8" s="738"/>
      <c r="K8" s="738"/>
      <c r="L8" s="738"/>
      <c r="M8" s="7"/>
      <c r="N8" s="5"/>
      <c r="O8" s="10"/>
      <c r="P8" s="10"/>
      <c r="Q8" s="5"/>
      <c r="R8" s="5"/>
      <c r="S8" s="5"/>
      <c r="T8" s="5"/>
      <c r="U8" s="5"/>
      <c r="V8" s="5"/>
      <c r="W8" s="5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3"/>
      <c r="AX8" s="173"/>
      <c r="AY8" s="173"/>
      <c r="AZ8" s="173"/>
      <c r="BA8" s="174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75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</row>
    <row r="9" spans="1:246" ht="15">
      <c r="A9" s="5"/>
      <c r="B9" s="5"/>
      <c r="C9" s="10"/>
      <c r="D9" s="5"/>
      <c r="E9" s="5"/>
      <c r="F9" s="5"/>
      <c r="G9" s="5"/>
      <c r="H9" s="5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3"/>
      <c r="AX9" s="173"/>
      <c r="AY9" s="173"/>
      <c r="AZ9" s="173"/>
      <c r="BA9" s="174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75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</row>
    <row r="10" spans="1:2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3"/>
      <c r="AX10" s="173"/>
      <c r="AY10" s="173"/>
      <c r="AZ10" s="173"/>
      <c r="BA10" s="174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75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</row>
    <row r="11" spans="1:24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3"/>
      <c r="AX11" s="173"/>
      <c r="AY11" s="173"/>
      <c r="AZ11" s="173"/>
      <c r="BA11" s="174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75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</row>
    <row r="12" spans="1:24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3"/>
      <c r="AX12" s="173"/>
      <c r="AY12" s="173"/>
      <c r="AZ12" s="173"/>
      <c r="BA12" s="174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75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</row>
    <row r="13" spans="1:24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3"/>
      <c r="AX13" s="173"/>
      <c r="AY13" s="173"/>
      <c r="AZ13" s="173"/>
      <c r="BA13" s="174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75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</row>
    <row r="14" spans="1:246" ht="13.5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3"/>
      <c r="AX14" s="173"/>
      <c r="AY14" s="173"/>
      <c r="AZ14" s="173"/>
      <c r="BA14" s="174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75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</row>
    <row r="15" spans="1:246" ht="16.5" customHeight="1" thickTop="1" thickBot="1">
      <c r="A15" s="5"/>
      <c r="B15" s="5"/>
      <c r="C15" s="92" t="s">
        <v>407</v>
      </c>
      <c r="D15" s="781">
        <v>3149000000</v>
      </c>
      <c r="E15" s="782"/>
      <c r="F15" s="783">
        <f>+'2013 - execution'!D14</f>
        <v>3335900000</v>
      </c>
      <c r="G15" s="784"/>
      <c r="H15" s="783">
        <f>+'2014 - plan'!D14</f>
        <v>3516000000</v>
      </c>
      <c r="I15" s="784">
        <v>0</v>
      </c>
      <c r="J15" s="783">
        <v>3730000000</v>
      </c>
      <c r="K15" s="784"/>
      <c r="L15" s="783">
        <v>3968000000</v>
      </c>
      <c r="M15" s="784"/>
      <c r="N15" s="5"/>
      <c r="O15" s="5"/>
      <c r="P15" s="10"/>
      <c r="Q15" s="5"/>
      <c r="R15" s="5"/>
      <c r="S15" s="5"/>
      <c r="T15" s="5"/>
      <c r="U15" s="5"/>
      <c r="V15" s="5"/>
      <c r="W15" s="5"/>
      <c r="X15" s="170"/>
      <c r="Y15" s="170"/>
      <c r="Z15" s="12"/>
      <c r="AA15" s="12"/>
      <c r="AB15" s="12"/>
      <c r="AC15" s="12"/>
      <c r="AD15" s="12"/>
      <c r="AE15" s="12"/>
      <c r="AF15" s="12"/>
      <c r="AG15" s="12"/>
      <c r="AH15" s="12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4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75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</row>
    <row r="16" spans="1:246" ht="16.5" customHeight="1" thickTop="1">
      <c r="A16" s="5"/>
      <c r="B16" s="5"/>
      <c r="C16" s="16"/>
      <c r="D16" s="17"/>
      <c r="E16" s="17"/>
      <c r="F16" s="14"/>
      <c r="G16" s="209"/>
      <c r="H16" s="209"/>
      <c r="I16" s="209"/>
      <c r="J16" s="209"/>
      <c r="K16" s="14"/>
      <c r="L16" s="14"/>
      <c r="M16" s="14"/>
      <c r="N16" s="5"/>
      <c r="O16" s="5"/>
      <c r="P16" s="5"/>
      <c r="Q16" s="5"/>
      <c r="R16" s="5"/>
      <c r="S16" s="5"/>
      <c r="T16" s="5"/>
      <c r="U16" s="5"/>
      <c r="V16" s="5"/>
      <c r="W16" s="5"/>
      <c r="X16" s="170"/>
      <c r="Y16" s="170"/>
      <c r="Z16" s="12"/>
      <c r="AA16" s="12"/>
      <c r="AB16" s="12"/>
      <c r="AC16" s="12"/>
      <c r="AD16" s="12"/>
      <c r="AE16" s="12"/>
      <c r="AF16" s="12"/>
      <c r="AG16" s="12"/>
      <c r="AH16" s="12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4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75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</row>
    <row r="17" spans="1:244" ht="17.25" customHeight="1" thickBot="1">
      <c r="A17" s="5"/>
      <c r="B17" s="13"/>
      <c r="C17" s="177"/>
      <c r="D17" s="207"/>
      <c r="E17" s="177"/>
      <c r="F17" s="208"/>
      <c r="G17" s="206"/>
      <c r="H17" s="206"/>
      <c r="I17" s="206"/>
      <c r="J17" s="210"/>
      <c r="K17" s="210"/>
      <c r="L17" s="163"/>
      <c r="M17" s="163"/>
      <c r="N17" s="5"/>
      <c r="O17" s="5"/>
      <c r="P17" s="5"/>
      <c r="Q17" s="5"/>
      <c r="R17" s="5"/>
      <c r="S17" s="5"/>
      <c r="T17" s="5"/>
      <c r="U17" s="5"/>
      <c r="V17" s="5"/>
      <c r="W17" s="5"/>
      <c r="X17" s="170"/>
      <c r="Y17" s="170"/>
      <c r="Z17" s="163"/>
      <c r="AA17" s="163"/>
      <c r="AB17" s="163"/>
      <c r="AC17" s="163"/>
      <c r="AD17" s="163"/>
      <c r="AE17" s="163"/>
      <c r="AF17" s="163"/>
      <c r="AG17" s="163"/>
      <c r="AH17" s="163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4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75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</row>
    <row r="18" spans="1:244" ht="17.25" customHeight="1" thickTop="1">
      <c r="A18" s="5"/>
      <c r="B18" s="13"/>
      <c r="C18" s="773" t="str">
        <f>IF(MasterSheet!$A$1=1,MasterSheet!C438,MasterSheet!B438)</f>
        <v>Stanje javnog duga, na kraju perioda</v>
      </c>
      <c r="D18" s="768" t="s">
        <v>389</v>
      </c>
      <c r="E18" s="768"/>
      <c r="F18" s="768" t="s">
        <v>398</v>
      </c>
      <c r="G18" s="768"/>
      <c r="H18" s="768">
        <v>2014</v>
      </c>
      <c r="I18" s="768"/>
      <c r="J18" s="768">
        <v>2015</v>
      </c>
      <c r="K18" s="768"/>
      <c r="L18" s="768">
        <v>2016</v>
      </c>
      <c r="M18" s="768"/>
      <c r="N18" s="5"/>
      <c r="O18" s="5"/>
      <c r="P18" s="5"/>
      <c r="Q18" s="5"/>
      <c r="R18" s="5"/>
      <c r="S18" s="5"/>
      <c r="T18" s="5"/>
      <c r="U18" s="5"/>
      <c r="V18" s="5"/>
      <c r="W18" s="5"/>
      <c r="X18" s="170"/>
      <c r="Y18" s="170"/>
      <c r="Z18" s="163"/>
      <c r="AA18" s="163"/>
      <c r="AB18" s="163"/>
      <c r="AC18" s="163"/>
      <c r="AD18" s="163"/>
      <c r="AE18" s="163"/>
      <c r="AF18" s="163"/>
      <c r="AG18" s="163"/>
      <c r="AH18" s="163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4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75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</row>
    <row r="19" spans="1:244" ht="16.5" customHeight="1" thickBot="1">
      <c r="A19" s="5"/>
      <c r="B19" s="5"/>
      <c r="C19" s="774"/>
      <c r="D19" s="96" t="str">
        <f>IF(MasterSheet!$A$1=1,MasterSheet!C258,MasterSheet!C257)</f>
        <v>mil. €</v>
      </c>
      <c r="E19" s="97" t="str">
        <f>IF(MasterSheet!$A$1=1,MasterSheet!D258,MasterSheet!D257)</f>
        <v xml:space="preserve"> % BDP</v>
      </c>
      <c r="F19" s="96" t="str">
        <f>IF(MasterSheet!$A$1=1,MasterSheet!E258,MasterSheet!E257)</f>
        <v>mil. €</v>
      </c>
      <c r="G19" s="97" t="str">
        <f>IF(MasterSheet!$A$1=1,MasterSheet!F258,MasterSheet!F257)</f>
        <v xml:space="preserve"> % BDP</v>
      </c>
      <c r="H19" s="96" t="str">
        <f>IF(MasterSheet!$A$1=1,MasterSheet!G258,MasterSheet!G257)</f>
        <v>mil. €</v>
      </c>
      <c r="I19" s="97" t="str">
        <f>IF(MasterSheet!$A$1=1,MasterSheet!H258,MasterSheet!H257)</f>
        <v xml:space="preserve"> % BDP</v>
      </c>
      <c r="J19" s="96" t="s">
        <v>153</v>
      </c>
      <c r="K19" s="97" t="s">
        <v>154</v>
      </c>
      <c r="L19" s="96" t="s">
        <v>153</v>
      </c>
      <c r="M19" s="97" t="s">
        <v>154</v>
      </c>
      <c r="N19" s="5"/>
      <c r="O19" s="10"/>
      <c r="P19" s="10"/>
      <c r="Q19" s="5"/>
      <c r="R19" s="5"/>
      <c r="S19" s="5"/>
      <c r="T19" s="5"/>
      <c r="U19" s="5"/>
      <c r="V19" s="5"/>
      <c r="W19" s="5"/>
      <c r="X19" s="170"/>
      <c r="Y19" s="170"/>
      <c r="Z19" s="100"/>
      <c r="AA19" s="100"/>
      <c r="AB19" s="100"/>
      <c r="AC19" s="100"/>
      <c r="AD19" s="100"/>
      <c r="AE19" s="100"/>
      <c r="AF19" s="100"/>
      <c r="AG19" s="100"/>
      <c r="AH19" s="100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4"/>
      <c r="BB19" s="789"/>
      <c r="BC19" s="790"/>
      <c r="BD19" s="790"/>
      <c r="BE19" s="790"/>
      <c r="BF19" s="79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75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</row>
    <row r="20" spans="1:244" ht="15" customHeight="1" thickTop="1" thickBot="1">
      <c r="A20" s="5"/>
      <c r="B20" s="5"/>
      <c r="C20" s="93" t="str">
        <f>IF(MasterSheet!$A$1=1,MasterSheet!$C$440,MasterSheet!$B$440)</f>
        <v>Ukupno javni dug</v>
      </c>
      <c r="D20" s="94">
        <f>SUM(D21:D22)</f>
        <v>1699500000</v>
      </c>
      <c r="E20" s="95">
        <f>D20/$D$15*100</f>
        <v>53.969514131470305</v>
      </c>
      <c r="F20" s="94">
        <f>+R31</f>
        <v>1873150000</v>
      </c>
      <c r="G20" s="157">
        <f t="shared" ref="G20:G22" si="0">+S31</f>
        <v>56.151263527084147</v>
      </c>
      <c r="H20" s="155">
        <v>2001300000</v>
      </c>
      <c r="I20" s="154">
        <f>+H20/H$15*100</f>
        <v>56.919795221843003</v>
      </c>
      <c r="J20" s="155">
        <v>2064000000</v>
      </c>
      <c r="K20" s="154">
        <f>+J20/J$15*100</f>
        <v>55.335120643431637</v>
      </c>
      <c r="L20" s="155">
        <v>2091600000</v>
      </c>
      <c r="M20" s="154">
        <f>+L20/L$15*100</f>
        <v>52.711693548387096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170"/>
      <c r="Y20" s="170"/>
      <c r="Z20" s="101"/>
      <c r="AA20" s="101"/>
      <c r="AB20" s="101"/>
      <c r="AC20" s="101"/>
      <c r="AD20" s="101"/>
      <c r="AE20" s="101"/>
      <c r="AF20" s="101"/>
      <c r="AG20" s="101"/>
      <c r="AH20" s="101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74"/>
      <c r="BB20" s="181"/>
      <c r="BC20" s="182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83"/>
      <c r="FW20" s="150"/>
      <c r="FX20" s="150"/>
      <c r="FY20" s="150"/>
      <c r="FZ20" s="150"/>
      <c r="GA20" s="150"/>
      <c r="GB20" s="150"/>
      <c r="GC20" s="150"/>
      <c r="GD20" s="150"/>
      <c r="GE20" s="150"/>
      <c r="GF20" s="175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</row>
    <row r="21" spans="1:244" ht="15" customHeight="1" thickTop="1">
      <c r="A21" s="5"/>
      <c r="B21" s="5"/>
      <c r="C21" s="104" t="str">
        <f>IF(MasterSheet!$A$1=1,MasterSheet!$C$441,MasterSheet!$B$441)</f>
        <v>Dug prema rezidentima</v>
      </c>
      <c r="D21" s="23">
        <v>404500000</v>
      </c>
      <c r="E21" s="22">
        <f>D21/$D$15*100</f>
        <v>12.845347729437917</v>
      </c>
      <c r="F21" s="152">
        <f t="shared" ref="F21:F22" si="1">+R32</f>
        <v>440130000</v>
      </c>
      <c r="G21" s="203">
        <f t="shared" si="0"/>
        <v>13.193740819568934</v>
      </c>
      <c r="H21" s="204">
        <v>388600000</v>
      </c>
      <c r="I21" s="203">
        <f t="shared" ref="I21:K22" si="2">+H21/H$15*100</f>
        <v>11.052332195676906</v>
      </c>
      <c r="J21" s="204">
        <v>332100000</v>
      </c>
      <c r="K21" s="203">
        <f t="shared" si="2"/>
        <v>8.9034852546916881</v>
      </c>
      <c r="L21" s="204">
        <v>282600000</v>
      </c>
      <c r="M21" s="200">
        <f t="shared" ref="M21" si="3">+L21/L$15*100</f>
        <v>7.1219758064516121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170"/>
      <c r="Y21" s="170"/>
      <c r="Z21" s="101"/>
      <c r="AA21" s="101"/>
      <c r="AB21" s="101"/>
      <c r="AC21" s="101"/>
      <c r="AD21" s="101"/>
      <c r="AE21" s="101"/>
      <c r="AF21" s="101"/>
      <c r="AG21" s="101"/>
      <c r="AH21" s="101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74"/>
      <c r="BB21" s="184"/>
      <c r="BC21" s="182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85"/>
      <c r="GB21" s="150"/>
      <c r="GC21" s="150"/>
      <c r="GD21" s="150"/>
      <c r="GE21" s="150"/>
      <c r="GF21" s="175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  <c r="II21" s="150"/>
      <c r="IJ21" s="150"/>
    </row>
    <row r="22" spans="1:244" ht="15" customHeight="1" thickBot="1">
      <c r="A22" s="5"/>
      <c r="B22" s="5"/>
      <c r="C22" s="91" t="str">
        <f>IF(MasterSheet!$A$1=1,MasterSheet!$C$442,MasterSheet!B442)</f>
        <v>Dug prema nerezidentima</v>
      </c>
      <c r="D22" s="90">
        <v>1295000000</v>
      </c>
      <c r="E22" s="140">
        <f>D22/$D$15*100</f>
        <v>41.124166402032394</v>
      </c>
      <c r="F22" s="153">
        <f t="shared" si="1"/>
        <v>1433020000</v>
      </c>
      <c r="G22" s="205">
        <f t="shared" si="0"/>
        <v>42.95752270751521</v>
      </c>
      <c r="H22" s="162">
        <v>1612700000</v>
      </c>
      <c r="I22" s="205">
        <f t="shared" si="2"/>
        <v>45.867463026166099</v>
      </c>
      <c r="J22" s="162">
        <v>1731900000</v>
      </c>
      <c r="K22" s="205">
        <f t="shared" si="2"/>
        <v>46.431635388739942</v>
      </c>
      <c r="L22" s="162">
        <v>1809000000</v>
      </c>
      <c r="M22" s="201">
        <f t="shared" ref="M22" si="4">+L22/L$15*100</f>
        <v>45.58971774193548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170"/>
      <c r="Y22" s="170"/>
      <c r="Z22" s="103"/>
      <c r="AA22" s="103"/>
      <c r="AB22" s="103"/>
      <c r="AC22" s="103"/>
      <c r="AD22" s="103"/>
      <c r="AE22" s="103"/>
      <c r="AF22" s="103"/>
      <c r="AG22" s="103"/>
      <c r="AH22" s="103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74"/>
      <c r="BB22" s="187"/>
      <c r="BC22" s="187"/>
      <c r="BD22" s="150"/>
      <c r="BE22" s="188"/>
      <c r="BF22" s="188"/>
      <c r="BG22" s="188"/>
      <c r="BH22" s="188"/>
      <c r="BI22" s="188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75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</row>
    <row r="23" spans="1:244" ht="15" customHeight="1" thickTop="1">
      <c r="A23" s="5"/>
      <c r="B23" s="5"/>
      <c r="C23" s="53" t="str">
        <f>IF(MasterSheet!$A$1=1,MasterSheet!$C$328,MasterSheet!$B$328)</f>
        <v>Izvor: Ministarstvo finansija Crne Gore</v>
      </c>
      <c r="D23" s="189"/>
      <c r="E23" s="142"/>
      <c r="F23" s="189"/>
      <c r="G23" s="142"/>
      <c r="H23" s="189"/>
      <c r="I23" s="142"/>
      <c r="J23" s="189"/>
      <c r="K23" s="142"/>
      <c r="L23" s="142"/>
      <c r="M23" s="142"/>
      <c r="N23" s="5"/>
      <c r="O23" s="10"/>
      <c r="P23" s="10" t="s">
        <v>397</v>
      </c>
      <c r="Q23" s="5"/>
      <c r="R23" s="5"/>
      <c r="S23" s="5"/>
      <c r="T23" s="5"/>
      <c r="U23" s="5"/>
      <c r="V23" s="5"/>
      <c r="W23" s="5"/>
      <c r="X23" s="170"/>
      <c r="Y23" s="170"/>
      <c r="Z23" s="142"/>
      <c r="AA23" s="142"/>
      <c r="AB23" s="142"/>
      <c r="AC23" s="142"/>
      <c r="AD23" s="142"/>
      <c r="AE23" s="142"/>
      <c r="AF23" s="142"/>
      <c r="AG23" s="142"/>
      <c r="AH23" s="142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1"/>
      <c r="AX23" s="191"/>
      <c r="AY23" s="191"/>
      <c r="AZ23" s="191"/>
      <c r="BA23" s="174"/>
      <c r="BB23" s="192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150"/>
      <c r="GE23" s="150"/>
      <c r="GF23" s="175"/>
      <c r="GG23" s="150"/>
      <c r="GH23" s="150"/>
      <c r="GI23" s="150"/>
      <c r="GJ23" s="150"/>
      <c r="GK23" s="150"/>
      <c r="GL23" s="150"/>
      <c r="GM23" s="150"/>
      <c r="GN23" s="150"/>
      <c r="GO23" s="150"/>
      <c r="GP23" s="150"/>
      <c r="GQ23" s="150"/>
      <c r="GR23" s="150"/>
      <c r="GS23" s="150"/>
      <c r="GT23" s="150"/>
      <c r="GU23" s="150"/>
      <c r="GV23" s="150"/>
      <c r="GW23" s="150"/>
      <c r="GX23" s="150"/>
      <c r="GY23" s="150"/>
      <c r="GZ23" s="150"/>
      <c r="HA23" s="150"/>
      <c r="HB23" s="150"/>
      <c r="HC23" s="150"/>
      <c r="HD23" s="150"/>
      <c r="HE23" s="150"/>
      <c r="HF23" s="150"/>
      <c r="HG23" s="150"/>
      <c r="HH23" s="150"/>
      <c r="HI23" s="150"/>
      <c r="HJ23" s="150"/>
      <c r="HK23" s="150"/>
      <c r="HL23" s="150"/>
      <c r="HM23" s="150"/>
      <c r="HN23" s="150"/>
      <c r="HO23" s="150"/>
      <c r="HP23" s="150"/>
      <c r="HQ23" s="150"/>
      <c r="HR23" s="150"/>
      <c r="HS23" s="150"/>
      <c r="HT23" s="150"/>
      <c r="HU23" s="150"/>
      <c r="HV23" s="150"/>
      <c r="HW23" s="150"/>
      <c r="HX23" s="150"/>
      <c r="HY23" s="150"/>
      <c r="HZ23" s="150"/>
      <c r="IA23" s="150"/>
      <c r="IB23" s="150"/>
      <c r="IC23" s="150"/>
      <c r="ID23" s="150"/>
      <c r="IE23" s="150"/>
      <c r="IF23" s="150"/>
      <c r="IG23" s="150"/>
      <c r="IH23" s="150"/>
      <c r="II23" s="150"/>
      <c r="IJ23" s="150"/>
    </row>
    <row r="24" spans="1:244" ht="15" customHeight="1">
      <c r="A24" s="5"/>
      <c r="B24" s="5"/>
      <c r="C24" s="193"/>
      <c r="D24" s="194"/>
      <c r="E24" s="194"/>
      <c r="F24" s="194"/>
      <c r="G24" s="194"/>
      <c r="H24" s="5"/>
      <c r="I24" s="142"/>
      <c r="J24" s="5"/>
      <c r="K24" s="142"/>
      <c r="L24" s="142"/>
      <c r="M24" s="195"/>
      <c r="N24" s="5"/>
      <c r="O24" s="142"/>
      <c r="P24" s="85"/>
      <c r="Q24" s="195"/>
      <c r="R24" s="5"/>
      <c r="S24" s="142"/>
      <c r="T24" s="5"/>
      <c r="U24" s="142"/>
      <c r="V24" s="5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1"/>
      <c r="AX24" s="191"/>
      <c r="AY24" s="191"/>
      <c r="AZ24" s="191"/>
      <c r="BA24" s="174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75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  <c r="GR24" s="150"/>
      <c r="GS24" s="150"/>
      <c r="GT24" s="150"/>
      <c r="GU24" s="150"/>
      <c r="GV24" s="150"/>
      <c r="GW24" s="150"/>
      <c r="GX24" s="150"/>
      <c r="GY24" s="150"/>
      <c r="GZ24" s="150"/>
      <c r="HA24" s="150"/>
      <c r="HB24" s="150"/>
      <c r="HC24" s="150"/>
      <c r="HD24" s="150"/>
      <c r="HE24" s="150"/>
      <c r="HF24" s="150"/>
      <c r="HG24" s="150"/>
      <c r="HH24" s="150"/>
      <c r="HI24" s="150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0"/>
      <c r="HU24" s="150"/>
      <c r="HV24" s="150"/>
      <c r="HW24" s="150"/>
      <c r="HX24" s="150"/>
      <c r="HY24" s="150"/>
      <c r="HZ24" s="150"/>
      <c r="IA24" s="150"/>
      <c r="IB24" s="150"/>
      <c r="IC24" s="150"/>
      <c r="ID24" s="150"/>
      <c r="IE24" s="150"/>
      <c r="IF24" s="150"/>
      <c r="IG24" s="150"/>
      <c r="IH24" s="150"/>
      <c r="II24" s="150"/>
      <c r="IJ24" s="150"/>
    </row>
    <row r="25" spans="1:244" ht="15" customHeight="1">
      <c r="A25" s="5"/>
      <c r="B25" s="5"/>
      <c r="C25" s="196"/>
      <c r="D25" s="195"/>
      <c r="E25" s="10"/>
      <c r="F25" s="195"/>
      <c r="G25" s="10"/>
      <c r="H25" s="195"/>
      <c r="I25" s="10"/>
      <c r="J25" s="195"/>
      <c r="K25" s="10"/>
      <c r="L25" s="10"/>
      <c r="M25" s="10"/>
      <c r="N25" s="195"/>
      <c r="O25" s="10"/>
      <c r="P25" s="195"/>
      <c r="Q25" s="10"/>
      <c r="R25" s="195"/>
      <c r="S25" s="10"/>
      <c r="T25" s="195"/>
      <c r="U25" s="10"/>
      <c r="V25" s="195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74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75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  <c r="IF25" s="150"/>
      <c r="IG25" s="150"/>
      <c r="IH25" s="150"/>
      <c r="II25" s="150"/>
      <c r="IJ25" s="150"/>
    </row>
    <row r="26" spans="1:244" ht="15" customHeight="1">
      <c r="A26" s="5"/>
      <c r="B26" s="5"/>
      <c r="C26" s="19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75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  <c r="IB26" s="150"/>
      <c r="IC26" s="150"/>
      <c r="ID26" s="150"/>
      <c r="IE26" s="150"/>
      <c r="IF26" s="150"/>
      <c r="IG26" s="150"/>
      <c r="IH26" s="150"/>
      <c r="II26" s="150"/>
      <c r="IJ26" s="150"/>
    </row>
    <row r="27" spans="1:244" ht="15" customHeight="1" thickBot="1">
      <c r="A27" s="5"/>
      <c r="B27" s="5"/>
      <c r="C27" s="196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75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</row>
    <row r="28" spans="1:244" ht="15" customHeight="1" thickTop="1">
      <c r="A28" s="5"/>
      <c r="B28" s="5"/>
      <c r="C28" s="775" t="str">
        <f>IF(MasterSheet!$A$1=1,MasterSheet!B445,MasterSheet!B444)</f>
        <v>Stanje javnog duga, kvartalno</v>
      </c>
      <c r="D28" s="786">
        <v>2012</v>
      </c>
      <c r="E28" s="787"/>
      <c r="F28" s="787"/>
      <c r="G28" s="787"/>
      <c r="H28" s="787"/>
      <c r="I28" s="787"/>
      <c r="J28" s="787"/>
      <c r="K28" s="787"/>
      <c r="L28" s="786">
        <v>2013</v>
      </c>
      <c r="M28" s="787"/>
      <c r="N28" s="787"/>
      <c r="O28" s="787"/>
      <c r="P28" s="787"/>
      <c r="Q28" s="787"/>
      <c r="R28" s="787"/>
      <c r="S28" s="788"/>
      <c r="T28" s="766"/>
      <c r="U28" s="767"/>
      <c r="V28" s="767"/>
      <c r="W28" s="767"/>
      <c r="X28" s="767"/>
      <c r="Y28" s="767"/>
      <c r="Z28" s="767"/>
      <c r="AA28" s="767"/>
      <c r="AB28" s="89"/>
      <c r="AC28" s="89"/>
      <c r="AD28" s="89"/>
      <c r="AE28" s="89"/>
      <c r="AF28" s="89"/>
      <c r="AG28" s="89"/>
      <c r="AH28" s="89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74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75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</row>
    <row r="29" spans="1:244" ht="15" customHeight="1">
      <c r="A29" s="5"/>
      <c r="B29" s="5"/>
      <c r="C29" s="776"/>
      <c r="D29" s="779" t="str">
        <f>IF(MasterSheet!$A$1=1,MasterSheet!$C$445,MasterSheet!$C$444)</f>
        <v>I kvartal</v>
      </c>
      <c r="E29" s="780"/>
      <c r="F29" s="779" t="str">
        <f>IF(MasterSheet!$A$1=1,MasterSheet!$D$445,MasterSheet!$D$444)</f>
        <v>II kvartal</v>
      </c>
      <c r="G29" s="780"/>
      <c r="H29" s="779" t="str">
        <f>IF(MasterSheet!$A$1=1,MasterSheet!$E$445,MasterSheet!$E$444)</f>
        <v>III kvartal</v>
      </c>
      <c r="I29" s="780"/>
      <c r="J29" s="779" t="str">
        <f>IF(MasterSheet!$A$1=1,MasterSheet!$F$445,MasterSheet!$F$444)</f>
        <v>IV kvartal</v>
      </c>
      <c r="K29" s="780"/>
      <c r="L29" s="779" t="str">
        <f>IF(MasterSheet!$A$1=1,MasterSheet!$C$445,MasterSheet!$C$444)</f>
        <v>I kvartal</v>
      </c>
      <c r="M29" s="780"/>
      <c r="N29" s="779" t="str">
        <f>IF(MasterSheet!$A$1=1,MasterSheet!$D$445,MasterSheet!$D$444)</f>
        <v>II kvartal</v>
      </c>
      <c r="O29" s="780"/>
      <c r="P29" s="779" t="str">
        <f>IF(MasterSheet!$A$1=1,MasterSheet!$E$445,MasterSheet!$E$444)</f>
        <v>III kvartal</v>
      </c>
      <c r="Q29" s="780"/>
      <c r="R29" s="779" t="str">
        <f>IF(MasterSheet!$A$1=1,MasterSheet!$F$445,MasterSheet!$F$444)</f>
        <v>IV kvartal</v>
      </c>
      <c r="S29" s="785"/>
      <c r="T29" s="769"/>
      <c r="U29" s="770"/>
      <c r="V29" s="770"/>
      <c r="W29" s="770"/>
      <c r="X29" s="770"/>
      <c r="Y29" s="770"/>
      <c r="Z29" s="770"/>
      <c r="AA29" s="770"/>
      <c r="AB29" s="89"/>
      <c r="AC29" s="89"/>
      <c r="AD29" s="89"/>
      <c r="AE29" s="89"/>
      <c r="AF29" s="89"/>
      <c r="AG29" s="89"/>
      <c r="AH29" s="89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74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75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  <c r="IB29" s="150"/>
      <c r="IC29" s="150"/>
      <c r="ID29" s="150"/>
      <c r="IE29" s="150"/>
      <c r="IF29" s="150"/>
      <c r="IG29" s="150"/>
      <c r="IH29" s="150"/>
      <c r="II29" s="150"/>
      <c r="IJ29" s="150"/>
    </row>
    <row r="30" spans="1:244" ht="15" customHeight="1" thickBot="1">
      <c r="A30" s="5"/>
      <c r="B30" s="5"/>
      <c r="C30" s="777"/>
      <c r="D30" s="98" t="str">
        <f>IF(MasterSheet!$A$1=1,MasterSheet!$C$258,MasterSheet!$C$257)</f>
        <v>mil. €</v>
      </c>
      <c r="E30" s="99" t="str">
        <f>IF(MasterSheet!$A$1=1,MasterSheet!$D$258,MasterSheet!$D$257)</f>
        <v xml:space="preserve"> % BDP</v>
      </c>
      <c r="F30" s="98" t="str">
        <f>IF(MasterSheet!$A$1=1,MasterSheet!$C$258,MasterSheet!$C$257)</f>
        <v>mil. €</v>
      </c>
      <c r="G30" s="99" t="str">
        <f>IF(MasterSheet!$A$1=1,MasterSheet!$D$258,MasterSheet!$D$257)</f>
        <v xml:space="preserve"> % BDP</v>
      </c>
      <c r="H30" s="98" t="str">
        <f>IF(MasterSheet!$A$1=1,MasterSheet!$C$258,MasterSheet!$C$257)</f>
        <v>mil. €</v>
      </c>
      <c r="I30" s="99" t="str">
        <f>IF(MasterSheet!$A$1=1,MasterSheet!$D$258,MasterSheet!$D$257)</f>
        <v xml:space="preserve"> % BDP</v>
      </c>
      <c r="J30" s="98" t="str">
        <f>IF(MasterSheet!$A$1=1,MasterSheet!$C$258,MasterSheet!$C$257)</f>
        <v>mil. €</v>
      </c>
      <c r="K30" s="158" t="str">
        <f>IF(MasterSheet!$A$1=1,MasterSheet!$D$258,MasterSheet!$D$257)</f>
        <v xml:space="preserve"> % BDP</v>
      </c>
      <c r="L30" s="98" t="str">
        <f>IF(MasterSheet!$A$1=1,MasterSheet!$C$258,MasterSheet!$C$257)</f>
        <v>mil. €</v>
      </c>
      <c r="M30" s="99" t="str">
        <f>IF(MasterSheet!$A$1=1,MasterSheet!$D$258,MasterSheet!$D$257)</f>
        <v xml:space="preserve"> % BDP</v>
      </c>
      <c r="N30" s="98" t="str">
        <f>IF(MasterSheet!$A$1=1,MasterSheet!$C$258,MasterSheet!$C$257)</f>
        <v>mil. €</v>
      </c>
      <c r="O30" s="99" t="str">
        <f>IF(MasterSheet!$A$1=1,MasterSheet!$D$258,MasterSheet!$D$257)</f>
        <v xml:space="preserve"> % BDP</v>
      </c>
      <c r="P30" s="98" t="str">
        <f>IF(MasterSheet!$A$1=1,MasterSheet!$C$258,MasterSheet!$C$257)</f>
        <v>mil. €</v>
      </c>
      <c r="Q30" s="99" t="str">
        <f>IF(MasterSheet!$A$1=1,MasterSheet!$D$258,MasterSheet!$D$257)</f>
        <v xml:space="preserve"> % BDP</v>
      </c>
      <c r="R30" s="98" t="str">
        <f>IF(MasterSheet!$A$1=1,MasterSheet!$C$258,MasterSheet!$C$257)</f>
        <v>mil. €</v>
      </c>
      <c r="S30" s="99" t="str">
        <f>IF(MasterSheet!$A$1=1,MasterSheet!$D$258,MasterSheet!$D$257)</f>
        <v xml:space="preserve"> % BDP</v>
      </c>
      <c r="T30" s="202"/>
      <c r="U30" s="100"/>
      <c r="V30" s="100"/>
      <c r="W30" s="100"/>
      <c r="X30" s="100"/>
      <c r="Y30" s="100"/>
      <c r="Z30" s="100"/>
      <c r="AA30" s="100"/>
      <c r="AB30" s="89"/>
      <c r="AC30" s="89"/>
      <c r="AD30" s="89"/>
      <c r="AE30" s="89"/>
      <c r="AF30" s="89"/>
      <c r="AG30" s="89"/>
      <c r="AH30" s="89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74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0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75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  <c r="GR30" s="150"/>
      <c r="GS30" s="150"/>
      <c r="GT30" s="150"/>
      <c r="GU30" s="150"/>
      <c r="GV30" s="150"/>
      <c r="GW30" s="150"/>
      <c r="GX30" s="150"/>
      <c r="GY30" s="150"/>
      <c r="GZ30" s="150"/>
      <c r="HA30" s="150"/>
      <c r="HB30" s="150"/>
      <c r="HC30" s="150"/>
      <c r="HD30" s="150"/>
      <c r="HE30" s="150"/>
      <c r="HF30" s="150"/>
      <c r="HG30" s="150"/>
      <c r="HH30" s="150"/>
      <c r="HI30" s="150"/>
      <c r="HJ30" s="150"/>
      <c r="HK30" s="150"/>
      <c r="HL30" s="150"/>
      <c r="HM30" s="150"/>
      <c r="HN30" s="150"/>
      <c r="HO30" s="150"/>
      <c r="HP30" s="150"/>
      <c r="HQ30" s="150"/>
      <c r="HR30" s="150"/>
      <c r="HS30" s="150"/>
      <c r="HT30" s="150"/>
      <c r="HU30" s="150"/>
      <c r="HV30" s="150"/>
      <c r="HW30" s="150"/>
      <c r="HX30" s="150"/>
      <c r="HY30" s="150"/>
      <c r="HZ30" s="150"/>
      <c r="IA30" s="150"/>
      <c r="IB30" s="150"/>
      <c r="IC30" s="150"/>
      <c r="ID30" s="150"/>
      <c r="IE30" s="150"/>
      <c r="IF30" s="150"/>
      <c r="IG30" s="150"/>
      <c r="IH30" s="150"/>
      <c r="II30" s="150"/>
      <c r="IJ30" s="150"/>
    </row>
    <row r="31" spans="1:244" ht="15" customHeight="1" thickTop="1" thickBot="1">
      <c r="A31" s="5"/>
      <c r="B31" s="5"/>
      <c r="C31" s="93" t="str">
        <f>IF(MasterSheet!$A$1=1,MasterSheet!$C$440,MasterSheet!$B$440)</f>
        <v>Ukupno javni dug</v>
      </c>
      <c r="D31" s="151">
        <f>SUM(D32:D33)</f>
        <v>1534800000</v>
      </c>
      <c r="E31" s="154">
        <f>D31/$D$15*100</f>
        <v>48.739282311845031</v>
      </c>
      <c r="F31" s="151">
        <f>SUM(F32:F33)</f>
        <v>1629600000</v>
      </c>
      <c r="G31" s="154">
        <f>F31/$D$15*100</f>
        <v>51.749761829152106</v>
      </c>
      <c r="H31" s="151">
        <f>SUM(H32:H33)</f>
        <v>1707200000</v>
      </c>
      <c r="I31" s="154">
        <f>H31/$D$15*100</f>
        <v>54.214036201968874</v>
      </c>
      <c r="J31" s="151">
        <f>SUM(J32:J33)</f>
        <v>1699500000</v>
      </c>
      <c r="K31" s="159">
        <f>J31/$D$15*100</f>
        <v>53.969514131470305</v>
      </c>
      <c r="L31" s="155">
        <v>1755700000</v>
      </c>
      <c r="M31" s="154">
        <f>+L31/$F$15*100</f>
        <v>52.630474534608354</v>
      </c>
      <c r="N31" s="155">
        <v>1760900000</v>
      </c>
      <c r="O31" s="154">
        <f>+N31/$F$15*100</f>
        <v>52.786354507029586</v>
      </c>
      <c r="P31" s="155">
        <v>1846500000</v>
      </c>
      <c r="Q31" s="154">
        <f>+P31/$F$15*100</f>
        <v>55.352378668425317</v>
      </c>
      <c r="R31" s="155">
        <v>1873150000</v>
      </c>
      <c r="S31" s="154">
        <f>+R31/$F$15*100</f>
        <v>56.151263527084147</v>
      </c>
      <c r="T31" s="61"/>
      <c r="U31" s="101"/>
      <c r="V31" s="63"/>
      <c r="W31" s="101"/>
      <c r="X31" s="63"/>
      <c r="Y31" s="101"/>
      <c r="Z31" s="63"/>
      <c r="AA31" s="101"/>
      <c r="AB31" s="89"/>
      <c r="AC31" s="89"/>
      <c r="AD31" s="89"/>
      <c r="AE31" s="89"/>
      <c r="AF31" s="89"/>
      <c r="AG31" s="89"/>
      <c r="AH31" s="89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74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75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</row>
    <row r="32" spans="1:244" ht="15" customHeight="1" thickTop="1">
      <c r="A32" s="5"/>
      <c r="B32" s="5"/>
      <c r="C32" s="104" t="str">
        <f>IF(MasterSheet!$A$1=1,MasterSheet!$C$441,MasterSheet!$B$441)</f>
        <v>Dug prema rezidentima</v>
      </c>
      <c r="D32" s="23">
        <v>426500000</v>
      </c>
      <c r="E32" s="200">
        <f t="shared" ref="E32:E33" si="5">D32/$D$15*100</f>
        <v>13.543982216576692</v>
      </c>
      <c r="F32" s="23">
        <v>424100000</v>
      </c>
      <c r="G32" s="200">
        <f t="shared" ref="G32:G33" si="6">F32/$D$15*100</f>
        <v>13.46776754525246</v>
      </c>
      <c r="H32" s="23">
        <v>399600000</v>
      </c>
      <c r="I32" s="200">
        <f t="shared" ref="I32:I33" si="7">H32/$D$15*100</f>
        <v>12.68974277548428</v>
      </c>
      <c r="J32" s="23">
        <f>+D21</f>
        <v>404500000</v>
      </c>
      <c r="K32" s="200">
        <f t="shared" ref="K32:K33" si="8">J32/$D$15*100</f>
        <v>12.845347729437917</v>
      </c>
      <c r="L32" s="23">
        <v>420300000</v>
      </c>
      <c r="M32" s="200">
        <f t="shared" ref="M32:O33" si="9">+L32/$F$15*100</f>
        <v>12.599298540124105</v>
      </c>
      <c r="N32" s="23">
        <v>442700000</v>
      </c>
      <c r="O32" s="200">
        <f t="shared" si="9"/>
        <v>13.27078149824635</v>
      </c>
      <c r="P32" s="23">
        <v>480900000</v>
      </c>
      <c r="Q32" s="200">
        <f t="shared" ref="Q32" si="10">+P32/$F$15*100</f>
        <v>14.415899757186967</v>
      </c>
      <c r="R32" s="23">
        <v>440130000</v>
      </c>
      <c r="S32" s="200">
        <f t="shared" ref="S32" si="11">+R32/$F$15*100</f>
        <v>13.193740819568934</v>
      </c>
      <c r="T32" s="161"/>
      <c r="U32" s="103"/>
      <c r="V32" s="102"/>
      <c r="W32" s="103"/>
      <c r="X32" s="102"/>
      <c r="Y32" s="103"/>
      <c r="Z32" s="102"/>
      <c r="AA32" s="103"/>
      <c r="AB32" s="89"/>
      <c r="AC32" s="89"/>
      <c r="AD32" s="89"/>
      <c r="AE32" s="89"/>
      <c r="AF32" s="89"/>
      <c r="AG32" s="89"/>
      <c r="AH32" s="89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74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75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  <c r="IB32" s="150"/>
      <c r="IC32" s="150"/>
      <c r="ID32" s="150"/>
      <c r="IE32" s="150"/>
      <c r="IF32" s="150"/>
      <c r="IG32" s="150"/>
      <c r="IH32" s="150"/>
      <c r="II32" s="150"/>
      <c r="IJ32" s="150"/>
    </row>
    <row r="33" spans="1:244" ht="15" customHeight="1" thickBot="1">
      <c r="A33" s="5"/>
      <c r="B33" s="5"/>
      <c r="C33" s="156" t="str">
        <f>IF(MasterSheet!$A$1=1,MasterSheet!$C$442,MasterSheet!B442)</f>
        <v>Dug prema nerezidentima</v>
      </c>
      <c r="D33" s="90">
        <v>1108300000</v>
      </c>
      <c r="E33" s="201">
        <f t="shared" si="5"/>
        <v>35.195300095268337</v>
      </c>
      <c r="F33" s="90">
        <v>1205500000</v>
      </c>
      <c r="G33" s="201">
        <f t="shared" si="6"/>
        <v>38.28199428389965</v>
      </c>
      <c r="H33" s="90">
        <v>1307600000</v>
      </c>
      <c r="I33" s="201">
        <f t="shared" si="7"/>
        <v>41.524293426484597</v>
      </c>
      <c r="J33" s="90">
        <f>+D22</f>
        <v>1295000000</v>
      </c>
      <c r="K33" s="201">
        <f t="shared" si="8"/>
        <v>41.124166402032394</v>
      </c>
      <c r="L33" s="90">
        <v>1335400000</v>
      </c>
      <c r="M33" s="201">
        <f t="shared" si="9"/>
        <v>40.031175994484244</v>
      </c>
      <c r="N33" s="90">
        <v>1318200000</v>
      </c>
      <c r="O33" s="201">
        <f t="shared" si="9"/>
        <v>39.515573008783242</v>
      </c>
      <c r="P33" s="90">
        <v>1365600000</v>
      </c>
      <c r="Q33" s="201">
        <f t="shared" ref="Q33" si="12">+P33/$F$15*100</f>
        <v>40.936478911238346</v>
      </c>
      <c r="R33" s="90">
        <v>1433020000</v>
      </c>
      <c r="S33" s="201">
        <f t="shared" ref="S33" si="13">+R33/$F$15*100</f>
        <v>42.95752270751521</v>
      </c>
      <c r="T33" s="161"/>
      <c r="U33" s="103"/>
      <c r="V33" s="102"/>
      <c r="W33" s="103"/>
      <c r="X33" s="102"/>
      <c r="Y33" s="103"/>
      <c r="Z33" s="102"/>
      <c r="AA33" s="103"/>
      <c r="AB33" s="89"/>
      <c r="AC33" s="89"/>
      <c r="AD33" s="89"/>
      <c r="AE33" s="89"/>
      <c r="AF33" s="89"/>
      <c r="AG33" s="89"/>
      <c r="AH33" s="89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74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75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  <c r="GR33" s="150"/>
      <c r="GS33" s="150"/>
      <c r="GT33" s="150"/>
      <c r="GU33" s="150"/>
      <c r="GV33" s="150"/>
      <c r="GW33" s="150"/>
      <c r="GX33" s="150"/>
      <c r="GY33" s="150"/>
      <c r="GZ33" s="150"/>
      <c r="HA33" s="150"/>
      <c r="HB33" s="150"/>
      <c r="HC33" s="150"/>
      <c r="HD33" s="150"/>
      <c r="HE33" s="150"/>
      <c r="HF33" s="150"/>
      <c r="HG33" s="150"/>
      <c r="HH33" s="150"/>
      <c r="HI33" s="150"/>
      <c r="HJ33" s="150"/>
      <c r="HK33" s="150"/>
      <c r="HL33" s="150"/>
      <c r="HM33" s="150"/>
      <c r="HN33" s="150"/>
      <c r="HO33" s="150"/>
      <c r="HP33" s="150"/>
      <c r="HQ33" s="150"/>
      <c r="HR33" s="150"/>
      <c r="HS33" s="150"/>
      <c r="HT33" s="150"/>
      <c r="HU33" s="150"/>
      <c r="HV33" s="150"/>
      <c r="HW33" s="150"/>
      <c r="HX33" s="150"/>
      <c r="HY33" s="150"/>
      <c r="HZ33" s="150"/>
      <c r="IA33" s="150"/>
      <c r="IB33" s="150"/>
      <c r="IC33" s="150"/>
      <c r="ID33" s="150"/>
      <c r="IE33" s="150"/>
      <c r="IF33" s="150"/>
      <c r="IG33" s="150"/>
      <c r="IH33" s="150"/>
      <c r="II33" s="150"/>
      <c r="IJ33" s="150"/>
    </row>
    <row r="34" spans="1:244" ht="15" customHeight="1" thickTop="1">
      <c r="A34" s="5"/>
      <c r="B34" s="5"/>
      <c r="C34" s="53" t="str">
        <f>IF(MasterSheet!$A$1=1,MasterSheet!$C$328,MasterSheet!$B$328)</f>
        <v>Izvor: Ministarstvo finansija Crne Gore</v>
      </c>
      <c r="D34" s="189"/>
      <c r="E34" s="142"/>
      <c r="F34" s="189"/>
      <c r="G34" s="142"/>
      <c r="H34" s="189"/>
      <c r="I34" s="142"/>
      <c r="J34" s="189"/>
      <c r="K34" s="142"/>
      <c r="L34" s="142"/>
      <c r="M34" s="142"/>
      <c r="N34" s="189"/>
      <c r="O34" s="142"/>
      <c r="P34" s="189"/>
      <c r="Q34" s="142"/>
      <c r="R34" s="189"/>
      <c r="S34" s="142"/>
      <c r="T34" s="189"/>
      <c r="U34" s="142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74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75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  <c r="HZ34" s="150"/>
      <c r="IA34" s="150"/>
      <c r="IB34" s="150"/>
      <c r="IC34" s="150"/>
      <c r="ID34" s="150"/>
      <c r="IE34" s="150"/>
      <c r="IF34" s="150"/>
      <c r="IG34" s="150"/>
      <c r="IH34" s="150"/>
      <c r="II34" s="150"/>
      <c r="IJ34" s="150"/>
    </row>
    <row r="35" spans="1:244" ht="15" customHeight="1">
      <c r="A35" s="5"/>
      <c r="B35" s="5"/>
      <c r="C35" s="196"/>
      <c r="D35" s="194"/>
      <c r="E35" s="194"/>
      <c r="F35" s="194"/>
      <c r="G35" s="194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74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75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</row>
    <row r="36" spans="1:244" ht="15" customHeight="1">
      <c r="A36" s="5"/>
      <c r="B36" s="5"/>
      <c r="C36" s="19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74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75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  <c r="GR36" s="150"/>
      <c r="GS36" s="150"/>
      <c r="GT36" s="150"/>
      <c r="GU36" s="150"/>
      <c r="GV36" s="150"/>
      <c r="GW36" s="150"/>
      <c r="GX36" s="150"/>
      <c r="GY36" s="150"/>
      <c r="GZ36" s="150"/>
      <c r="HA36" s="150"/>
      <c r="HB36" s="150"/>
      <c r="HC36" s="150"/>
      <c r="HD36" s="150"/>
      <c r="HE36" s="150"/>
      <c r="HF36" s="150"/>
      <c r="HG36" s="150"/>
      <c r="HH36" s="150"/>
      <c r="HI36" s="150"/>
      <c r="HJ36" s="150"/>
      <c r="HK36" s="150"/>
      <c r="HL36" s="150"/>
      <c r="HM36" s="150"/>
      <c r="HN36" s="150"/>
      <c r="HO36" s="150"/>
      <c r="HP36" s="150"/>
      <c r="HQ36" s="150"/>
      <c r="HR36" s="150"/>
      <c r="HS36" s="150"/>
      <c r="HT36" s="150"/>
      <c r="HU36" s="150"/>
      <c r="HV36" s="150"/>
      <c r="HW36" s="150"/>
      <c r="HX36" s="150"/>
      <c r="HY36" s="150"/>
      <c r="HZ36" s="150"/>
      <c r="IA36" s="150"/>
      <c r="IB36" s="150"/>
      <c r="IC36" s="150"/>
      <c r="ID36" s="150"/>
      <c r="IE36" s="150"/>
      <c r="IF36" s="150"/>
      <c r="IG36" s="150"/>
      <c r="IH36" s="150"/>
      <c r="II36" s="150"/>
      <c r="IJ36" s="150"/>
    </row>
    <row r="37" spans="1:244" ht="15" customHeight="1">
      <c r="A37" s="5"/>
      <c r="B37" s="5"/>
      <c r="C37" s="19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74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75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</row>
    <row r="38" spans="1:244" ht="15" customHeight="1" thickBot="1">
      <c r="A38" s="5"/>
      <c r="B38" s="5"/>
      <c r="C38" s="19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74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75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</row>
    <row r="39" spans="1:244" ht="15" customHeight="1" thickTop="1" thickBot="1">
      <c r="A39" s="5"/>
      <c r="B39" s="5"/>
      <c r="C39" s="775" t="str">
        <f>IF(MasterSheet!$A$1=1,MasterSheet!B447,MasterSheet!B446)</f>
        <v>Stanje javnog duga, po mjesecima</v>
      </c>
      <c r="D39" s="763">
        <v>2014</v>
      </c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64"/>
      <c r="S39" s="764"/>
      <c r="T39" s="764"/>
      <c r="U39" s="764"/>
      <c r="V39" s="764"/>
      <c r="W39" s="764"/>
      <c r="X39" s="764"/>
      <c r="Y39" s="764"/>
      <c r="Z39" s="764"/>
      <c r="AA39" s="765"/>
      <c r="AB39" s="10"/>
      <c r="AC39" s="10"/>
      <c r="AD39" s="10"/>
      <c r="AE39" s="10"/>
      <c r="AF39" s="10"/>
      <c r="AG39" s="10"/>
      <c r="AH39" s="1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74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75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</row>
    <row r="40" spans="1:244" ht="15" customHeight="1" thickTop="1">
      <c r="A40" s="5"/>
      <c r="B40" s="5"/>
      <c r="C40" s="776"/>
      <c r="D40" s="771" t="str">
        <f>'2013 - plan'!D18</f>
        <v>Januar</v>
      </c>
      <c r="E40" s="772"/>
      <c r="F40" s="771" t="str">
        <f>'2013 - plan'!E18</f>
        <v>Februar</v>
      </c>
      <c r="G40" s="778"/>
      <c r="H40" s="771" t="str">
        <f>'2013 - plan'!F18</f>
        <v>Mart</v>
      </c>
      <c r="I40" s="778"/>
      <c r="J40" s="771" t="str">
        <f>'2013 - plan'!G18</f>
        <v>April</v>
      </c>
      <c r="K40" s="778"/>
      <c r="L40" s="771" t="str">
        <f>'2013 - plan'!H18</f>
        <v>Maj</v>
      </c>
      <c r="M40" s="778"/>
      <c r="N40" s="771" t="str">
        <f>'2013 - plan'!I18</f>
        <v>Jun</v>
      </c>
      <c r="O40" s="778"/>
      <c r="P40" s="771" t="str">
        <f>'2013 - plan'!J18</f>
        <v>Jul</v>
      </c>
      <c r="Q40" s="778"/>
      <c r="R40" s="771" t="str">
        <f>'2013 - plan'!K18</f>
        <v>Avgust</v>
      </c>
      <c r="S40" s="778"/>
      <c r="T40" s="771" t="str">
        <f>'2013 - plan'!L18</f>
        <v>Septembar</v>
      </c>
      <c r="U40" s="778"/>
      <c r="V40" s="761" t="str">
        <f>'2013 - plan'!M18</f>
        <v>Oktobar</v>
      </c>
      <c r="W40" s="762"/>
      <c r="X40" s="761" t="str">
        <f>'2013 - plan'!N18</f>
        <v>Novembar</v>
      </c>
      <c r="Y40" s="762"/>
      <c r="Z40" s="761" t="str">
        <f>'2013 - plan'!O18</f>
        <v>Decembar</v>
      </c>
      <c r="AA40" s="762"/>
      <c r="AB40" s="10"/>
      <c r="AC40" s="10"/>
      <c r="AD40" s="10"/>
      <c r="AE40" s="10"/>
      <c r="AF40" s="10"/>
      <c r="AG40" s="10"/>
      <c r="AH40" s="1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74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75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</row>
    <row r="41" spans="1:244" ht="15" customHeight="1" thickBot="1">
      <c r="A41" s="5"/>
      <c r="B41" s="5"/>
      <c r="C41" s="777"/>
      <c r="D41" s="98" t="str">
        <f>IF(MasterSheet!$A$1=1,MasterSheet!$C$258,MasterSheet!$C$257)</f>
        <v>mil. €</v>
      </c>
      <c r="E41" s="99" t="str">
        <f>IF(MasterSheet!$A$1=1,MasterSheet!$D$258,MasterSheet!$D$257)</f>
        <v xml:space="preserve"> % BDP</v>
      </c>
      <c r="F41" s="98" t="str">
        <f>IF(MasterSheet!$A$1=1,MasterSheet!$C$258,MasterSheet!$C$257)</f>
        <v>mil. €</v>
      </c>
      <c r="G41" s="99" t="str">
        <f>IF(MasterSheet!$A$1=1,MasterSheet!$D$258,MasterSheet!$D$257)</f>
        <v xml:space="preserve"> % BDP</v>
      </c>
      <c r="H41" s="98" t="str">
        <f>IF(MasterSheet!$A$1=1,MasterSheet!$C$258,MasterSheet!$C$257)</f>
        <v>mil. €</v>
      </c>
      <c r="I41" s="99" t="str">
        <f>IF(MasterSheet!$A$1=1,MasterSheet!$D$258,MasterSheet!$D$257)</f>
        <v xml:space="preserve"> % BDP</v>
      </c>
      <c r="J41" s="98" t="str">
        <f>IF(MasterSheet!$A$1=1,MasterSheet!$C$258,MasterSheet!$C$257)</f>
        <v>mil. €</v>
      </c>
      <c r="K41" s="99" t="str">
        <f>IF(MasterSheet!$A$1=1,MasterSheet!$D$258,MasterSheet!$D$257)</f>
        <v xml:space="preserve"> % BDP</v>
      </c>
      <c r="L41" s="98" t="str">
        <f>IF(MasterSheet!$A$1=1,MasterSheet!$C$258,MasterSheet!$C$257)</f>
        <v>mil. €</v>
      </c>
      <c r="M41" s="99" t="str">
        <f>IF(MasterSheet!$A$1=1,MasterSheet!$D$258,MasterSheet!$D$257)</f>
        <v xml:space="preserve"> % BDP</v>
      </c>
      <c r="N41" s="98" t="str">
        <f>IF(MasterSheet!$A$1=1,MasterSheet!$C$258,MasterSheet!$C$257)</f>
        <v>mil. €</v>
      </c>
      <c r="O41" s="99" t="str">
        <f>IF(MasterSheet!$A$1=1,MasterSheet!$D$258,MasterSheet!$D$257)</f>
        <v xml:space="preserve"> % BDP</v>
      </c>
      <c r="P41" s="98" t="str">
        <f>IF(MasterSheet!$A$1=1,MasterSheet!$C$258,MasterSheet!$C$257)</f>
        <v>mil. €</v>
      </c>
      <c r="Q41" s="99" t="str">
        <f>IF(MasterSheet!$A$1=1,MasterSheet!$D$258,MasterSheet!$D$257)</f>
        <v xml:space="preserve"> % BDP</v>
      </c>
      <c r="R41" s="98" t="str">
        <f>IF(MasterSheet!$A$1=1,MasterSheet!$C$258,MasterSheet!$C$257)</f>
        <v>mil. €</v>
      </c>
      <c r="S41" s="99" t="str">
        <f>IF(MasterSheet!$A$1=1,MasterSheet!$D$258,MasterSheet!$D$257)</f>
        <v xml:space="preserve"> % BDP</v>
      </c>
      <c r="T41" s="98" t="str">
        <f>IF(MasterSheet!$A$1=1,MasterSheet!$C$258,MasterSheet!$C$257)</f>
        <v>mil. €</v>
      </c>
      <c r="U41" s="99" t="str">
        <f>IF(MasterSheet!$A$1=1,MasterSheet!$D$258,MasterSheet!$D$257)</f>
        <v xml:space="preserve"> % BDP</v>
      </c>
      <c r="V41" s="98" t="str">
        <f>IF(MasterSheet!$A$1=1,MasterSheet!$C$258,MasterSheet!$C$257)</f>
        <v>mil. €</v>
      </c>
      <c r="W41" s="99" t="str">
        <f>IF(MasterSheet!$A$1=1,MasterSheet!$D$258,MasterSheet!$D$257)</f>
        <v xml:space="preserve"> % BDP</v>
      </c>
      <c r="X41" s="98" t="str">
        <f>IF(MasterSheet!$A$1=1,MasterSheet!$C$258,MasterSheet!$C$257)</f>
        <v>mil. €</v>
      </c>
      <c r="Y41" s="99" t="str">
        <f>IF(MasterSheet!$A$1=1,MasterSheet!$D$258,MasterSheet!$D$257)</f>
        <v xml:space="preserve"> % BDP</v>
      </c>
      <c r="Z41" s="98" t="str">
        <f>IF(MasterSheet!$A$1=1,MasterSheet!$C$258,MasterSheet!$C$257)</f>
        <v>mil. €</v>
      </c>
      <c r="AA41" s="99" t="str">
        <f>IF(MasterSheet!$A$1=1,MasterSheet!$D$258,MasterSheet!$D$257)</f>
        <v xml:space="preserve"> % BDP</v>
      </c>
      <c r="AB41" s="10"/>
      <c r="AC41" s="10"/>
      <c r="AD41" s="10"/>
      <c r="AE41" s="10"/>
      <c r="AF41" s="10"/>
      <c r="AG41" s="10"/>
      <c r="AH41" s="1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74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75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  <c r="HZ41" s="150"/>
      <c r="IA41" s="150"/>
      <c r="IB41" s="150"/>
      <c r="IC41" s="150"/>
      <c r="ID41" s="150"/>
      <c r="IE41" s="150"/>
      <c r="IF41" s="150"/>
      <c r="IG41" s="150"/>
      <c r="IH41" s="150"/>
      <c r="II41" s="150"/>
      <c r="IJ41" s="150"/>
    </row>
    <row r="42" spans="1:244" ht="15" customHeight="1" thickTop="1" thickBot="1">
      <c r="A42" s="5"/>
      <c r="B42" s="5"/>
      <c r="C42" s="93" t="str">
        <f>IF(MasterSheet!$A$1=1,MasterSheet!$C$440,MasterSheet!$B$440)</f>
        <v>Ukupno javni dug</v>
      </c>
      <c r="D42" s="465">
        <f>SUM(D43:D44)</f>
        <v>1950100000</v>
      </c>
      <c r="E42" s="95">
        <f>D42/$H$15*100</f>
        <v>55.463594994311713</v>
      </c>
      <c r="F42" s="465">
        <f>SUM(F43:F44)</f>
        <v>0</v>
      </c>
      <c r="G42" s="95">
        <f>F42/$H$15*100</f>
        <v>0</v>
      </c>
      <c r="H42" s="465">
        <f>SUM(H43:H44)</f>
        <v>0</v>
      </c>
      <c r="I42" s="95">
        <f>H42/$H$15*100</f>
        <v>0</v>
      </c>
      <c r="J42" s="465">
        <f>SUM(J43:J44)</f>
        <v>0</v>
      </c>
      <c r="K42" s="95">
        <f>J42/$H$15*100</f>
        <v>0</v>
      </c>
      <c r="L42" s="465">
        <f>SUM(L43:L44)</f>
        <v>0</v>
      </c>
      <c r="M42" s="95">
        <f>L42/$H$15*100</f>
        <v>0</v>
      </c>
      <c r="N42" s="465">
        <f>SUM(N43:N44)</f>
        <v>0</v>
      </c>
      <c r="O42" s="95">
        <f>N42/$H$15*100</f>
        <v>0</v>
      </c>
      <c r="P42" s="465">
        <f>SUM(P43:P44)</f>
        <v>0</v>
      </c>
      <c r="Q42" s="95">
        <f>P42/$H$15*100</f>
        <v>0</v>
      </c>
      <c r="R42" s="465">
        <f>SUM(R43:R44)</f>
        <v>0</v>
      </c>
      <c r="S42" s="95">
        <f>R42/$H$15*100</f>
        <v>0</v>
      </c>
      <c r="T42" s="465">
        <f>SUM(T43:T44)</f>
        <v>0</v>
      </c>
      <c r="U42" s="95">
        <f>T42/$H$15*100</f>
        <v>0</v>
      </c>
      <c r="V42" s="465">
        <f>SUM(V43:V44)</f>
        <v>0</v>
      </c>
      <c r="W42" s="95">
        <f>V42/$H$15*100</f>
        <v>0</v>
      </c>
      <c r="X42" s="465">
        <f>SUM(X43:X44)</f>
        <v>0</v>
      </c>
      <c r="Y42" s="95">
        <f>X42/$H$15*100</f>
        <v>0</v>
      </c>
      <c r="Z42" s="465">
        <f>SUM(Z43:Z44)</f>
        <v>0</v>
      </c>
      <c r="AA42" s="95">
        <f>Z42/$H$15*100</f>
        <v>0</v>
      </c>
      <c r="AB42" s="10"/>
      <c r="AC42" s="10"/>
      <c r="AD42" s="10"/>
      <c r="AE42" s="10"/>
      <c r="AF42" s="10"/>
      <c r="AG42" s="10"/>
      <c r="AH42" s="1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74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75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</row>
    <row r="43" spans="1:244" ht="15" customHeight="1" thickTop="1">
      <c r="A43" s="5"/>
      <c r="B43" s="5"/>
      <c r="C43" s="104" t="str">
        <f>IF(MasterSheet!$A$1=1,MasterSheet!$C$441,MasterSheet!$B$441)</f>
        <v>Dug prema rezidentima</v>
      </c>
      <c r="D43" s="161">
        <v>517600000</v>
      </c>
      <c r="E43" s="463">
        <f t="shared" ref="E43:G44" si="14">D43/$H$15*100</f>
        <v>14.72127417519909</v>
      </c>
      <c r="F43" s="161"/>
      <c r="G43" s="463">
        <f t="shared" si="14"/>
        <v>0</v>
      </c>
      <c r="H43" s="161"/>
      <c r="I43" s="463">
        <f t="shared" ref="I43" si="15">H43/$H$15*100</f>
        <v>0</v>
      </c>
      <c r="J43" s="161"/>
      <c r="K43" s="463">
        <f t="shared" ref="K43" si="16">J43/$H$15*100</f>
        <v>0</v>
      </c>
      <c r="L43" s="161"/>
      <c r="M43" s="463">
        <f t="shared" ref="M43" si="17">L43/$H$15*100</f>
        <v>0</v>
      </c>
      <c r="N43" s="161"/>
      <c r="O43" s="463">
        <f t="shared" ref="O43" si="18">N43/$H$15*100</f>
        <v>0</v>
      </c>
      <c r="P43" s="161"/>
      <c r="Q43" s="463">
        <f t="shared" ref="Q43" si="19">P43/$H$15*100</f>
        <v>0</v>
      </c>
      <c r="R43" s="161"/>
      <c r="S43" s="463">
        <f t="shared" ref="S43" si="20">R43/$H$15*100</f>
        <v>0</v>
      </c>
      <c r="T43" s="161"/>
      <c r="U43" s="463">
        <f t="shared" ref="U43" si="21">T43/$H$15*100</f>
        <v>0</v>
      </c>
      <c r="V43" s="161"/>
      <c r="W43" s="463">
        <f t="shared" ref="W43" si="22">V43/$H$15*100</f>
        <v>0</v>
      </c>
      <c r="X43" s="161"/>
      <c r="Y43" s="463">
        <f t="shared" ref="Y43" si="23">X43/$H$15*100</f>
        <v>0</v>
      </c>
      <c r="Z43" s="161"/>
      <c r="AA43" s="463">
        <f t="shared" ref="AA43" si="24">Z43/$H$15*100</f>
        <v>0</v>
      </c>
      <c r="AB43" s="10"/>
      <c r="AC43" s="10"/>
      <c r="AD43" s="10"/>
      <c r="AE43" s="10"/>
      <c r="AF43" s="10"/>
      <c r="AG43" s="10"/>
      <c r="AH43" s="1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74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75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</row>
    <row r="44" spans="1:244" ht="15" customHeight="1" thickBot="1">
      <c r="A44" s="5"/>
      <c r="B44" s="5"/>
      <c r="C44" s="91" t="str">
        <f>IF(MasterSheet!$A$1=1,MasterSheet!$C$442,MasterSheet!B442)</f>
        <v>Dug prema nerezidentima</v>
      </c>
      <c r="D44" s="153">
        <v>1432500000</v>
      </c>
      <c r="E44" s="201">
        <f t="shared" si="14"/>
        <v>40.742320819112628</v>
      </c>
      <c r="F44" s="153"/>
      <c r="G44" s="201">
        <f t="shared" si="14"/>
        <v>0</v>
      </c>
      <c r="H44" s="153"/>
      <c r="I44" s="201">
        <f t="shared" ref="I44" si="25">H44/$H$15*100</f>
        <v>0</v>
      </c>
      <c r="J44" s="153"/>
      <c r="K44" s="201">
        <f t="shared" ref="K44" si="26">J44/$H$15*100</f>
        <v>0</v>
      </c>
      <c r="L44" s="153"/>
      <c r="M44" s="201">
        <f t="shared" ref="M44" si="27">L44/$H$15*100</f>
        <v>0</v>
      </c>
      <c r="N44" s="153"/>
      <c r="O44" s="201">
        <f t="shared" ref="O44" si="28">N44/$H$15*100</f>
        <v>0</v>
      </c>
      <c r="P44" s="153"/>
      <c r="Q44" s="201">
        <f t="shared" ref="Q44" si="29">P44/$H$15*100</f>
        <v>0</v>
      </c>
      <c r="R44" s="153"/>
      <c r="S44" s="201">
        <f t="shared" ref="S44" si="30">R44/$H$15*100</f>
        <v>0</v>
      </c>
      <c r="T44" s="153"/>
      <c r="U44" s="201">
        <f t="shared" ref="U44" si="31">T44/$H$15*100</f>
        <v>0</v>
      </c>
      <c r="V44" s="153"/>
      <c r="W44" s="201">
        <f t="shared" ref="W44" si="32">V44/$H$15*100</f>
        <v>0</v>
      </c>
      <c r="X44" s="153"/>
      <c r="Y44" s="201">
        <f t="shared" ref="Y44" si="33">X44/$H$15*100</f>
        <v>0</v>
      </c>
      <c r="Z44" s="153"/>
      <c r="AA44" s="201">
        <f t="shared" ref="AA44" si="34">Z44/$H$15*100</f>
        <v>0</v>
      </c>
      <c r="AB44" s="10"/>
      <c r="AC44" s="10"/>
      <c r="AD44" s="10"/>
      <c r="AE44" s="10"/>
      <c r="AF44" s="10"/>
      <c r="AG44" s="10"/>
      <c r="AH44" s="1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74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75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</row>
    <row r="45" spans="1:244" ht="15" customHeight="1" thickTop="1">
      <c r="A45" s="5"/>
      <c r="B45" s="5"/>
      <c r="C45" s="53" t="str">
        <f>IF(MasterSheet!$A$1=1,MasterSheet!$C$328,MasterSheet!$B$328)</f>
        <v>Izvor: Ministarstvo finansija Crne Gore</v>
      </c>
      <c r="D45" s="189"/>
      <c r="E45" s="142"/>
      <c r="F45" s="189"/>
      <c r="G45" s="142"/>
      <c r="H45" s="189"/>
      <c r="I45" s="142"/>
      <c r="J45" s="189"/>
      <c r="K45" s="142"/>
      <c r="L45" s="142"/>
      <c r="M45" s="142"/>
      <c r="N45" s="189"/>
      <c r="O45" s="142"/>
      <c r="P45" s="189"/>
      <c r="Q45" s="142"/>
      <c r="R45" s="189"/>
      <c r="S45" s="142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W45" s="150"/>
      <c r="AX45" s="150"/>
      <c r="AY45" s="150"/>
      <c r="AZ45" s="150"/>
      <c r="BA45" s="174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75"/>
      <c r="GG45" s="150"/>
      <c r="GH45" s="150"/>
      <c r="GI45" s="150"/>
      <c r="GJ45" s="150"/>
      <c r="GK45" s="150"/>
      <c r="GL45" s="150"/>
      <c r="GM45" s="150"/>
      <c r="GN45" s="150"/>
      <c r="GO45" s="150"/>
      <c r="GP45" s="150"/>
      <c r="GQ45" s="150"/>
      <c r="GR45" s="150"/>
      <c r="GS45" s="150"/>
      <c r="GT45" s="150"/>
      <c r="GU45" s="150"/>
      <c r="GV45" s="150"/>
      <c r="GW45" s="150"/>
      <c r="GX45" s="150"/>
      <c r="GY45" s="150"/>
      <c r="GZ45" s="150"/>
      <c r="HA45" s="150"/>
      <c r="HB45" s="150"/>
      <c r="HC45" s="150"/>
      <c r="HD45" s="150"/>
      <c r="HE45" s="150"/>
      <c r="HF45" s="150"/>
      <c r="HG45" s="150"/>
      <c r="HH45" s="150"/>
      <c r="HI45" s="150"/>
      <c r="HJ45" s="150"/>
      <c r="HK45" s="150"/>
      <c r="HL45" s="150"/>
      <c r="HM45" s="150"/>
      <c r="HN45" s="150"/>
      <c r="HO45" s="150"/>
      <c r="HP45" s="150"/>
      <c r="HQ45" s="150"/>
      <c r="HR45" s="150"/>
      <c r="HS45" s="150"/>
      <c r="HT45" s="150"/>
      <c r="HU45" s="150"/>
      <c r="HV45" s="150"/>
      <c r="HW45" s="150"/>
      <c r="HX45" s="150"/>
      <c r="HY45" s="150"/>
      <c r="HZ45" s="150"/>
      <c r="IA45" s="150"/>
      <c r="IB45" s="150"/>
      <c r="IC45" s="150"/>
      <c r="ID45" s="150"/>
      <c r="IE45" s="150"/>
      <c r="IF45" s="150"/>
      <c r="IG45" s="150"/>
      <c r="IH45" s="150"/>
      <c r="II45" s="150"/>
      <c r="IJ45" s="150"/>
    </row>
    <row r="46" spans="1:244" ht="15" customHeight="1">
      <c r="A46" s="5"/>
      <c r="B46" s="5"/>
      <c r="C46" s="19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42"/>
      <c r="Z46" s="5"/>
      <c r="AA46" s="5"/>
      <c r="AB46" s="5"/>
      <c r="AC46" s="5"/>
      <c r="AD46" s="5"/>
      <c r="AE46" s="5"/>
      <c r="AF46" s="5"/>
      <c r="AG46" s="5"/>
      <c r="AH46" s="5"/>
      <c r="AW46" s="150"/>
      <c r="AX46" s="150"/>
      <c r="AY46" s="150"/>
      <c r="AZ46" s="150"/>
      <c r="BA46" s="174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75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</row>
    <row r="47" spans="1:244" ht="15" customHeight="1">
      <c r="A47" s="5"/>
      <c r="B47" s="5"/>
      <c r="C47" s="19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W47" s="150"/>
      <c r="AX47" s="150"/>
      <c r="AY47" s="150"/>
      <c r="AZ47" s="150"/>
      <c r="BA47" s="174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75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  <c r="IF47" s="150"/>
      <c r="IG47" s="150"/>
      <c r="IH47" s="150"/>
      <c r="II47" s="150"/>
      <c r="IJ47" s="150"/>
    </row>
    <row r="48" spans="1:244" ht="15" customHeight="1">
      <c r="A48" s="5"/>
      <c r="B48" s="5"/>
      <c r="C48" s="19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W48" s="150"/>
      <c r="AX48" s="150"/>
      <c r="AY48" s="150"/>
      <c r="AZ48" s="150"/>
      <c r="BA48" s="174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  <c r="FZ48" s="150"/>
      <c r="GA48" s="150"/>
      <c r="GB48" s="150"/>
      <c r="GC48" s="150"/>
      <c r="GD48" s="150"/>
      <c r="GE48" s="150"/>
      <c r="GF48" s="175"/>
      <c r="GG48" s="150"/>
      <c r="GH48" s="150"/>
      <c r="GI48" s="150"/>
      <c r="GJ48" s="150"/>
      <c r="GK48" s="150"/>
      <c r="GL48" s="150"/>
      <c r="GM48" s="150"/>
      <c r="GN48" s="150"/>
      <c r="GO48" s="150"/>
      <c r="GP48" s="150"/>
      <c r="GQ48" s="150"/>
      <c r="GR48" s="150"/>
      <c r="GS48" s="150"/>
      <c r="GT48" s="150"/>
      <c r="GU48" s="150"/>
      <c r="GV48" s="150"/>
      <c r="GW48" s="150"/>
      <c r="GX48" s="150"/>
      <c r="GY48" s="150"/>
      <c r="GZ48" s="150"/>
      <c r="HA48" s="150"/>
      <c r="HB48" s="150"/>
      <c r="HC48" s="150"/>
      <c r="HD48" s="150"/>
      <c r="HE48" s="150"/>
      <c r="HF48" s="150"/>
      <c r="HG48" s="150"/>
      <c r="HH48" s="150"/>
      <c r="HI48" s="150"/>
      <c r="HJ48" s="150"/>
      <c r="HK48" s="150"/>
      <c r="HL48" s="150"/>
      <c r="HM48" s="150"/>
      <c r="HN48" s="150"/>
      <c r="HO48" s="150"/>
      <c r="HP48" s="150"/>
      <c r="HQ48" s="150"/>
      <c r="HR48" s="150"/>
      <c r="HS48" s="150"/>
      <c r="HT48" s="150"/>
      <c r="HU48" s="150"/>
      <c r="HV48" s="150"/>
      <c r="HW48" s="150"/>
      <c r="HX48" s="150"/>
      <c r="HY48" s="150"/>
      <c r="HZ48" s="150"/>
      <c r="IA48" s="150"/>
      <c r="IB48" s="150"/>
      <c r="IC48" s="150"/>
      <c r="ID48" s="150"/>
      <c r="IE48" s="150"/>
      <c r="IF48" s="150"/>
      <c r="IG48" s="150"/>
      <c r="IH48" s="150"/>
      <c r="II48" s="150"/>
      <c r="IJ48" s="150"/>
    </row>
    <row r="49" spans="1:244" ht="15" customHeight="1">
      <c r="A49" s="5"/>
      <c r="B49" s="5"/>
      <c r="C49" s="19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W49" s="150"/>
      <c r="AX49" s="150"/>
      <c r="AY49" s="150"/>
      <c r="AZ49" s="150"/>
      <c r="BA49" s="174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75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</row>
    <row r="50" spans="1:244" ht="15" customHeight="1">
      <c r="A50" s="5"/>
      <c r="B50" s="5"/>
      <c r="C50" s="19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W50" s="150"/>
      <c r="AX50" s="150"/>
      <c r="AY50" s="150"/>
      <c r="AZ50" s="150"/>
      <c r="BA50" s="174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75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</row>
    <row r="51" spans="1:244" ht="15" customHeight="1">
      <c r="A51" s="5"/>
      <c r="B51" s="5"/>
      <c r="C51" s="19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W51" s="150"/>
      <c r="AX51" s="150"/>
      <c r="AY51" s="150"/>
      <c r="AZ51" s="150"/>
      <c r="BA51" s="174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75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</row>
    <row r="52" spans="1:244" ht="15" customHeight="1">
      <c r="A52" s="5"/>
      <c r="B52" s="5"/>
      <c r="C52" s="19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W52" s="150"/>
      <c r="AX52" s="150"/>
      <c r="AY52" s="150"/>
      <c r="AZ52" s="150"/>
      <c r="BA52" s="174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75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</row>
    <row r="53" spans="1:244" ht="15" customHeight="1">
      <c r="A53" s="5"/>
      <c r="B53" s="5"/>
      <c r="C53" s="19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W53" s="150"/>
      <c r="AX53" s="150"/>
      <c r="AY53" s="150"/>
      <c r="AZ53" s="150"/>
      <c r="BA53" s="174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75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</row>
    <row r="54" spans="1:244" ht="15" customHeight="1">
      <c r="A54" s="5"/>
      <c r="B54" s="5"/>
      <c r="C54" s="19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W54" s="150"/>
      <c r="AX54" s="150"/>
      <c r="AY54" s="150"/>
      <c r="AZ54" s="150"/>
      <c r="BA54" s="174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75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</row>
    <row r="55" spans="1:244" ht="15" customHeight="1">
      <c r="A55" s="5"/>
      <c r="B55" s="5"/>
      <c r="C55" s="193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W55" s="150"/>
      <c r="AX55" s="150"/>
      <c r="AY55" s="150"/>
      <c r="AZ55" s="150"/>
      <c r="BA55" s="174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0"/>
      <c r="GD55" s="150"/>
      <c r="GE55" s="150"/>
      <c r="GF55" s="175"/>
      <c r="GG55" s="150"/>
      <c r="GH55" s="150"/>
      <c r="GI55" s="150"/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0"/>
      <c r="GV55" s="150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0"/>
      <c r="HI55" s="150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0"/>
      <c r="IA55" s="150"/>
      <c r="IB55" s="150"/>
      <c r="IC55" s="150"/>
      <c r="ID55" s="150"/>
      <c r="IE55" s="150"/>
      <c r="IF55" s="150"/>
      <c r="IG55" s="150"/>
      <c r="IH55" s="150"/>
      <c r="II55" s="150"/>
      <c r="IJ55" s="150"/>
    </row>
    <row r="56" spans="1:244" ht="15" customHeight="1">
      <c r="A56" s="5"/>
      <c r="B56" s="5"/>
      <c r="C56" s="19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W56" s="150"/>
      <c r="AX56" s="150"/>
      <c r="AY56" s="150"/>
      <c r="AZ56" s="150"/>
      <c r="BA56" s="174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75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</row>
    <row r="57" spans="1:244" ht="15" customHeight="1">
      <c r="A57" s="5"/>
      <c r="B57" s="5"/>
      <c r="C57" s="19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W57" s="150"/>
      <c r="AX57" s="150"/>
      <c r="AY57" s="150"/>
      <c r="AZ57" s="150"/>
      <c r="BA57" s="174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75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</row>
    <row r="58" spans="1:244" ht="15" customHeight="1">
      <c r="A58" s="5"/>
      <c r="B58" s="5"/>
      <c r="C58" s="19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W58" s="150"/>
      <c r="AX58" s="150"/>
      <c r="AY58" s="150"/>
      <c r="AZ58" s="150"/>
      <c r="BA58" s="174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75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</row>
    <row r="59" spans="1:244" ht="15" customHeight="1">
      <c r="A59" s="5"/>
      <c r="B59" s="5"/>
      <c r="C59" s="19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W59" s="150"/>
      <c r="AX59" s="150"/>
      <c r="AY59" s="150"/>
      <c r="AZ59" s="150"/>
      <c r="BA59" s="174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75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</row>
    <row r="60" spans="1:244" ht="15" customHeight="1">
      <c r="A60" s="5"/>
      <c r="B60" s="5"/>
      <c r="C60" s="193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W60" s="150"/>
      <c r="AX60" s="150"/>
      <c r="AY60" s="150"/>
      <c r="AZ60" s="150"/>
      <c r="BA60" s="174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75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</row>
    <row r="61" spans="1:244" ht="15" customHeight="1">
      <c r="A61" s="5"/>
      <c r="B61" s="5"/>
      <c r="C61" s="19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W61" s="150"/>
      <c r="AX61" s="150"/>
      <c r="AY61" s="150"/>
      <c r="AZ61" s="150"/>
      <c r="BA61" s="174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0"/>
      <c r="GD61" s="150"/>
      <c r="GE61" s="150"/>
      <c r="GF61" s="175"/>
      <c r="GG61" s="150"/>
      <c r="GH61" s="150"/>
      <c r="GI61" s="150"/>
      <c r="GJ61" s="150"/>
      <c r="GK61" s="150"/>
      <c r="GL61" s="150"/>
      <c r="GM61" s="150"/>
      <c r="GN61" s="150"/>
      <c r="GO61" s="150"/>
      <c r="GP61" s="150"/>
      <c r="GQ61" s="150"/>
      <c r="GR61" s="150"/>
      <c r="GS61" s="150"/>
      <c r="GT61" s="150"/>
      <c r="GU61" s="150"/>
      <c r="GV61" s="150"/>
      <c r="GW61" s="150"/>
      <c r="GX61" s="150"/>
      <c r="GY61" s="150"/>
      <c r="GZ61" s="150"/>
      <c r="HA61" s="150"/>
      <c r="HB61" s="150"/>
      <c r="HC61" s="150"/>
      <c r="HD61" s="150"/>
      <c r="HE61" s="150"/>
      <c r="HF61" s="150"/>
      <c r="HG61" s="150"/>
      <c r="HH61" s="150"/>
      <c r="HI61" s="150"/>
      <c r="HJ61" s="150"/>
      <c r="HK61" s="150"/>
      <c r="HL61" s="150"/>
      <c r="HM61" s="150"/>
      <c r="HN61" s="150"/>
      <c r="HO61" s="150"/>
      <c r="HP61" s="150"/>
      <c r="HQ61" s="150"/>
      <c r="HR61" s="150"/>
      <c r="HS61" s="150"/>
      <c r="HT61" s="150"/>
      <c r="HU61" s="150"/>
      <c r="HV61" s="150"/>
      <c r="HW61" s="150"/>
      <c r="HX61" s="150"/>
      <c r="HY61" s="150"/>
      <c r="HZ61" s="150"/>
      <c r="IA61" s="150"/>
      <c r="IB61" s="150"/>
      <c r="IC61" s="150"/>
      <c r="ID61" s="150"/>
      <c r="IE61" s="150"/>
      <c r="IF61" s="150"/>
      <c r="IG61" s="150"/>
      <c r="IH61" s="150"/>
      <c r="II61" s="150"/>
      <c r="IJ61" s="150"/>
    </row>
    <row r="62" spans="1:244" ht="15" customHeight="1">
      <c r="A62" s="5"/>
      <c r="B62" s="5"/>
      <c r="C62" s="193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W62" s="150"/>
      <c r="AX62" s="150"/>
      <c r="AY62" s="150"/>
      <c r="AZ62" s="150"/>
      <c r="BA62" s="174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0"/>
      <c r="GE62" s="150"/>
      <c r="GF62" s="175"/>
      <c r="GG62" s="150"/>
      <c r="GH62" s="150"/>
      <c r="GI62" s="150"/>
      <c r="GJ62" s="150"/>
      <c r="GK62" s="150"/>
      <c r="GL62" s="150"/>
      <c r="GM62" s="150"/>
      <c r="GN62" s="150"/>
      <c r="GO62" s="150"/>
      <c r="GP62" s="150"/>
      <c r="GQ62" s="150"/>
      <c r="GR62" s="150"/>
      <c r="GS62" s="150"/>
      <c r="GT62" s="150"/>
      <c r="GU62" s="150"/>
      <c r="GV62" s="150"/>
      <c r="GW62" s="150"/>
      <c r="GX62" s="150"/>
      <c r="GY62" s="150"/>
      <c r="GZ62" s="150"/>
      <c r="HA62" s="150"/>
      <c r="HB62" s="150"/>
      <c r="HC62" s="150"/>
      <c r="HD62" s="150"/>
      <c r="HE62" s="150"/>
      <c r="HF62" s="150"/>
      <c r="HG62" s="150"/>
      <c r="HH62" s="150"/>
      <c r="HI62" s="150"/>
      <c r="HJ62" s="150"/>
      <c r="HK62" s="150"/>
      <c r="HL62" s="150"/>
      <c r="HM62" s="150"/>
      <c r="HN62" s="150"/>
      <c r="HO62" s="150"/>
      <c r="HP62" s="150"/>
      <c r="HQ62" s="150"/>
      <c r="HR62" s="150"/>
      <c r="HS62" s="150"/>
      <c r="HT62" s="150"/>
      <c r="HU62" s="150"/>
      <c r="HV62" s="150"/>
      <c r="HW62" s="150"/>
      <c r="HX62" s="150"/>
      <c r="HY62" s="150"/>
      <c r="HZ62" s="150"/>
      <c r="IA62" s="150"/>
      <c r="IB62" s="150"/>
      <c r="IC62" s="150"/>
      <c r="ID62" s="150"/>
      <c r="IE62" s="150"/>
      <c r="IF62" s="150"/>
      <c r="IG62" s="150"/>
      <c r="IH62" s="150"/>
      <c r="II62" s="150"/>
      <c r="IJ62" s="150"/>
    </row>
    <row r="63" spans="1:244" ht="15" customHeight="1">
      <c r="A63" s="5"/>
      <c r="B63" s="5"/>
      <c r="C63" s="19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W63" s="150"/>
      <c r="AX63" s="150"/>
      <c r="AY63" s="150"/>
      <c r="AZ63" s="150"/>
      <c r="BA63" s="174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75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</row>
    <row r="64" spans="1:244" ht="15" customHeight="1">
      <c r="A64" s="5"/>
      <c r="B64" s="5"/>
      <c r="C64" s="193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W64" s="150"/>
      <c r="AX64" s="150"/>
      <c r="AY64" s="150"/>
      <c r="AZ64" s="150"/>
      <c r="BA64" s="174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0"/>
      <c r="EI64" s="150"/>
      <c r="EJ64" s="150"/>
      <c r="EK64" s="150"/>
      <c r="EL64" s="150"/>
      <c r="EM64" s="150"/>
      <c r="EN64" s="150"/>
      <c r="EO64" s="150"/>
      <c r="EP64" s="150"/>
      <c r="EQ64" s="150"/>
      <c r="ER64" s="150"/>
      <c r="ES64" s="150"/>
      <c r="ET64" s="150"/>
      <c r="EU64" s="150"/>
      <c r="EV64" s="150"/>
      <c r="EW64" s="150"/>
      <c r="EX64" s="150"/>
      <c r="EY64" s="150"/>
      <c r="EZ64" s="150"/>
      <c r="FA64" s="150"/>
      <c r="FB64" s="150"/>
      <c r="FC64" s="150"/>
      <c r="FD64" s="150"/>
      <c r="FE64" s="150"/>
      <c r="FF64" s="150"/>
      <c r="FG64" s="150"/>
      <c r="FH64" s="150"/>
      <c r="FI64" s="150"/>
      <c r="FJ64" s="150"/>
      <c r="FK64" s="150"/>
      <c r="FL64" s="150"/>
      <c r="FM64" s="150"/>
      <c r="FN64" s="150"/>
      <c r="FO64" s="150"/>
      <c r="FP64" s="150"/>
      <c r="FQ64" s="150"/>
      <c r="FR64" s="150"/>
      <c r="FS64" s="150"/>
      <c r="FT64" s="150"/>
      <c r="FU64" s="150"/>
      <c r="FV64" s="150"/>
      <c r="FW64" s="150"/>
      <c r="FX64" s="150"/>
      <c r="FY64" s="150"/>
      <c r="FZ64" s="150"/>
      <c r="GA64" s="150"/>
      <c r="GB64" s="150"/>
      <c r="GC64" s="150"/>
      <c r="GD64" s="150"/>
      <c r="GE64" s="150"/>
      <c r="GF64" s="175"/>
      <c r="GG64" s="150"/>
      <c r="GH64" s="150"/>
      <c r="GI64" s="150"/>
      <c r="GJ64" s="150"/>
      <c r="GK64" s="150"/>
      <c r="GL64" s="150"/>
      <c r="GM64" s="150"/>
      <c r="GN64" s="150"/>
      <c r="GO64" s="150"/>
      <c r="GP64" s="150"/>
      <c r="GQ64" s="150"/>
      <c r="GR64" s="150"/>
      <c r="GS64" s="150"/>
      <c r="GT64" s="150"/>
      <c r="GU64" s="150"/>
      <c r="GV64" s="150"/>
      <c r="GW64" s="150"/>
      <c r="GX64" s="150"/>
      <c r="GY64" s="150"/>
      <c r="GZ64" s="150"/>
      <c r="HA64" s="150"/>
      <c r="HB64" s="150"/>
      <c r="HC64" s="150"/>
      <c r="HD64" s="150"/>
      <c r="HE64" s="150"/>
      <c r="HF64" s="150"/>
      <c r="HG64" s="150"/>
      <c r="HH64" s="150"/>
      <c r="HI64" s="150"/>
      <c r="HJ64" s="150"/>
      <c r="HK64" s="150"/>
      <c r="HL64" s="150"/>
      <c r="HM64" s="150"/>
      <c r="HN64" s="150"/>
      <c r="HO64" s="150"/>
      <c r="HP64" s="150"/>
      <c r="HQ64" s="150"/>
      <c r="HR64" s="150"/>
      <c r="HS64" s="150"/>
      <c r="HT64" s="150"/>
      <c r="HU64" s="150"/>
      <c r="HV64" s="150"/>
      <c r="HW64" s="150"/>
      <c r="HX64" s="150"/>
      <c r="HY64" s="150"/>
      <c r="HZ64" s="150"/>
      <c r="IA64" s="150"/>
      <c r="IB64" s="150"/>
      <c r="IC64" s="150"/>
      <c r="ID64" s="150"/>
      <c r="IE64" s="150"/>
      <c r="IF64" s="150"/>
      <c r="IG64" s="150"/>
      <c r="IH64" s="150"/>
      <c r="II64" s="150"/>
      <c r="IJ64" s="150"/>
    </row>
    <row r="65" spans="1:244" ht="15" customHeight="1">
      <c r="A65" s="5"/>
      <c r="B65" s="5"/>
      <c r="C65" s="19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W65" s="150"/>
      <c r="AX65" s="150"/>
      <c r="AY65" s="150"/>
      <c r="AZ65" s="150"/>
      <c r="BA65" s="174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  <c r="DW65" s="150"/>
      <c r="DX65" s="150"/>
      <c r="DY65" s="150"/>
      <c r="DZ65" s="150"/>
      <c r="EA65" s="150"/>
      <c r="EB65" s="150"/>
      <c r="EC65" s="150"/>
      <c r="ED65" s="150"/>
      <c r="EE65" s="150"/>
      <c r="EF65" s="150"/>
      <c r="EG65" s="150"/>
      <c r="EH65" s="150"/>
      <c r="EI65" s="150"/>
      <c r="EJ65" s="150"/>
      <c r="EK65" s="150"/>
      <c r="EL65" s="150"/>
      <c r="EM65" s="150"/>
      <c r="EN65" s="150"/>
      <c r="EO65" s="150"/>
      <c r="EP65" s="150"/>
      <c r="EQ65" s="150"/>
      <c r="ER65" s="150"/>
      <c r="ES65" s="150"/>
      <c r="ET65" s="150"/>
      <c r="EU65" s="150"/>
      <c r="EV65" s="150"/>
      <c r="EW65" s="150"/>
      <c r="EX65" s="150"/>
      <c r="EY65" s="150"/>
      <c r="EZ65" s="150"/>
      <c r="FA65" s="150"/>
      <c r="FB65" s="150"/>
      <c r="FC65" s="150"/>
      <c r="FD65" s="150"/>
      <c r="FE65" s="150"/>
      <c r="FF65" s="150"/>
      <c r="FG65" s="150"/>
      <c r="FH65" s="150"/>
      <c r="FI65" s="150"/>
      <c r="FJ65" s="150"/>
      <c r="FK65" s="150"/>
      <c r="FL65" s="150"/>
      <c r="FM65" s="150"/>
      <c r="FN65" s="150"/>
      <c r="FO65" s="150"/>
      <c r="FP65" s="150"/>
      <c r="FQ65" s="150"/>
      <c r="FR65" s="150"/>
      <c r="FS65" s="150"/>
      <c r="FT65" s="150"/>
      <c r="FU65" s="150"/>
      <c r="FV65" s="150"/>
      <c r="FW65" s="150"/>
      <c r="FX65" s="150"/>
      <c r="FY65" s="150"/>
      <c r="FZ65" s="150"/>
      <c r="GA65" s="150"/>
      <c r="GB65" s="150"/>
      <c r="GC65" s="150"/>
      <c r="GD65" s="150"/>
      <c r="GE65" s="150"/>
      <c r="GF65" s="175"/>
      <c r="GG65" s="150"/>
      <c r="GH65" s="150"/>
      <c r="GI65" s="150"/>
      <c r="GJ65" s="150"/>
      <c r="GK65" s="150"/>
      <c r="GL65" s="150"/>
      <c r="GM65" s="150"/>
      <c r="GN65" s="150"/>
      <c r="GO65" s="150"/>
      <c r="GP65" s="150"/>
      <c r="GQ65" s="150"/>
      <c r="GR65" s="150"/>
      <c r="GS65" s="150"/>
      <c r="GT65" s="150"/>
      <c r="GU65" s="150"/>
      <c r="GV65" s="150"/>
      <c r="GW65" s="150"/>
      <c r="GX65" s="150"/>
      <c r="GY65" s="150"/>
      <c r="GZ65" s="150"/>
      <c r="HA65" s="150"/>
      <c r="HB65" s="150"/>
      <c r="HC65" s="150"/>
      <c r="HD65" s="150"/>
      <c r="HE65" s="150"/>
      <c r="HF65" s="150"/>
      <c r="HG65" s="150"/>
      <c r="HH65" s="150"/>
      <c r="HI65" s="150"/>
      <c r="HJ65" s="150"/>
      <c r="HK65" s="150"/>
      <c r="HL65" s="150"/>
      <c r="HM65" s="150"/>
      <c r="HN65" s="150"/>
      <c r="HO65" s="150"/>
      <c r="HP65" s="150"/>
      <c r="HQ65" s="150"/>
      <c r="HR65" s="150"/>
      <c r="HS65" s="150"/>
      <c r="HT65" s="150"/>
      <c r="HU65" s="150"/>
      <c r="HV65" s="150"/>
      <c r="HW65" s="150"/>
      <c r="HX65" s="150"/>
      <c r="HY65" s="150"/>
      <c r="HZ65" s="150"/>
      <c r="IA65" s="150"/>
      <c r="IB65" s="150"/>
      <c r="IC65" s="150"/>
      <c r="ID65" s="150"/>
      <c r="IE65" s="150"/>
      <c r="IF65" s="150"/>
      <c r="IG65" s="150"/>
      <c r="IH65" s="150"/>
      <c r="II65" s="150"/>
      <c r="IJ65" s="150"/>
    </row>
    <row r="66" spans="1:244" ht="15" customHeight="1">
      <c r="A66" s="5"/>
      <c r="B66" s="5"/>
      <c r="C66" s="19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W66" s="150"/>
      <c r="AX66" s="150"/>
      <c r="AY66" s="150"/>
      <c r="AZ66" s="150"/>
      <c r="BA66" s="174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  <c r="DO66" s="150"/>
      <c r="DP66" s="150"/>
      <c r="DQ66" s="150"/>
      <c r="DR66" s="150"/>
      <c r="DS66" s="150"/>
      <c r="DT66" s="150"/>
      <c r="DU66" s="150"/>
      <c r="DV66" s="150"/>
      <c r="DW66" s="150"/>
      <c r="DX66" s="150"/>
      <c r="DY66" s="150"/>
      <c r="DZ66" s="150"/>
      <c r="EA66" s="150"/>
      <c r="EB66" s="150"/>
      <c r="EC66" s="150"/>
      <c r="ED66" s="150"/>
      <c r="EE66" s="150"/>
      <c r="EF66" s="150"/>
      <c r="EG66" s="150"/>
      <c r="EH66" s="150"/>
      <c r="EI66" s="150"/>
      <c r="EJ66" s="150"/>
      <c r="EK66" s="150"/>
      <c r="EL66" s="150"/>
      <c r="EM66" s="150"/>
      <c r="EN66" s="150"/>
      <c r="EO66" s="150"/>
      <c r="EP66" s="150"/>
      <c r="EQ66" s="150"/>
      <c r="ER66" s="150"/>
      <c r="ES66" s="150"/>
      <c r="ET66" s="150"/>
      <c r="EU66" s="150"/>
      <c r="EV66" s="150"/>
      <c r="EW66" s="150"/>
      <c r="EX66" s="150"/>
      <c r="EY66" s="150"/>
      <c r="EZ66" s="150"/>
      <c r="FA66" s="150"/>
      <c r="FB66" s="150"/>
      <c r="FC66" s="150"/>
      <c r="FD66" s="150"/>
      <c r="FE66" s="150"/>
      <c r="FF66" s="150"/>
      <c r="FG66" s="150"/>
      <c r="FH66" s="150"/>
      <c r="FI66" s="150"/>
      <c r="FJ66" s="150"/>
      <c r="FK66" s="150"/>
      <c r="FL66" s="150"/>
      <c r="FM66" s="150"/>
      <c r="FN66" s="150"/>
      <c r="FO66" s="150"/>
      <c r="FP66" s="150"/>
      <c r="FQ66" s="150"/>
      <c r="FR66" s="150"/>
      <c r="FS66" s="150"/>
      <c r="FT66" s="150"/>
      <c r="FU66" s="150"/>
      <c r="FV66" s="150"/>
      <c r="FW66" s="150"/>
      <c r="FX66" s="150"/>
      <c r="FY66" s="150"/>
      <c r="FZ66" s="150"/>
      <c r="GA66" s="150"/>
      <c r="GB66" s="150"/>
      <c r="GC66" s="150"/>
      <c r="GD66" s="150"/>
      <c r="GE66" s="150"/>
      <c r="GF66" s="175"/>
      <c r="GG66" s="150"/>
      <c r="GH66" s="150"/>
      <c r="GI66" s="150"/>
      <c r="GJ66" s="150"/>
      <c r="GK66" s="150"/>
      <c r="GL66" s="150"/>
      <c r="GM66" s="150"/>
      <c r="GN66" s="150"/>
      <c r="GO66" s="150"/>
      <c r="GP66" s="150"/>
      <c r="GQ66" s="150"/>
      <c r="GR66" s="150"/>
      <c r="GS66" s="150"/>
      <c r="GT66" s="150"/>
      <c r="GU66" s="150"/>
      <c r="GV66" s="150"/>
      <c r="GW66" s="150"/>
      <c r="GX66" s="150"/>
      <c r="GY66" s="150"/>
      <c r="GZ66" s="150"/>
      <c r="HA66" s="150"/>
      <c r="HB66" s="150"/>
      <c r="HC66" s="150"/>
      <c r="HD66" s="150"/>
      <c r="HE66" s="150"/>
      <c r="HF66" s="150"/>
      <c r="HG66" s="150"/>
      <c r="HH66" s="150"/>
      <c r="HI66" s="150"/>
      <c r="HJ66" s="150"/>
      <c r="HK66" s="150"/>
      <c r="HL66" s="150"/>
      <c r="HM66" s="150"/>
      <c r="HN66" s="150"/>
      <c r="HO66" s="150"/>
      <c r="HP66" s="150"/>
      <c r="HQ66" s="150"/>
      <c r="HR66" s="150"/>
      <c r="HS66" s="150"/>
      <c r="HT66" s="150"/>
      <c r="HU66" s="150"/>
      <c r="HV66" s="150"/>
      <c r="HW66" s="150"/>
      <c r="HX66" s="150"/>
      <c r="HY66" s="150"/>
      <c r="HZ66" s="150"/>
      <c r="IA66" s="150"/>
      <c r="IB66" s="150"/>
      <c r="IC66" s="150"/>
      <c r="ID66" s="150"/>
      <c r="IE66" s="150"/>
      <c r="IF66" s="150"/>
      <c r="IG66" s="150"/>
      <c r="IH66" s="150"/>
      <c r="II66" s="150"/>
      <c r="IJ66" s="150"/>
    </row>
    <row r="67" spans="1:244" ht="15" customHeight="1">
      <c r="A67" s="5"/>
      <c r="B67" s="5"/>
      <c r="C67" s="193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W67" s="150"/>
      <c r="AX67" s="150"/>
      <c r="AY67" s="150"/>
      <c r="AZ67" s="150"/>
      <c r="BA67" s="174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  <c r="DO67" s="150"/>
      <c r="DP67" s="150"/>
      <c r="DQ67" s="150"/>
      <c r="DR67" s="150"/>
      <c r="DS67" s="150"/>
      <c r="DT67" s="150"/>
      <c r="DU67" s="150"/>
      <c r="DV67" s="150"/>
      <c r="DW67" s="150"/>
      <c r="DX67" s="150"/>
      <c r="DY67" s="150"/>
      <c r="DZ67" s="150"/>
      <c r="EA67" s="150"/>
      <c r="EB67" s="150"/>
      <c r="EC67" s="150"/>
      <c r="ED67" s="150"/>
      <c r="EE67" s="150"/>
      <c r="EF67" s="150"/>
      <c r="EG67" s="150"/>
      <c r="EH67" s="150"/>
      <c r="EI67" s="150"/>
      <c r="EJ67" s="150"/>
      <c r="EK67" s="150"/>
      <c r="EL67" s="150"/>
      <c r="EM67" s="150"/>
      <c r="EN67" s="150"/>
      <c r="EO67" s="150"/>
      <c r="EP67" s="150"/>
      <c r="EQ67" s="150"/>
      <c r="ER67" s="150"/>
      <c r="ES67" s="150"/>
      <c r="ET67" s="150"/>
      <c r="EU67" s="150"/>
      <c r="EV67" s="150"/>
      <c r="EW67" s="150"/>
      <c r="EX67" s="150"/>
      <c r="EY67" s="150"/>
      <c r="EZ67" s="150"/>
      <c r="FA67" s="150"/>
      <c r="FB67" s="150"/>
      <c r="FC67" s="150"/>
      <c r="FD67" s="150"/>
      <c r="FE67" s="150"/>
      <c r="FF67" s="150"/>
      <c r="FG67" s="150"/>
      <c r="FH67" s="150"/>
      <c r="FI67" s="150"/>
      <c r="FJ67" s="150"/>
      <c r="FK67" s="150"/>
      <c r="FL67" s="150"/>
      <c r="FM67" s="150"/>
      <c r="FN67" s="150"/>
      <c r="FO67" s="150"/>
      <c r="FP67" s="150"/>
      <c r="FQ67" s="150"/>
      <c r="FR67" s="150"/>
      <c r="FS67" s="150"/>
      <c r="FT67" s="150"/>
      <c r="FU67" s="150"/>
      <c r="FV67" s="150"/>
      <c r="FW67" s="150"/>
      <c r="FX67" s="150"/>
      <c r="FY67" s="150"/>
      <c r="FZ67" s="150"/>
      <c r="GA67" s="150"/>
      <c r="GB67" s="150"/>
      <c r="GC67" s="150"/>
      <c r="GD67" s="150"/>
      <c r="GE67" s="150"/>
      <c r="GF67" s="175"/>
      <c r="GG67" s="150"/>
      <c r="GH67" s="150"/>
      <c r="GI67" s="150"/>
      <c r="GJ67" s="150"/>
      <c r="GK67" s="150"/>
      <c r="GL67" s="150"/>
      <c r="GM67" s="150"/>
      <c r="GN67" s="150"/>
      <c r="GO67" s="150"/>
      <c r="GP67" s="150"/>
      <c r="GQ67" s="150"/>
      <c r="GR67" s="150"/>
      <c r="GS67" s="150"/>
      <c r="GT67" s="150"/>
      <c r="GU67" s="150"/>
      <c r="GV67" s="150"/>
      <c r="GW67" s="150"/>
      <c r="GX67" s="150"/>
      <c r="GY67" s="150"/>
      <c r="GZ67" s="150"/>
      <c r="HA67" s="150"/>
      <c r="HB67" s="150"/>
      <c r="HC67" s="150"/>
      <c r="HD67" s="150"/>
      <c r="HE67" s="150"/>
      <c r="HF67" s="150"/>
      <c r="HG67" s="150"/>
      <c r="HH67" s="150"/>
      <c r="HI67" s="150"/>
      <c r="HJ67" s="150"/>
      <c r="HK67" s="150"/>
      <c r="HL67" s="150"/>
      <c r="HM67" s="150"/>
      <c r="HN67" s="150"/>
      <c r="HO67" s="150"/>
      <c r="HP67" s="150"/>
      <c r="HQ67" s="150"/>
      <c r="HR67" s="150"/>
      <c r="HS67" s="150"/>
      <c r="HT67" s="150"/>
      <c r="HU67" s="150"/>
      <c r="HV67" s="150"/>
      <c r="HW67" s="150"/>
      <c r="HX67" s="150"/>
      <c r="HY67" s="150"/>
      <c r="HZ67" s="150"/>
      <c r="IA67" s="150"/>
      <c r="IB67" s="150"/>
      <c r="IC67" s="150"/>
      <c r="ID67" s="150"/>
      <c r="IE67" s="150"/>
      <c r="IF67" s="150"/>
      <c r="IG67" s="150"/>
      <c r="IH67" s="150"/>
      <c r="II67" s="150"/>
      <c r="IJ67" s="150"/>
    </row>
    <row r="68" spans="1:244" ht="15" customHeight="1">
      <c r="A68" s="5"/>
      <c r="B68" s="5"/>
      <c r="C68" s="193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W68" s="150"/>
      <c r="AX68" s="150"/>
      <c r="AY68" s="150"/>
      <c r="AZ68" s="150"/>
      <c r="BA68" s="174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  <c r="DO68" s="150"/>
      <c r="DP68" s="150"/>
      <c r="DQ68" s="150"/>
      <c r="DR68" s="150"/>
      <c r="DS68" s="150"/>
      <c r="DT68" s="150"/>
      <c r="DU68" s="150"/>
      <c r="DV68" s="150"/>
      <c r="DW68" s="150"/>
      <c r="DX68" s="150"/>
      <c r="DY68" s="150"/>
      <c r="DZ68" s="150"/>
      <c r="EA68" s="150"/>
      <c r="EB68" s="150"/>
      <c r="EC68" s="150"/>
      <c r="ED68" s="150"/>
      <c r="EE68" s="150"/>
      <c r="EF68" s="150"/>
      <c r="EG68" s="150"/>
      <c r="EH68" s="150"/>
      <c r="EI68" s="150"/>
      <c r="EJ68" s="150"/>
      <c r="EK68" s="150"/>
      <c r="EL68" s="150"/>
      <c r="EM68" s="150"/>
      <c r="EN68" s="150"/>
      <c r="EO68" s="150"/>
      <c r="EP68" s="150"/>
      <c r="EQ68" s="150"/>
      <c r="ER68" s="150"/>
      <c r="ES68" s="150"/>
      <c r="ET68" s="150"/>
      <c r="EU68" s="150"/>
      <c r="EV68" s="150"/>
      <c r="EW68" s="150"/>
      <c r="EX68" s="150"/>
      <c r="EY68" s="150"/>
      <c r="EZ68" s="150"/>
      <c r="FA68" s="150"/>
      <c r="FB68" s="150"/>
      <c r="FC68" s="150"/>
      <c r="FD68" s="150"/>
      <c r="FE68" s="150"/>
      <c r="FF68" s="150"/>
      <c r="FG68" s="150"/>
      <c r="FH68" s="150"/>
      <c r="FI68" s="150"/>
      <c r="FJ68" s="150"/>
      <c r="FK68" s="150"/>
      <c r="FL68" s="150"/>
      <c r="FM68" s="150"/>
      <c r="FN68" s="150"/>
      <c r="FO68" s="150"/>
      <c r="FP68" s="150"/>
      <c r="FQ68" s="150"/>
      <c r="FR68" s="150"/>
      <c r="FS68" s="150"/>
      <c r="FT68" s="150"/>
      <c r="FU68" s="150"/>
      <c r="FV68" s="150"/>
      <c r="FW68" s="150"/>
      <c r="FX68" s="150"/>
      <c r="FY68" s="150"/>
      <c r="FZ68" s="150"/>
      <c r="GA68" s="150"/>
      <c r="GB68" s="150"/>
      <c r="GC68" s="150"/>
      <c r="GD68" s="150"/>
      <c r="GE68" s="150"/>
      <c r="GF68" s="175"/>
      <c r="GG68" s="150"/>
      <c r="GH68" s="150"/>
      <c r="GI68" s="150"/>
      <c r="GJ68" s="150"/>
      <c r="GK68" s="150"/>
      <c r="GL68" s="150"/>
      <c r="GM68" s="150"/>
      <c r="GN68" s="150"/>
      <c r="GO68" s="150"/>
      <c r="GP68" s="150"/>
      <c r="GQ68" s="150"/>
      <c r="GR68" s="150"/>
      <c r="GS68" s="150"/>
      <c r="GT68" s="150"/>
      <c r="GU68" s="150"/>
      <c r="GV68" s="150"/>
      <c r="GW68" s="150"/>
      <c r="GX68" s="150"/>
      <c r="GY68" s="150"/>
      <c r="GZ68" s="150"/>
      <c r="HA68" s="150"/>
      <c r="HB68" s="150"/>
      <c r="HC68" s="150"/>
      <c r="HD68" s="150"/>
      <c r="HE68" s="150"/>
      <c r="HF68" s="150"/>
      <c r="HG68" s="150"/>
      <c r="HH68" s="150"/>
      <c r="HI68" s="150"/>
      <c r="HJ68" s="150"/>
      <c r="HK68" s="150"/>
      <c r="HL68" s="150"/>
      <c r="HM68" s="150"/>
      <c r="HN68" s="150"/>
      <c r="HO68" s="150"/>
      <c r="HP68" s="150"/>
      <c r="HQ68" s="150"/>
      <c r="HR68" s="150"/>
      <c r="HS68" s="150"/>
      <c r="HT68" s="150"/>
      <c r="HU68" s="150"/>
      <c r="HV68" s="150"/>
      <c r="HW68" s="150"/>
      <c r="HX68" s="150"/>
      <c r="HY68" s="150"/>
      <c r="HZ68" s="150"/>
      <c r="IA68" s="150"/>
      <c r="IB68" s="150"/>
      <c r="IC68" s="150"/>
      <c r="ID68" s="150"/>
      <c r="IE68" s="150"/>
      <c r="IF68" s="150"/>
      <c r="IG68" s="150"/>
      <c r="IH68" s="150"/>
      <c r="II68" s="150"/>
      <c r="IJ68" s="150"/>
    </row>
    <row r="69" spans="1:244" ht="15" customHeight="1">
      <c r="A69" s="5"/>
      <c r="B69" s="5"/>
      <c r="C69" s="19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W69" s="150"/>
      <c r="AX69" s="150"/>
      <c r="AY69" s="150"/>
      <c r="AZ69" s="150"/>
      <c r="BA69" s="174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  <c r="DO69" s="150"/>
      <c r="DP69" s="150"/>
      <c r="DQ69" s="150"/>
      <c r="DR69" s="150"/>
      <c r="DS69" s="150"/>
      <c r="DT69" s="150"/>
      <c r="DU69" s="150"/>
      <c r="DV69" s="150"/>
      <c r="DW69" s="150"/>
      <c r="DX69" s="150"/>
      <c r="DY69" s="150"/>
      <c r="DZ69" s="150"/>
      <c r="EA69" s="150"/>
      <c r="EB69" s="150"/>
      <c r="EC69" s="150"/>
      <c r="ED69" s="150"/>
      <c r="EE69" s="150"/>
      <c r="EF69" s="150"/>
      <c r="EG69" s="150"/>
      <c r="EH69" s="150"/>
      <c r="EI69" s="150"/>
      <c r="EJ69" s="150"/>
      <c r="EK69" s="150"/>
      <c r="EL69" s="150"/>
      <c r="EM69" s="150"/>
      <c r="EN69" s="150"/>
      <c r="EO69" s="150"/>
      <c r="EP69" s="150"/>
      <c r="EQ69" s="150"/>
      <c r="ER69" s="150"/>
      <c r="ES69" s="150"/>
      <c r="ET69" s="150"/>
      <c r="EU69" s="150"/>
      <c r="EV69" s="150"/>
      <c r="EW69" s="150"/>
      <c r="EX69" s="150"/>
      <c r="EY69" s="150"/>
      <c r="EZ69" s="150"/>
      <c r="FA69" s="150"/>
      <c r="FB69" s="150"/>
      <c r="FC69" s="150"/>
      <c r="FD69" s="150"/>
      <c r="FE69" s="150"/>
      <c r="FF69" s="150"/>
      <c r="FG69" s="150"/>
      <c r="FH69" s="150"/>
      <c r="FI69" s="150"/>
      <c r="FJ69" s="150"/>
      <c r="FK69" s="150"/>
      <c r="FL69" s="150"/>
      <c r="FM69" s="150"/>
      <c r="FN69" s="150"/>
      <c r="FO69" s="150"/>
      <c r="FP69" s="150"/>
      <c r="FQ69" s="150"/>
      <c r="FR69" s="150"/>
      <c r="FS69" s="150"/>
      <c r="FT69" s="150"/>
      <c r="FU69" s="150"/>
      <c r="FV69" s="150"/>
      <c r="FW69" s="150"/>
      <c r="FX69" s="150"/>
      <c r="FY69" s="150"/>
      <c r="FZ69" s="150"/>
      <c r="GA69" s="150"/>
      <c r="GB69" s="150"/>
      <c r="GC69" s="150"/>
      <c r="GD69" s="150"/>
      <c r="GE69" s="150"/>
      <c r="GF69" s="175"/>
      <c r="GG69" s="150"/>
      <c r="GH69" s="150"/>
      <c r="GI69" s="150"/>
      <c r="GJ69" s="150"/>
      <c r="GK69" s="150"/>
      <c r="GL69" s="150"/>
      <c r="GM69" s="150"/>
      <c r="GN69" s="150"/>
      <c r="GO69" s="150"/>
      <c r="GP69" s="150"/>
      <c r="GQ69" s="150"/>
      <c r="GR69" s="150"/>
      <c r="GS69" s="150"/>
      <c r="GT69" s="150"/>
      <c r="GU69" s="150"/>
      <c r="GV69" s="150"/>
      <c r="GW69" s="150"/>
      <c r="GX69" s="150"/>
      <c r="GY69" s="150"/>
      <c r="GZ69" s="150"/>
      <c r="HA69" s="150"/>
      <c r="HB69" s="150"/>
      <c r="HC69" s="150"/>
      <c r="HD69" s="150"/>
      <c r="HE69" s="150"/>
      <c r="HF69" s="150"/>
      <c r="HG69" s="150"/>
      <c r="HH69" s="150"/>
      <c r="HI69" s="150"/>
      <c r="HJ69" s="150"/>
      <c r="HK69" s="150"/>
      <c r="HL69" s="150"/>
      <c r="HM69" s="150"/>
      <c r="HN69" s="150"/>
      <c r="HO69" s="150"/>
      <c r="HP69" s="150"/>
      <c r="HQ69" s="150"/>
      <c r="HR69" s="150"/>
      <c r="HS69" s="150"/>
      <c r="HT69" s="150"/>
      <c r="HU69" s="150"/>
      <c r="HV69" s="150"/>
      <c r="HW69" s="150"/>
      <c r="HX69" s="150"/>
      <c r="HY69" s="150"/>
      <c r="HZ69" s="150"/>
      <c r="IA69" s="150"/>
      <c r="IB69" s="150"/>
      <c r="IC69" s="150"/>
      <c r="ID69" s="150"/>
      <c r="IE69" s="150"/>
      <c r="IF69" s="150"/>
      <c r="IG69" s="150"/>
      <c r="IH69" s="150"/>
      <c r="II69" s="150"/>
      <c r="IJ69" s="150"/>
    </row>
    <row r="70" spans="1:244" ht="15" customHeight="1">
      <c r="A70" s="5"/>
      <c r="B70" s="5"/>
      <c r="C70" s="193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W70" s="150"/>
      <c r="AX70" s="150"/>
      <c r="AY70" s="150"/>
      <c r="AZ70" s="150"/>
      <c r="BA70" s="174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  <c r="DO70" s="150"/>
      <c r="DP70" s="150"/>
      <c r="DQ70" s="150"/>
      <c r="DR70" s="150"/>
      <c r="DS70" s="150"/>
      <c r="DT70" s="150"/>
      <c r="DU70" s="150"/>
      <c r="DV70" s="150"/>
      <c r="DW70" s="150"/>
      <c r="DX70" s="150"/>
      <c r="DY70" s="150"/>
      <c r="DZ70" s="150"/>
      <c r="EA70" s="150"/>
      <c r="EB70" s="150"/>
      <c r="EC70" s="150"/>
      <c r="ED70" s="150"/>
      <c r="EE70" s="150"/>
      <c r="EF70" s="150"/>
      <c r="EG70" s="150"/>
      <c r="EH70" s="150"/>
      <c r="EI70" s="150"/>
      <c r="EJ70" s="150"/>
      <c r="EK70" s="150"/>
      <c r="EL70" s="150"/>
      <c r="EM70" s="150"/>
      <c r="EN70" s="150"/>
      <c r="EO70" s="150"/>
      <c r="EP70" s="150"/>
      <c r="EQ70" s="150"/>
      <c r="ER70" s="150"/>
      <c r="ES70" s="150"/>
      <c r="ET70" s="150"/>
      <c r="EU70" s="150"/>
      <c r="EV70" s="150"/>
      <c r="EW70" s="150"/>
      <c r="EX70" s="150"/>
      <c r="EY70" s="150"/>
      <c r="EZ70" s="150"/>
      <c r="FA70" s="150"/>
      <c r="FB70" s="150"/>
      <c r="FC70" s="150"/>
      <c r="FD70" s="150"/>
      <c r="FE70" s="150"/>
      <c r="FF70" s="150"/>
      <c r="FG70" s="150"/>
      <c r="FH70" s="150"/>
      <c r="FI70" s="150"/>
      <c r="FJ70" s="150"/>
      <c r="FK70" s="150"/>
      <c r="FL70" s="150"/>
      <c r="FM70" s="150"/>
      <c r="FN70" s="150"/>
      <c r="FO70" s="150"/>
      <c r="FP70" s="150"/>
      <c r="FQ70" s="150"/>
      <c r="FR70" s="150"/>
      <c r="FS70" s="150"/>
      <c r="FT70" s="150"/>
      <c r="FU70" s="150"/>
      <c r="FV70" s="150"/>
      <c r="FW70" s="150"/>
      <c r="FX70" s="150"/>
      <c r="FY70" s="150"/>
      <c r="FZ70" s="150"/>
      <c r="GA70" s="150"/>
      <c r="GB70" s="150"/>
      <c r="GC70" s="150"/>
      <c r="GD70" s="150"/>
      <c r="GE70" s="150"/>
      <c r="GF70" s="175"/>
      <c r="GG70" s="150"/>
      <c r="GH70" s="150"/>
      <c r="GI70" s="150"/>
      <c r="GJ70" s="150"/>
      <c r="GK70" s="150"/>
      <c r="GL70" s="150"/>
      <c r="GM70" s="150"/>
      <c r="GN70" s="150"/>
      <c r="GO70" s="150"/>
      <c r="GP70" s="150"/>
      <c r="GQ70" s="150"/>
      <c r="GR70" s="150"/>
      <c r="GS70" s="150"/>
      <c r="GT70" s="150"/>
      <c r="GU70" s="150"/>
      <c r="GV70" s="150"/>
      <c r="GW70" s="150"/>
      <c r="GX70" s="150"/>
      <c r="GY70" s="150"/>
      <c r="GZ70" s="150"/>
      <c r="HA70" s="150"/>
      <c r="HB70" s="150"/>
      <c r="HC70" s="150"/>
      <c r="HD70" s="150"/>
      <c r="HE70" s="150"/>
      <c r="HF70" s="150"/>
      <c r="HG70" s="150"/>
      <c r="HH70" s="150"/>
      <c r="HI70" s="150"/>
      <c r="HJ70" s="150"/>
      <c r="HK70" s="150"/>
      <c r="HL70" s="150"/>
      <c r="HM70" s="150"/>
      <c r="HN70" s="150"/>
      <c r="HO70" s="150"/>
      <c r="HP70" s="150"/>
      <c r="HQ70" s="150"/>
      <c r="HR70" s="150"/>
      <c r="HS70" s="150"/>
      <c r="HT70" s="150"/>
      <c r="HU70" s="150"/>
      <c r="HV70" s="150"/>
      <c r="HW70" s="150"/>
      <c r="HX70" s="150"/>
      <c r="HY70" s="150"/>
      <c r="HZ70" s="150"/>
      <c r="IA70" s="150"/>
      <c r="IB70" s="150"/>
      <c r="IC70" s="150"/>
      <c r="ID70" s="150"/>
      <c r="IE70" s="150"/>
      <c r="IF70" s="150"/>
      <c r="IG70" s="150"/>
      <c r="IH70" s="150"/>
      <c r="II70" s="150"/>
      <c r="IJ70" s="150"/>
    </row>
    <row r="71" spans="1:244" ht="15" customHeight="1">
      <c r="A71" s="5"/>
      <c r="B71" s="5"/>
      <c r="C71" s="193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W71" s="150"/>
      <c r="AX71" s="150"/>
      <c r="AY71" s="150"/>
      <c r="AZ71" s="150"/>
      <c r="BA71" s="174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  <c r="EC71" s="150"/>
      <c r="ED71" s="150"/>
      <c r="EE71" s="150"/>
      <c r="EF71" s="150"/>
      <c r="EG71" s="150"/>
      <c r="EH71" s="150"/>
      <c r="EI71" s="150"/>
      <c r="EJ71" s="150"/>
      <c r="EK71" s="150"/>
      <c r="EL71" s="150"/>
      <c r="EM71" s="150"/>
      <c r="EN71" s="150"/>
      <c r="EO71" s="150"/>
      <c r="EP71" s="150"/>
      <c r="EQ71" s="150"/>
      <c r="ER71" s="150"/>
      <c r="ES71" s="150"/>
      <c r="ET71" s="150"/>
      <c r="EU71" s="150"/>
      <c r="EV71" s="150"/>
      <c r="EW71" s="150"/>
      <c r="EX71" s="150"/>
      <c r="EY71" s="150"/>
      <c r="EZ71" s="150"/>
      <c r="FA71" s="150"/>
      <c r="FB71" s="150"/>
      <c r="FC71" s="150"/>
      <c r="FD71" s="150"/>
      <c r="FE71" s="150"/>
      <c r="FF71" s="150"/>
      <c r="FG71" s="150"/>
      <c r="FH71" s="150"/>
      <c r="FI71" s="150"/>
      <c r="FJ71" s="150"/>
      <c r="FK71" s="150"/>
      <c r="FL71" s="150"/>
      <c r="FM71" s="150"/>
      <c r="FN71" s="150"/>
      <c r="FO71" s="150"/>
      <c r="FP71" s="150"/>
      <c r="FQ71" s="150"/>
      <c r="FR71" s="150"/>
      <c r="FS71" s="150"/>
      <c r="FT71" s="150"/>
      <c r="FU71" s="150"/>
      <c r="FV71" s="150"/>
      <c r="FW71" s="150"/>
      <c r="FX71" s="150"/>
      <c r="FY71" s="150"/>
      <c r="FZ71" s="150"/>
      <c r="GA71" s="150"/>
      <c r="GB71" s="150"/>
      <c r="GC71" s="150"/>
      <c r="GD71" s="150"/>
      <c r="GE71" s="150"/>
      <c r="GF71" s="175"/>
      <c r="GG71" s="150"/>
      <c r="GH71" s="150"/>
      <c r="GI71" s="150"/>
      <c r="GJ71" s="150"/>
      <c r="GK71" s="150"/>
      <c r="GL71" s="150"/>
      <c r="GM71" s="150"/>
      <c r="GN71" s="150"/>
      <c r="GO71" s="150"/>
      <c r="GP71" s="150"/>
      <c r="GQ71" s="150"/>
      <c r="GR71" s="150"/>
      <c r="GS71" s="150"/>
      <c r="GT71" s="150"/>
      <c r="GU71" s="150"/>
      <c r="GV71" s="150"/>
      <c r="GW71" s="150"/>
      <c r="GX71" s="150"/>
      <c r="GY71" s="150"/>
      <c r="GZ71" s="150"/>
      <c r="HA71" s="150"/>
      <c r="HB71" s="150"/>
      <c r="HC71" s="150"/>
      <c r="HD71" s="150"/>
      <c r="HE71" s="150"/>
      <c r="HF71" s="150"/>
      <c r="HG71" s="150"/>
      <c r="HH71" s="150"/>
      <c r="HI71" s="150"/>
      <c r="HJ71" s="150"/>
      <c r="HK71" s="150"/>
      <c r="HL71" s="150"/>
      <c r="HM71" s="150"/>
      <c r="HN71" s="150"/>
      <c r="HO71" s="150"/>
      <c r="HP71" s="150"/>
      <c r="HQ71" s="150"/>
      <c r="HR71" s="150"/>
      <c r="HS71" s="150"/>
      <c r="HT71" s="150"/>
      <c r="HU71" s="150"/>
      <c r="HV71" s="150"/>
      <c r="HW71" s="150"/>
      <c r="HX71" s="150"/>
      <c r="HY71" s="150"/>
      <c r="HZ71" s="150"/>
      <c r="IA71" s="150"/>
      <c r="IB71" s="150"/>
      <c r="IC71" s="150"/>
      <c r="ID71" s="150"/>
      <c r="IE71" s="150"/>
      <c r="IF71" s="150"/>
      <c r="IG71" s="150"/>
      <c r="IH71" s="150"/>
      <c r="II71" s="150"/>
      <c r="IJ71" s="150"/>
    </row>
    <row r="72" spans="1:244" ht="15" customHeight="1">
      <c r="A72" s="5"/>
      <c r="B72" s="5"/>
      <c r="C72" s="193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W72" s="150"/>
      <c r="AX72" s="150"/>
      <c r="AY72" s="150"/>
      <c r="AZ72" s="150"/>
      <c r="BA72" s="174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  <c r="DO72" s="150"/>
      <c r="DP72" s="150"/>
      <c r="DQ72" s="150"/>
      <c r="DR72" s="150"/>
      <c r="DS72" s="150"/>
      <c r="DT72" s="150"/>
      <c r="DU72" s="150"/>
      <c r="DV72" s="150"/>
      <c r="DW72" s="150"/>
      <c r="DX72" s="150"/>
      <c r="DY72" s="150"/>
      <c r="DZ72" s="150"/>
      <c r="EA72" s="150"/>
      <c r="EB72" s="150"/>
      <c r="EC72" s="150"/>
      <c r="ED72" s="150"/>
      <c r="EE72" s="150"/>
      <c r="EF72" s="150"/>
      <c r="EG72" s="150"/>
      <c r="EH72" s="150"/>
      <c r="EI72" s="150"/>
      <c r="EJ72" s="150"/>
      <c r="EK72" s="150"/>
      <c r="EL72" s="150"/>
      <c r="EM72" s="150"/>
      <c r="EN72" s="150"/>
      <c r="EO72" s="150"/>
      <c r="EP72" s="150"/>
      <c r="EQ72" s="150"/>
      <c r="ER72" s="150"/>
      <c r="ES72" s="150"/>
      <c r="ET72" s="150"/>
      <c r="EU72" s="150"/>
      <c r="EV72" s="150"/>
      <c r="EW72" s="150"/>
      <c r="EX72" s="150"/>
      <c r="EY72" s="150"/>
      <c r="EZ72" s="150"/>
      <c r="FA72" s="150"/>
      <c r="FB72" s="150"/>
      <c r="FC72" s="150"/>
      <c r="FD72" s="150"/>
      <c r="FE72" s="150"/>
      <c r="FF72" s="150"/>
      <c r="FG72" s="150"/>
      <c r="FH72" s="150"/>
      <c r="FI72" s="150"/>
      <c r="FJ72" s="150"/>
      <c r="FK72" s="150"/>
      <c r="FL72" s="150"/>
      <c r="FM72" s="150"/>
      <c r="FN72" s="150"/>
      <c r="FO72" s="150"/>
      <c r="FP72" s="150"/>
      <c r="FQ72" s="150"/>
      <c r="FR72" s="150"/>
      <c r="FS72" s="150"/>
      <c r="FT72" s="150"/>
      <c r="FU72" s="150"/>
      <c r="FV72" s="150"/>
      <c r="FW72" s="150"/>
      <c r="FX72" s="150"/>
      <c r="FY72" s="150"/>
      <c r="FZ72" s="150"/>
      <c r="GA72" s="150"/>
      <c r="GB72" s="150"/>
      <c r="GC72" s="150"/>
      <c r="GD72" s="150"/>
      <c r="GE72" s="150"/>
      <c r="GF72" s="175"/>
      <c r="GG72" s="150"/>
      <c r="GH72" s="150"/>
      <c r="GI72" s="150"/>
      <c r="GJ72" s="150"/>
      <c r="GK72" s="150"/>
      <c r="GL72" s="150"/>
      <c r="GM72" s="150"/>
      <c r="GN72" s="150"/>
      <c r="GO72" s="150"/>
      <c r="GP72" s="150"/>
      <c r="GQ72" s="150"/>
      <c r="GR72" s="150"/>
      <c r="GS72" s="150"/>
      <c r="GT72" s="150"/>
      <c r="GU72" s="150"/>
      <c r="GV72" s="150"/>
      <c r="GW72" s="150"/>
      <c r="GX72" s="150"/>
      <c r="GY72" s="150"/>
      <c r="GZ72" s="150"/>
      <c r="HA72" s="150"/>
      <c r="HB72" s="150"/>
      <c r="HC72" s="150"/>
      <c r="HD72" s="150"/>
      <c r="HE72" s="150"/>
      <c r="HF72" s="150"/>
      <c r="HG72" s="150"/>
      <c r="HH72" s="150"/>
      <c r="HI72" s="150"/>
      <c r="HJ72" s="150"/>
      <c r="HK72" s="150"/>
      <c r="HL72" s="150"/>
      <c r="HM72" s="150"/>
      <c r="HN72" s="150"/>
      <c r="HO72" s="150"/>
      <c r="HP72" s="150"/>
      <c r="HQ72" s="150"/>
      <c r="HR72" s="150"/>
      <c r="HS72" s="150"/>
      <c r="HT72" s="150"/>
      <c r="HU72" s="150"/>
      <c r="HV72" s="150"/>
      <c r="HW72" s="150"/>
      <c r="HX72" s="150"/>
      <c r="HY72" s="150"/>
      <c r="HZ72" s="150"/>
      <c r="IA72" s="150"/>
      <c r="IB72" s="150"/>
      <c r="IC72" s="150"/>
      <c r="ID72" s="150"/>
      <c r="IE72" s="150"/>
      <c r="IF72" s="150"/>
      <c r="IG72" s="150"/>
      <c r="IH72" s="150"/>
      <c r="II72" s="150"/>
      <c r="IJ72" s="150"/>
    </row>
    <row r="73" spans="1:244" ht="15" customHeight="1">
      <c r="A73" s="5"/>
      <c r="B73" s="5"/>
      <c r="C73" s="19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W73" s="150"/>
      <c r="AX73" s="150"/>
      <c r="AY73" s="150"/>
      <c r="AZ73" s="150"/>
      <c r="BA73" s="174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  <c r="DO73" s="150"/>
      <c r="DP73" s="150"/>
      <c r="DQ73" s="150"/>
      <c r="DR73" s="150"/>
      <c r="DS73" s="150"/>
      <c r="DT73" s="150"/>
      <c r="DU73" s="150"/>
      <c r="DV73" s="150"/>
      <c r="DW73" s="150"/>
      <c r="DX73" s="150"/>
      <c r="DY73" s="150"/>
      <c r="DZ73" s="150"/>
      <c r="EA73" s="150"/>
      <c r="EB73" s="150"/>
      <c r="EC73" s="150"/>
      <c r="ED73" s="150"/>
      <c r="EE73" s="150"/>
      <c r="EF73" s="150"/>
      <c r="EG73" s="150"/>
      <c r="EH73" s="150"/>
      <c r="EI73" s="150"/>
      <c r="EJ73" s="150"/>
      <c r="EK73" s="150"/>
      <c r="EL73" s="150"/>
      <c r="EM73" s="150"/>
      <c r="EN73" s="150"/>
      <c r="EO73" s="150"/>
      <c r="EP73" s="150"/>
      <c r="EQ73" s="150"/>
      <c r="ER73" s="150"/>
      <c r="ES73" s="150"/>
      <c r="ET73" s="150"/>
      <c r="EU73" s="150"/>
      <c r="EV73" s="150"/>
      <c r="EW73" s="150"/>
      <c r="EX73" s="150"/>
      <c r="EY73" s="150"/>
      <c r="EZ73" s="150"/>
      <c r="FA73" s="150"/>
      <c r="FB73" s="150"/>
      <c r="FC73" s="150"/>
      <c r="FD73" s="150"/>
      <c r="FE73" s="150"/>
      <c r="FF73" s="150"/>
      <c r="FG73" s="150"/>
      <c r="FH73" s="150"/>
      <c r="FI73" s="150"/>
      <c r="FJ73" s="150"/>
      <c r="FK73" s="150"/>
      <c r="FL73" s="150"/>
      <c r="FM73" s="150"/>
      <c r="FN73" s="150"/>
      <c r="FO73" s="150"/>
      <c r="FP73" s="150"/>
      <c r="FQ73" s="150"/>
      <c r="FR73" s="150"/>
      <c r="FS73" s="150"/>
      <c r="FT73" s="150"/>
      <c r="FU73" s="150"/>
      <c r="FV73" s="150"/>
      <c r="FW73" s="150"/>
      <c r="FX73" s="150"/>
      <c r="FY73" s="150"/>
      <c r="FZ73" s="150"/>
      <c r="GA73" s="150"/>
      <c r="GB73" s="150"/>
      <c r="GC73" s="150"/>
      <c r="GD73" s="150"/>
      <c r="GE73" s="150"/>
      <c r="GF73" s="175"/>
      <c r="GG73" s="150"/>
      <c r="GH73" s="150"/>
      <c r="GI73" s="150"/>
      <c r="GJ73" s="150"/>
      <c r="GK73" s="150"/>
      <c r="GL73" s="150"/>
      <c r="GM73" s="150"/>
      <c r="GN73" s="150"/>
      <c r="GO73" s="150"/>
      <c r="GP73" s="150"/>
      <c r="GQ73" s="150"/>
      <c r="GR73" s="150"/>
      <c r="GS73" s="150"/>
      <c r="GT73" s="150"/>
      <c r="GU73" s="150"/>
      <c r="GV73" s="150"/>
      <c r="GW73" s="150"/>
      <c r="GX73" s="150"/>
      <c r="GY73" s="150"/>
      <c r="GZ73" s="150"/>
      <c r="HA73" s="150"/>
      <c r="HB73" s="150"/>
      <c r="HC73" s="150"/>
      <c r="HD73" s="150"/>
      <c r="HE73" s="150"/>
      <c r="HF73" s="150"/>
      <c r="HG73" s="150"/>
      <c r="HH73" s="150"/>
      <c r="HI73" s="150"/>
      <c r="HJ73" s="150"/>
      <c r="HK73" s="150"/>
      <c r="HL73" s="150"/>
      <c r="HM73" s="150"/>
      <c r="HN73" s="150"/>
      <c r="HO73" s="150"/>
      <c r="HP73" s="150"/>
      <c r="HQ73" s="150"/>
      <c r="HR73" s="150"/>
      <c r="HS73" s="150"/>
      <c r="HT73" s="150"/>
      <c r="HU73" s="150"/>
      <c r="HV73" s="150"/>
      <c r="HW73" s="150"/>
      <c r="HX73" s="150"/>
      <c r="HY73" s="150"/>
      <c r="HZ73" s="150"/>
      <c r="IA73" s="150"/>
      <c r="IB73" s="150"/>
      <c r="IC73" s="150"/>
      <c r="ID73" s="150"/>
      <c r="IE73" s="150"/>
      <c r="IF73" s="150"/>
      <c r="IG73" s="150"/>
      <c r="IH73" s="150"/>
      <c r="II73" s="150"/>
      <c r="IJ73" s="150"/>
    </row>
    <row r="74" spans="1:244" ht="15" customHeight="1">
      <c r="A74" s="5"/>
      <c r="B74" s="5"/>
      <c r="C74" s="193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W74" s="150"/>
      <c r="AX74" s="150"/>
      <c r="AY74" s="150"/>
      <c r="AZ74" s="150"/>
      <c r="BA74" s="174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T74" s="150"/>
      <c r="CU74" s="150"/>
      <c r="CV74" s="150"/>
      <c r="CW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  <c r="DO74" s="150"/>
      <c r="DP74" s="150"/>
      <c r="DQ74" s="150"/>
      <c r="DR74" s="150"/>
      <c r="DS74" s="150"/>
      <c r="DT74" s="150"/>
      <c r="DU74" s="150"/>
      <c r="DV74" s="150"/>
      <c r="DW74" s="150"/>
      <c r="DX74" s="150"/>
      <c r="DY74" s="150"/>
      <c r="DZ74" s="150"/>
      <c r="EA74" s="150"/>
      <c r="EB74" s="150"/>
      <c r="EC74" s="150"/>
      <c r="ED74" s="150"/>
      <c r="EE74" s="150"/>
      <c r="EF74" s="150"/>
      <c r="EG74" s="150"/>
      <c r="EH74" s="150"/>
      <c r="EI74" s="150"/>
      <c r="EJ74" s="150"/>
      <c r="EK74" s="150"/>
      <c r="EL74" s="150"/>
      <c r="EM74" s="150"/>
      <c r="EN74" s="150"/>
      <c r="EO74" s="150"/>
      <c r="EP74" s="150"/>
      <c r="EQ74" s="150"/>
      <c r="ER74" s="150"/>
      <c r="ES74" s="150"/>
      <c r="ET74" s="150"/>
      <c r="EU74" s="150"/>
      <c r="EV74" s="150"/>
      <c r="EW74" s="150"/>
      <c r="EX74" s="150"/>
      <c r="EY74" s="150"/>
      <c r="EZ74" s="150"/>
      <c r="FA74" s="150"/>
      <c r="FB74" s="150"/>
      <c r="FC74" s="150"/>
      <c r="FD74" s="150"/>
      <c r="FE74" s="150"/>
      <c r="FF74" s="150"/>
      <c r="FG74" s="150"/>
      <c r="FH74" s="150"/>
      <c r="FI74" s="150"/>
      <c r="FJ74" s="150"/>
      <c r="FK74" s="150"/>
      <c r="FL74" s="150"/>
      <c r="FM74" s="150"/>
      <c r="FN74" s="150"/>
      <c r="FO74" s="150"/>
      <c r="FP74" s="150"/>
      <c r="FQ74" s="150"/>
      <c r="FR74" s="150"/>
      <c r="FS74" s="150"/>
      <c r="FT74" s="150"/>
      <c r="FU74" s="150"/>
      <c r="FV74" s="150"/>
      <c r="FW74" s="150"/>
      <c r="FX74" s="150"/>
      <c r="FY74" s="150"/>
      <c r="FZ74" s="150"/>
      <c r="GA74" s="150"/>
      <c r="GB74" s="150"/>
      <c r="GC74" s="150"/>
      <c r="GD74" s="150"/>
      <c r="GE74" s="150"/>
      <c r="GF74" s="175"/>
      <c r="GG74" s="150"/>
      <c r="GH74" s="150"/>
      <c r="GI74" s="150"/>
      <c r="GJ74" s="150"/>
      <c r="GK74" s="150"/>
      <c r="GL74" s="150"/>
      <c r="GM74" s="150"/>
      <c r="GN74" s="150"/>
      <c r="GO74" s="150"/>
      <c r="GP74" s="150"/>
      <c r="GQ74" s="150"/>
      <c r="GR74" s="150"/>
      <c r="GS74" s="150"/>
      <c r="GT74" s="150"/>
      <c r="GU74" s="150"/>
      <c r="GV74" s="150"/>
      <c r="GW74" s="150"/>
      <c r="GX74" s="150"/>
      <c r="GY74" s="150"/>
      <c r="GZ74" s="150"/>
      <c r="HA74" s="150"/>
      <c r="HB74" s="150"/>
      <c r="HC74" s="150"/>
      <c r="HD74" s="150"/>
      <c r="HE74" s="150"/>
      <c r="HF74" s="150"/>
      <c r="HG74" s="150"/>
      <c r="HH74" s="150"/>
      <c r="HI74" s="150"/>
      <c r="HJ74" s="150"/>
      <c r="HK74" s="150"/>
      <c r="HL74" s="150"/>
      <c r="HM74" s="150"/>
      <c r="HN74" s="150"/>
      <c r="HO74" s="150"/>
      <c r="HP74" s="150"/>
      <c r="HQ74" s="150"/>
      <c r="HR74" s="150"/>
      <c r="HS74" s="150"/>
      <c r="HT74" s="150"/>
      <c r="HU74" s="150"/>
      <c r="HV74" s="150"/>
      <c r="HW74" s="150"/>
      <c r="HX74" s="150"/>
      <c r="HY74" s="150"/>
      <c r="HZ74" s="150"/>
      <c r="IA74" s="150"/>
      <c r="IB74" s="150"/>
      <c r="IC74" s="150"/>
      <c r="ID74" s="150"/>
      <c r="IE74" s="150"/>
      <c r="IF74" s="150"/>
      <c r="IG74" s="150"/>
      <c r="IH74" s="150"/>
      <c r="II74" s="150"/>
      <c r="IJ74" s="150"/>
    </row>
    <row r="75" spans="1:244" ht="15" customHeight="1">
      <c r="A75" s="5"/>
      <c r="B75" s="5"/>
      <c r="C75" s="193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W75" s="150"/>
      <c r="AX75" s="150"/>
      <c r="AY75" s="150"/>
      <c r="AZ75" s="150"/>
      <c r="BA75" s="174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/>
      <c r="DW75" s="150"/>
      <c r="DX75" s="150"/>
      <c r="DY75" s="150"/>
      <c r="DZ75" s="150"/>
      <c r="EA75" s="150"/>
      <c r="EB75" s="150"/>
      <c r="EC75" s="150"/>
      <c r="ED75" s="150"/>
      <c r="EE75" s="150"/>
      <c r="EF75" s="150"/>
      <c r="EG75" s="150"/>
      <c r="EH75" s="150"/>
      <c r="EI75" s="150"/>
      <c r="EJ75" s="150"/>
      <c r="EK75" s="150"/>
      <c r="EL75" s="150"/>
      <c r="EM75" s="150"/>
      <c r="EN75" s="150"/>
      <c r="EO75" s="150"/>
      <c r="EP75" s="150"/>
      <c r="EQ75" s="150"/>
      <c r="ER75" s="150"/>
      <c r="ES75" s="150"/>
      <c r="ET75" s="150"/>
      <c r="EU75" s="150"/>
      <c r="EV75" s="150"/>
      <c r="EW75" s="150"/>
      <c r="EX75" s="150"/>
      <c r="EY75" s="150"/>
      <c r="EZ75" s="150"/>
      <c r="FA75" s="150"/>
      <c r="FB75" s="150"/>
      <c r="FC75" s="150"/>
      <c r="FD75" s="150"/>
      <c r="FE75" s="150"/>
      <c r="FF75" s="150"/>
      <c r="FG75" s="150"/>
      <c r="FH75" s="150"/>
      <c r="FI75" s="150"/>
      <c r="FJ75" s="150"/>
      <c r="FK75" s="150"/>
      <c r="FL75" s="150"/>
      <c r="FM75" s="150"/>
      <c r="FN75" s="150"/>
      <c r="FO75" s="150"/>
      <c r="FP75" s="150"/>
      <c r="FQ75" s="150"/>
      <c r="FR75" s="150"/>
      <c r="FS75" s="150"/>
      <c r="FT75" s="150"/>
      <c r="FU75" s="150"/>
      <c r="FV75" s="150"/>
      <c r="FW75" s="150"/>
      <c r="FX75" s="150"/>
      <c r="FY75" s="150"/>
      <c r="FZ75" s="150"/>
      <c r="GA75" s="150"/>
      <c r="GB75" s="150"/>
      <c r="GC75" s="150"/>
      <c r="GD75" s="150"/>
      <c r="GE75" s="150"/>
      <c r="GF75" s="175"/>
      <c r="GG75" s="150"/>
      <c r="GH75" s="150"/>
      <c r="GI75" s="150"/>
      <c r="GJ75" s="150"/>
      <c r="GK75" s="150"/>
      <c r="GL75" s="150"/>
      <c r="GM75" s="150"/>
      <c r="GN75" s="150"/>
      <c r="GO75" s="150"/>
      <c r="GP75" s="150"/>
      <c r="GQ75" s="150"/>
      <c r="GR75" s="150"/>
      <c r="GS75" s="150"/>
      <c r="GT75" s="150"/>
      <c r="GU75" s="150"/>
      <c r="GV75" s="150"/>
      <c r="GW75" s="150"/>
      <c r="GX75" s="150"/>
      <c r="GY75" s="150"/>
      <c r="GZ75" s="150"/>
      <c r="HA75" s="150"/>
      <c r="HB75" s="150"/>
      <c r="HC75" s="150"/>
      <c r="HD75" s="150"/>
      <c r="HE75" s="150"/>
      <c r="HF75" s="150"/>
      <c r="HG75" s="150"/>
      <c r="HH75" s="150"/>
      <c r="HI75" s="150"/>
      <c r="HJ75" s="150"/>
      <c r="HK75" s="150"/>
      <c r="HL75" s="150"/>
      <c r="HM75" s="150"/>
      <c r="HN75" s="150"/>
      <c r="HO75" s="150"/>
      <c r="HP75" s="150"/>
      <c r="HQ75" s="150"/>
      <c r="HR75" s="150"/>
      <c r="HS75" s="150"/>
      <c r="HT75" s="150"/>
      <c r="HU75" s="150"/>
      <c r="HV75" s="150"/>
      <c r="HW75" s="150"/>
      <c r="HX75" s="150"/>
      <c r="HY75" s="150"/>
      <c r="HZ75" s="150"/>
      <c r="IA75" s="150"/>
      <c r="IB75" s="150"/>
      <c r="IC75" s="150"/>
      <c r="ID75" s="150"/>
      <c r="IE75" s="150"/>
      <c r="IF75" s="150"/>
      <c r="IG75" s="150"/>
      <c r="IH75" s="150"/>
      <c r="II75" s="150"/>
      <c r="IJ75" s="150"/>
    </row>
    <row r="76" spans="1:244" ht="15" customHeight="1">
      <c r="A76" s="5"/>
      <c r="B76" s="5"/>
      <c r="C76" s="193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GF76" s="198"/>
    </row>
    <row r="77" spans="1:244" ht="15" customHeight="1">
      <c r="A77" s="5"/>
      <c r="B77" s="5"/>
      <c r="C77" s="193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244" ht="15" customHeight="1">
      <c r="A78" s="5"/>
      <c r="B78" s="5"/>
      <c r="C78" s="19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244" ht="15" customHeight="1">
      <c r="A79" s="5"/>
      <c r="B79" s="5"/>
      <c r="C79" s="193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244">
      <c r="A80" s="5"/>
      <c r="B80" s="5"/>
      <c r="C80" s="193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>
      <c r="A81" s="5"/>
      <c r="B81" s="5"/>
      <c r="C81" s="193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>
      <c r="A82" s="5"/>
      <c r="B82" s="5"/>
      <c r="C82" s="193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>
      <c r="A83" s="5"/>
      <c r="B83" s="5"/>
      <c r="C83" s="19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>
      <c r="A84" s="5"/>
      <c r="B84" s="5"/>
      <c r="C84" s="193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>
      <c r="A85" s="5"/>
      <c r="B85" s="5"/>
      <c r="C85" s="19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>
      <c r="A86" s="5"/>
      <c r="B86" s="5"/>
      <c r="C86" s="193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>
      <c r="C87" s="199"/>
    </row>
    <row r="88" spans="1:34">
      <c r="C88" s="199"/>
    </row>
    <row r="89" spans="1:34">
      <c r="C89" s="199"/>
    </row>
    <row r="90" spans="1:34">
      <c r="C90" s="199"/>
    </row>
    <row r="91" spans="1:34">
      <c r="C91" s="199"/>
    </row>
    <row r="92" spans="1:34">
      <c r="C92" s="199"/>
    </row>
    <row r="93" spans="1:34">
      <c r="C93" s="199"/>
    </row>
    <row r="94" spans="1:34">
      <c r="C94" s="199"/>
    </row>
    <row r="95" spans="1:34">
      <c r="C95" s="199"/>
    </row>
    <row r="96" spans="1:34">
      <c r="C96" s="199"/>
    </row>
    <row r="97" spans="3:3">
      <c r="C97" s="199"/>
    </row>
    <row r="98" spans="3:3">
      <c r="C98" s="199"/>
    </row>
    <row r="99" spans="3:3">
      <c r="C99" s="199"/>
    </row>
    <row r="100" spans="3:3">
      <c r="C100" s="199"/>
    </row>
    <row r="101" spans="3:3">
      <c r="C101" s="199"/>
    </row>
    <row r="102" spans="3:3">
      <c r="C102" s="199"/>
    </row>
    <row r="103" spans="3:3">
      <c r="C103" s="199"/>
    </row>
    <row r="104" spans="3:3">
      <c r="C104" s="199"/>
    </row>
    <row r="105" spans="3:3">
      <c r="C105" s="199"/>
    </row>
    <row r="106" spans="3:3">
      <c r="C106" s="199"/>
    </row>
    <row r="107" spans="3:3">
      <c r="C107" s="199"/>
    </row>
    <row r="108" spans="3:3">
      <c r="C108" s="199"/>
    </row>
    <row r="109" spans="3:3">
      <c r="C109" s="199"/>
    </row>
    <row r="110" spans="3:3">
      <c r="C110" s="199"/>
    </row>
    <row r="111" spans="3:3">
      <c r="C111" s="199"/>
    </row>
    <row r="112" spans="3:3">
      <c r="C112" s="199"/>
    </row>
    <row r="113" spans="3:3">
      <c r="C113" s="199"/>
    </row>
    <row r="114" spans="3:3">
      <c r="C114" s="199"/>
    </row>
    <row r="115" spans="3:3">
      <c r="C115" s="199"/>
    </row>
    <row r="116" spans="3:3">
      <c r="C116" s="199"/>
    </row>
    <row r="117" spans="3:3">
      <c r="C117" s="199"/>
    </row>
    <row r="118" spans="3:3">
      <c r="C118" s="199"/>
    </row>
    <row r="119" spans="3:3">
      <c r="C119" s="199"/>
    </row>
    <row r="120" spans="3:3">
      <c r="C120" s="199"/>
    </row>
    <row r="121" spans="3:3">
      <c r="C121" s="199"/>
    </row>
    <row r="122" spans="3:3">
      <c r="C122" s="199"/>
    </row>
    <row r="123" spans="3:3">
      <c r="C123" s="199"/>
    </row>
    <row r="124" spans="3:3">
      <c r="C124" s="199"/>
    </row>
    <row r="125" spans="3:3">
      <c r="C125" s="199"/>
    </row>
    <row r="126" spans="3:3">
      <c r="C126" s="199"/>
    </row>
    <row r="127" spans="3:3">
      <c r="C127" s="199"/>
    </row>
    <row r="128" spans="3:3">
      <c r="C128" s="199"/>
    </row>
    <row r="129" spans="3:3">
      <c r="C129" s="199"/>
    </row>
    <row r="130" spans="3:3">
      <c r="C130" s="199"/>
    </row>
    <row r="131" spans="3:3">
      <c r="C131" s="199"/>
    </row>
    <row r="132" spans="3:3">
      <c r="C132" s="199"/>
    </row>
    <row r="133" spans="3:3">
      <c r="C133" s="199"/>
    </row>
    <row r="134" spans="3:3">
      <c r="C134" s="199"/>
    </row>
    <row r="135" spans="3:3">
      <c r="C135" s="199"/>
    </row>
    <row r="136" spans="3:3">
      <c r="C136" s="199"/>
    </row>
    <row r="137" spans="3:3">
      <c r="C137" s="199"/>
    </row>
    <row r="138" spans="3:3">
      <c r="C138" s="199"/>
    </row>
    <row r="139" spans="3:3">
      <c r="C139" s="199"/>
    </row>
    <row r="140" spans="3:3">
      <c r="C140" s="199"/>
    </row>
    <row r="141" spans="3:3">
      <c r="C141" s="199"/>
    </row>
    <row r="142" spans="3:3">
      <c r="C142" s="199"/>
    </row>
    <row r="143" spans="3:3">
      <c r="C143" s="199"/>
    </row>
    <row r="144" spans="3:3">
      <c r="C144" s="199"/>
    </row>
    <row r="145" spans="3:3">
      <c r="C145" s="199"/>
    </row>
    <row r="146" spans="3:3">
      <c r="C146" s="199"/>
    </row>
    <row r="147" spans="3:3">
      <c r="C147" s="199"/>
    </row>
    <row r="148" spans="3:3">
      <c r="C148" s="199"/>
    </row>
    <row r="149" spans="3:3">
      <c r="C149" s="199"/>
    </row>
    <row r="150" spans="3:3">
      <c r="C150" s="199"/>
    </row>
    <row r="151" spans="3:3">
      <c r="C151" s="199"/>
    </row>
    <row r="152" spans="3:3">
      <c r="C152" s="199"/>
    </row>
    <row r="153" spans="3:3">
      <c r="C153" s="199"/>
    </row>
    <row r="154" spans="3:3">
      <c r="C154" s="199"/>
    </row>
  </sheetData>
  <sheetProtection formatCells="0" formatColumns="0" formatRows="0" sort="0" autoFilter="0" pivotTables="0"/>
  <mergeCells count="46">
    <mergeCell ref="BB19:BF19"/>
    <mergeCell ref="N1:O1"/>
    <mergeCell ref="N2:O2"/>
    <mergeCell ref="I7:K7"/>
    <mergeCell ref="L18:M18"/>
    <mergeCell ref="H8:L8"/>
    <mergeCell ref="D15:E15"/>
    <mergeCell ref="F15:G15"/>
    <mergeCell ref="H15:I15"/>
    <mergeCell ref="P29:Q29"/>
    <mergeCell ref="R29:S29"/>
    <mergeCell ref="L28:S28"/>
    <mergeCell ref="H29:I29"/>
    <mergeCell ref="J29:K29"/>
    <mergeCell ref="L29:M29"/>
    <mergeCell ref="N29:O29"/>
    <mergeCell ref="D28:K28"/>
    <mergeCell ref="J15:K15"/>
    <mergeCell ref="L15:M15"/>
    <mergeCell ref="C18:C19"/>
    <mergeCell ref="X40:Y40"/>
    <mergeCell ref="C39:C41"/>
    <mergeCell ref="C28:C30"/>
    <mergeCell ref="P40:Q40"/>
    <mergeCell ref="R40:S40"/>
    <mergeCell ref="T40:U40"/>
    <mergeCell ref="F40:G40"/>
    <mergeCell ref="H40:I40"/>
    <mergeCell ref="J40:K40"/>
    <mergeCell ref="L40:M40"/>
    <mergeCell ref="N40:O40"/>
    <mergeCell ref="F29:G29"/>
    <mergeCell ref="D18:E18"/>
    <mergeCell ref="D29:E29"/>
    <mergeCell ref="Z40:AA40"/>
    <mergeCell ref="D39:AA39"/>
    <mergeCell ref="T28:AA28"/>
    <mergeCell ref="F18:G18"/>
    <mergeCell ref="H18:I18"/>
    <mergeCell ref="J18:K18"/>
    <mergeCell ref="T29:U29"/>
    <mergeCell ref="V29:W29"/>
    <mergeCell ref="X29:Y29"/>
    <mergeCell ref="Z29:AA29"/>
    <mergeCell ref="D40:E40"/>
    <mergeCell ref="V40:W40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1:W533"/>
  <sheetViews>
    <sheetView topLeftCell="A364" workbookViewId="0">
      <selection activeCell="C405" sqref="C405"/>
    </sheetView>
  </sheetViews>
  <sheetFormatPr defaultColWidth="9.140625" defaultRowHeight="12.75"/>
  <cols>
    <col min="1" max="1" width="2" style="121" customWidth="1"/>
    <col min="2" max="2" width="62" style="121" customWidth="1"/>
    <col min="3" max="3" width="63.140625" style="121" customWidth="1"/>
    <col min="4" max="4" width="41.7109375" style="121" customWidth="1"/>
    <col min="5" max="5" width="20" style="121" customWidth="1"/>
    <col min="6" max="6" width="8.5703125" style="121" customWidth="1"/>
    <col min="7" max="7" width="7.85546875" style="121" customWidth="1"/>
    <col min="8" max="8" width="6.42578125" style="121" customWidth="1"/>
    <col min="9" max="9" width="9" style="121" bestFit="1" customWidth="1"/>
    <col min="10" max="10" width="6.42578125" style="121" customWidth="1"/>
    <col min="11" max="11" width="9.28515625" style="121" customWidth="1"/>
    <col min="12" max="12" width="7.42578125" style="121" customWidth="1"/>
    <col min="13" max="13" width="17" style="121" customWidth="1"/>
    <col min="14" max="14" width="8.85546875" style="121" customWidth="1"/>
    <col min="15" max="15" width="83.140625" style="121" customWidth="1"/>
    <col min="16" max="16" width="6.42578125" style="121" customWidth="1"/>
    <col min="17" max="17" width="5.42578125" style="121" customWidth="1"/>
    <col min="18" max="18" width="6.42578125" style="121" customWidth="1"/>
    <col min="19" max="19" width="2.7109375" style="121" customWidth="1"/>
    <col min="20" max="20" width="6.5703125" style="121" customWidth="1"/>
    <col min="21" max="21" width="5.7109375" style="121" customWidth="1"/>
    <col min="22" max="22" width="11.7109375" style="18" customWidth="1"/>
    <col min="23" max="16384" width="9.140625" style="18"/>
  </cols>
  <sheetData>
    <row r="1" spans="1:3">
      <c r="A1" s="120">
        <v>2</v>
      </c>
      <c r="B1" s="121" t="s">
        <v>252</v>
      </c>
    </row>
    <row r="3" spans="1:3">
      <c r="B3" s="792" t="s">
        <v>197</v>
      </c>
      <c r="C3" s="792"/>
    </row>
    <row r="5" spans="1:3" ht="15" customHeight="1">
      <c r="B5" s="121" t="s">
        <v>200</v>
      </c>
      <c r="C5" s="121" t="s">
        <v>198</v>
      </c>
    </row>
    <row r="6" spans="1:3">
      <c r="B6" s="121" t="s">
        <v>201</v>
      </c>
      <c r="C6" s="121" t="s">
        <v>199</v>
      </c>
    </row>
    <row r="8" spans="1:3">
      <c r="B8" s="121" t="s">
        <v>209</v>
      </c>
      <c r="C8" s="121" t="s">
        <v>368</v>
      </c>
    </row>
    <row r="9" spans="1:3">
      <c r="B9" s="121" t="s">
        <v>207</v>
      </c>
      <c r="C9" s="121" t="s">
        <v>208</v>
      </c>
    </row>
    <row r="10" spans="1:3">
      <c r="B10" s="121" t="s">
        <v>214</v>
      </c>
      <c r="C10" s="121" t="s">
        <v>216</v>
      </c>
    </row>
    <row r="11" spans="1:3">
      <c r="B11" s="121" t="s">
        <v>215</v>
      </c>
      <c r="C11" s="121" t="s">
        <v>213</v>
      </c>
    </row>
    <row r="12" spans="1:3">
      <c r="B12" s="121" t="s">
        <v>217</v>
      </c>
      <c r="C12" s="121" t="s">
        <v>218</v>
      </c>
    </row>
    <row r="13" spans="1:3">
      <c r="B13" s="121" t="s">
        <v>212</v>
      </c>
      <c r="C13" s="121" t="s">
        <v>369</v>
      </c>
    </row>
    <row r="14" spans="1:3">
      <c r="B14" s="121" t="s">
        <v>370</v>
      </c>
      <c r="C14" s="121" t="s">
        <v>371</v>
      </c>
    </row>
    <row r="15" spans="1:3">
      <c r="B15" s="121" t="s">
        <v>210</v>
      </c>
      <c r="C15" s="121" t="s">
        <v>211</v>
      </c>
    </row>
    <row r="16" spans="1:3">
      <c r="B16" s="121" t="s">
        <v>202</v>
      </c>
      <c r="C16" s="121" t="s">
        <v>203</v>
      </c>
    </row>
    <row r="17" spans="2:3" ht="15" customHeight="1">
      <c r="B17" s="121" t="s">
        <v>204</v>
      </c>
      <c r="C17" s="121" t="s">
        <v>291</v>
      </c>
    </row>
    <row r="18" spans="2:3">
      <c r="B18" s="121" t="s">
        <v>372</v>
      </c>
      <c r="C18" s="121" t="s">
        <v>373</v>
      </c>
    </row>
    <row r="19" spans="2:3">
      <c r="B19" s="121" t="s">
        <v>292</v>
      </c>
      <c r="C19" s="121" t="s">
        <v>293</v>
      </c>
    </row>
    <row r="21" spans="2:3">
      <c r="B21" s="121" t="s">
        <v>222</v>
      </c>
      <c r="C21" s="121" t="s">
        <v>223</v>
      </c>
    </row>
    <row r="22" spans="2:3">
      <c r="B22" s="121" t="s">
        <v>205</v>
      </c>
      <c r="C22" s="121" t="s">
        <v>206</v>
      </c>
    </row>
    <row r="24" spans="2:3">
      <c r="B24" s="121" t="s">
        <v>332</v>
      </c>
    </row>
    <row r="25" spans="2:3">
      <c r="B25" s="121" t="s">
        <v>221</v>
      </c>
    </row>
    <row r="27" spans="2:3">
      <c r="B27" s="122" t="s">
        <v>173</v>
      </c>
    </row>
    <row r="28" spans="2:3">
      <c r="B28" s="122" t="s">
        <v>172</v>
      </c>
    </row>
    <row r="30" spans="2:3">
      <c r="B30" s="121" t="s">
        <v>219</v>
      </c>
    </row>
    <row r="31" spans="2:3">
      <c r="B31" s="121" t="s">
        <v>220</v>
      </c>
    </row>
    <row r="37" spans="2:20">
      <c r="B37" s="792" t="s">
        <v>245</v>
      </c>
      <c r="C37" s="792"/>
      <c r="D37" s="792"/>
      <c r="E37" s="792"/>
      <c r="F37" s="792"/>
      <c r="G37" s="792"/>
      <c r="H37" s="792"/>
      <c r="I37" s="792"/>
      <c r="J37" s="792"/>
      <c r="K37" s="792"/>
      <c r="L37" s="792"/>
      <c r="M37" s="792"/>
      <c r="N37" s="792"/>
      <c r="O37" s="792"/>
      <c r="P37" s="792"/>
      <c r="Q37" s="792"/>
      <c r="R37" s="792"/>
      <c r="S37" s="792"/>
      <c r="T37" s="792"/>
    </row>
    <row r="40" spans="2:20" ht="12.75" customHeight="1">
      <c r="B40" s="797" t="s">
        <v>240</v>
      </c>
      <c r="C40" s="797"/>
      <c r="D40" s="798" t="s">
        <v>246</v>
      </c>
      <c r="E40" s="798"/>
      <c r="F40" s="797" t="s">
        <v>241</v>
      </c>
      <c r="G40" s="797"/>
      <c r="H40" s="797"/>
      <c r="I40" s="41" t="s">
        <v>242</v>
      </c>
      <c r="J40" s="797" t="s">
        <v>243</v>
      </c>
      <c r="K40" s="797"/>
      <c r="L40" s="797"/>
      <c r="M40" s="797" t="s">
        <v>244</v>
      </c>
      <c r="N40" s="797"/>
      <c r="O40" s="797"/>
      <c r="P40" s="797"/>
    </row>
    <row r="41" spans="2:20">
      <c r="B41" s="797"/>
      <c r="C41" s="797"/>
      <c r="D41" s="798"/>
      <c r="E41" s="798"/>
      <c r="F41" s="123">
        <v>2008</v>
      </c>
      <c r="G41" s="124">
        <v>2009</v>
      </c>
      <c r="H41" s="124">
        <v>2010</v>
      </c>
      <c r="I41" s="124">
        <v>2011</v>
      </c>
      <c r="J41" s="124">
        <v>2012</v>
      </c>
      <c r="K41" s="124">
        <v>2013</v>
      </c>
      <c r="L41" s="124">
        <v>2014</v>
      </c>
      <c r="M41" s="124">
        <v>2011</v>
      </c>
      <c r="N41" s="124">
        <v>2012</v>
      </c>
      <c r="O41" s="124">
        <v>2013</v>
      </c>
      <c r="P41" s="124">
        <v>2014</v>
      </c>
    </row>
    <row r="42" spans="2:20" ht="12.75" customHeight="1">
      <c r="B42" s="796" t="s">
        <v>224</v>
      </c>
      <c r="C42" s="125" t="s">
        <v>225</v>
      </c>
      <c r="D42" s="793" t="s">
        <v>182</v>
      </c>
      <c r="E42" s="126" t="s">
        <v>183</v>
      </c>
      <c r="F42" s="793" t="s">
        <v>248</v>
      </c>
      <c r="G42" s="793"/>
      <c r="H42" s="793"/>
      <c r="I42" s="127" t="s">
        <v>249</v>
      </c>
      <c r="J42" s="795" t="s">
        <v>250</v>
      </c>
      <c r="K42" s="795"/>
      <c r="L42" s="795"/>
      <c r="M42" s="793" t="s">
        <v>251</v>
      </c>
      <c r="N42" s="793"/>
      <c r="O42" s="793"/>
      <c r="P42" s="793"/>
    </row>
    <row r="43" spans="2:20">
      <c r="B43" s="796"/>
      <c r="C43" s="128" t="s">
        <v>226</v>
      </c>
      <c r="D43" s="793"/>
      <c r="E43" s="126" t="s">
        <v>184</v>
      </c>
      <c r="G43" s="126"/>
      <c r="H43" s="126"/>
      <c r="I43" s="127"/>
      <c r="J43" s="126"/>
      <c r="K43" s="127"/>
      <c r="L43" s="126"/>
      <c r="M43" s="127"/>
      <c r="N43" s="126"/>
    </row>
    <row r="44" spans="2:20">
      <c r="B44" s="796"/>
      <c r="C44" s="125" t="s">
        <v>227</v>
      </c>
      <c r="D44" s="793"/>
      <c r="E44" s="126" t="s">
        <v>185</v>
      </c>
      <c r="F44" s="126"/>
      <c r="G44" s="127"/>
      <c r="H44" s="126"/>
      <c r="I44" s="127"/>
      <c r="J44" s="127"/>
      <c r="K44" s="127"/>
      <c r="L44" s="126"/>
      <c r="M44" s="126"/>
      <c r="N44" s="126"/>
    </row>
    <row r="45" spans="2:20">
      <c r="B45" s="796"/>
      <c r="C45" s="125" t="s">
        <v>228</v>
      </c>
      <c r="D45" s="793"/>
      <c r="E45" s="127" t="s">
        <v>186</v>
      </c>
      <c r="F45" s="127"/>
      <c r="G45" s="127"/>
      <c r="H45" s="127"/>
      <c r="I45" s="127"/>
      <c r="J45" s="127"/>
      <c r="K45" s="127"/>
      <c r="L45" s="127"/>
      <c r="M45" s="127"/>
      <c r="N45" s="127"/>
    </row>
    <row r="46" spans="2:20">
      <c r="B46" s="796"/>
      <c r="C46" s="125" t="s">
        <v>229</v>
      </c>
      <c r="D46" s="793"/>
      <c r="E46" s="127" t="s">
        <v>187</v>
      </c>
      <c r="F46" s="127"/>
      <c r="G46" s="127"/>
      <c r="H46" s="127"/>
      <c r="I46" s="127"/>
      <c r="J46" s="127"/>
      <c r="K46" s="127"/>
      <c r="L46" s="127"/>
      <c r="M46" s="127"/>
      <c r="N46" s="127"/>
    </row>
    <row r="47" spans="2:20">
      <c r="B47" s="796"/>
      <c r="C47" s="125" t="s">
        <v>230</v>
      </c>
      <c r="D47" s="793"/>
      <c r="E47" s="126" t="s">
        <v>188</v>
      </c>
      <c r="F47" s="127"/>
      <c r="G47" s="127"/>
      <c r="H47" s="127"/>
      <c r="I47" s="126"/>
      <c r="J47" s="126"/>
      <c r="K47" s="126"/>
      <c r="L47" s="126"/>
      <c r="M47" s="126"/>
      <c r="N47" s="126"/>
    </row>
    <row r="48" spans="2:20">
      <c r="B48" s="796"/>
      <c r="C48" s="125" t="s">
        <v>231</v>
      </c>
      <c r="D48" s="793"/>
      <c r="E48" s="127" t="s">
        <v>189</v>
      </c>
      <c r="F48" s="127"/>
      <c r="G48" s="127"/>
      <c r="H48" s="127"/>
      <c r="I48" s="127"/>
      <c r="J48" s="127"/>
      <c r="K48" s="127"/>
      <c r="L48" s="127"/>
      <c r="M48" s="127"/>
      <c r="N48" s="127"/>
    </row>
    <row r="49" spans="2:20">
      <c r="B49" s="796"/>
      <c r="C49" s="129" t="s">
        <v>232</v>
      </c>
      <c r="D49" s="793"/>
      <c r="E49" s="126" t="s">
        <v>247</v>
      </c>
      <c r="F49" s="127"/>
      <c r="G49" s="126"/>
      <c r="H49" s="126"/>
      <c r="I49" s="126"/>
      <c r="J49" s="126"/>
      <c r="K49" s="126"/>
      <c r="L49" s="126"/>
      <c r="M49" s="126"/>
      <c r="N49" s="126"/>
    </row>
    <row r="50" spans="2:20">
      <c r="B50" s="796"/>
      <c r="C50" s="125" t="s">
        <v>233</v>
      </c>
      <c r="D50" s="793"/>
      <c r="E50" s="127" t="s">
        <v>190</v>
      </c>
      <c r="F50" s="127"/>
      <c r="G50" s="127"/>
      <c r="H50" s="127"/>
      <c r="I50" s="127"/>
      <c r="J50" s="127"/>
      <c r="K50" s="127"/>
      <c r="L50" s="127"/>
      <c r="M50" s="127"/>
      <c r="N50" s="127"/>
    </row>
    <row r="51" spans="2:20">
      <c r="B51" s="796"/>
      <c r="C51" s="125" t="s">
        <v>384</v>
      </c>
      <c r="D51" s="793"/>
      <c r="E51" s="127" t="s">
        <v>385</v>
      </c>
      <c r="F51" s="127"/>
      <c r="G51" s="127"/>
      <c r="H51" s="127"/>
      <c r="I51" s="127"/>
      <c r="J51" s="127"/>
      <c r="K51" s="127"/>
      <c r="L51" s="127"/>
      <c r="M51" s="127"/>
      <c r="N51" s="127"/>
    </row>
    <row r="52" spans="2:20" ht="12.75" customHeight="1">
      <c r="B52" s="794" t="s">
        <v>234</v>
      </c>
      <c r="C52" s="130" t="s">
        <v>235</v>
      </c>
      <c r="D52" s="793" t="s">
        <v>191</v>
      </c>
      <c r="E52" s="127" t="s">
        <v>192</v>
      </c>
      <c r="F52" s="127"/>
      <c r="G52" s="127"/>
      <c r="H52" s="127"/>
      <c r="I52" s="127"/>
      <c r="J52" s="127"/>
      <c r="K52" s="127"/>
      <c r="L52" s="127"/>
      <c r="M52" s="127"/>
      <c r="N52" s="127"/>
    </row>
    <row r="53" spans="2:20">
      <c r="B53" s="794"/>
      <c r="C53" s="130" t="s">
        <v>236</v>
      </c>
      <c r="D53" s="793"/>
      <c r="E53" s="127" t="s">
        <v>193</v>
      </c>
      <c r="F53" s="127"/>
      <c r="G53" s="127"/>
      <c r="H53" s="127"/>
      <c r="I53" s="127"/>
      <c r="J53" s="127"/>
      <c r="K53" s="127"/>
      <c r="L53" s="127"/>
      <c r="M53" s="127"/>
      <c r="N53" s="127"/>
    </row>
    <row r="54" spans="2:20">
      <c r="B54" s="794"/>
      <c r="C54" s="130" t="s">
        <v>237</v>
      </c>
      <c r="D54" s="793"/>
      <c r="E54" s="127" t="s">
        <v>377</v>
      </c>
      <c r="F54" s="127"/>
      <c r="G54" s="127"/>
      <c r="H54" s="127"/>
      <c r="I54" s="127"/>
      <c r="J54" s="127"/>
      <c r="K54" s="126"/>
      <c r="L54" s="127"/>
      <c r="M54" s="127"/>
      <c r="N54" s="127"/>
    </row>
    <row r="55" spans="2:20">
      <c r="B55" s="794"/>
      <c r="C55" s="130" t="s">
        <v>378</v>
      </c>
      <c r="D55" s="793"/>
      <c r="E55" s="130" t="s">
        <v>380</v>
      </c>
      <c r="F55" s="127"/>
      <c r="G55" s="127"/>
      <c r="H55" s="127"/>
      <c r="I55" s="127"/>
      <c r="J55" s="127"/>
      <c r="K55" s="126"/>
      <c r="L55" s="127"/>
      <c r="M55" s="127"/>
      <c r="N55" s="127"/>
    </row>
    <row r="56" spans="2:20">
      <c r="B56" s="794"/>
      <c r="C56" s="130" t="s">
        <v>80</v>
      </c>
      <c r="D56" s="793"/>
      <c r="E56" s="127" t="s">
        <v>194</v>
      </c>
      <c r="F56" s="127"/>
      <c r="G56" s="126"/>
      <c r="H56" s="131"/>
      <c r="I56" s="131"/>
      <c r="J56" s="131"/>
      <c r="K56" s="131"/>
      <c r="L56" s="131"/>
      <c r="M56" s="131"/>
      <c r="N56" s="126"/>
    </row>
    <row r="57" spans="2:20">
      <c r="B57" s="794"/>
      <c r="C57" s="130" t="s">
        <v>238</v>
      </c>
      <c r="D57" s="793"/>
      <c r="E57" s="127" t="s">
        <v>195</v>
      </c>
      <c r="F57" s="127"/>
      <c r="G57" s="127"/>
      <c r="H57" s="127"/>
      <c r="I57" s="127"/>
      <c r="J57" s="131"/>
      <c r="K57" s="126"/>
      <c r="L57" s="127"/>
      <c r="M57" s="127"/>
      <c r="N57" s="127"/>
    </row>
    <row r="58" spans="2:20">
      <c r="B58" s="794"/>
      <c r="C58" s="130" t="s">
        <v>379</v>
      </c>
      <c r="D58" s="793"/>
      <c r="E58" s="127" t="s">
        <v>381</v>
      </c>
      <c r="F58" s="127"/>
      <c r="G58" s="127"/>
      <c r="H58" s="127"/>
      <c r="I58" s="127"/>
      <c r="J58" s="131"/>
      <c r="K58" s="126"/>
      <c r="L58" s="127"/>
      <c r="M58" s="127"/>
      <c r="N58" s="127"/>
    </row>
    <row r="59" spans="2:20">
      <c r="B59" s="794"/>
      <c r="C59" s="130" t="s">
        <v>239</v>
      </c>
      <c r="D59" s="793"/>
      <c r="E59" s="127" t="s">
        <v>196</v>
      </c>
      <c r="F59" s="127"/>
      <c r="G59" s="127"/>
      <c r="H59" s="127"/>
      <c r="I59" s="127"/>
      <c r="J59" s="127"/>
      <c r="K59" s="127"/>
      <c r="L59" s="131"/>
      <c r="M59" s="127"/>
      <c r="N59" s="127"/>
    </row>
    <row r="60" spans="2:20">
      <c r="B60" s="121" t="s">
        <v>334</v>
      </c>
      <c r="D60" s="121" t="s">
        <v>333</v>
      </c>
    </row>
    <row r="62" spans="2:20">
      <c r="B62" s="792" t="s">
        <v>253</v>
      </c>
      <c r="C62" s="792"/>
      <c r="D62" s="792"/>
      <c r="E62" s="792"/>
      <c r="F62" s="792"/>
      <c r="G62" s="792"/>
      <c r="H62" s="792"/>
      <c r="I62" s="792"/>
      <c r="J62" s="792"/>
      <c r="K62" s="792"/>
      <c r="L62" s="792"/>
      <c r="M62" s="792"/>
      <c r="N62" s="792"/>
      <c r="O62" s="792"/>
      <c r="P62" s="792"/>
      <c r="Q62" s="792"/>
      <c r="R62" s="792"/>
      <c r="S62" s="792"/>
      <c r="T62" s="792"/>
    </row>
    <row r="66" spans="2:22">
      <c r="B66" s="121" t="s">
        <v>374</v>
      </c>
    </row>
    <row r="67" spans="2:22">
      <c r="B67" s="121" t="s">
        <v>375</v>
      </c>
      <c r="M67" s="121" t="s">
        <v>340</v>
      </c>
      <c r="O67" s="121" t="s">
        <v>387</v>
      </c>
    </row>
    <row r="68" spans="2:22">
      <c r="D68" s="132"/>
      <c r="E68" s="133"/>
      <c r="F68" s="132"/>
      <c r="G68" s="133"/>
      <c r="H68" s="132"/>
      <c r="I68" s="133"/>
      <c r="J68" s="132"/>
      <c r="K68" s="133"/>
      <c r="L68" s="132"/>
      <c r="M68" s="133" t="s">
        <v>339</v>
      </c>
      <c r="N68" s="132"/>
      <c r="O68" s="133" t="s">
        <v>388</v>
      </c>
      <c r="P68" s="132"/>
      <c r="Q68" s="133"/>
      <c r="R68" s="132"/>
      <c r="S68" s="133"/>
      <c r="T68" s="132"/>
    </row>
    <row r="69" spans="2:22">
      <c r="C69" s="114">
        <v>2006</v>
      </c>
      <c r="D69" s="114"/>
      <c r="E69" s="114">
        <v>2007</v>
      </c>
      <c r="F69" s="114"/>
      <c r="G69" s="114">
        <v>2008</v>
      </c>
      <c r="H69" s="114"/>
      <c r="I69" s="114">
        <v>2009</v>
      </c>
      <c r="J69" s="114"/>
      <c r="K69" s="114">
        <v>2010</v>
      </c>
      <c r="L69" s="114"/>
      <c r="M69" s="114">
        <v>2011</v>
      </c>
      <c r="N69" s="114"/>
      <c r="O69" s="114">
        <v>2012</v>
      </c>
      <c r="P69" s="114"/>
      <c r="Q69" s="114">
        <v>2013</v>
      </c>
      <c r="R69" s="114"/>
      <c r="S69" s="114">
        <v>2014</v>
      </c>
      <c r="T69" s="114"/>
      <c r="U69" s="121">
        <v>2015</v>
      </c>
    </row>
    <row r="70" spans="2:22">
      <c r="B70" s="115" t="s">
        <v>127</v>
      </c>
      <c r="C70" s="116" t="s">
        <v>264</v>
      </c>
      <c r="D70" s="116" t="s">
        <v>150</v>
      </c>
      <c r="E70" s="116" t="s">
        <v>264</v>
      </c>
      <c r="F70" s="116" t="s">
        <v>150</v>
      </c>
      <c r="G70" s="116" t="s">
        <v>264</v>
      </c>
      <c r="H70" s="116" t="s">
        <v>150</v>
      </c>
      <c r="I70" s="116" t="s">
        <v>264</v>
      </c>
      <c r="J70" s="116" t="s">
        <v>150</v>
      </c>
      <c r="K70" s="116" t="s">
        <v>264</v>
      </c>
      <c r="L70" s="116" t="s">
        <v>150</v>
      </c>
      <c r="M70" s="116" t="s">
        <v>264</v>
      </c>
      <c r="N70" s="116" t="s">
        <v>150</v>
      </c>
      <c r="O70" s="116" t="s">
        <v>264</v>
      </c>
      <c r="P70" s="116" t="s">
        <v>150</v>
      </c>
      <c r="Q70" s="116" t="s">
        <v>264</v>
      </c>
      <c r="R70" s="116" t="s">
        <v>150</v>
      </c>
      <c r="S70" s="116" t="s">
        <v>264</v>
      </c>
      <c r="T70" s="116" t="s">
        <v>150</v>
      </c>
      <c r="U70" s="116" t="s">
        <v>264</v>
      </c>
      <c r="V70" s="42" t="s">
        <v>150</v>
      </c>
    </row>
    <row r="71" spans="2:22">
      <c r="B71" s="115" t="s">
        <v>254</v>
      </c>
      <c r="C71" s="116" t="s">
        <v>264</v>
      </c>
      <c r="D71" s="116" t="s">
        <v>167</v>
      </c>
      <c r="E71" s="116" t="s">
        <v>264</v>
      </c>
      <c r="F71" s="116" t="s">
        <v>167</v>
      </c>
      <c r="G71" s="116" t="s">
        <v>264</v>
      </c>
      <c r="H71" s="116" t="s">
        <v>167</v>
      </c>
      <c r="I71" s="116" t="s">
        <v>264</v>
      </c>
      <c r="J71" s="116" t="s">
        <v>167</v>
      </c>
      <c r="K71" s="116" t="s">
        <v>264</v>
      </c>
      <c r="L71" s="116" t="s">
        <v>167</v>
      </c>
      <c r="M71" s="116" t="s">
        <v>264</v>
      </c>
      <c r="N71" s="116" t="s">
        <v>167</v>
      </c>
      <c r="O71" s="116" t="s">
        <v>264</v>
      </c>
      <c r="P71" s="116" t="s">
        <v>167</v>
      </c>
      <c r="Q71" s="116" t="s">
        <v>264</v>
      </c>
      <c r="R71" s="116" t="s">
        <v>167</v>
      </c>
      <c r="S71" s="116" t="s">
        <v>264</v>
      </c>
      <c r="T71" s="116" t="s">
        <v>167</v>
      </c>
      <c r="U71" s="116" t="s">
        <v>264</v>
      </c>
      <c r="V71" s="42" t="s">
        <v>167</v>
      </c>
    </row>
    <row r="72" spans="2:22">
      <c r="B72" s="117" t="s">
        <v>128</v>
      </c>
      <c r="C72" s="133" t="s">
        <v>1</v>
      </c>
      <c r="D72" s="134"/>
      <c r="E72" s="135"/>
      <c r="F72" s="134"/>
      <c r="G72" s="135"/>
      <c r="H72" s="134"/>
      <c r="I72" s="135"/>
      <c r="J72" s="134"/>
      <c r="K72" s="135"/>
      <c r="L72" s="134"/>
      <c r="M72" s="135"/>
      <c r="N72" s="134"/>
      <c r="O72" s="135"/>
      <c r="P72" s="134"/>
      <c r="Q72" s="135"/>
      <c r="R72" s="134"/>
      <c r="S72" s="135"/>
      <c r="T72" s="134"/>
    </row>
    <row r="73" spans="2:22">
      <c r="B73" s="117" t="s">
        <v>2</v>
      </c>
      <c r="C73" s="133" t="s">
        <v>168</v>
      </c>
      <c r="D73" s="132"/>
      <c r="E73" s="133"/>
      <c r="F73" s="132"/>
      <c r="G73" s="133"/>
      <c r="H73" s="132"/>
      <c r="I73" s="133"/>
      <c r="J73" s="132"/>
      <c r="K73" s="133"/>
      <c r="L73" s="132"/>
      <c r="M73" s="133"/>
      <c r="N73" s="132"/>
      <c r="O73" s="133"/>
      <c r="P73" s="132"/>
      <c r="Q73" s="133"/>
      <c r="R73" s="132"/>
      <c r="S73" s="133"/>
      <c r="T73" s="132"/>
    </row>
    <row r="74" spans="2:22">
      <c r="B74" s="118" t="s">
        <v>3</v>
      </c>
      <c r="C74" s="133" t="s">
        <v>69</v>
      </c>
      <c r="D74" s="132"/>
      <c r="E74" s="133"/>
      <c r="F74" s="132"/>
      <c r="G74" s="133"/>
      <c r="H74" s="132"/>
      <c r="I74" s="133"/>
      <c r="J74" s="132"/>
      <c r="K74" s="133"/>
      <c r="L74" s="132"/>
      <c r="M74" s="133"/>
      <c r="N74" s="132"/>
      <c r="O74" s="133"/>
      <c r="P74" s="132"/>
      <c r="Q74" s="133"/>
      <c r="R74" s="132"/>
      <c r="S74" s="133"/>
      <c r="T74" s="132"/>
    </row>
    <row r="75" spans="2:22">
      <c r="B75" s="117" t="s">
        <v>5</v>
      </c>
      <c r="C75" s="133" t="s">
        <v>255</v>
      </c>
      <c r="D75" s="132"/>
      <c r="E75" s="133"/>
      <c r="F75" s="132"/>
      <c r="G75" s="133"/>
      <c r="H75" s="132"/>
      <c r="I75" s="133"/>
      <c r="J75" s="132"/>
      <c r="K75" s="133"/>
      <c r="L75" s="132"/>
      <c r="M75" s="133"/>
      <c r="N75" s="132"/>
      <c r="O75" s="133"/>
      <c r="P75" s="132"/>
      <c r="Q75" s="133"/>
      <c r="R75" s="132"/>
      <c r="S75" s="133"/>
      <c r="T75" s="132"/>
    </row>
    <row r="76" spans="2:22">
      <c r="B76" s="117" t="s">
        <v>7</v>
      </c>
      <c r="C76" s="136" t="s">
        <v>8</v>
      </c>
      <c r="D76" s="132"/>
      <c r="E76" s="133"/>
      <c r="F76" s="132"/>
      <c r="G76" s="133"/>
      <c r="H76" s="132"/>
      <c r="I76" s="133"/>
      <c r="J76" s="132"/>
      <c r="K76" s="133"/>
      <c r="L76" s="132"/>
      <c r="M76" s="133"/>
      <c r="N76" s="132"/>
      <c r="O76" s="133"/>
      <c r="P76" s="132"/>
      <c r="Q76" s="133"/>
      <c r="R76" s="132"/>
      <c r="S76" s="133"/>
      <c r="T76" s="132"/>
    </row>
    <row r="77" spans="2:22">
      <c r="B77" s="117" t="s">
        <v>9</v>
      </c>
      <c r="C77" s="136" t="s">
        <v>10</v>
      </c>
      <c r="D77" s="134"/>
      <c r="E77" s="135"/>
      <c r="F77" s="134"/>
      <c r="G77" s="135"/>
      <c r="H77" s="134"/>
      <c r="I77" s="135"/>
      <c r="J77" s="134"/>
      <c r="K77" s="135"/>
      <c r="L77" s="134"/>
      <c r="M77" s="135"/>
      <c r="N77" s="134"/>
      <c r="O77" s="135"/>
      <c r="P77" s="134"/>
      <c r="Q77" s="135"/>
      <c r="R77" s="134"/>
      <c r="S77" s="135"/>
      <c r="T77" s="134"/>
    </row>
    <row r="78" spans="2:22">
      <c r="B78" s="117" t="s">
        <v>12</v>
      </c>
      <c r="C78" s="136" t="s">
        <v>13</v>
      </c>
      <c r="D78" s="134"/>
      <c r="E78" s="133"/>
      <c r="F78" s="134"/>
      <c r="G78" s="133"/>
      <c r="H78" s="134"/>
      <c r="I78" s="133"/>
      <c r="J78" s="134"/>
      <c r="K78" s="133"/>
      <c r="L78" s="134"/>
      <c r="M78" s="133"/>
      <c r="N78" s="134"/>
      <c r="O78" s="133"/>
      <c r="P78" s="134"/>
      <c r="Q78" s="133"/>
      <c r="R78" s="134"/>
      <c r="S78" s="133"/>
      <c r="T78" s="134"/>
    </row>
    <row r="79" spans="2:22">
      <c r="B79" s="117" t="s">
        <v>14</v>
      </c>
      <c r="C79" s="136" t="s">
        <v>15</v>
      </c>
      <c r="D79" s="134"/>
      <c r="E79" s="133"/>
      <c r="F79" s="134"/>
      <c r="G79" s="133"/>
      <c r="H79" s="134"/>
      <c r="I79" s="133"/>
      <c r="J79" s="134"/>
      <c r="K79" s="133"/>
      <c r="L79" s="134"/>
      <c r="M79" s="133"/>
      <c r="N79" s="134"/>
      <c r="O79" s="133"/>
      <c r="P79" s="134"/>
      <c r="Q79" s="133"/>
      <c r="R79" s="134"/>
      <c r="S79" s="133"/>
      <c r="T79" s="134"/>
    </row>
    <row r="80" spans="2:22">
      <c r="B80" s="117" t="s">
        <v>17</v>
      </c>
      <c r="C80" s="136" t="s">
        <v>18</v>
      </c>
      <c r="D80" s="134"/>
      <c r="E80" s="133"/>
      <c r="F80" s="134"/>
      <c r="G80" s="133"/>
      <c r="H80" s="134"/>
      <c r="I80" s="133"/>
      <c r="J80" s="134"/>
      <c r="K80" s="133"/>
      <c r="L80" s="134"/>
      <c r="M80" s="133"/>
      <c r="N80" s="134"/>
      <c r="O80" s="133"/>
      <c r="P80" s="134"/>
      <c r="Q80" s="133"/>
      <c r="R80" s="134"/>
      <c r="S80" s="133"/>
      <c r="T80" s="134"/>
    </row>
    <row r="81" spans="2:20">
      <c r="B81" s="117" t="s">
        <v>19</v>
      </c>
      <c r="C81" s="136" t="s">
        <v>20</v>
      </c>
      <c r="D81" s="134"/>
      <c r="E81" s="133"/>
      <c r="F81" s="134"/>
      <c r="G81" s="133"/>
      <c r="H81" s="134"/>
      <c r="I81" s="133"/>
      <c r="J81" s="134"/>
      <c r="K81" s="133"/>
      <c r="L81" s="134"/>
      <c r="M81" s="133"/>
      <c r="N81" s="134"/>
      <c r="O81" s="133"/>
      <c r="P81" s="134"/>
      <c r="Q81" s="133"/>
      <c r="R81" s="134"/>
      <c r="S81" s="133"/>
      <c r="T81" s="134"/>
    </row>
    <row r="82" spans="2:20">
      <c r="B82" s="117" t="s">
        <v>21</v>
      </c>
      <c r="C82" s="136" t="s">
        <v>22</v>
      </c>
      <c r="D82" s="134"/>
      <c r="E82" s="135"/>
      <c r="F82" s="134"/>
      <c r="G82" s="135"/>
      <c r="H82" s="134"/>
      <c r="I82" s="135"/>
      <c r="J82" s="134"/>
      <c r="K82" s="135"/>
      <c r="L82" s="134"/>
      <c r="M82" s="135"/>
      <c r="N82" s="134"/>
      <c r="O82" s="135"/>
      <c r="P82" s="134"/>
      <c r="Q82" s="135"/>
      <c r="R82" s="134"/>
      <c r="S82" s="135"/>
      <c r="T82" s="134"/>
    </row>
    <row r="83" spans="2:20">
      <c r="B83" s="117" t="s">
        <v>23</v>
      </c>
      <c r="C83" s="136" t="s">
        <v>24</v>
      </c>
      <c r="D83" s="134"/>
      <c r="E83" s="133"/>
      <c r="F83" s="134"/>
      <c r="G83" s="133"/>
      <c r="H83" s="134"/>
      <c r="I83" s="133"/>
      <c r="J83" s="134"/>
      <c r="K83" s="133"/>
      <c r="L83" s="134"/>
      <c r="M83" s="133"/>
      <c r="N83" s="134"/>
      <c r="O83" s="133"/>
      <c r="P83" s="134"/>
      <c r="Q83" s="133"/>
      <c r="R83" s="134"/>
      <c r="S83" s="133"/>
      <c r="T83" s="134"/>
    </row>
    <row r="84" spans="2:20">
      <c r="B84" s="117" t="s">
        <v>25</v>
      </c>
      <c r="C84" s="136" t="s">
        <v>26</v>
      </c>
      <c r="D84" s="134"/>
      <c r="E84" s="133"/>
      <c r="F84" s="134"/>
      <c r="G84" s="133"/>
      <c r="H84" s="134"/>
      <c r="I84" s="133"/>
      <c r="J84" s="134"/>
      <c r="K84" s="133"/>
      <c r="L84" s="134"/>
      <c r="M84" s="133"/>
      <c r="N84" s="134"/>
      <c r="O84" s="133"/>
      <c r="P84" s="134"/>
      <c r="Q84" s="133"/>
      <c r="R84" s="134"/>
      <c r="S84" s="133"/>
      <c r="T84" s="134"/>
    </row>
    <row r="85" spans="2:20">
      <c r="B85" s="117" t="s">
        <v>27</v>
      </c>
      <c r="C85" s="136" t="s">
        <v>28</v>
      </c>
      <c r="D85" s="134"/>
      <c r="E85" s="133"/>
      <c r="F85" s="134"/>
      <c r="G85" s="133"/>
      <c r="H85" s="134"/>
      <c r="I85" s="133"/>
      <c r="J85" s="134"/>
      <c r="K85" s="133"/>
      <c r="L85" s="134"/>
      <c r="M85" s="133"/>
      <c r="N85" s="134"/>
      <c r="O85" s="133"/>
      <c r="P85" s="134"/>
      <c r="Q85" s="133"/>
      <c r="R85" s="134"/>
      <c r="S85" s="133"/>
      <c r="T85" s="134"/>
    </row>
    <row r="86" spans="2:20">
      <c r="B86" s="117" t="s">
        <v>29</v>
      </c>
      <c r="C86" s="136" t="s">
        <v>30</v>
      </c>
      <c r="D86" s="134"/>
      <c r="E86" s="133"/>
      <c r="F86" s="134"/>
      <c r="G86" s="133"/>
      <c r="H86" s="134"/>
      <c r="I86" s="133"/>
      <c r="J86" s="134"/>
      <c r="K86" s="133"/>
      <c r="L86" s="134"/>
      <c r="M86" s="133"/>
      <c r="N86" s="134"/>
      <c r="O86" s="133"/>
      <c r="P86" s="134"/>
      <c r="Q86" s="133"/>
      <c r="R86" s="134"/>
      <c r="S86" s="133"/>
      <c r="T86" s="134"/>
    </row>
    <row r="87" spans="2:20">
      <c r="B87" s="117" t="s">
        <v>31</v>
      </c>
      <c r="C87" s="136" t="s">
        <v>176</v>
      </c>
      <c r="D87" s="134"/>
      <c r="E87" s="133"/>
      <c r="F87" s="134"/>
      <c r="G87" s="133"/>
      <c r="H87" s="134"/>
      <c r="I87" s="133"/>
      <c r="J87" s="134"/>
      <c r="K87" s="133"/>
      <c r="L87" s="134"/>
      <c r="M87" s="133"/>
      <c r="N87" s="134"/>
      <c r="O87" s="133"/>
      <c r="P87" s="134"/>
      <c r="Q87" s="133"/>
      <c r="R87" s="134"/>
      <c r="S87" s="133"/>
      <c r="T87" s="134"/>
    </row>
    <row r="88" spans="2:20">
      <c r="B88" s="117" t="s">
        <v>32</v>
      </c>
      <c r="C88" s="122" t="s">
        <v>33</v>
      </c>
      <c r="D88" s="134"/>
      <c r="E88" s="133"/>
      <c r="F88" s="134"/>
      <c r="G88" s="133"/>
      <c r="H88" s="134"/>
      <c r="I88" s="133"/>
      <c r="J88" s="134"/>
      <c r="K88" s="133"/>
      <c r="L88" s="134"/>
      <c r="M88" s="133"/>
      <c r="N88" s="134"/>
      <c r="O88" s="133"/>
      <c r="P88" s="134"/>
      <c r="Q88" s="133"/>
      <c r="R88" s="134"/>
      <c r="S88" s="133"/>
      <c r="T88" s="134"/>
    </row>
    <row r="89" spans="2:20">
      <c r="B89" s="117" t="s">
        <v>34</v>
      </c>
      <c r="C89" s="122" t="s">
        <v>35</v>
      </c>
      <c r="D89" s="134"/>
      <c r="E89" s="135"/>
      <c r="F89" s="134"/>
      <c r="G89" s="135"/>
      <c r="H89" s="134"/>
      <c r="I89" s="135"/>
      <c r="J89" s="134"/>
      <c r="K89" s="135"/>
      <c r="L89" s="134"/>
      <c r="M89" s="135"/>
      <c r="N89" s="134"/>
      <c r="O89" s="135"/>
      <c r="P89" s="134"/>
      <c r="Q89" s="135"/>
      <c r="R89" s="134"/>
      <c r="S89" s="135"/>
      <c r="T89" s="134"/>
    </row>
    <row r="90" spans="2:20">
      <c r="B90" s="117" t="s">
        <v>37</v>
      </c>
      <c r="C90" s="122" t="s">
        <v>38</v>
      </c>
      <c r="D90" s="134"/>
      <c r="E90" s="133"/>
      <c r="F90" s="134"/>
      <c r="G90" s="133"/>
      <c r="H90" s="134"/>
      <c r="I90" s="133"/>
      <c r="J90" s="134"/>
      <c r="K90" s="133"/>
      <c r="L90" s="134"/>
      <c r="M90" s="133"/>
      <c r="N90" s="134"/>
      <c r="O90" s="133"/>
      <c r="P90" s="134"/>
      <c r="Q90" s="133"/>
      <c r="R90" s="134"/>
      <c r="S90" s="133"/>
      <c r="T90" s="134"/>
    </row>
    <row r="91" spans="2:20">
      <c r="B91" s="117" t="s">
        <v>39</v>
      </c>
      <c r="C91" s="122" t="s">
        <v>169</v>
      </c>
      <c r="D91" s="134"/>
      <c r="E91" s="133"/>
      <c r="F91" s="134"/>
      <c r="G91" s="133"/>
      <c r="H91" s="134"/>
      <c r="I91" s="133"/>
      <c r="J91" s="134"/>
      <c r="K91" s="133"/>
      <c r="L91" s="134"/>
      <c r="M91" s="133"/>
      <c r="N91" s="134"/>
      <c r="O91" s="133"/>
      <c r="P91" s="134"/>
      <c r="Q91" s="133"/>
      <c r="R91" s="134"/>
      <c r="S91" s="133"/>
      <c r="T91" s="134"/>
    </row>
    <row r="92" spans="2:20">
      <c r="B92" s="117" t="s">
        <v>40</v>
      </c>
      <c r="C92" s="122" t="s">
        <v>41</v>
      </c>
      <c r="D92" s="134"/>
      <c r="E92" s="133"/>
      <c r="F92" s="134"/>
      <c r="G92" s="133"/>
      <c r="H92" s="134"/>
      <c r="I92" s="133"/>
      <c r="J92" s="134"/>
      <c r="K92" s="133"/>
      <c r="L92" s="134"/>
      <c r="M92" s="133"/>
      <c r="N92" s="134"/>
      <c r="O92" s="133"/>
      <c r="P92" s="134"/>
      <c r="Q92" s="133"/>
      <c r="R92" s="134"/>
      <c r="S92" s="133"/>
      <c r="T92" s="134"/>
    </row>
    <row r="93" spans="2:20">
      <c r="B93" s="117" t="s">
        <v>42</v>
      </c>
      <c r="C93" s="122" t="s">
        <v>43</v>
      </c>
      <c r="D93" s="134"/>
      <c r="E93" s="133"/>
      <c r="F93" s="134"/>
      <c r="G93" s="133"/>
      <c r="H93" s="134"/>
      <c r="I93" s="133"/>
      <c r="J93" s="134"/>
      <c r="K93" s="133"/>
      <c r="L93" s="134"/>
      <c r="M93" s="133"/>
      <c r="N93" s="134"/>
      <c r="O93" s="133"/>
      <c r="P93" s="134"/>
      <c r="Q93" s="133"/>
      <c r="R93" s="134"/>
      <c r="S93" s="133"/>
      <c r="T93" s="134"/>
    </row>
    <row r="94" spans="2:20">
      <c r="B94" s="117" t="s">
        <v>45</v>
      </c>
      <c r="C94" s="122" t="s">
        <v>46</v>
      </c>
      <c r="D94" s="134"/>
      <c r="E94" s="135"/>
      <c r="F94" s="134"/>
      <c r="G94" s="135"/>
      <c r="H94" s="134"/>
      <c r="I94" s="135"/>
      <c r="J94" s="134"/>
      <c r="K94" s="135"/>
      <c r="L94" s="134"/>
      <c r="M94" s="135"/>
      <c r="N94" s="134"/>
      <c r="O94" s="135"/>
      <c r="P94" s="134"/>
      <c r="Q94" s="135"/>
      <c r="R94" s="134"/>
      <c r="S94" s="135"/>
      <c r="T94" s="134"/>
    </row>
    <row r="95" spans="2:20">
      <c r="B95" s="117" t="s">
        <v>47</v>
      </c>
      <c r="C95" s="122" t="s">
        <v>48</v>
      </c>
      <c r="D95" s="134"/>
      <c r="E95" s="135"/>
      <c r="F95" s="134"/>
      <c r="G95" s="135"/>
      <c r="H95" s="134"/>
      <c r="I95" s="135"/>
      <c r="J95" s="134"/>
      <c r="K95" s="135"/>
      <c r="L95" s="134"/>
      <c r="M95" s="135"/>
      <c r="N95" s="134"/>
      <c r="O95" s="135"/>
      <c r="P95" s="134"/>
      <c r="Q95" s="135"/>
      <c r="R95" s="134"/>
      <c r="S95" s="135"/>
      <c r="T95" s="134"/>
    </row>
    <row r="96" spans="2:20">
      <c r="B96" s="117" t="s">
        <v>50</v>
      </c>
      <c r="C96" s="122" t="s">
        <v>170</v>
      </c>
      <c r="D96" s="134"/>
      <c r="E96" s="135"/>
      <c r="F96" s="134"/>
      <c r="G96" s="135"/>
      <c r="H96" s="134"/>
      <c r="I96" s="135"/>
      <c r="J96" s="134"/>
      <c r="K96" s="135"/>
      <c r="L96" s="134"/>
      <c r="M96" s="135"/>
      <c r="N96" s="134"/>
      <c r="O96" s="135"/>
      <c r="P96" s="134"/>
      <c r="Q96" s="135"/>
      <c r="R96" s="134"/>
      <c r="S96" s="135"/>
      <c r="T96" s="134"/>
    </row>
    <row r="97" spans="2:20">
      <c r="B97" s="117" t="s">
        <v>51</v>
      </c>
      <c r="C97" s="122" t="s">
        <v>52</v>
      </c>
      <c r="D97" s="132"/>
      <c r="E97" s="133"/>
      <c r="F97" s="132"/>
      <c r="G97" s="133"/>
      <c r="H97" s="132"/>
      <c r="I97" s="133"/>
      <c r="J97" s="132"/>
      <c r="K97" s="133"/>
      <c r="L97" s="132"/>
      <c r="M97" s="133"/>
      <c r="N97" s="132"/>
      <c r="O97" s="133"/>
      <c r="P97" s="132"/>
      <c r="Q97" s="133"/>
      <c r="R97" s="132"/>
      <c r="S97" s="133"/>
      <c r="T97" s="132"/>
    </row>
    <row r="98" spans="2:20">
      <c r="B98" s="117" t="s">
        <v>53</v>
      </c>
      <c r="C98" s="122" t="s">
        <v>54</v>
      </c>
      <c r="D98" s="132"/>
      <c r="E98" s="133"/>
      <c r="F98" s="132"/>
      <c r="G98" s="133"/>
      <c r="H98" s="132"/>
      <c r="I98" s="133"/>
      <c r="J98" s="132"/>
      <c r="K98" s="133"/>
      <c r="L98" s="132"/>
      <c r="M98" s="133"/>
      <c r="N98" s="132"/>
      <c r="O98" s="133"/>
      <c r="P98" s="132"/>
      <c r="Q98" s="133"/>
      <c r="R98" s="132"/>
      <c r="S98" s="133"/>
      <c r="T98" s="132"/>
    </row>
    <row r="99" spans="2:20">
      <c r="B99" s="117" t="s">
        <v>55</v>
      </c>
      <c r="C99" s="122" t="s">
        <v>56</v>
      </c>
      <c r="D99" s="132"/>
      <c r="E99" s="133"/>
      <c r="F99" s="132"/>
      <c r="G99" s="133"/>
      <c r="H99" s="132"/>
      <c r="I99" s="133"/>
      <c r="J99" s="132"/>
      <c r="K99" s="133"/>
      <c r="L99" s="132"/>
      <c r="M99" s="133"/>
      <c r="N99" s="132"/>
      <c r="O99" s="133"/>
      <c r="P99" s="132"/>
      <c r="Q99" s="133"/>
      <c r="R99" s="132"/>
      <c r="S99" s="133"/>
      <c r="T99" s="132"/>
    </row>
    <row r="100" spans="2:20">
      <c r="B100" s="117" t="s">
        <v>57</v>
      </c>
      <c r="C100" s="122" t="s">
        <v>58</v>
      </c>
      <c r="D100" s="132"/>
      <c r="E100" s="133"/>
      <c r="F100" s="132"/>
      <c r="G100" s="133"/>
      <c r="H100" s="132"/>
      <c r="I100" s="133"/>
      <c r="J100" s="132"/>
      <c r="K100" s="133"/>
      <c r="L100" s="132"/>
      <c r="M100" s="133"/>
      <c r="N100" s="132"/>
      <c r="O100" s="133"/>
      <c r="P100" s="132"/>
      <c r="Q100" s="133"/>
      <c r="R100" s="132"/>
      <c r="S100" s="133"/>
      <c r="T100" s="132"/>
    </row>
    <row r="101" spans="2:20">
      <c r="B101" s="117" t="s">
        <v>59</v>
      </c>
      <c r="C101" s="122" t="s">
        <v>60</v>
      </c>
      <c r="D101" s="132"/>
      <c r="E101" s="133"/>
      <c r="F101" s="132"/>
      <c r="G101" s="133"/>
      <c r="H101" s="132"/>
      <c r="I101" s="133"/>
      <c r="J101" s="132"/>
      <c r="K101" s="133"/>
      <c r="L101" s="132"/>
      <c r="M101" s="133"/>
      <c r="N101" s="132"/>
      <c r="O101" s="133"/>
      <c r="P101" s="132"/>
      <c r="Q101" s="133"/>
      <c r="R101" s="132"/>
      <c r="S101" s="133"/>
      <c r="T101" s="132"/>
    </row>
    <row r="102" spans="2:20">
      <c r="B102" s="117" t="s">
        <v>53</v>
      </c>
      <c r="C102" s="122" t="s">
        <v>54</v>
      </c>
      <c r="D102" s="132"/>
      <c r="E102" s="133"/>
      <c r="F102" s="132"/>
      <c r="G102" s="133"/>
      <c r="H102" s="132"/>
      <c r="I102" s="133"/>
      <c r="J102" s="132"/>
      <c r="K102" s="133"/>
      <c r="L102" s="132"/>
      <c r="M102" s="133"/>
      <c r="N102" s="132"/>
      <c r="O102" s="133"/>
      <c r="P102" s="132"/>
      <c r="Q102" s="133"/>
      <c r="R102" s="132"/>
      <c r="S102" s="133"/>
      <c r="T102" s="132"/>
    </row>
    <row r="103" spans="2:20">
      <c r="B103" s="117" t="s">
        <v>256</v>
      </c>
      <c r="C103" s="122" t="s">
        <v>61</v>
      </c>
      <c r="D103" s="132"/>
      <c r="E103" s="133"/>
      <c r="F103" s="132"/>
      <c r="G103" s="133"/>
      <c r="H103" s="132"/>
      <c r="I103" s="133"/>
      <c r="J103" s="132"/>
      <c r="K103" s="133"/>
      <c r="L103" s="132"/>
      <c r="M103" s="133"/>
      <c r="N103" s="132"/>
      <c r="O103" s="133"/>
      <c r="P103" s="132"/>
      <c r="Q103" s="133"/>
      <c r="R103" s="132"/>
      <c r="S103" s="133"/>
      <c r="T103" s="132"/>
    </row>
    <row r="104" spans="2:20">
      <c r="B104" s="117" t="s">
        <v>62</v>
      </c>
      <c r="C104" s="122" t="s">
        <v>342</v>
      </c>
      <c r="D104" s="132"/>
      <c r="E104" s="133"/>
      <c r="F104" s="132"/>
      <c r="G104" s="133"/>
      <c r="H104" s="132"/>
      <c r="I104" s="133"/>
      <c r="J104" s="132"/>
      <c r="K104" s="133"/>
      <c r="L104" s="132"/>
      <c r="M104" s="133"/>
      <c r="N104" s="132"/>
      <c r="O104" s="133"/>
      <c r="P104" s="132"/>
      <c r="Q104" s="133"/>
      <c r="R104" s="132"/>
      <c r="S104" s="133"/>
      <c r="T104" s="132"/>
    </row>
    <row r="105" spans="2:20">
      <c r="B105" s="117" t="s">
        <v>126</v>
      </c>
      <c r="C105" s="122" t="s">
        <v>171</v>
      </c>
      <c r="D105" s="132"/>
      <c r="E105" s="133"/>
      <c r="F105" s="132"/>
      <c r="G105" s="133"/>
      <c r="H105" s="132"/>
      <c r="I105" s="133"/>
      <c r="J105" s="132"/>
      <c r="K105" s="133"/>
      <c r="L105" s="132"/>
      <c r="M105" s="133"/>
      <c r="N105" s="132"/>
      <c r="O105" s="133"/>
      <c r="P105" s="132"/>
      <c r="Q105" s="133"/>
      <c r="R105" s="132"/>
      <c r="S105" s="133"/>
      <c r="T105" s="132"/>
    </row>
    <row r="106" spans="2:20">
      <c r="B106" s="119" t="s">
        <v>63</v>
      </c>
      <c r="C106" s="122" t="s">
        <v>343</v>
      </c>
      <c r="D106" s="132"/>
      <c r="E106" s="133"/>
      <c r="F106" s="132"/>
      <c r="G106" s="133"/>
      <c r="H106" s="132"/>
      <c r="I106" s="133"/>
      <c r="J106" s="132"/>
      <c r="K106" s="133"/>
      <c r="L106" s="132"/>
      <c r="M106" s="133"/>
      <c r="N106" s="132"/>
      <c r="O106" s="133"/>
      <c r="P106" s="132"/>
      <c r="Q106" s="133"/>
      <c r="R106" s="132"/>
      <c r="S106" s="133"/>
      <c r="T106" s="132"/>
    </row>
    <row r="107" spans="2:20">
      <c r="B107" s="119" t="s">
        <v>64</v>
      </c>
      <c r="C107" s="122" t="s">
        <v>65</v>
      </c>
      <c r="D107" s="132"/>
      <c r="E107" s="133"/>
      <c r="F107" s="132"/>
      <c r="G107" s="133"/>
      <c r="H107" s="132"/>
      <c r="I107" s="133"/>
      <c r="J107" s="132"/>
      <c r="K107" s="133"/>
      <c r="L107" s="132"/>
      <c r="M107" s="133"/>
      <c r="N107" s="132"/>
      <c r="O107" s="133"/>
      <c r="P107" s="132"/>
      <c r="Q107" s="133"/>
      <c r="R107" s="132"/>
      <c r="S107" s="133"/>
      <c r="T107" s="132"/>
    </row>
    <row r="108" spans="2:20">
      <c r="B108" s="119" t="s">
        <v>66</v>
      </c>
      <c r="C108" s="122" t="s">
        <v>67</v>
      </c>
      <c r="D108" s="132"/>
      <c r="E108" s="133"/>
      <c r="F108" s="132"/>
      <c r="G108" s="133"/>
      <c r="H108" s="132"/>
      <c r="I108" s="133"/>
      <c r="J108" s="132"/>
      <c r="K108" s="133"/>
      <c r="L108" s="132"/>
      <c r="M108" s="133"/>
      <c r="N108" s="132"/>
      <c r="O108" s="133"/>
      <c r="P108" s="132"/>
      <c r="Q108" s="133"/>
      <c r="R108" s="132"/>
      <c r="S108" s="133"/>
      <c r="T108" s="132"/>
    </row>
    <row r="109" spans="2:20">
      <c r="B109" s="119" t="s">
        <v>68</v>
      </c>
      <c r="C109" s="122" t="s">
        <v>69</v>
      </c>
      <c r="D109" s="132"/>
      <c r="E109" s="133"/>
      <c r="F109" s="132"/>
      <c r="G109" s="133"/>
      <c r="H109" s="132"/>
      <c r="I109" s="133"/>
      <c r="J109" s="132"/>
      <c r="K109" s="133"/>
      <c r="L109" s="132"/>
      <c r="M109" s="133"/>
      <c r="N109" s="132"/>
      <c r="O109" s="133"/>
      <c r="P109" s="132"/>
      <c r="Q109" s="133"/>
      <c r="R109" s="132"/>
      <c r="S109" s="133"/>
      <c r="T109" s="132"/>
    </row>
    <row r="110" spans="2:20">
      <c r="B110" s="119" t="s">
        <v>70</v>
      </c>
      <c r="C110" s="122" t="s">
        <v>71</v>
      </c>
      <c r="D110" s="132"/>
      <c r="E110" s="133"/>
      <c r="F110" s="132"/>
      <c r="G110" s="133"/>
      <c r="H110" s="132"/>
      <c r="I110" s="133"/>
      <c r="J110" s="132"/>
      <c r="K110" s="133"/>
      <c r="L110" s="132"/>
      <c r="M110" s="133"/>
      <c r="N110" s="132"/>
      <c r="O110" s="133"/>
      <c r="P110" s="132"/>
      <c r="Q110" s="133"/>
      <c r="R110" s="132"/>
      <c r="S110" s="133"/>
      <c r="T110" s="132"/>
    </row>
    <row r="111" spans="2:20">
      <c r="B111" s="119" t="s">
        <v>72</v>
      </c>
      <c r="C111" s="122" t="s">
        <v>73</v>
      </c>
      <c r="D111" s="132"/>
      <c r="E111" s="133"/>
      <c r="F111" s="132"/>
      <c r="G111" s="133"/>
      <c r="H111" s="132"/>
      <c r="I111" s="133"/>
      <c r="J111" s="132"/>
      <c r="K111" s="133"/>
      <c r="L111" s="132"/>
      <c r="M111" s="133"/>
      <c r="N111" s="132"/>
      <c r="O111" s="133"/>
      <c r="P111" s="132"/>
      <c r="Q111" s="133"/>
      <c r="R111" s="132"/>
      <c r="S111" s="133"/>
      <c r="T111" s="132"/>
    </row>
    <row r="112" spans="2:20">
      <c r="B112" s="119" t="s">
        <v>129</v>
      </c>
      <c r="C112" s="122" t="s">
        <v>180</v>
      </c>
      <c r="D112" s="134"/>
      <c r="E112" s="135"/>
      <c r="F112" s="134"/>
      <c r="G112" s="135"/>
      <c r="H112" s="134"/>
      <c r="I112" s="135"/>
      <c r="J112" s="134"/>
      <c r="K112" s="135"/>
      <c r="L112" s="134"/>
      <c r="M112" s="135"/>
      <c r="N112" s="134"/>
      <c r="O112" s="135"/>
      <c r="P112" s="134"/>
      <c r="Q112" s="135"/>
      <c r="R112" s="134"/>
      <c r="S112" s="135"/>
      <c r="T112" s="134"/>
    </row>
    <row r="113" spans="2:20">
      <c r="B113" s="119" t="s">
        <v>75</v>
      </c>
      <c r="C113" s="122" t="s">
        <v>76</v>
      </c>
      <c r="D113" s="132"/>
      <c r="E113" s="133"/>
      <c r="F113" s="132"/>
      <c r="G113" s="133"/>
      <c r="H113" s="132"/>
      <c r="I113" s="133"/>
      <c r="J113" s="132"/>
      <c r="K113" s="133"/>
      <c r="L113" s="132"/>
      <c r="M113" s="133"/>
      <c r="N113" s="132"/>
      <c r="O113" s="133"/>
      <c r="P113" s="132"/>
      <c r="Q113" s="133"/>
      <c r="R113" s="132"/>
      <c r="S113" s="133"/>
      <c r="T113" s="132"/>
    </row>
    <row r="114" spans="2:20">
      <c r="B114" s="119" t="s">
        <v>77</v>
      </c>
      <c r="C114" s="122" t="s">
        <v>78</v>
      </c>
      <c r="D114" s="132"/>
      <c r="E114" s="133"/>
      <c r="F114" s="132"/>
      <c r="G114" s="133"/>
      <c r="H114" s="132"/>
      <c r="I114" s="133"/>
      <c r="J114" s="132"/>
      <c r="K114" s="133"/>
      <c r="L114" s="132"/>
      <c r="M114" s="133"/>
      <c r="N114" s="132"/>
      <c r="O114" s="133"/>
      <c r="P114" s="132"/>
      <c r="Q114" s="133"/>
      <c r="R114" s="132"/>
      <c r="S114" s="133"/>
      <c r="T114" s="132"/>
    </row>
    <row r="115" spans="2:20">
      <c r="B115" s="119" t="s">
        <v>79</v>
      </c>
      <c r="C115" s="122" t="s">
        <v>151</v>
      </c>
      <c r="D115" s="132"/>
      <c r="E115" s="133"/>
      <c r="F115" s="132"/>
      <c r="G115" s="133"/>
      <c r="H115" s="132"/>
      <c r="I115" s="133"/>
      <c r="J115" s="132"/>
      <c r="K115" s="133"/>
      <c r="L115" s="132"/>
      <c r="M115" s="133"/>
      <c r="N115" s="132"/>
      <c r="O115" s="133"/>
      <c r="P115" s="132"/>
      <c r="Q115" s="133"/>
      <c r="R115" s="132"/>
      <c r="S115" s="133"/>
      <c r="T115" s="132"/>
    </row>
    <row r="116" spans="2:20">
      <c r="B116" s="119" t="s">
        <v>80</v>
      </c>
      <c r="C116" s="122" t="s">
        <v>81</v>
      </c>
      <c r="D116" s="132"/>
      <c r="E116" s="133"/>
      <c r="F116" s="132"/>
      <c r="G116" s="133"/>
      <c r="H116" s="132"/>
      <c r="I116" s="133"/>
      <c r="J116" s="132"/>
      <c r="K116" s="133"/>
      <c r="L116" s="132"/>
      <c r="M116" s="133"/>
      <c r="N116" s="132"/>
      <c r="O116" s="133"/>
      <c r="P116" s="132"/>
      <c r="Q116" s="133"/>
      <c r="R116" s="132"/>
      <c r="S116" s="133"/>
      <c r="T116" s="132"/>
    </row>
    <row r="117" spans="2:20">
      <c r="B117" s="119" t="s">
        <v>82</v>
      </c>
      <c r="C117" s="122" t="s">
        <v>83</v>
      </c>
      <c r="D117" s="132"/>
      <c r="E117" s="133"/>
      <c r="F117" s="132"/>
      <c r="G117" s="133"/>
      <c r="H117" s="132"/>
      <c r="I117" s="133"/>
      <c r="J117" s="132"/>
      <c r="K117" s="133"/>
      <c r="L117" s="132"/>
      <c r="M117" s="133"/>
      <c r="N117" s="132"/>
      <c r="O117" s="133"/>
      <c r="P117" s="132"/>
      <c r="Q117" s="133"/>
      <c r="R117" s="132"/>
      <c r="S117" s="133"/>
      <c r="T117" s="132"/>
    </row>
    <row r="118" spans="2:20">
      <c r="B118" s="119" t="s">
        <v>84</v>
      </c>
      <c r="C118" s="122" t="s">
        <v>85</v>
      </c>
      <c r="D118" s="134"/>
      <c r="E118" s="135"/>
      <c r="F118" s="134"/>
      <c r="G118" s="135"/>
      <c r="H118" s="134"/>
      <c r="I118" s="135"/>
      <c r="J118" s="134"/>
      <c r="K118" s="135"/>
      <c r="L118" s="134"/>
      <c r="M118" s="135"/>
      <c r="N118" s="134"/>
      <c r="O118" s="135"/>
      <c r="P118" s="134"/>
      <c r="Q118" s="135"/>
      <c r="R118" s="134"/>
      <c r="S118" s="135"/>
      <c r="T118" s="134"/>
    </row>
    <row r="119" spans="2:20">
      <c r="B119" s="119" t="s">
        <v>86</v>
      </c>
      <c r="C119" s="122" t="s">
        <v>344</v>
      </c>
      <c r="D119" s="132"/>
      <c r="E119" s="133"/>
      <c r="F119" s="132"/>
      <c r="G119" s="133"/>
      <c r="H119" s="132"/>
      <c r="I119" s="133"/>
      <c r="J119" s="132"/>
      <c r="K119" s="133"/>
      <c r="L119" s="132"/>
      <c r="M119" s="133"/>
      <c r="N119" s="132"/>
      <c r="O119" s="133"/>
      <c r="P119" s="132"/>
      <c r="Q119" s="133"/>
      <c r="R119" s="132"/>
      <c r="S119" s="133"/>
      <c r="T119" s="132"/>
    </row>
    <row r="120" spans="2:20">
      <c r="B120" s="119" t="s">
        <v>130</v>
      </c>
      <c r="C120" s="122" t="s">
        <v>181</v>
      </c>
      <c r="D120" s="132"/>
      <c r="E120" s="133"/>
      <c r="F120" s="132"/>
      <c r="G120" s="133"/>
      <c r="H120" s="132"/>
      <c r="I120" s="133"/>
      <c r="J120" s="132"/>
      <c r="K120" s="133"/>
      <c r="L120" s="132"/>
      <c r="M120" s="133"/>
      <c r="N120" s="132"/>
      <c r="O120" s="133"/>
      <c r="P120" s="132"/>
      <c r="Q120" s="133"/>
      <c r="R120" s="132"/>
      <c r="S120" s="133"/>
      <c r="T120" s="132"/>
    </row>
    <row r="121" spans="2:20">
      <c r="B121" s="119" t="s">
        <v>87</v>
      </c>
      <c r="C121" s="122" t="s">
        <v>88</v>
      </c>
      <c r="D121" s="132"/>
      <c r="E121" s="133"/>
      <c r="F121" s="132"/>
      <c r="G121" s="133"/>
      <c r="H121" s="132"/>
      <c r="I121" s="133"/>
      <c r="J121" s="132"/>
      <c r="K121" s="133"/>
      <c r="L121" s="132"/>
      <c r="M121" s="133"/>
      <c r="N121" s="132"/>
      <c r="O121" s="133"/>
      <c r="P121" s="132"/>
      <c r="Q121" s="133"/>
      <c r="R121" s="132"/>
      <c r="S121" s="133"/>
      <c r="T121" s="132"/>
    </row>
    <row r="122" spans="2:20">
      <c r="B122" s="119" t="s">
        <v>89</v>
      </c>
      <c r="C122" s="122" t="s">
        <v>90</v>
      </c>
      <c r="D122" s="132"/>
      <c r="E122" s="133"/>
      <c r="F122" s="132"/>
      <c r="G122" s="133"/>
      <c r="H122" s="132"/>
      <c r="I122" s="133"/>
      <c r="J122" s="132"/>
      <c r="K122" s="133"/>
      <c r="L122" s="132"/>
      <c r="M122" s="133"/>
      <c r="N122" s="132"/>
      <c r="O122" s="133"/>
      <c r="P122" s="132"/>
      <c r="Q122" s="133"/>
      <c r="R122" s="132"/>
      <c r="S122" s="133"/>
      <c r="T122" s="132"/>
    </row>
    <row r="123" spans="2:20">
      <c r="B123" s="119" t="s">
        <v>91</v>
      </c>
      <c r="C123" s="122" t="s">
        <v>92</v>
      </c>
      <c r="D123" s="132"/>
      <c r="E123" s="133"/>
      <c r="F123" s="132"/>
      <c r="G123" s="133"/>
      <c r="H123" s="132"/>
      <c r="I123" s="133"/>
      <c r="J123" s="132"/>
      <c r="K123" s="133"/>
      <c r="L123" s="132"/>
      <c r="M123" s="133"/>
      <c r="N123" s="132"/>
      <c r="O123" s="133"/>
      <c r="P123" s="132"/>
      <c r="Q123" s="133"/>
      <c r="R123" s="132"/>
      <c r="S123" s="133"/>
      <c r="T123" s="132"/>
    </row>
    <row r="124" spans="2:20">
      <c r="B124" s="119" t="s">
        <v>93</v>
      </c>
      <c r="C124" s="122" t="s">
        <v>94</v>
      </c>
      <c r="D124" s="134"/>
      <c r="E124" s="135"/>
      <c r="F124" s="134"/>
      <c r="G124" s="135"/>
      <c r="H124" s="134"/>
      <c r="I124" s="135"/>
      <c r="J124" s="134"/>
      <c r="K124" s="135"/>
      <c r="L124" s="134"/>
      <c r="M124" s="135"/>
      <c r="N124" s="134"/>
      <c r="O124" s="135"/>
      <c r="P124" s="134"/>
      <c r="Q124" s="135"/>
      <c r="R124" s="134"/>
      <c r="S124" s="135"/>
      <c r="T124" s="134"/>
    </row>
    <row r="125" spans="2:20">
      <c r="B125" s="119" t="s">
        <v>95</v>
      </c>
      <c r="C125" s="122" t="s">
        <v>96</v>
      </c>
      <c r="D125" s="134"/>
      <c r="E125" s="135"/>
      <c r="F125" s="134"/>
      <c r="G125" s="135"/>
      <c r="H125" s="134"/>
      <c r="I125" s="135"/>
      <c r="J125" s="134"/>
      <c r="K125" s="135"/>
      <c r="L125" s="134"/>
      <c r="M125" s="135"/>
      <c r="N125" s="134"/>
      <c r="O125" s="135"/>
      <c r="P125" s="134"/>
      <c r="Q125" s="135"/>
      <c r="R125" s="134"/>
      <c r="S125" s="135"/>
      <c r="T125" s="134"/>
    </row>
    <row r="126" spans="2:20">
      <c r="B126" s="119" t="s">
        <v>97</v>
      </c>
      <c r="C126" s="122" t="s">
        <v>98</v>
      </c>
      <c r="D126" s="134"/>
      <c r="E126" s="135"/>
      <c r="F126" s="134"/>
      <c r="G126" s="135"/>
      <c r="H126" s="134"/>
      <c r="I126" s="135"/>
      <c r="J126" s="134"/>
      <c r="K126" s="135"/>
      <c r="L126" s="134"/>
      <c r="M126" s="135"/>
      <c r="N126" s="134"/>
      <c r="O126" s="135"/>
      <c r="P126" s="134"/>
      <c r="Q126" s="135"/>
      <c r="R126" s="134"/>
      <c r="S126" s="135"/>
      <c r="T126" s="134"/>
    </row>
    <row r="127" spans="2:20">
      <c r="B127" s="119" t="s">
        <v>100</v>
      </c>
      <c r="C127" s="122" t="s">
        <v>101</v>
      </c>
      <c r="D127" s="134"/>
      <c r="E127" s="135"/>
      <c r="F127" s="134"/>
      <c r="G127" s="135"/>
      <c r="H127" s="134"/>
      <c r="I127" s="135"/>
      <c r="J127" s="134"/>
      <c r="K127" s="135"/>
      <c r="L127" s="134"/>
      <c r="M127" s="135"/>
      <c r="N127" s="134"/>
      <c r="O127" s="135"/>
      <c r="P127" s="134"/>
      <c r="Q127" s="135"/>
      <c r="R127" s="134"/>
      <c r="S127" s="135"/>
      <c r="T127" s="134"/>
    </row>
    <row r="128" spans="2:20">
      <c r="B128" s="119" t="s">
        <v>102</v>
      </c>
      <c r="C128" s="122" t="s">
        <v>103</v>
      </c>
      <c r="D128" s="134"/>
      <c r="E128" s="135"/>
      <c r="F128" s="134"/>
      <c r="G128" s="135"/>
      <c r="H128" s="134"/>
      <c r="I128" s="135"/>
      <c r="J128" s="134"/>
      <c r="K128" s="135"/>
      <c r="L128" s="134"/>
      <c r="M128" s="135"/>
      <c r="N128" s="134"/>
      <c r="O128" s="135"/>
      <c r="P128" s="134"/>
      <c r="Q128" s="135"/>
      <c r="R128" s="134"/>
      <c r="S128" s="135"/>
      <c r="T128" s="134"/>
    </row>
    <row r="129" spans="2:20">
      <c r="B129" s="119" t="s">
        <v>104</v>
      </c>
      <c r="C129" s="122" t="s">
        <v>105</v>
      </c>
      <c r="D129" s="134"/>
      <c r="E129" s="135"/>
      <c r="F129" s="134"/>
      <c r="G129" s="135"/>
      <c r="H129" s="134"/>
      <c r="I129" s="135"/>
      <c r="J129" s="134"/>
      <c r="K129" s="135"/>
      <c r="L129" s="134"/>
      <c r="M129" s="135"/>
      <c r="N129" s="134"/>
      <c r="O129" s="135"/>
      <c r="P129" s="134"/>
      <c r="Q129" s="135"/>
      <c r="R129" s="134"/>
      <c r="S129" s="135"/>
      <c r="T129" s="134"/>
    </row>
    <row r="130" spans="2:20">
      <c r="B130" s="119" t="s">
        <v>106</v>
      </c>
      <c r="C130" s="122" t="s">
        <v>107</v>
      </c>
      <c r="D130" s="134"/>
      <c r="E130" s="135"/>
      <c r="F130" s="134"/>
      <c r="G130" s="135"/>
      <c r="H130" s="134"/>
      <c r="I130" s="135"/>
      <c r="J130" s="134"/>
      <c r="K130" s="135"/>
      <c r="L130" s="134"/>
      <c r="M130" s="135"/>
      <c r="N130" s="134"/>
      <c r="O130" s="135"/>
      <c r="P130" s="134"/>
      <c r="Q130" s="135"/>
      <c r="R130" s="134"/>
      <c r="S130" s="135"/>
      <c r="T130" s="134"/>
    </row>
    <row r="131" spans="2:20">
      <c r="B131" s="119" t="s">
        <v>108</v>
      </c>
      <c r="C131" s="122" t="s">
        <v>174</v>
      </c>
      <c r="D131" s="134"/>
      <c r="E131" s="135"/>
      <c r="F131" s="134"/>
      <c r="G131" s="135"/>
      <c r="H131" s="134"/>
      <c r="I131" s="135"/>
      <c r="J131" s="134"/>
      <c r="K131" s="135"/>
      <c r="L131" s="134"/>
      <c r="M131" s="135"/>
      <c r="N131" s="134"/>
      <c r="O131" s="135"/>
      <c r="P131" s="134"/>
      <c r="Q131" s="135"/>
      <c r="R131" s="134"/>
      <c r="S131" s="135"/>
      <c r="T131" s="134"/>
    </row>
    <row r="132" spans="2:20">
      <c r="B132" s="119" t="s">
        <v>109</v>
      </c>
      <c r="C132" s="122" t="s">
        <v>175</v>
      </c>
      <c r="D132" s="132"/>
      <c r="E132" s="133"/>
      <c r="F132" s="132"/>
      <c r="G132" s="133"/>
      <c r="H132" s="132"/>
      <c r="I132" s="133"/>
      <c r="J132" s="132"/>
      <c r="K132" s="133"/>
      <c r="L132" s="132"/>
      <c r="M132" s="133"/>
      <c r="N132" s="132"/>
      <c r="O132" s="133"/>
      <c r="P132" s="132"/>
      <c r="Q132" s="133"/>
      <c r="R132" s="132"/>
      <c r="S132" s="133"/>
      <c r="T132" s="132"/>
    </row>
    <row r="133" spans="2:20">
      <c r="B133" s="119" t="s">
        <v>131</v>
      </c>
      <c r="C133" s="122" t="s">
        <v>177</v>
      </c>
      <c r="D133" s="132"/>
      <c r="E133" s="133"/>
      <c r="F133" s="132"/>
      <c r="G133" s="133"/>
      <c r="H133" s="132"/>
      <c r="I133" s="133"/>
      <c r="J133" s="132"/>
      <c r="K133" s="133"/>
      <c r="L133" s="132"/>
      <c r="M133" s="133"/>
      <c r="N133" s="132"/>
      <c r="O133" s="133"/>
      <c r="P133" s="132"/>
      <c r="Q133" s="133"/>
      <c r="R133" s="132"/>
      <c r="S133" s="133"/>
      <c r="T133" s="132"/>
    </row>
    <row r="134" spans="2:20">
      <c r="B134" s="119" t="s">
        <v>111</v>
      </c>
      <c r="C134" s="122" t="s">
        <v>112</v>
      </c>
      <c r="D134" s="132"/>
      <c r="E134" s="133"/>
      <c r="F134" s="132"/>
      <c r="G134" s="133"/>
      <c r="H134" s="132"/>
      <c r="I134" s="133"/>
      <c r="J134" s="132"/>
      <c r="K134" s="133"/>
      <c r="L134" s="132"/>
      <c r="M134" s="133"/>
      <c r="N134" s="132"/>
      <c r="O134" s="133"/>
      <c r="P134" s="132"/>
      <c r="Q134" s="133"/>
      <c r="R134" s="132"/>
      <c r="S134" s="133"/>
      <c r="T134" s="132"/>
    </row>
    <row r="135" spans="2:20">
      <c r="B135" s="119" t="s">
        <v>118</v>
      </c>
      <c r="C135" s="122" t="s">
        <v>119</v>
      </c>
      <c r="D135" s="132"/>
      <c r="E135" s="133"/>
      <c r="F135" s="132"/>
      <c r="G135" s="133"/>
      <c r="H135" s="132"/>
      <c r="I135" s="133"/>
      <c r="J135" s="132"/>
      <c r="K135" s="133"/>
      <c r="L135" s="132"/>
      <c r="M135" s="133"/>
      <c r="N135" s="132"/>
      <c r="O135" s="133"/>
      <c r="P135" s="132"/>
      <c r="Q135" s="133"/>
      <c r="R135" s="132"/>
      <c r="S135" s="133"/>
      <c r="T135" s="132"/>
    </row>
    <row r="136" spans="2:20">
      <c r="B136" s="119" t="s">
        <v>152</v>
      </c>
      <c r="C136" s="122" t="s">
        <v>178</v>
      </c>
      <c r="D136" s="134"/>
      <c r="E136" s="135"/>
      <c r="F136" s="134"/>
      <c r="G136" s="135"/>
      <c r="H136" s="134"/>
      <c r="I136" s="135"/>
      <c r="J136" s="134"/>
      <c r="K136" s="135"/>
      <c r="L136" s="134"/>
      <c r="M136" s="135"/>
      <c r="N136" s="134"/>
      <c r="O136" s="135"/>
      <c r="P136" s="134"/>
      <c r="Q136" s="135"/>
      <c r="R136" s="134"/>
      <c r="S136" s="135"/>
      <c r="T136" s="134"/>
    </row>
    <row r="137" spans="2:20">
      <c r="B137" s="119" t="s">
        <v>132</v>
      </c>
      <c r="C137" s="122" t="s">
        <v>120</v>
      </c>
      <c r="D137" s="134"/>
      <c r="E137" s="135"/>
      <c r="F137" s="134"/>
      <c r="G137" s="135"/>
      <c r="H137" s="134"/>
      <c r="I137" s="135"/>
      <c r="J137" s="134"/>
      <c r="K137" s="135"/>
      <c r="L137" s="134"/>
      <c r="M137" s="135"/>
      <c r="N137" s="134"/>
      <c r="O137" s="135"/>
      <c r="P137" s="134"/>
      <c r="Q137" s="135"/>
      <c r="R137" s="134"/>
      <c r="S137" s="135"/>
      <c r="T137" s="134"/>
    </row>
    <row r="138" spans="2:20">
      <c r="B138" s="119" t="s">
        <v>133</v>
      </c>
      <c r="C138" s="122" t="s">
        <v>179</v>
      </c>
      <c r="D138" s="132"/>
      <c r="E138" s="133"/>
      <c r="F138" s="132"/>
      <c r="G138" s="133"/>
      <c r="H138" s="132"/>
      <c r="I138" s="133"/>
      <c r="J138" s="132"/>
      <c r="K138" s="133"/>
      <c r="L138" s="132"/>
      <c r="M138" s="133"/>
      <c r="N138" s="132"/>
      <c r="O138" s="133"/>
      <c r="P138" s="132"/>
      <c r="Q138" s="133"/>
      <c r="R138" s="132"/>
      <c r="S138" s="133"/>
      <c r="T138" s="132"/>
    </row>
    <row r="139" spans="2:20">
      <c r="B139" s="119" t="s">
        <v>0</v>
      </c>
      <c r="C139" s="122" t="s">
        <v>134</v>
      </c>
      <c r="D139" s="132"/>
      <c r="E139" s="133"/>
      <c r="F139" s="132"/>
      <c r="G139" s="133"/>
      <c r="H139" s="132"/>
      <c r="I139" s="133"/>
      <c r="J139" s="132"/>
      <c r="K139" s="133"/>
      <c r="L139" s="132"/>
      <c r="M139" s="133"/>
      <c r="N139" s="132"/>
      <c r="O139" s="133"/>
      <c r="P139" s="132"/>
      <c r="Q139" s="133"/>
      <c r="R139" s="132"/>
      <c r="S139" s="133"/>
      <c r="T139" s="132"/>
    </row>
    <row r="140" spans="2:20">
      <c r="B140" s="119" t="s">
        <v>135</v>
      </c>
      <c r="C140" s="122" t="s">
        <v>136</v>
      </c>
      <c r="D140" s="132"/>
      <c r="E140" s="133"/>
      <c r="F140" s="132"/>
      <c r="G140" s="133"/>
      <c r="H140" s="132"/>
      <c r="I140" s="133"/>
      <c r="J140" s="132"/>
      <c r="K140" s="133"/>
      <c r="L140" s="132"/>
      <c r="M140" s="133"/>
      <c r="N140" s="132"/>
      <c r="O140" s="133"/>
      <c r="P140" s="132"/>
      <c r="Q140" s="133"/>
      <c r="R140" s="132"/>
      <c r="S140" s="133"/>
      <c r="T140" s="132"/>
    </row>
    <row r="141" spans="2:20">
      <c r="B141" s="119" t="s">
        <v>137</v>
      </c>
      <c r="C141" s="122" t="s">
        <v>138</v>
      </c>
      <c r="D141" s="132"/>
      <c r="E141" s="133"/>
      <c r="F141" s="132"/>
      <c r="G141" s="133"/>
      <c r="H141" s="132"/>
      <c r="I141" s="133"/>
      <c r="J141" s="132"/>
      <c r="K141" s="133"/>
      <c r="L141" s="132"/>
      <c r="M141" s="133"/>
      <c r="N141" s="132"/>
      <c r="O141" s="133"/>
      <c r="P141" s="132"/>
      <c r="Q141" s="133"/>
      <c r="R141" s="132"/>
      <c r="S141" s="133"/>
      <c r="T141" s="132"/>
    </row>
    <row r="142" spans="2:20">
      <c r="B142" s="119" t="s">
        <v>116</v>
      </c>
      <c r="C142" s="122" t="s">
        <v>139</v>
      </c>
    </row>
    <row r="143" spans="2:20">
      <c r="B143" s="119" t="s">
        <v>113</v>
      </c>
      <c r="C143" s="122" t="s">
        <v>140</v>
      </c>
    </row>
    <row r="144" spans="2:20">
      <c r="B144" s="119" t="s">
        <v>141</v>
      </c>
      <c r="C144" s="122" t="s">
        <v>142</v>
      </c>
    </row>
    <row r="145" spans="2:22">
      <c r="B145" s="119" t="s">
        <v>121</v>
      </c>
      <c r="C145" s="122" t="s">
        <v>143</v>
      </c>
    </row>
    <row r="146" spans="2:22">
      <c r="B146" s="119" t="s">
        <v>144</v>
      </c>
      <c r="C146" s="122" t="s">
        <v>145</v>
      </c>
    </row>
    <row r="147" spans="2:22">
      <c r="B147" s="119" t="s">
        <v>122</v>
      </c>
      <c r="C147" s="122" t="s">
        <v>146</v>
      </c>
    </row>
    <row r="148" spans="2:22">
      <c r="B148" s="119" t="s">
        <v>123</v>
      </c>
      <c r="C148" s="122" t="s">
        <v>147</v>
      </c>
    </row>
    <row r="149" spans="2:22">
      <c r="B149" s="119" t="s">
        <v>330</v>
      </c>
      <c r="C149" s="122" t="s">
        <v>148</v>
      </c>
    </row>
    <row r="150" spans="2:22">
      <c r="B150" s="119" t="s">
        <v>125</v>
      </c>
      <c r="C150" s="122" t="s">
        <v>149</v>
      </c>
    </row>
    <row r="151" spans="2:22">
      <c r="B151" s="121" t="s">
        <v>267</v>
      </c>
      <c r="C151" s="121" t="s">
        <v>268</v>
      </c>
    </row>
    <row r="154" spans="2:22">
      <c r="B154" s="792" t="s">
        <v>257</v>
      </c>
      <c r="C154" s="792"/>
      <c r="D154" s="792"/>
      <c r="E154" s="792"/>
      <c r="F154" s="792"/>
      <c r="G154" s="792"/>
      <c r="H154" s="792"/>
      <c r="I154" s="792"/>
      <c r="J154" s="792"/>
      <c r="K154" s="792"/>
      <c r="L154" s="792"/>
      <c r="M154" s="792"/>
      <c r="N154" s="792"/>
      <c r="O154" s="792"/>
      <c r="P154" s="792"/>
      <c r="Q154" s="792"/>
      <c r="R154" s="792"/>
      <c r="S154" s="792"/>
      <c r="T154" s="792"/>
    </row>
    <row r="158" spans="2:22">
      <c r="C158" s="121">
        <v>2006</v>
      </c>
      <c r="E158" s="121">
        <v>2007</v>
      </c>
      <c r="G158" s="121">
        <v>2008</v>
      </c>
      <c r="I158" s="121">
        <v>2009</v>
      </c>
      <c r="K158" s="121">
        <v>2010</v>
      </c>
      <c r="M158" s="121">
        <v>2011</v>
      </c>
      <c r="O158" s="121">
        <v>2012</v>
      </c>
      <c r="Q158" s="121">
        <v>2013</v>
      </c>
      <c r="S158" s="121">
        <v>2014</v>
      </c>
      <c r="U158" s="121">
        <v>2015</v>
      </c>
    </row>
    <row r="159" spans="2:22">
      <c r="B159" s="121" t="s">
        <v>260</v>
      </c>
      <c r="C159" s="121" t="s">
        <v>264</v>
      </c>
      <c r="D159" s="121" t="s">
        <v>154</v>
      </c>
      <c r="E159" s="121" t="s">
        <v>264</v>
      </c>
      <c r="F159" s="121" t="s">
        <v>154</v>
      </c>
      <c r="G159" s="121" t="s">
        <v>264</v>
      </c>
      <c r="H159" s="121" t="s">
        <v>154</v>
      </c>
      <c r="I159" s="121" t="s">
        <v>264</v>
      </c>
      <c r="J159" s="121" t="s">
        <v>154</v>
      </c>
      <c r="K159" s="121" t="s">
        <v>264</v>
      </c>
      <c r="L159" s="121" t="s">
        <v>154</v>
      </c>
      <c r="M159" s="121" t="s">
        <v>264</v>
      </c>
      <c r="N159" s="121" t="s">
        <v>154</v>
      </c>
      <c r="O159" s="121" t="s">
        <v>264</v>
      </c>
      <c r="P159" s="121" t="s">
        <v>154</v>
      </c>
      <c r="Q159" s="121" t="s">
        <v>264</v>
      </c>
      <c r="R159" s="121" t="s">
        <v>154</v>
      </c>
      <c r="S159" s="121" t="s">
        <v>264</v>
      </c>
      <c r="T159" s="121" t="s">
        <v>154</v>
      </c>
      <c r="U159" s="121" t="s">
        <v>264</v>
      </c>
      <c r="V159" s="18" t="s">
        <v>154</v>
      </c>
    </row>
    <row r="160" spans="2:22">
      <c r="B160" s="121" t="s">
        <v>259</v>
      </c>
      <c r="C160" s="121" t="s">
        <v>264</v>
      </c>
      <c r="D160" s="121" t="s">
        <v>258</v>
      </c>
      <c r="E160" s="121" t="s">
        <v>264</v>
      </c>
      <c r="F160" s="121" t="s">
        <v>258</v>
      </c>
      <c r="G160" s="121" t="s">
        <v>264</v>
      </c>
      <c r="H160" s="121" t="s">
        <v>258</v>
      </c>
      <c r="I160" s="121" t="s">
        <v>264</v>
      </c>
      <c r="J160" s="121" t="s">
        <v>258</v>
      </c>
      <c r="K160" s="121" t="s">
        <v>264</v>
      </c>
      <c r="L160" s="121" t="s">
        <v>258</v>
      </c>
      <c r="M160" s="121" t="s">
        <v>264</v>
      </c>
      <c r="N160" s="121" t="s">
        <v>258</v>
      </c>
      <c r="O160" s="121" t="s">
        <v>264</v>
      </c>
      <c r="P160" s="121" t="s">
        <v>258</v>
      </c>
      <c r="Q160" s="121" t="s">
        <v>264</v>
      </c>
      <c r="R160" s="121" t="s">
        <v>258</v>
      </c>
      <c r="S160" s="121" t="s">
        <v>264</v>
      </c>
      <c r="T160" s="121" t="s">
        <v>258</v>
      </c>
      <c r="U160" s="121" t="s">
        <v>264</v>
      </c>
      <c r="V160" s="18" t="s">
        <v>258</v>
      </c>
    </row>
    <row r="161" spans="2:3">
      <c r="B161" s="121" t="s">
        <v>262</v>
      </c>
      <c r="C161" s="121" t="s">
        <v>261</v>
      </c>
    </row>
    <row r="162" spans="2:3">
      <c r="B162" s="121" t="s">
        <v>128</v>
      </c>
      <c r="C162" s="121" t="s">
        <v>1</v>
      </c>
    </row>
    <row r="163" spans="2:3">
      <c r="B163" s="121" t="s">
        <v>2</v>
      </c>
      <c r="C163" s="121" t="s">
        <v>168</v>
      </c>
    </row>
    <row r="164" spans="2:3">
      <c r="B164" s="121" t="s">
        <v>3</v>
      </c>
      <c r="C164" s="121" t="s">
        <v>4</v>
      </c>
    </row>
    <row r="165" spans="2:3">
      <c r="B165" s="121" t="s">
        <v>5</v>
      </c>
      <c r="C165" s="121" t="s">
        <v>6</v>
      </c>
    </row>
    <row r="166" spans="2:3">
      <c r="B166" s="121" t="s">
        <v>7</v>
      </c>
      <c r="C166" s="121" t="s">
        <v>8</v>
      </c>
    </row>
    <row r="167" spans="2:3">
      <c r="B167" s="121" t="s">
        <v>9</v>
      </c>
      <c r="C167" s="121" t="s">
        <v>10</v>
      </c>
    </row>
    <row r="168" spans="2:3">
      <c r="B168" s="121" t="s">
        <v>11</v>
      </c>
      <c r="C168" s="121" t="s">
        <v>265</v>
      </c>
    </row>
    <row r="169" spans="2:3">
      <c r="B169" s="121" t="s">
        <v>12</v>
      </c>
      <c r="C169" s="121" t="s">
        <v>13</v>
      </c>
    </row>
    <row r="170" spans="2:3">
      <c r="B170" s="121" t="s">
        <v>14</v>
      </c>
      <c r="C170" s="121" t="s">
        <v>15</v>
      </c>
    </row>
    <row r="171" spans="2:3">
      <c r="B171" s="121" t="s">
        <v>16</v>
      </c>
      <c r="C171" s="121" t="s">
        <v>18</v>
      </c>
    </row>
    <row r="172" spans="2:3">
      <c r="B172" s="121" t="s">
        <v>19</v>
      </c>
      <c r="C172" s="121" t="s">
        <v>20</v>
      </c>
    </row>
    <row r="173" spans="2:3">
      <c r="B173" s="121" t="s">
        <v>21</v>
      </c>
      <c r="C173" s="121" t="s">
        <v>22</v>
      </c>
    </row>
    <row r="174" spans="2:3">
      <c r="B174" s="121" t="s">
        <v>23</v>
      </c>
      <c r="C174" s="121" t="s">
        <v>24</v>
      </c>
    </row>
    <row r="175" spans="2:3">
      <c r="B175" s="121" t="s">
        <v>25</v>
      </c>
      <c r="C175" s="121" t="s">
        <v>26</v>
      </c>
    </row>
    <row r="176" spans="2:3">
      <c r="B176" s="121" t="s">
        <v>27</v>
      </c>
      <c r="C176" s="121" t="s">
        <v>28</v>
      </c>
    </row>
    <row r="177" spans="2:3">
      <c r="B177" s="121" t="s">
        <v>29</v>
      </c>
      <c r="C177" s="121" t="s">
        <v>30</v>
      </c>
    </row>
    <row r="178" spans="2:3">
      <c r="B178" s="121" t="s">
        <v>31</v>
      </c>
      <c r="C178" s="121" t="s">
        <v>176</v>
      </c>
    </row>
    <row r="179" spans="2:3">
      <c r="B179" s="121" t="s">
        <v>32</v>
      </c>
      <c r="C179" s="121" t="s">
        <v>33</v>
      </c>
    </row>
    <row r="180" spans="2:3">
      <c r="B180" s="121" t="s">
        <v>34</v>
      </c>
      <c r="C180" s="121" t="s">
        <v>269</v>
      </c>
    </row>
    <row r="181" spans="2:3">
      <c r="B181" s="121" t="s">
        <v>36</v>
      </c>
      <c r="C181" s="121" t="s">
        <v>274</v>
      </c>
    </row>
    <row r="182" spans="2:3">
      <c r="B182" s="121" t="s">
        <v>37</v>
      </c>
      <c r="C182" s="121" t="s">
        <v>38</v>
      </c>
    </row>
    <row r="183" spans="2:3">
      <c r="B183" s="121" t="s">
        <v>39</v>
      </c>
      <c r="C183" s="121" t="s">
        <v>169</v>
      </c>
    </row>
    <row r="184" spans="2:3">
      <c r="B184" s="121" t="s">
        <v>40</v>
      </c>
      <c r="C184" s="121" t="s">
        <v>41</v>
      </c>
    </row>
    <row r="185" spans="2:3">
      <c r="B185" s="121" t="s">
        <v>42</v>
      </c>
      <c r="C185" s="121" t="s">
        <v>43</v>
      </c>
    </row>
    <row r="186" spans="2:3">
      <c r="B186" s="121" t="s">
        <v>163</v>
      </c>
      <c r="C186" s="121" t="s">
        <v>279</v>
      </c>
    </row>
    <row r="187" spans="2:3">
      <c r="B187" s="121" t="s">
        <v>44</v>
      </c>
      <c r="C187" s="121" t="s">
        <v>278</v>
      </c>
    </row>
    <row r="188" spans="2:3">
      <c r="B188" s="121" t="s">
        <v>45</v>
      </c>
      <c r="C188" s="121" t="s">
        <v>46</v>
      </c>
    </row>
    <row r="189" spans="2:3">
      <c r="B189" s="121" t="s">
        <v>47</v>
      </c>
      <c r="C189" s="121" t="s">
        <v>48</v>
      </c>
    </row>
    <row r="190" spans="2:3">
      <c r="B190" s="121" t="s">
        <v>49</v>
      </c>
      <c r="C190" s="121" t="s">
        <v>270</v>
      </c>
    </row>
    <row r="191" spans="2:3">
      <c r="B191" s="121" t="s">
        <v>50</v>
      </c>
      <c r="C191" s="121" t="s">
        <v>170</v>
      </c>
    </row>
    <row r="192" spans="2:3">
      <c r="B192" s="121" t="s">
        <v>51</v>
      </c>
      <c r="C192" s="121" t="s">
        <v>52</v>
      </c>
    </row>
    <row r="193" spans="2:3">
      <c r="B193" s="121" t="s">
        <v>53</v>
      </c>
      <c r="C193" s="121" t="s">
        <v>54</v>
      </c>
    </row>
    <row r="194" spans="2:3">
      <c r="B194" s="121" t="s">
        <v>55</v>
      </c>
      <c r="C194" s="121" t="s">
        <v>56</v>
      </c>
    </row>
    <row r="195" spans="2:3">
      <c r="B195" s="121" t="s">
        <v>57</v>
      </c>
      <c r="C195" s="121" t="s">
        <v>58</v>
      </c>
    </row>
    <row r="196" spans="2:3">
      <c r="B196" s="121" t="s">
        <v>59</v>
      </c>
      <c r="C196" s="121" t="s">
        <v>60</v>
      </c>
    </row>
    <row r="197" spans="2:3">
      <c r="B197" s="121" t="s">
        <v>53</v>
      </c>
      <c r="C197" s="121" t="s">
        <v>54</v>
      </c>
    </row>
    <row r="198" spans="2:3">
      <c r="B198" s="117" t="s">
        <v>256</v>
      </c>
      <c r="C198" s="121" t="s">
        <v>61</v>
      </c>
    </row>
    <row r="199" spans="2:3">
      <c r="B199" s="121" t="s">
        <v>123</v>
      </c>
      <c r="C199" s="121" t="s">
        <v>147</v>
      </c>
    </row>
    <row r="200" spans="2:3">
      <c r="B200" s="121" t="s">
        <v>62</v>
      </c>
      <c r="C200" s="121" t="s">
        <v>342</v>
      </c>
    </row>
    <row r="201" spans="2:3">
      <c r="B201" s="121" t="s">
        <v>263</v>
      </c>
      <c r="C201" s="121" t="s">
        <v>271</v>
      </c>
    </row>
    <row r="202" spans="2:3">
      <c r="B202" s="121" t="s">
        <v>63</v>
      </c>
      <c r="C202" s="121" t="s">
        <v>343</v>
      </c>
    </row>
    <row r="203" spans="2:3">
      <c r="B203" s="121" t="s">
        <v>64</v>
      </c>
      <c r="C203" s="121" t="s">
        <v>65</v>
      </c>
    </row>
    <row r="204" spans="2:3">
      <c r="B204" s="121" t="s">
        <v>66</v>
      </c>
      <c r="C204" s="121" t="s">
        <v>67</v>
      </c>
    </row>
    <row r="205" spans="2:3">
      <c r="B205" s="121" t="s">
        <v>68</v>
      </c>
      <c r="C205" s="121" t="s">
        <v>69</v>
      </c>
    </row>
    <row r="206" spans="2:3">
      <c r="B206" s="121" t="s">
        <v>70</v>
      </c>
      <c r="C206" s="121" t="s">
        <v>71</v>
      </c>
    </row>
    <row r="207" spans="2:3">
      <c r="B207" s="121" t="s">
        <v>72</v>
      </c>
      <c r="C207" s="121" t="s">
        <v>73</v>
      </c>
    </row>
    <row r="208" spans="2:3">
      <c r="B208" s="121" t="s">
        <v>74</v>
      </c>
      <c r="C208" s="121" t="s">
        <v>272</v>
      </c>
    </row>
    <row r="209" spans="2:3">
      <c r="B209" s="121" t="s">
        <v>75</v>
      </c>
      <c r="C209" s="121" t="s">
        <v>76</v>
      </c>
    </row>
    <row r="210" spans="2:3">
      <c r="B210" s="121" t="s">
        <v>77</v>
      </c>
      <c r="C210" s="121" t="s">
        <v>78</v>
      </c>
    </row>
    <row r="211" spans="2:3">
      <c r="B211" s="121" t="s">
        <v>79</v>
      </c>
      <c r="C211" s="121" t="s">
        <v>273</v>
      </c>
    </row>
    <row r="212" spans="2:3">
      <c r="B212" s="121" t="s">
        <v>80</v>
      </c>
      <c r="C212" s="121" t="s">
        <v>81</v>
      </c>
    </row>
    <row r="213" spans="2:3">
      <c r="B213" s="121" t="s">
        <v>82</v>
      </c>
      <c r="C213" s="121" t="s">
        <v>83</v>
      </c>
    </row>
    <row r="214" spans="2:3">
      <c r="B214" s="121" t="s">
        <v>84</v>
      </c>
      <c r="C214" s="121" t="s">
        <v>85</v>
      </c>
    </row>
    <row r="215" spans="2:3">
      <c r="B215" s="121" t="s">
        <v>86</v>
      </c>
      <c r="C215" s="121" t="s">
        <v>344</v>
      </c>
    </row>
    <row r="216" spans="2:3">
      <c r="B216" s="121" t="s">
        <v>87</v>
      </c>
      <c r="C216" s="121" t="s">
        <v>88</v>
      </c>
    </row>
    <row r="217" spans="2:3">
      <c r="B217" s="121" t="s">
        <v>89</v>
      </c>
      <c r="C217" s="121" t="s">
        <v>90</v>
      </c>
    </row>
    <row r="218" spans="2:3">
      <c r="B218" s="121" t="s">
        <v>91</v>
      </c>
      <c r="C218" s="121" t="s">
        <v>92</v>
      </c>
    </row>
    <row r="219" spans="2:3">
      <c r="B219" s="121" t="s">
        <v>93</v>
      </c>
      <c r="C219" s="121" t="s">
        <v>94</v>
      </c>
    </row>
    <row r="220" spans="2:3">
      <c r="B220" s="121" t="s">
        <v>95</v>
      </c>
      <c r="C220" s="121" t="s">
        <v>96</v>
      </c>
    </row>
    <row r="221" spans="2:3">
      <c r="B221" s="121" t="s">
        <v>97</v>
      </c>
      <c r="C221" s="121" t="s">
        <v>98</v>
      </c>
    </row>
    <row r="222" spans="2:3">
      <c r="B222" s="121" t="s">
        <v>99</v>
      </c>
      <c r="C222" s="121" t="s">
        <v>101</v>
      </c>
    </row>
    <row r="223" spans="2:3">
      <c r="B223" s="121" t="s">
        <v>102</v>
      </c>
      <c r="C223" s="121" t="s">
        <v>103</v>
      </c>
    </row>
    <row r="224" spans="2:3">
      <c r="B224" s="121" t="s">
        <v>104</v>
      </c>
      <c r="C224" s="121" t="s">
        <v>105</v>
      </c>
    </row>
    <row r="225" spans="2:3">
      <c r="B225" s="121" t="s">
        <v>106</v>
      </c>
      <c r="C225" s="121" t="s">
        <v>107</v>
      </c>
    </row>
    <row r="226" spans="2:3">
      <c r="B226" s="121" t="s">
        <v>108</v>
      </c>
      <c r="C226" s="122" t="s">
        <v>174</v>
      </c>
    </row>
    <row r="227" spans="2:3">
      <c r="B227" s="121" t="s">
        <v>109</v>
      </c>
      <c r="C227" s="122" t="s">
        <v>175</v>
      </c>
    </row>
    <row r="228" spans="2:3">
      <c r="B228" s="121" t="s">
        <v>164</v>
      </c>
      <c r="C228" s="121" t="s">
        <v>345</v>
      </c>
    </row>
    <row r="229" spans="2:3">
      <c r="B229" s="121" t="s">
        <v>110</v>
      </c>
      <c r="C229" s="122" t="s">
        <v>177</v>
      </c>
    </row>
    <row r="230" spans="2:3">
      <c r="B230" s="121" t="s">
        <v>111</v>
      </c>
      <c r="C230" s="121" t="s">
        <v>112</v>
      </c>
    </row>
    <row r="231" spans="2:3">
      <c r="B231" s="121" t="s">
        <v>113</v>
      </c>
      <c r="C231" s="121" t="s">
        <v>114</v>
      </c>
    </row>
    <row r="232" spans="2:3">
      <c r="B232" s="121" t="s">
        <v>115</v>
      </c>
      <c r="C232" s="121" t="s">
        <v>117</v>
      </c>
    </row>
    <row r="233" spans="2:3">
      <c r="B233" s="121" t="s">
        <v>118</v>
      </c>
      <c r="C233" s="121" t="s">
        <v>119</v>
      </c>
    </row>
    <row r="234" spans="2:3">
      <c r="B234" s="121" t="s">
        <v>152</v>
      </c>
      <c r="C234" s="122" t="s">
        <v>178</v>
      </c>
    </row>
    <row r="235" spans="2:3">
      <c r="B235" s="121" t="s">
        <v>266</v>
      </c>
      <c r="C235" s="121" t="s">
        <v>288</v>
      </c>
    </row>
    <row r="236" spans="2:3">
      <c r="B236" s="121" t="s">
        <v>133</v>
      </c>
      <c r="C236" s="122" t="s">
        <v>179</v>
      </c>
    </row>
    <row r="237" spans="2:3">
      <c r="B237" s="121" t="s">
        <v>0</v>
      </c>
      <c r="C237" s="122" t="s">
        <v>134</v>
      </c>
    </row>
    <row r="238" spans="2:3">
      <c r="B238" s="121" t="s">
        <v>159</v>
      </c>
      <c r="C238" s="122" t="s">
        <v>136</v>
      </c>
    </row>
    <row r="239" spans="2:3">
      <c r="B239" s="121" t="s">
        <v>160</v>
      </c>
      <c r="C239" s="122" t="s">
        <v>138</v>
      </c>
    </row>
    <row r="240" spans="2:3">
      <c r="B240" s="121" t="s">
        <v>161</v>
      </c>
      <c r="C240" s="122" t="s">
        <v>139</v>
      </c>
    </row>
    <row r="241" spans="2:21">
      <c r="B241" s="121" t="s">
        <v>113</v>
      </c>
      <c r="C241" s="122" t="s">
        <v>140</v>
      </c>
    </row>
    <row r="242" spans="2:21">
      <c r="B242" s="121" t="s">
        <v>141</v>
      </c>
      <c r="C242" s="122" t="s">
        <v>142</v>
      </c>
    </row>
    <row r="243" spans="2:21">
      <c r="B243" s="121" t="s">
        <v>121</v>
      </c>
      <c r="C243" s="122" t="s">
        <v>143</v>
      </c>
    </row>
    <row r="244" spans="2:21">
      <c r="B244" s="121" t="s">
        <v>144</v>
      </c>
      <c r="C244" s="122" t="s">
        <v>145</v>
      </c>
    </row>
    <row r="245" spans="2:21">
      <c r="B245" s="121" t="s">
        <v>122</v>
      </c>
      <c r="C245" s="122" t="s">
        <v>146</v>
      </c>
    </row>
    <row r="246" spans="2:21">
      <c r="B246" s="121" t="s">
        <v>124</v>
      </c>
      <c r="C246" s="122" t="s">
        <v>148</v>
      </c>
    </row>
    <row r="247" spans="2:21">
      <c r="B247" s="121" t="s">
        <v>123</v>
      </c>
      <c r="C247" s="115" t="s">
        <v>147</v>
      </c>
    </row>
    <row r="248" spans="2:21">
      <c r="B248" s="121" t="s">
        <v>165</v>
      </c>
      <c r="C248" s="115" t="s">
        <v>276</v>
      </c>
    </row>
    <row r="249" spans="2:21">
      <c r="B249" s="121" t="s">
        <v>166</v>
      </c>
      <c r="C249" s="115" t="s">
        <v>277</v>
      </c>
    </row>
    <row r="250" spans="2:21">
      <c r="B250" s="121" t="s">
        <v>267</v>
      </c>
      <c r="C250" s="121" t="s">
        <v>275</v>
      </c>
    </row>
    <row r="253" spans="2:21">
      <c r="B253" s="792" t="s">
        <v>280</v>
      </c>
      <c r="C253" s="792"/>
      <c r="D253" s="792"/>
      <c r="E253" s="792"/>
      <c r="F253" s="792"/>
      <c r="G253" s="792"/>
      <c r="H253" s="792"/>
      <c r="I253" s="792"/>
      <c r="J253" s="792"/>
      <c r="K253" s="792"/>
      <c r="L253" s="792"/>
      <c r="M253" s="792"/>
      <c r="N253" s="792"/>
      <c r="O253" s="792"/>
      <c r="P253" s="792"/>
      <c r="Q253" s="792"/>
      <c r="R253" s="792"/>
      <c r="S253" s="792"/>
      <c r="T253" s="792"/>
    </row>
    <row r="256" spans="2:21">
      <c r="C256" s="121">
        <v>2006</v>
      </c>
      <c r="E256" s="121">
        <v>2007</v>
      </c>
      <c r="G256" s="121">
        <v>2008</v>
      </c>
      <c r="I256" s="121">
        <v>2009</v>
      </c>
      <c r="K256" s="121">
        <v>2010</v>
      </c>
      <c r="M256" s="121">
        <v>2011</v>
      </c>
      <c r="O256" s="121">
        <v>2012</v>
      </c>
      <c r="Q256" s="121">
        <v>2013</v>
      </c>
      <c r="S256" s="121">
        <v>2014</v>
      </c>
      <c r="U256" s="121">
        <v>2015</v>
      </c>
    </row>
    <row r="257" spans="2:22">
      <c r="B257" s="121" t="s">
        <v>236</v>
      </c>
      <c r="C257" s="121" t="s">
        <v>264</v>
      </c>
      <c r="D257" s="121" t="s">
        <v>154</v>
      </c>
      <c r="E257" s="121" t="s">
        <v>264</v>
      </c>
      <c r="F257" s="121" t="s">
        <v>154</v>
      </c>
      <c r="G257" s="121" t="s">
        <v>264</v>
      </c>
      <c r="H257" s="121" t="s">
        <v>154</v>
      </c>
      <c r="I257" s="121" t="s">
        <v>264</v>
      </c>
      <c r="J257" s="121" t="s">
        <v>154</v>
      </c>
      <c r="K257" s="121" t="s">
        <v>264</v>
      </c>
      <c r="L257" s="121" t="s">
        <v>154</v>
      </c>
      <c r="M257" s="121" t="s">
        <v>264</v>
      </c>
      <c r="N257" s="121" t="s">
        <v>154</v>
      </c>
      <c r="O257" s="121" t="s">
        <v>264</v>
      </c>
      <c r="P257" s="121" t="s">
        <v>154</v>
      </c>
      <c r="Q257" s="121" t="s">
        <v>264</v>
      </c>
      <c r="R257" s="121" t="s">
        <v>154</v>
      </c>
      <c r="S257" s="121" t="s">
        <v>264</v>
      </c>
      <c r="T257" s="121" t="s">
        <v>154</v>
      </c>
      <c r="U257" s="121" t="s">
        <v>264</v>
      </c>
      <c r="V257" s="18" t="s">
        <v>154</v>
      </c>
    </row>
    <row r="258" spans="2:22">
      <c r="B258" s="121" t="s">
        <v>193</v>
      </c>
      <c r="C258" s="121" t="s">
        <v>264</v>
      </c>
      <c r="D258" s="121" t="s">
        <v>258</v>
      </c>
      <c r="E258" s="121" t="s">
        <v>264</v>
      </c>
      <c r="F258" s="121" t="s">
        <v>258</v>
      </c>
      <c r="G258" s="121" t="s">
        <v>264</v>
      </c>
      <c r="H258" s="121" t="s">
        <v>258</v>
      </c>
      <c r="I258" s="121" t="s">
        <v>264</v>
      </c>
      <c r="J258" s="121" t="s">
        <v>258</v>
      </c>
      <c r="K258" s="121" t="s">
        <v>264</v>
      </c>
      <c r="L258" s="121" t="s">
        <v>258</v>
      </c>
      <c r="M258" s="121" t="s">
        <v>264</v>
      </c>
      <c r="N258" s="121" t="s">
        <v>258</v>
      </c>
      <c r="O258" s="121" t="s">
        <v>264</v>
      </c>
      <c r="P258" s="121" t="s">
        <v>258</v>
      </c>
      <c r="Q258" s="121" t="s">
        <v>264</v>
      </c>
      <c r="R258" s="121" t="s">
        <v>258</v>
      </c>
      <c r="S258" s="121" t="s">
        <v>264</v>
      </c>
      <c r="T258" s="121" t="s">
        <v>258</v>
      </c>
      <c r="U258" s="121" t="s">
        <v>264</v>
      </c>
      <c r="V258" s="18" t="s">
        <v>258</v>
      </c>
    </row>
    <row r="259" spans="2:22">
      <c r="B259" s="121" t="s">
        <v>128</v>
      </c>
      <c r="C259" s="121" t="s">
        <v>1</v>
      </c>
    </row>
    <row r="260" spans="2:22">
      <c r="B260" s="121" t="s">
        <v>2</v>
      </c>
      <c r="C260" s="121" t="s">
        <v>168</v>
      </c>
    </row>
    <row r="261" spans="2:22">
      <c r="B261" s="121" t="s">
        <v>3</v>
      </c>
      <c r="C261" s="121" t="s">
        <v>4</v>
      </c>
    </row>
    <row r="262" spans="2:22">
      <c r="B262" s="121" t="s">
        <v>5</v>
      </c>
      <c r="C262" s="121" t="s">
        <v>6</v>
      </c>
    </row>
    <row r="263" spans="2:22">
      <c r="B263" s="121" t="s">
        <v>7</v>
      </c>
      <c r="C263" s="121" t="s">
        <v>8</v>
      </c>
    </row>
    <row r="264" spans="2:22">
      <c r="B264" s="121" t="s">
        <v>9</v>
      </c>
      <c r="C264" s="121" t="s">
        <v>10</v>
      </c>
    </row>
    <row r="265" spans="2:22">
      <c r="B265" s="121" t="s">
        <v>12</v>
      </c>
      <c r="C265" s="121" t="s">
        <v>13</v>
      </c>
    </row>
    <row r="266" spans="2:22">
      <c r="B266" s="121" t="s">
        <v>14</v>
      </c>
      <c r="C266" s="121" t="s">
        <v>15</v>
      </c>
    </row>
    <row r="267" spans="2:22">
      <c r="B267" s="121" t="s">
        <v>11</v>
      </c>
      <c r="C267" s="121" t="s">
        <v>283</v>
      </c>
    </row>
    <row r="268" spans="2:22">
      <c r="B268" s="121" t="s">
        <v>16</v>
      </c>
      <c r="C268" s="121" t="s">
        <v>18</v>
      </c>
    </row>
    <row r="269" spans="2:22">
      <c r="B269" s="121" t="s">
        <v>19</v>
      </c>
      <c r="C269" s="121" t="s">
        <v>20</v>
      </c>
    </row>
    <row r="270" spans="2:22">
      <c r="B270" s="121" t="s">
        <v>21</v>
      </c>
      <c r="C270" s="121" t="s">
        <v>22</v>
      </c>
    </row>
    <row r="271" spans="2:22">
      <c r="B271" s="121" t="s">
        <v>23</v>
      </c>
      <c r="C271" s="121" t="s">
        <v>24</v>
      </c>
    </row>
    <row r="272" spans="2:22">
      <c r="B272" s="121" t="s">
        <v>25</v>
      </c>
      <c r="C272" s="121" t="s">
        <v>26</v>
      </c>
    </row>
    <row r="273" spans="2:3">
      <c r="B273" s="121" t="s">
        <v>27</v>
      </c>
      <c r="C273" s="121" t="s">
        <v>28</v>
      </c>
    </row>
    <row r="274" spans="2:3">
      <c r="B274" s="121" t="s">
        <v>29</v>
      </c>
      <c r="C274" s="121" t="s">
        <v>30</v>
      </c>
    </row>
    <row r="275" spans="2:3">
      <c r="B275" s="121" t="s">
        <v>39</v>
      </c>
      <c r="C275" s="121" t="s">
        <v>169</v>
      </c>
    </row>
    <row r="276" spans="2:3">
      <c r="B276" s="121" t="s">
        <v>53</v>
      </c>
      <c r="C276" s="121" t="s">
        <v>54</v>
      </c>
    </row>
    <row r="277" spans="2:3">
      <c r="B277" s="117" t="s">
        <v>256</v>
      </c>
      <c r="C277" s="121" t="s">
        <v>61</v>
      </c>
    </row>
    <row r="278" spans="2:3">
      <c r="B278" s="121" t="s">
        <v>236</v>
      </c>
      <c r="C278" s="121" t="s">
        <v>284</v>
      </c>
    </row>
    <row r="279" spans="2:3">
      <c r="B279" s="121" t="s">
        <v>281</v>
      </c>
      <c r="C279" s="121" t="s">
        <v>285</v>
      </c>
    </row>
    <row r="280" spans="2:3">
      <c r="B280" s="121" t="s">
        <v>63</v>
      </c>
      <c r="C280" s="121" t="s">
        <v>343</v>
      </c>
    </row>
    <row r="281" spans="2:3">
      <c r="B281" s="121" t="s">
        <v>64</v>
      </c>
      <c r="C281" s="121" t="s">
        <v>65</v>
      </c>
    </row>
    <row r="282" spans="2:3">
      <c r="B282" s="121" t="s">
        <v>66</v>
      </c>
      <c r="C282" s="121" t="s">
        <v>67</v>
      </c>
    </row>
    <row r="283" spans="2:3">
      <c r="B283" s="121" t="s">
        <v>68</v>
      </c>
      <c r="C283" s="121" t="s">
        <v>69</v>
      </c>
    </row>
    <row r="284" spans="2:3">
      <c r="B284" s="121" t="s">
        <v>70</v>
      </c>
      <c r="C284" s="121" t="s">
        <v>71</v>
      </c>
    </row>
    <row r="285" spans="2:3">
      <c r="B285" s="121" t="s">
        <v>72</v>
      </c>
      <c r="C285" s="121" t="s">
        <v>73</v>
      </c>
    </row>
    <row r="286" spans="2:3">
      <c r="B286" s="121" t="s">
        <v>155</v>
      </c>
      <c r="C286" s="121" t="s">
        <v>272</v>
      </c>
    </row>
    <row r="287" spans="2:3">
      <c r="B287" s="121" t="s">
        <v>75</v>
      </c>
      <c r="C287" s="121" t="s">
        <v>76</v>
      </c>
    </row>
    <row r="288" spans="2:3">
      <c r="B288" s="121" t="s">
        <v>77</v>
      </c>
      <c r="C288" s="121" t="s">
        <v>78</v>
      </c>
    </row>
    <row r="289" spans="2:3">
      <c r="B289" s="121" t="s">
        <v>79</v>
      </c>
      <c r="C289" s="121" t="s">
        <v>273</v>
      </c>
    </row>
    <row r="290" spans="2:3">
      <c r="B290" s="121" t="s">
        <v>80</v>
      </c>
      <c r="C290" s="121" t="s">
        <v>81</v>
      </c>
    </row>
    <row r="291" spans="2:3">
      <c r="B291" s="121" t="s">
        <v>82</v>
      </c>
      <c r="C291" s="121" t="s">
        <v>83</v>
      </c>
    </row>
    <row r="292" spans="2:3">
      <c r="B292" s="121" t="s">
        <v>84</v>
      </c>
      <c r="C292" s="121" t="s">
        <v>85</v>
      </c>
    </row>
    <row r="293" spans="2:3">
      <c r="B293" s="121" t="s">
        <v>86</v>
      </c>
      <c r="C293" s="121" t="s">
        <v>344</v>
      </c>
    </row>
    <row r="294" spans="2:3">
      <c r="B294" s="121" t="s">
        <v>156</v>
      </c>
      <c r="C294" s="121" t="s">
        <v>346</v>
      </c>
    </row>
    <row r="295" spans="2:3">
      <c r="B295" s="121" t="s">
        <v>87</v>
      </c>
      <c r="C295" s="121" t="s">
        <v>88</v>
      </c>
    </row>
    <row r="296" spans="2:3">
      <c r="B296" s="121" t="s">
        <v>89</v>
      </c>
      <c r="C296" s="121" t="s">
        <v>90</v>
      </c>
    </row>
    <row r="297" spans="2:3">
      <c r="B297" s="121" t="s">
        <v>91</v>
      </c>
      <c r="C297" s="121" t="s">
        <v>92</v>
      </c>
    </row>
    <row r="298" spans="2:3">
      <c r="B298" s="121" t="s">
        <v>93</v>
      </c>
      <c r="C298" s="121" t="s">
        <v>94</v>
      </c>
    </row>
    <row r="299" spans="2:3">
      <c r="B299" s="121" t="s">
        <v>95</v>
      </c>
      <c r="C299" s="121" t="s">
        <v>96</v>
      </c>
    </row>
    <row r="300" spans="2:3">
      <c r="B300" s="121" t="s">
        <v>97</v>
      </c>
      <c r="C300" s="121" t="s">
        <v>98</v>
      </c>
    </row>
    <row r="301" spans="2:3">
      <c r="B301" s="121" t="s">
        <v>157</v>
      </c>
      <c r="C301" s="121" t="s">
        <v>101</v>
      </c>
    </row>
    <row r="302" spans="2:3">
      <c r="B302" s="121" t="s">
        <v>102</v>
      </c>
      <c r="C302" s="121" t="s">
        <v>103</v>
      </c>
    </row>
    <row r="303" spans="2:3">
      <c r="B303" s="121" t="s">
        <v>104</v>
      </c>
      <c r="C303" s="121" t="s">
        <v>105</v>
      </c>
    </row>
    <row r="304" spans="2:3">
      <c r="B304" s="121" t="s">
        <v>109</v>
      </c>
      <c r="C304" s="122" t="s">
        <v>175</v>
      </c>
    </row>
    <row r="305" spans="2:3">
      <c r="B305" s="121" t="s">
        <v>106</v>
      </c>
      <c r="C305" s="121" t="s">
        <v>107</v>
      </c>
    </row>
    <row r="306" spans="2:3">
      <c r="B306" s="121" t="s">
        <v>282</v>
      </c>
      <c r="C306" s="121" t="s">
        <v>345</v>
      </c>
    </row>
    <row r="307" spans="2:3">
      <c r="B307" s="121" t="s">
        <v>110</v>
      </c>
      <c r="C307" s="121" t="s">
        <v>286</v>
      </c>
    </row>
    <row r="308" spans="2:3">
      <c r="B308" s="121" t="s">
        <v>158</v>
      </c>
      <c r="C308" s="121" t="s">
        <v>287</v>
      </c>
    </row>
    <row r="309" spans="2:3">
      <c r="B309" s="121" t="s">
        <v>111</v>
      </c>
      <c r="C309" s="121" t="s">
        <v>112</v>
      </c>
    </row>
    <row r="310" spans="2:3">
      <c r="B310" s="121" t="s">
        <v>113</v>
      </c>
      <c r="C310" s="121" t="s">
        <v>114</v>
      </c>
    </row>
    <row r="311" spans="2:3">
      <c r="B311" s="121" t="s">
        <v>116</v>
      </c>
      <c r="C311" s="121" t="s">
        <v>117</v>
      </c>
    </row>
    <row r="312" spans="2:3">
      <c r="B312" s="121" t="s">
        <v>118</v>
      </c>
      <c r="C312" s="121" t="s">
        <v>119</v>
      </c>
    </row>
    <row r="313" spans="2:3">
      <c r="B313" s="121" t="s">
        <v>152</v>
      </c>
      <c r="C313" s="122" t="s">
        <v>178</v>
      </c>
    </row>
    <row r="314" spans="2:3">
      <c r="B314" s="121" t="s">
        <v>266</v>
      </c>
      <c r="C314" s="121" t="s">
        <v>288</v>
      </c>
    </row>
    <row r="315" spans="2:3">
      <c r="B315" s="121" t="s">
        <v>133</v>
      </c>
      <c r="C315" s="122" t="s">
        <v>179</v>
      </c>
    </row>
    <row r="316" spans="2:3">
      <c r="B316" s="121" t="s">
        <v>0</v>
      </c>
      <c r="C316" s="122" t="s">
        <v>134</v>
      </c>
    </row>
    <row r="317" spans="2:3">
      <c r="B317" s="121" t="s">
        <v>159</v>
      </c>
      <c r="C317" s="122" t="s">
        <v>136</v>
      </c>
    </row>
    <row r="318" spans="2:3">
      <c r="B318" s="121" t="s">
        <v>160</v>
      </c>
      <c r="C318" s="122" t="s">
        <v>138</v>
      </c>
    </row>
    <row r="319" spans="2:3">
      <c r="B319" s="121" t="s">
        <v>116</v>
      </c>
      <c r="C319" s="122" t="s">
        <v>139</v>
      </c>
    </row>
    <row r="320" spans="2:3">
      <c r="B320" s="121" t="s">
        <v>113</v>
      </c>
      <c r="C320" s="122" t="s">
        <v>140</v>
      </c>
    </row>
    <row r="321" spans="2:20">
      <c r="B321" s="121" t="s">
        <v>141</v>
      </c>
      <c r="C321" s="122" t="s">
        <v>142</v>
      </c>
    </row>
    <row r="322" spans="2:20">
      <c r="B322" s="121" t="s">
        <v>121</v>
      </c>
      <c r="C322" s="122" t="s">
        <v>289</v>
      </c>
    </row>
    <row r="323" spans="2:20">
      <c r="B323" s="121" t="s">
        <v>144</v>
      </c>
      <c r="C323" s="122" t="s">
        <v>145</v>
      </c>
    </row>
    <row r="324" spans="2:20">
      <c r="B324" s="121" t="s">
        <v>122</v>
      </c>
      <c r="C324" s="122" t="s">
        <v>146</v>
      </c>
    </row>
    <row r="325" spans="2:20">
      <c r="B325" s="121" t="s">
        <v>123</v>
      </c>
      <c r="C325" s="115" t="s">
        <v>147</v>
      </c>
    </row>
    <row r="326" spans="2:20">
      <c r="B326" s="121" t="s">
        <v>124</v>
      </c>
      <c r="C326" s="122" t="s">
        <v>290</v>
      </c>
    </row>
    <row r="327" spans="2:20">
      <c r="B327" s="121" t="s">
        <v>162</v>
      </c>
      <c r="C327" s="122" t="s">
        <v>149</v>
      </c>
    </row>
    <row r="328" spans="2:20">
      <c r="B328" s="121" t="s">
        <v>267</v>
      </c>
      <c r="C328" s="121" t="s">
        <v>275</v>
      </c>
    </row>
    <row r="331" spans="2:20">
      <c r="B331" s="792" t="s">
        <v>316</v>
      </c>
      <c r="C331" s="792"/>
      <c r="D331" s="792"/>
      <c r="E331" s="792"/>
      <c r="F331" s="792"/>
      <c r="G331" s="792"/>
      <c r="H331" s="792"/>
      <c r="I331" s="792"/>
      <c r="J331" s="792"/>
      <c r="K331" s="792"/>
      <c r="L331" s="792"/>
      <c r="M331" s="792"/>
      <c r="N331" s="792"/>
      <c r="O331" s="792"/>
      <c r="P331" s="792"/>
      <c r="Q331" s="792"/>
      <c r="R331" s="792"/>
      <c r="S331" s="792"/>
      <c r="T331" s="792"/>
    </row>
    <row r="334" spans="2:20">
      <c r="C334" s="121">
        <v>2013</v>
      </c>
    </row>
    <row r="335" spans="2:20">
      <c r="B335" s="121" t="s">
        <v>390</v>
      </c>
      <c r="C335" s="121" t="s">
        <v>294</v>
      </c>
      <c r="D335" s="121" t="s">
        <v>295</v>
      </c>
      <c r="E335" s="121" t="s">
        <v>296</v>
      </c>
      <c r="F335" s="121" t="s">
        <v>297</v>
      </c>
      <c r="G335" s="121" t="s">
        <v>298</v>
      </c>
      <c r="H335" s="121" t="s">
        <v>299</v>
      </c>
      <c r="I335" s="121" t="s">
        <v>300</v>
      </c>
      <c r="J335" s="121" t="s">
        <v>301</v>
      </c>
      <c r="K335" s="121" t="s">
        <v>302</v>
      </c>
      <c r="L335" s="121" t="s">
        <v>303</v>
      </c>
      <c r="M335" s="121" t="s">
        <v>304</v>
      </c>
      <c r="N335" s="121" t="s">
        <v>305</v>
      </c>
      <c r="O335" s="121" t="s">
        <v>413</v>
      </c>
    </row>
    <row r="336" spans="2:20">
      <c r="B336" s="121" t="s">
        <v>391</v>
      </c>
      <c r="C336" s="121" t="s">
        <v>317</v>
      </c>
      <c r="D336" s="121" t="s">
        <v>318</v>
      </c>
      <c r="E336" s="121" t="s">
        <v>319</v>
      </c>
      <c r="F336" s="121" t="s">
        <v>297</v>
      </c>
      <c r="G336" s="121" t="s">
        <v>320</v>
      </c>
      <c r="H336" s="121" t="s">
        <v>321</v>
      </c>
      <c r="I336" s="121" t="s">
        <v>322</v>
      </c>
      <c r="J336" s="121" t="s">
        <v>323</v>
      </c>
      <c r="K336" s="121" t="s">
        <v>324</v>
      </c>
      <c r="L336" s="121" t="s">
        <v>325</v>
      </c>
      <c r="M336" s="121" t="s">
        <v>326</v>
      </c>
      <c r="N336" s="121" t="s">
        <v>327</v>
      </c>
      <c r="O336" s="121" t="s">
        <v>414</v>
      </c>
    </row>
    <row r="337" spans="2:3">
      <c r="B337" s="121" t="s">
        <v>128</v>
      </c>
      <c r="C337" s="121" t="s">
        <v>1</v>
      </c>
    </row>
    <row r="338" spans="2:3">
      <c r="B338" s="121" t="s">
        <v>2</v>
      </c>
      <c r="C338" s="121" t="s">
        <v>168</v>
      </c>
    </row>
    <row r="339" spans="2:3">
      <c r="B339" s="121" t="s">
        <v>3</v>
      </c>
      <c r="C339" s="121" t="s">
        <v>4</v>
      </c>
    </row>
    <row r="340" spans="2:3">
      <c r="B340" s="121" t="s">
        <v>5</v>
      </c>
      <c r="C340" s="121" t="s">
        <v>6</v>
      </c>
    </row>
    <row r="341" spans="2:3">
      <c r="B341" s="121" t="s">
        <v>306</v>
      </c>
      <c r="C341" s="121" t="s">
        <v>8</v>
      </c>
    </row>
    <row r="342" spans="2:3">
      <c r="B342" s="121" t="s">
        <v>9</v>
      </c>
      <c r="C342" s="121" t="s">
        <v>10</v>
      </c>
    </row>
    <row r="343" spans="2:3">
      <c r="B343" s="121" t="s">
        <v>307</v>
      </c>
      <c r="C343" s="121" t="s">
        <v>13</v>
      </c>
    </row>
    <row r="344" spans="2:3">
      <c r="B344" s="121" t="s">
        <v>308</v>
      </c>
      <c r="C344" s="121" t="s">
        <v>15</v>
      </c>
    </row>
    <row r="345" spans="2:3">
      <c r="B345" s="121" t="s">
        <v>16</v>
      </c>
      <c r="C345" s="121" t="s">
        <v>18</v>
      </c>
    </row>
    <row r="346" spans="2:3">
      <c r="B346" s="121" t="s">
        <v>19</v>
      </c>
      <c r="C346" s="121" t="s">
        <v>20</v>
      </c>
    </row>
    <row r="347" spans="2:3">
      <c r="B347" s="121" t="s">
        <v>309</v>
      </c>
      <c r="C347" s="121" t="s">
        <v>22</v>
      </c>
    </row>
    <row r="348" spans="2:3">
      <c r="B348" s="121" t="s">
        <v>310</v>
      </c>
      <c r="C348" s="121" t="s">
        <v>24</v>
      </c>
    </row>
    <row r="349" spans="2:3">
      <c r="B349" s="121" t="s">
        <v>311</v>
      </c>
      <c r="C349" s="121" t="s">
        <v>26</v>
      </c>
    </row>
    <row r="350" spans="2:3">
      <c r="B350" s="121" t="s">
        <v>27</v>
      </c>
      <c r="C350" s="121" t="s">
        <v>28</v>
      </c>
    </row>
    <row r="351" spans="2:3">
      <c r="B351" s="121" t="s">
        <v>29</v>
      </c>
      <c r="C351" s="121" t="s">
        <v>30</v>
      </c>
    </row>
    <row r="352" spans="2:3">
      <c r="B352" s="121" t="s">
        <v>31</v>
      </c>
      <c r="C352" s="121" t="s">
        <v>176</v>
      </c>
    </row>
    <row r="353" spans="2:3">
      <c r="B353" s="121" t="s">
        <v>32</v>
      </c>
      <c r="C353" s="121" t="s">
        <v>33</v>
      </c>
    </row>
    <row r="354" spans="2:3">
      <c r="B354" s="121" t="s">
        <v>34</v>
      </c>
      <c r="C354" s="121" t="s">
        <v>35</v>
      </c>
    </row>
    <row r="355" spans="2:3">
      <c r="B355" s="121" t="s">
        <v>37</v>
      </c>
      <c r="C355" s="121" t="s">
        <v>38</v>
      </c>
    </row>
    <row r="356" spans="2:3">
      <c r="B356" s="121" t="s">
        <v>39</v>
      </c>
      <c r="C356" s="121" t="s">
        <v>169</v>
      </c>
    </row>
    <row r="357" spans="2:3">
      <c r="B357" s="121" t="s">
        <v>329</v>
      </c>
      <c r="C357" s="121" t="s">
        <v>41</v>
      </c>
    </row>
    <row r="358" spans="2:3">
      <c r="B358" s="121" t="s">
        <v>312</v>
      </c>
      <c r="C358" s="121" t="s">
        <v>43</v>
      </c>
    </row>
    <row r="359" spans="2:3">
      <c r="B359" s="121" t="s">
        <v>45</v>
      </c>
      <c r="C359" s="121" t="s">
        <v>46</v>
      </c>
    </row>
    <row r="360" spans="2:3">
      <c r="B360" s="121" t="s">
        <v>313</v>
      </c>
      <c r="C360" s="121" t="s">
        <v>48</v>
      </c>
    </row>
    <row r="361" spans="2:3">
      <c r="B361" s="121" t="s">
        <v>314</v>
      </c>
      <c r="C361" s="121" t="s">
        <v>170</v>
      </c>
    </row>
    <row r="362" spans="2:3">
      <c r="B362" s="121" t="s">
        <v>51</v>
      </c>
      <c r="C362" s="121" t="s">
        <v>52</v>
      </c>
    </row>
    <row r="363" spans="2:3">
      <c r="B363" s="121" t="s">
        <v>53</v>
      </c>
      <c r="C363" s="121" t="s">
        <v>54</v>
      </c>
    </row>
    <row r="364" spans="2:3">
      <c r="B364" s="121" t="s">
        <v>55</v>
      </c>
      <c r="C364" s="121" t="s">
        <v>56</v>
      </c>
    </row>
    <row r="365" spans="2:3">
      <c r="B365" s="121" t="s">
        <v>57</v>
      </c>
      <c r="C365" s="121" t="s">
        <v>58</v>
      </c>
    </row>
    <row r="366" spans="2:3">
      <c r="B366" s="121" t="s">
        <v>315</v>
      </c>
      <c r="C366" s="121" t="s">
        <v>60</v>
      </c>
    </row>
    <row r="367" spans="2:3">
      <c r="B367" s="121" t="s">
        <v>53</v>
      </c>
      <c r="C367" s="121" t="s">
        <v>54</v>
      </c>
    </row>
    <row r="368" spans="2:3">
      <c r="B368" s="117" t="s">
        <v>256</v>
      </c>
      <c r="C368" s="121" t="s">
        <v>61</v>
      </c>
    </row>
    <row r="369" spans="2:3">
      <c r="B369" s="121" t="s">
        <v>62</v>
      </c>
      <c r="C369" s="121" t="s">
        <v>342</v>
      </c>
    </row>
    <row r="370" spans="2:3">
      <c r="B370" s="121" t="s">
        <v>126</v>
      </c>
      <c r="C370" s="121" t="s">
        <v>171</v>
      </c>
    </row>
    <row r="371" spans="2:3">
      <c r="B371" s="121" t="s">
        <v>63</v>
      </c>
      <c r="C371" s="121" t="s">
        <v>343</v>
      </c>
    </row>
    <row r="372" spans="2:3">
      <c r="B372" s="121" t="s">
        <v>64</v>
      </c>
      <c r="C372" s="121" t="s">
        <v>65</v>
      </c>
    </row>
    <row r="373" spans="2:3">
      <c r="B373" s="121" t="s">
        <v>66</v>
      </c>
      <c r="C373" s="121" t="s">
        <v>67</v>
      </c>
    </row>
    <row r="374" spans="2:3">
      <c r="B374" s="121" t="s">
        <v>68</v>
      </c>
      <c r="C374" s="121" t="s">
        <v>69</v>
      </c>
    </row>
    <row r="375" spans="2:3">
      <c r="B375" s="121" t="s">
        <v>70</v>
      </c>
      <c r="C375" s="121" t="s">
        <v>71</v>
      </c>
    </row>
    <row r="376" spans="2:3">
      <c r="B376" s="121" t="s">
        <v>72</v>
      </c>
      <c r="C376" s="121" t="s">
        <v>73</v>
      </c>
    </row>
    <row r="377" spans="2:3">
      <c r="B377" s="121" t="s">
        <v>129</v>
      </c>
      <c r="C377" s="121" t="s">
        <v>180</v>
      </c>
    </row>
    <row r="378" spans="2:3">
      <c r="B378" s="121" t="s">
        <v>75</v>
      </c>
      <c r="C378" s="121" t="s">
        <v>76</v>
      </c>
    </row>
    <row r="379" spans="2:3">
      <c r="B379" s="121" t="s">
        <v>419</v>
      </c>
      <c r="C379" s="121" t="s">
        <v>420</v>
      </c>
    </row>
    <row r="380" spans="2:3">
      <c r="B380" s="121" t="s">
        <v>418</v>
      </c>
      <c r="C380" s="121" t="s">
        <v>421</v>
      </c>
    </row>
    <row r="381" spans="2:3">
      <c r="B381" s="121" t="s">
        <v>79</v>
      </c>
      <c r="C381" s="121" t="s">
        <v>151</v>
      </c>
    </row>
    <row r="382" spans="2:3">
      <c r="B382" s="121" t="s">
        <v>80</v>
      </c>
      <c r="C382" s="121" t="s">
        <v>81</v>
      </c>
    </row>
    <row r="383" spans="2:3">
      <c r="B383" s="121" t="s">
        <v>82</v>
      </c>
      <c r="C383" s="121" t="s">
        <v>83</v>
      </c>
    </row>
    <row r="384" spans="2:3">
      <c r="B384" s="121" t="s">
        <v>84</v>
      </c>
      <c r="C384" s="121" t="s">
        <v>85</v>
      </c>
    </row>
    <row r="385" spans="2:3">
      <c r="B385" s="121" t="s">
        <v>86</v>
      </c>
      <c r="C385" s="121" t="s">
        <v>344</v>
      </c>
    </row>
    <row r="386" spans="2:3">
      <c r="B386" s="121" t="s">
        <v>130</v>
      </c>
      <c r="C386" s="121" t="s">
        <v>181</v>
      </c>
    </row>
    <row r="387" spans="2:3">
      <c r="B387" s="121" t="s">
        <v>87</v>
      </c>
      <c r="C387" s="121" t="s">
        <v>88</v>
      </c>
    </row>
    <row r="388" spans="2:3">
      <c r="B388" s="121" t="s">
        <v>89</v>
      </c>
      <c r="C388" s="121" t="s">
        <v>90</v>
      </c>
    </row>
    <row r="389" spans="2:3">
      <c r="B389" s="121" t="s">
        <v>91</v>
      </c>
      <c r="C389" s="121" t="s">
        <v>92</v>
      </c>
    </row>
    <row r="390" spans="2:3">
      <c r="B390" s="121" t="s">
        <v>93</v>
      </c>
      <c r="C390" s="121" t="s">
        <v>94</v>
      </c>
    </row>
    <row r="391" spans="2:3">
      <c r="B391" s="121" t="s">
        <v>95</v>
      </c>
      <c r="C391" s="121" t="s">
        <v>96</v>
      </c>
    </row>
    <row r="392" spans="2:3">
      <c r="B392" s="121" t="s">
        <v>97</v>
      </c>
      <c r="C392" s="121" t="s">
        <v>98</v>
      </c>
    </row>
    <row r="393" spans="2:3">
      <c r="B393" s="121" t="s">
        <v>100</v>
      </c>
      <c r="C393" s="121" t="s">
        <v>101</v>
      </c>
    </row>
    <row r="394" spans="2:3">
      <c r="B394" s="121" t="s">
        <v>102</v>
      </c>
      <c r="C394" s="121" t="s">
        <v>103</v>
      </c>
    </row>
    <row r="395" spans="2:3">
      <c r="B395" s="121" t="s">
        <v>104</v>
      </c>
      <c r="C395" s="121" t="s">
        <v>105</v>
      </c>
    </row>
    <row r="396" spans="2:3">
      <c r="B396" s="121" t="s">
        <v>106</v>
      </c>
      <c r="C396" s="121" t="s">
        <v>107</v>
      </c>
    </row>
    <row r="397" spans="2:3">
      <c r="B397" s="121" t="s">
        <v>108</v>
      </c>
      <c r="C397" s="121" t="s">
        <v>174</v>
      </c>
    </row>
    <row r="398" spans="2:3">
      <c r="B398" s="121" t="s">
        <v>109</v>
      </c>
      <c r="C398" s="121" t="s">
        <v>175</v>
      </c>
    </row>
    <row r="399" spans="2:3">
      <c r="B399" s="121" t="s">
        <v>422</v>
      </c>
      <c r="C399" s="121" t="s">
        <v>426</v>
      </c>
    </row>
    <row r="400" spans="2:3">
      <c r="B400" s="121" t="s">
        <v>131</v>
      </c>
      <c r="C400" s="121" t="s">
        <v>376</v>
      </c>
    </row>
    <row r="401" spans="2:3">
      <c r="B401" s="121" t="s">
        <v>111</v>
      </c>
      <c r="C401" s="121" t="s">
        <v>112</v>
      </c>
    </row>
    <row r="402" spans="2:3">
      <c r="B402" s="121" t="s">
        <v>118</v>
      </c>
      <c r="C402" s="121" t="s">
        <v>119</v>
      </c>
    </row>
    <row r="403" spans="2:3">
      <c r="B403" s="121" t="s">
        <v>423</v>
      </c>
      <c r="C403" s="121" t="s">
        <v>424</v>
      </c>
    </row>
    <row r="404" spans="2:3">
      <c r="B404" s="121" t="s">
        <v>152</v>
      </c>
      <c r="C404" s="121" t="s">
        <v>178</v>
      </c>
    </row>
    <row r="405" spans="2:3">
      <c r="B405" s="121" t="s">
        <v>425</v>
      </c>
      <c r="C405" s="729" t="s">
        <v>427</v>
      </c>
    </row>
    <row r="406" spans="2:3">
      <c r="B406" s="121" t="s">
        <v>133</v>
      </c>
      <c r="C406" s="121" t="s">
        <v>179</v>
      </c>
    </row>
    <row r="407" spans="2:3">
      <c r="B407" s="121" t="s">
        <v>0</v>
      </c>
      <c r="C407" s="121" t="s">
        <v>134</v>
      </c>
    </row>
    <row r="408" spans="2:3">
      <c r="B408" s="121" t="s">
        <v>135</v>
      </c>
      <c r="C408" s="121" t="s">
        <v>136</v>
      </c>
    </row>
    <row r="409" spans="2:3">
      <c r="B409" s="121" t="s">
        <v>137</v>
      </c>
      <c r="C409" s="121" t="s">
        <v>138</v>
      </c>
    </row>
    <row r="410" spans="2:3">
      <c r="B410" s="121" t="s">
        <v>116</v>
      </c>
      <c r="C410" s="121" t="s">
        <v>139</v>
      </c>
    </row>
    <row r="411" spans="2:3">
      <c r="B411" s="121" t="s">
        <v>113</v>
      </c>
      <c r="C411" s="121" t="s">
        <v>140</v>
      </c>
    </row>
    <row r="412" spans="2:3">
      <c r="B412" s="121" t="s">
        <v>141</v>
      </c>
      <c r="C412" s="121" t="s">
        <v>142</v>
      </c>
    </row>
    <row r="413" spans="2:3">
      <c r="B413" s="121" t="s">
        <v>121</v>
      </c>
      <c r="C413" s="121" t="s">
        <v>143</v>
      </c>
    </row>
    <row r="414" spans="2:3">
      <c r="B414" s="121" t="s">
        <v>144</v>
      </c>
      <c r="C414" s="121" t="s">
        <v>145</v>
      </c>
    </row>
    <row r="415" spans="2:3">
      <c r="B415" s="121" t="s">
        <v>122</v>
      </c>
      <c r="C415" s="121" t="s">
        <v>146</v>
      </c>
    </row>
    <row r="416" spans="2:3">
      <c r="B416" s="121" t="s">
        <v>123</v>
      </c>
      <c r="C416" s="121" t="s">
        <v>147</v>
      </c>
    </row>
    <row r="417" spans="2:20">
      <c r="B417" s="121" t="s">
        <v>330</v>
      </c>
      <c r="C417" s="121" t="s">
        <v>148</v>
      </c>
    </row>
    <row r="418" spans="2:20">
      <c r="B418" s="121" t="s">
        <v>125</v>
      </c>
      <c r="C418" s="121" t="s">
        <v>149</v>
      </c>
    </row>
    <row r="419" spans="2:20">
      <c r="B419" s="121" t="s">
        <v>267</v>
      </c>
      <c r="C419" s="121" t="s">
        <v>268</v>
      </c>
    </row>
    <row r="422" spans="2:20">
      <c r="B422" s="792" t="s">
        <v>392</v>
      </c>
      <c r="C422" s="792"/>
      <c r="D422" s="792"/>
      <c r="E422" s="792"/>
      <c r="F422" s="792"/>
      <c r="G422" s="792"/>
      <c r="H422" s="792"/>
      <c r="I422" s="792"/>
      <c r="J422" s="792"/>
      <c r="K422" s="792"/>
      <c r="L422" s="792"/>
      <c r="M422" s="792"/>
      <c r="N422" s="792"/>
      <c r="O422" s="792"/>
      <c r="P422" s="792"/>
      <c r="Q422" s="792"/>
      <c r="R422" s="792"/>
      <c r="S422" s="792"/>
      <c r="T422" s="792"/>
    </row>
    <row r="424" spans="2:20">
      <c r="B424" s="121" t="s">
        <v>328</v>
      </c>
    </row>
    <row r="425" spans="2:20">
      <c r="B425" s="121" t="s">
        <v>335</v>
      </c>
      <c r="O425" s="18"/>
    </row>
    <row r="427" spans="2:20">
      <c r="B427" s="121" t="s">
        <v>394</v>
      </c>
    </row>
    <row r="428" spans="2:20">
      <c r="B428" s="121" t="s">
        <v>394</v>
      </c>
    </row>
    <row r="430" spans="2:20">
      <c r="B430" s="792" t="s">
        <v>331</v>
      </c>
      <c r="C430" s="792"/>
      <c r="D430" s="792"/>
      <c r="E430" s="792"/>
      <c r="F430" s="792"/>
      <c r="G430" s="792"/>
      <c r="H430" s="792"/>
      <c r="I430" s="792"/>
      <c r="J430" s="792"/>
      <c r="K430" s="792"/>
      <c r="L430" s="792"/>
      <c r="M430" s="792"/>
      <c r="N430" s="792"/>
      <c r="O430" s="792"/>
      <c r="P430" s="792"/>
      <c r="Q430" s="792"/>
      <c r="R430" s="792"/>
      <c r="S430" s="792"/>
      <c r="T430" s="792"/>
    </row>
    <row r="432" spans="2:20">
      <c r="B432" s="121" t="s">
        <v>337</v>
      </c>
      <c r="C432" s="121" t="s">
        <v>241</v>
      </c>
      <c r="D432" s="121" t="s">
        <v>393</v>
      </c>
      <c r="E432" s="137" t="s">
        <v>395</v>
      </c>
      <c r="F432" s="137" t="s">
        <v>396</v>
      </c>
      <c r="G432" s="137" t="s">
        <v>399</v>
      </c>
      <c r="H432" s="137" t="s">
        <v>404</v>
      </c>
      <c r="I432" s="160" t="s">
        <v>405</v>
      </c>
      <c r="J432" s="160" t="s">
        <v>406</v>
      </c>
    </row>
    <row r="433" spans="2:23">
      <c r="B433" s="121" t="s">
        <v>338</v>
      </c>
      <c r="C433" s="121" t="s">
        <v>341</v>
      </c>
      <c r="D433" s="121" t="s">
        <v>393</v>
      </c>
      <c r="E433" s="137" t="s">
        <v>395</v>
      </c>
      <c r="F433" s="137" t="s">
        <v>401</v>
      </c>
      <c r="G433" s="137" t="s">
        <v>400</v>
      </c>
      <c r="H433" s="121" t="s">
        <v>403</v>
      </c>
      <c r="I433" s="160" t="s">
        <v>405</v>
      </c>
      <c r="J433" s="160" t="s">
        <v>406</v>
      </c>
      <c r="W433" s="141"/>
    </row>
    <row r="435" spans="2:23">
      <c r="B435" s="792" t="s">
        <v>347</v>
      </c>
      <c r="C435" s="792"/>
      <c r="D435" s="792"/>
      <c r="E435" s="792"/>
      <c r="F435" s="792"/>
      <c r="G435" s="792"/>
      <c r="H435" s="792"/>
      <c r="I435" s="792"/>
      <c r="J435" s="792"/>
      <c r="K435" s="792"/>
      <c r="L435" s="792"/>
      <c r="M435" s="792"/>
      <c r="N435" s="792"/>
      <c r="O435" s="792"/>
      <c r="P435" s="792"/>
      <c r="Q435" s="792"/>
      <c r="R435" s="792"/>
      <c r="S435" s="792"/>
      <c r="T435" s="792"/>
    </row>
    <row r="438" spans="2:23">
      <c r="B438" s="121" t="s">
        <v>355</v>
      </c>
      <c r="C438" s="121" t="s">
        <v>356</v>
      </c>
    </row>
    <row r="440" spans="2:23">
      <c r="B440" s="121" t="s">
        <v>348</v>
      </c>
      <c r="C440" s="121" t="s">
        <v>347</v>
      </c>
    </row>
    <row r="441" spans="2:23">
      <c r="B441" s="121" t="s">
        <v>349</v>
      </c>
      <c r="C441" s="121" t="s">
        <v>357</v>
      </c>
    </row>
    <row r="442" spans="2:23">
      <c r="B442" s="121" t="s">
        <v>350</v>
      </c>
      <c r="C442" s="121" t="s">
        <v>358</v>
      </c>
    </row>
    <row r="444" spans="2:23">
      <c r="B444" s="121" t="s">
        <v>359</v>
      </c>
      <c r="C444" s="121" t="s">
        <v>351</v>
      </c>
      <c r="D444" s="121" t="s">
        <v>352</v>
      </c>
      <c r="E444" s="121" t="s">
        <v>353</v>
      </c>
      <c r="F444" s="121" t="s">
        <v>354</v>
      </c>
    </row>
    <row r="445" spans="2:23">
      <c r="B445" s="121" t="s">
        <v>360</v>
      </c>
      <c r="C445" s="121" t="s">
        <v>361</v>
      </c>
      <c r="D445" s="121" t="s">
        <v>362</v>
      </c>
      <c r="E445" s="121" t="s">
        <v>363</v>
      </c>
      <c r="F445" s="121" t="s">
        <v>364</v>
      </c>
    </row>
    <row r="446" spans="2:23">
      <c r="B446" s="121" t="s">
        <v>365</v>
      </c>
    </row>
    <row r="447" spans="2:23">
      <c r="B447" s="121" t="s">
        <v>366</v>
      </c>
    </row>
    <row r="451" spans="2:2">
      <c r="B451" s="121" t="s">
        <v>410</v>
      </c>
    </row>
    <row r="453" spans="2:2">
      <c r="B453" s="121" t="s">
        <v>128</v>
      </c>
    </row>
    <row r="454" spans="2:2">
      <c r="B454" s="121" t="s">
        <v>2</v>
      </c>
    </row>
    <row r="455" spans="2:2">
      <c r="B455" s="121" t="s">
        <v>3</v>
      </c>
    </row>
    <row r="456" spans="2:2">
      <c r="B456" s="121" t="s">
        <v>5</v>
      </c>
    </row>
    <row r="457" spans="2:2">
      <c r="B457" s="121" t="s">
        <v>306</v>
      </c>
    </row>
    <row r="458" spans="2:2">
      <c r="B458" s="121" t="s">
        <v>9</v>
      </c>
    </row>
    <row r="459" spans="2:2">
      <c r="B459" s="121" t="s">
        <v>307</v>
      </c>
    </row>
    <row r="460" spans="2:2">
      <c r="B460" s="121" t="s">
        <v>308</v>
      </c>
    </row>
    <row r="461" spans="2:2">
      <c r="B461" s="121" t="s">
        <v>16</v>
      </c>
    </row>
    <row r="462" spans="2:2">
      <c r="B462" s="121" t="s">
        <v>19</v>
      </c>
    </row>
    <row r="463" spans="2:2">
      <c r="B463" s="121" t="s">
        <v>309</v>
      </c>
    </row>
    <row r="464" spans="2:2">
      <c r="B464" s="121" t="s">
        <v>310</v>
      </c>
    </row>
    <row r="465" spans="2:2">
      <c r="B465" s="121" t="s">
        <v>311</v>
      </c>
    </row>
    <row r="466" spans="2:2">
      <c r="B466" s="121" t="s">
        <v>27</v>
      </c>
    </row>
    <row r="467" spans="2:2">
      <c r="B467" s="121" t="s">
        <v>29</v>
      </c>
    </row>
    <row r="468" spans="2:2">
      <c r="B468" s="121" t="s">
        <v>31</v>
      </c>
    </row>
    <row r="469" spans="2:2">
      <c r="B469" s="121" t="s">
        <v>32</v>
      </c>
    </row>
    <row r="470" spans="2:2">
      <c r="B470" s="121" t="s">
        <v>34</v>
      </c>
    </row>
    <row r="471" spans="2:2">
      <c r="B471" s="121" t="s">
        <v>37</v>
      </c>
    </row>
    <row r="472" spans="2:2">
      <c r="B472" s="121" t="s">
        <v>39</v>
      </c>
    </row>
    <row r="473" spans="2:2">
      <c r="B473" s="121" t="s">
        <v>329</v>
      </c>
    </row>
    <row r="474" spans="2:2">
      <c r="B474" s="121" t="s">
        <v>312</v>
      </c>
    </row>
    <row r="475" spans="2:2">
      <c r="B475" s="121" t="s">
        <v>45</v>
      </c>
    </row>
    <row r="476" spans="2:2">
      <c r="B476" s="121" t="s">
        <v>313</v>
      </c>
    </row>
    <row r="477" spans="2:2">
      <c r="B477" s="121" t="s">
        <v>314</v>
      </c>
    </row>
    <row r="478" spans="2:2">
      <c r="B478" s="121" t="s">
        <v>51</v>
      </c>
    </row>
    <row r="479" spans="2:2">
      <c r="B479" s="121" t="s">
        <v>53</v>
      </c>
    </row>
    <row r="480" spans="2:2">
      <c r="B480" s="121" t="s">
        <v>55</v>
      </c>
    </row>
    <row r="481" spans="2:2">
      <c r="B481" s="121" t="s">
        <v>57</v>
      </c>
    </row>
    <row r="482" spans="2:2">
      <c r="B482" s="121" t="s">
        <v>315</v>
      </c>
    </row>
    <row r="483" spans="2:2">
      <c r="B483" s="121" t="s">
        <v>53</v>
      </c>
    </row>
    <row r="484" spans="2:2">
      <c r="B484" s="121" t="s">
        <v>256</v>
      </c>
    </row>
    <row r="485" spans="2:2">
      <c r="B485" s="121" t="s">
        <v>62</v>
      </c>
    </row>
    <row r="486" spans="2:2">
      <c r="B486" s="121" t="s">
        <v>126</v>
      </c>
    </row>
    <row r="487" spans="2:2">
      <c r="B487" s="121" t="s">
        <v>63</v>
      </c>
    </row>
    <row r="488" spans="2:2">
      <c r="B488" s="121" t="s">
        <v>64</v>
      </c>
    </row>
    <row r="489" spans="2:2">
      <c r="B489" s="121" t="s">
        <v>66</v>
      </c>
    </row>
    <row r="490" spans="2:2">
      <c r="B490" s="121" t="s">
        <v>68</v>
      </c>
    </row>
    <row r="491" spans="2:2">
      <c r="B491" s="121" t="s">
        <v>70</v>
      </c>
    </row>
    <row r="492" spans="2:2">
      <c r="B492" s="121" t="s">
        <v>72</v>
      </c>
    </row>
    <row r="493" spans="2:2">
      <c r="B493" s="121" t="s">
        <v>129</v>
      </c>
    </row>
    <row r="494" spans="2:2">
      <c r="B494" s="121" t="s">
        <v>75</v>
      </c>
    </row>
    <row r="495" spans="2:2">
      <c r="B495" s="121" t="s">
        <v>77</v>
      </c>
    </row>
    <row r="496" spans="2:2">
      <c r="B496" s="121" t="s">
        <v>79</v>
      </c>
    </row>
    <row r="497" spans="2:2">
      <c r="B497" s="121" t="s">
        <v>80</v>
      </c>
    </row>
    <row r="498" spans="2:2">
      <c r="B498" s="121" t="s">
        <v>82</v>
      </c>
    </row>
    <row r="499" spans="2:2">
      <c r="B499" s="121" t="s">
        <v>84</v>
      </c>
    </row>
    <row r="500" spans="2:2">
      <c r="B500" s="121" t="s">
        <v>86</v>
      </c>
    </row>
    <row r="501" spans="2:2">
      <c r="B501" s="121" t="s">
        <v>130</v>
      </c>
    </row>
    <row r="502" spans="2:2">
      <c r="B502" s="121" t="s">
        <v>87</v>
      </c>
    </row>
    <row r="503" spans="2:2">
      <c r="B503" s="121" t="s">
        <v>89</v>
      </c>
    </row>
    <row r="504" spans="2:2">
      <c r="B504" s="121" t="s">
        <v>91</v>
      </c>
    </row>
    <row r="505" spans="2:2">
      <c r="B505" s="121" t="s">
        <v>93</v>
      </c>
    </row>
    <row r="506" spans="2:2">
      <c r="B506" s="121" t="s">
        <v>95</v>
      </c>
    </row>
    <row r="507" spans="2:2">
      <c r="B507" s="121" t="s">
        <v>97</v>
      </c>
    </row>
    <row r="508" spans="2:2">
      <c r="B508" s="121" t="s">
        <v>100</v>
      </c>
    </row>
    <row r="509" spans="2:2">
      <c r="B509" s="121" t="s">
        <v>102</v>
      </c>
    </row>
    <row r="510" spans="2:2">
      <c r="B510" s="121" t="s">
        <v>104</v>
      </c>
    </row>
    <row r="511" spans="2:2">
      <c r="B511" s="121" t="s">
        <v>106</v>
      </c>
    </row>
    <row r="512" spans="2:2">
      <c r="B512" s="121" t="s">
        <v>108</v>
      </c>
    </row>
    <row r="513" spans="2:2">
      <c r="B513" s="121" t="s">
        <v>411</v>
      </c>
    </row>
    <row r="514" spans="2:2">
      <c r="B514" s="121" t="s">
        <v>109</v>
      </c>
    </row>
    <row r="515" spans="2:2">
      <c r="B515" s="121" t="s">
        <v>131</v>
      </c>
    </row>
    <row r="516" spans="2:2">
      <c r="B516" s="121" t="s">
        <v>111</v>
      </c>
    </row>
    <row r="517" spans="2:2">
      <c r="B517" s="121" t="s">
        <v>118</v>
      </c>
    </row>
    <row r="518" spans="2:2">
      <c r="B518" s="121" t="s">
        <v>113</v>
      </c>
    </row>
    <row r="519" spans="2:2">
      <c r="B519" s="121" t="s">
        <v>152</v>
      </c>
    </row>
    <row r="520" spans="2:2">
      <c r="B520" s="121" t="s">
        <v>132</v>
      </c>
    </row>
    <row r="521" spans="2:2">
      <c r="B521" s="121" t="s">
        <v>133</v>
      </c>
    </row>
    <row r="522" spans="2:2">
      <c r="B522" s="121" t="s">
        <v>0</v>
      </c>
    </row>
    <row r="523" spans="2:2">
      <c r="B523" s="121" t="s">
        <v>135</v>
      </c>
    </row>
    <row r="524" spans="2:2">
      <c r="B524" s="121" t="s">
        <v>137</v>
      </c>
    </row>
    <row r="525" spans="2:2">
      <c r="B525" s="121" t="s">
        <v>116</v>
      </c>
    </row>
    <row r="526" spans="2:2">
      <c r="B526" s="121" t="s">
        <v>141</v>
      </c>
    </row>
    <row r="527" spans="2:2">
      <c r="B527" s="121" t="s">
        <v>121</v>
      </c>
    </row>
    <row r="528" spans="2:2">
      <c r="B528" s="121" t="s">
        <v>144</v>
      </c>
    </row>
    <row r="529" spans="2:2">
      <c r="B529" s="121" t="s">
        <v>122</v>
      </c>
    </row>
    <row r="530" spans="2:2">
      <c r="B530" s="121" t="s">
        <v>123</v>
      </c>
    </row>
    <row r="531" spans="2:2">
      <c r="B531" s="121" t="s">
        <v>330</v>
      </c>
    </row>
    <row r="532" spans="2:2">
      <c r="B532" s="121" t="s">
        <v>125</v>
      </c>
    </row>
    <row r="533" spans="2:2">
      <c r="B533" s="121" t="s">
        <v>267</v>
      </c>
    </row>
  </sheetData>
  <mergeCells count="21">
    <mergeCell ref="B422:T422"/>
    <mergeCell ref="B435:T435"/>
    <mergeCell ref="B430:T430"/>
    <mergeCell ref="B331:T331"/>
    <mergeCell ref="B253:T253"/>
    <mergeCell ref="B3:C3"/>
    <mergeCell ref="B154:T154"/>
    <mergeCell ref="B62:T62"/>
    <mergeCell ref="D52:D59"/>
    <mergeCell ref="B52:B59"/>
    <mergeCell ref="M42:P42"/>
    <mergeCell ref="J42:L42"/>
    <mergeCell ref="F42:H42"/>
    <mergeCell ref="D42:D51"/>
    <mergeCell ref="B42:B51"/>
    <mergeCell ref="J40:L40"/>
    <mergeCell ref="F40:H40"/>
    <mergeCell ref="D40:E41"/>
    <mergeCell ref="B37:T37"/>
    <mergeCell ref="B40:C41"/>
    <mergeCell ref="M40:P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Analitics tab 2014</vt:lpstr>
      <vt:lpstr>2014 - plan</vt:lpstr>
      <vt:lpstr>2014 - execution </vt:lpstr>
      <vt:lpstr>2013 - execution</vt:lpstr>
      <vt:lpstr>2013 - plan</vt:lpstr>
      <vt:lpstr>2012 - execution </vt:lpstr>
      <vt:lpstr>2012 - plan</vt:lpstr>
      <vt:lpstr>Public debt tab (1)</vt:lpstr>
      <vt:lpstr>MasterSheet</vt:lpstr>
      <vt:lpstr>Public debt tab</vt:lpstr>
      <vt:lpstr>2014-execution-Nova klasifikac.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2014-07-11T12:41:18Z</cp:lastPrinted>
  <dcterms:created xsi:type="dcterms:W3CDTF">2008-03-17T08:49:23Z</dcterms:created>
  <dcterms:modified xsi:type="dcterms:W3CDTF">2014-07-21T12:55:07Z</dcterms:modified>
</cp:coreProperties>
</file>