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1010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24519" concurrentCalc="0" concurrentManualCount="1"/>
</workbook>
</file>

<file path=xl/calcChain.xml><?xml version="1.0" encoding="utf-8"?>
<calcChain xmlns="http://schemas.openxmlformats.org/spreadsheetml/2006/main">
  <c r="T102" i="10"/>
  <c r="DU256" i="6"/>
  <c r="DT256"/>
  <c r="DS256"/>
  <c r="DR256"/>
  <c r="DQ256"/>
  <c r="DP256"/>
  <c r="DO256"/>
  <c r="DN256"/>
  <c r="DM256"/>
  <c r="DL256"/>
  <c r="DK256"/>
  <c r="DJ256"/>
  <c r="DU246"/>
  <c r="DT246"/>
  <c r="DS246"/>
  <c r="DR246"/>
  <c r="DQ246"/>
  <c r="DP246"/>
  <c r="DO246"/>
  <c r="DN246"/>
  <c r="DM246"/>
  <c r="DL246"/>
  <c r="DK246"/>
  <c r="DJ246"/>
  <c r="DU239"/>
  <c r="DT239"/>
  <c r="DS239"/>
  <c r="DR239"/>
  <c r="DQ239"/>
  <c r="DP239"/>
  <c r="DO239"/>
  <c r="DN239"/>
  <c r="DM239"/>
  <c r="DL239"/>
  <c r="DK239"/>
  <c r="DJ239"/>
  <c r="DU234"/>
  <c r="DT234"/>
  <c r="DS234"/>
  <c r="DR234"/>
  <c r="DQ234"/>
  <c r="DP234"/>
  <c r="DO234"/>
  <c r="DN234"/>
  <c r="DM234"/>
  <c r="DL234"/>
  <c r="DK234"/>
  <c r="DJ234"/>
  <c r="DU225"/>
  <c r="DT225"/>
  <c r="DS225"/>
  <c r="DR225"/>
  <c r="DQ225"/>
  <c r="DP225"/>
  <c r="DO225"/>
  <c r="DN225"/>
  <c r="DM225"/>
  <c r="DL225"/>
  <c r="DK225"/>
  <c r="DJ225"/>
  <c r="DJ224"/>
  <c r="DJ272"/>
  <c r="DJ223"/>
  <c r="G235" i="2"/>
  <c r="G239"/>
  <c r="N7" i="3"/>
  <c r="G12" i="10"/>
  <c r="G13"/>
  <c r="G14"/>
  <c r="G15"/>
  <c r="G16"/>
  <c r="G17"/>
  <c r="G18"/>
  <c r="G19"/>
  <c r="G20"/>
  <c r="G25"/>
  <c r="G26"/>
  <c r="G27"/>
  <c r="G28"/>
  <c r="G29"/>
  <c r="G33"/>
  <c r="G34"/>
  <c r="G35"/>
  <c r="G36"/>
  <c r="G37"/>
  <c r="G38"/>
  <c r="G39"/>
  <c r="G40"/>
  <c r="G41"/>
  <c r="G42"/>
  <c r="G44"/>
  <c r="G45"/>
  <c r="G46"/>
  <c r="G47"/>
  <c r="G48"/>
  <c r="G49"/>
  <c r="G50"/>
  <c r="G51"/>
  <c r="G52"/>
  <c r="G53"/>
  <c r="G54"/>
  <c r="N6" i="11"/>
  <c r="R54" i="4"/>
  <c r="G53"/>
  <c r="H53"/>
  <c r="I53"/>
  <c r="J53"/>
  <c r="K53"/>
  <c r="L53"/>
  <c r="M53"/>
  <c r="N53"/>
  <c r="O53"/>
  <c r="P53"/>
  <c r="Q53"/>
  <c r="R53"/>
  <c r="G11" i="2"/>
  <c r="DU406" i="6"/>
  <c r="DT406"/>
  <c r="DS406"/>
  <c r="DR406"/>
  <c r="DQ406"/>
  <c r="DP406"/>
  <c r="DO406"/>
  <c r="DN406"/>
  <c r="DM406"/>
  <c r="DL406"/>
  <c r="DK406"/>
  <c r="DU402"/>
  <c r="DT402"/>
  <c r="DT399"/>
  <c r="DT398"/>
  <c r="DS402"/>
  <c r="DR402"/>
  <c r="DQ402"/>
  <c r="DP402"/>
  <c r="DP399"/>
  <c r="DP398"/>
  <c r="DO402"/>
  <c r="DN402"/>
  <c r="DN399"/>
  <c r="DN398"/>
  <c r="DM402"/>
  <c r="DL402"/>
  <c r="DL399"/>
  <c r="DL398"/>
  <c r="DK402"/>
  <c r="DU399"/>
  <c r="DU398"/>
  <c r="DS399"/>
  <c r="DS398"/>
  <c r="DR399"/>
  <c r="DQ399"/>
  <c r="DQ398"/>
  <c r="DO399"/>
  <c r="DO398"/>
  <c r="DM399"/>
  <c r="DM398"/>
  <c r="DK399"/>
  <c r="DK398"/>
  <c r="DR398"/>
  <c r="DU392"/>
  <c r="DU391"/>
  <c r="DT392"/>
  <c r="DT391"/>
  <c r="DS392"/>
  <c r="DS391"/>
  <c r="DR392"/>
  <c r="DQ392"/>
  <c r="DQ391"/>
  <c r="DP392"/>
  <c r="DP391"/>
  <c r="DO392"/>
  <c r="DO391"/>
  <c r="DN392"/>
  <c r="DM392"/>
  <c r="DM391"/>
  <c r="DL392"/>
  <c r="DL391"/>
  <c r="DK392"/>
  <c r="DK391"/>
  <c r="DR391"/>
  <c r="DN391"/>
  <c r="DU381"/>
  <c r="DT381"/>
  <c r="DS381"/>
  <c r="DR381"/>
  <c r="DQ381"/>
  <c r="DP381"/>
  <c r="DO381"/>
  <c r="DN381"/>
  <c r="DM381"/>
  <c r="DL381"/>
  <c r="DK381"/>
  <c r="DU373"/>
  <c r="DT373"/>
  <c r="DS373"/>
  <c r="DR373"/>
  <c r="DR363"/>
  <c r="DR362"/>
  <c r="DQ373"/>
  <c r="DP373"/>
  <c r="DO373"/>
  <c r="DN373"/>
  <c r="DN363"/>
  <c r="DN362"/>
  <c r="DM373"/>
  <c r="DL373"/>
  <c r="DK373"/>
  <c r="DU363"/>
  <c r="DU362"/>
  <c r="A144" i="10"/>
  <c r="D223" i="6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R144" i="10"/>
  <c r="DT363" i="6"/>
  <c r="DT362"/>
  <c r="Q144" i="10"/>
  <c r="DS363" i="6"/>
  <c r="DS362"/>
  <c r="DQ363"/>
  <c r="DQ362"/>
  <c r="DP363"/>
  <c r="DO363"/>
  <c r="DO362"/>
  <c r="L144" i="10"/>
  <c r="DM363" i="6"/>
  <c r="DM362"/>
  <c r="J144" i="10"/>
  <c r="DL363" i="6"/>
  <c r="DL362"/>
  <c r="I144" i="10"/>
  <c r="DK363" i="6"/>
  <c r="DK362"/>
  <c r="DP362"/>
  <c r="DU358"/>
  <c r="DT358"/>
  <c r="DS358"/>
  <c r="DR358"/>
  <c r="DQ358"/>
  <c r="DP358"/>
  <c r="DO358"/>
  <c r="DN358"/>
  <c r="DM358"/>
  <c r="DL358"/>
  <c r="DK358"/>
  <c r="DU356"/>
  <c r="DT356"/>
  <c r="DS356"/>
  <c r="DR356"/>
  <c r="DQ356"/>
  <c r="DP356"/>
  <c r="DO356"/>
  <c r="DN356"/>
  <c r="DM356"/>
  <c r="DL356"/>
  <c r="DK356"/>
  <c r="DU348"/>
  <c r="DT348"/>
  <c r="DS348"/>
  <c r="DR348"/>
  <c r="DQ348"/>
  <c r="DP348"/>
  <c r="DO348"/>
  <c r="DN348"/>
  <c r="DM348"/>
  <c r="DL348"/>
  <c r="DK348"/>
  <c r="DU342"/>
  <c r="DT342"/>
  <c r="DT334"/>
  <c r="DT333"/>
  <c r="DS342"/>
  <c r="DR342"/>
  <c r="DQ342"/>
  <c r="DP342"/>
  <c r="DP334"/>
  <c r="DP333"/>
  <c r="DO342"/>
  <c r="DN342"/>
  <c r="DN334"/>
  <c r="DN333"/>
  <c r="DM342"/>
  <c r="DL342"/>
  <c r="DL334"/>
  <c r="DL333"/>
  <c r="DK342"/>
  <c r="DU334"/>
  <c r="DU333"/>
  <c r="DS334"/>
  <c r="DS333"/>
  <c r="DR334"/>
  <c r="DQ334"/>
  <c r="DQ333"/>
  <c r="DO334"/>
  <c r="DO333"/>
  <c r="DM334"/>
  <c r="DM333"/>
  <c r="DK334"/>
  <c r="DK333"/>
  <c r="DR333"/>
  <c r="DU323"/>
  <c r="DT323"/>
  <c r="DS323"/>
  <c r="DR323"/>
  <c r="DQ323"/>
  <c r="DP323"/>
  <c r="DO323"/>
  <c r="DN323"/>
  <c r="DM323"/>
  <c r="DL323"/>
  <c r="DK323"/>
  <c r="DU319"/>
  <c r="DT319"/>
  <c r="DS319"/>
  <c r="DR319"/>
  <c r="DQ319"/>
  <c r="DP319"/>
  <c r="DO319"/>
  <c r="DN319"/>
  <c r="DM319"/>
  <c r="DL319"/>
  <c r="DK319"/>
  <c r="DU315"/>
  <c r="DT315"/>
  <c r="DS315"/>
  <c r="DR315"/>
  <c r="DQ315"/>
  <c r="DP315"/>
  <c r="DO315"/>
  <c r="DN315"/>
  <c r="DM315"/>
  <c r="DL315"/>
  <c r="DK315"/>
  <c r="DU312"/>
  <c r="DT312"/>
  <c r="DS312"/>
  <c r="DR312"/>
  <c r="DQ312"/>
  <c r="DP312"/>
  <c r="DO312"/>
  <c r="DN312"/>
  <c r="DM312"/>
  <c r="DL312"/>
  <c r="DK312"/>
  <c r="DU308"/>
  <c r="DT308"/>
  <c r="DS308"/>
  <c r="DR308"/>
  <c r="DQ308"/>
  <c r="DP308"/>
  <c r="DO308"/>
  <c r="DN308"/>
  <c r="DM308"/>
  <c r="DL308"/>
  <c r="DK308"/>
  <c r="DU298"/>
  <c r="DT298"/>
  <c r="DS298"/>
  <c r="DR298"/>
  <c r="DQ298"/>
  <c r="DP298"/>
  <c r="DO298"/>
  <c r="DN298"/>
  <c r="DM298"/>
  <c r="DL298"/>
  <c r="DK298"/>
  <c r="DU291"/>
  <c r="DT291"/>
  <c r="DS291"/>
  <c r="DR291"/>
  <c r="DQ291"/>
  <c r="DP291"/>
  <c r="DO291"/>
  <c r="DN291"/>
  <c r="DM291"/>
  <c r="DL291"/>
  <c r="DK291"/>
  <c r="DU283"/>
  <c r="DT283"/>
  <c r="DS283"/>
  <c r="DR283"/>
  <c r="DQ283"/>
  <c r="DP283"/>
  <c r="DO283"/>
  <c r="DN283"/>
  <c r="DM283"/>
  <c r="DL283"/>
  <c r="DK283"/>
  <c r="DU277"/>
  <c r="DT277"/>
  <c r="DS277"/>
  <c r="DR277"/>
  <c r="DQ277"/>
  <c r="DP277"/>
  <c r="DO277"/>
  <c r="DN277"/>
  <c r="DM277"/>
  <c r="DL277"/>
  <c r="DK277"/>
  <c r="DI363"/>
  <c r="DI373"/>
  <c r="DI362"/>
  <c r="A144" i="4"/>
  <c r="R144"/>
  <c r="DJ392" i="6"/>
  <c r="DJ391"/>
  <c r="DJ399"/>
  <c r="DJ402"/>
  <c r="DJ398"/>
  <c r="DJ406"/>
  <c r="DJ373"/>
  <c r="DJ381"/>
  <c r="DJ363"/>
  <c r="DJ362"/>
  <c r="G144" i="10"/>
  <c r="DJ358" i="6"/>
  <c r="DJ356"/>
  <c r="DJ348"/>
  <c r="DJ342"/>
  <c r="DJ334"/>
  <c r="DJ333"/>
  <c r="DJ323"/>
  <c r="DJ319"/>
  <c r="DJ315"/>
  <c r="DJ312"/>
  <c r="DJ308"/>
  <c r="DJ298"/>
  <c r="DJ291"/>
  <c r="DJ283"/>
  <c r="DJ277"/>
  <c r="DU272"/>
  <c r="DU223"/>
  <c r="DT272"/>
  <c r="DT223"/>
  <c r="DS272"/>
  <c r="DS223"/>
  <c r="DR272"/>
  <c r="DR223"/>
  <c r="DQ272"/>
  <c r="DQ223"/>
  <c r="DP272"/>
  <c r="DP223"/>
  <c r="DO272"/>
  <c r="DO223"/>
  <c r="DN272"/>
  <c r="DN223"/>
  <c r="DM272"/>
  <c r="DM223"/>
  <c r="DL272"/>
  <c r="DL223"/>
  <c r="DK272"/>
  <c r="DK223"/>
  <c r="R6" i="11"/>
  <c r="O6"/>
  <c r="A160" i="10"/>
  <c r="A159"/>
  <c r="Q159"/>
  <c r="O159"/>
  <c r="J159"/>
  <c r="G159"/>
  <c r="A158"/>
  <c r="Q158"/>
  <c r="A157"/>
  <c r="R157"/>
  <c r="A156"/>
  <c r="A155"/>
  <c r="A154"/>
  <c r="Q154"/>
  <c r="A153"/>
  <c r="R153"/>
  <c r="A152"/>
  <c r="Q152"/>
  <c r="O152"/>
  <c r="J152"/>
  <c r="A151"/>
  <c r="A150"/>
  <c r="A149"/>
  <c r="A148"/>
  <c r="M101"/>
  <c r="M148"/>
  <c r="A147"/>
  <c r="Q101"/>
  <c r="Q147"/>
  <c r="A146"/>
  <c r="J101"/>
  <c r="J146"/>
  <c r="A145"/>
  <c r="M145"/>
  <c r="K145"/>
  <c r="O144"/>
  <c r="M144"/>
  <c r="A143"/>
  <c r="A142"/>
  <c r="Q142"/>
  <c r="J142"/>
  <c r="A141"/>
  <c r="A140"/>
  <c r="A139"/>
  <c r="Q139"/>
  <c r="A138"/>
  <c r="A137"/>
  <c r="Q137"/>
  <c r="A136"/>
  <c r="Q136"/>
  <c r="J136"/>
  <c r="A135"/>
  <c r="L101"/>
  <c r="L135"/>
  <c r="A134"/>
  <c r="L134"/>
  <c r="A133"/>
  <c r="Q133"/>
  <c r="A132"/>
  <c r="Q132"/>
  <c r="A131"/>
  <c r="L131"/>
  <c r="A130"/>
  <c r="L130"/>
  <c r="A129"/>
  <c r="Q129"/>
  <c r="A128"/>
  <c r="Q128"/>
  <c r="J128"/>
  <c r="A127"/>
  <c r="A126"/>
  <c r="A125"/>
  <c r="A124"/>
  <c r="Q124"/>
  <c r="J124"/>
  <c r="A123"/>
  <c r="A122"/>
  <c r="M122"/>
  <c r="P101"/>
  <c r="P122"/>
  <c r="Q122"/>
  <c r="A121"/>
  <c r="Q121"/>
  <c r="H101"/>
  <c r="H121"/>
  <c r="A120"/>
  <c r="Q120"/>
  <c r="A119"/>
  <c r="A118"/>
  <c r="M118"/>
  <c r="H118"/>
  <c r="Q118"/>
  <c r="A117"/>
  <c r="Q117"/>
  <c r="P117"/>
  <c r="A116"/>
  <c r="A115"/>
  <c r="A114"/>
  <c r="M114"/>
  <c r="H114"/>
  <c r="A113"/>
  <c r="Q113"/>
  <c r="P113"/>
  <c r="L113"/>
  <c r="A112"/>
  <c r="L112"/>
  <c r="J112"/>
  <c r="Q112"/>
  <c r="A111"/>
  <c r="R101"/>
  <c r="R111"/>
  <c r="H111"/>
  <c r="A110"/>
  <c r="P110"/>
  <c r="N101"/>
  <c r="N110"/>
  <c r="A109"/>
  <c r="L109"/>
  <c r="J109"/>
  <c r="Q109"/>
  <c r="A108"/>
  <c r="P108"/>
  <c r="H108"/>
  <c r="Q108"/>
  <c r="A107"/>
  <c r="P107"/>
  <c r="H107"/>
  <c r="G101"/>
  <c r="G107"/>
  <c r="Q107"/>
  <c r="A106"/>
  <c r="A105"/>
  <c r="T103"/>
  <c r="Q134"/>
  <c r="P121"/>
  <c r="O101"/>
  <c r="O108"/>
  <c r="M121"/>
  <c r="K101"/>
  <c r="K107"/>
  <c r="I101"/>
  <c r="G110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0"/>
  <c r="Q60"/>
  <c r="P60"/>
  <c r="O60"/>
  <c r="N60"/>
  <c r="M60"/>
  <c r="L60"/>
  <c r="K60"/>
  <c r="J60"/>
  <c r="I60"/>
  <c r="H60"/>
  <c r="G60"/>
  <c r="R59"/>
  <c r="R58"/>
  <c r="Q59"/>
  <c r="Q58"/>
  <c r="P59"/>
  <c r="P58"/>
  <c r="O59"/>
  <c r="O58"/>
  <c r="N59"/>
  <c r="N58"/>
  <c r="M59"/>
  <c r="M58"/>
  <c r="L59"/>
  <c r="L58"/>
  <c r="K59"/>
  <c r="K58"/>
  <c r="J59"/>
  <c r="I59"/>
  <c r="I58"/>
  <c r="H59"/>
  <c r="H58"/>
  <c r="G59"/>
  <c r="G58"/>
  <c r="R55"/>
  <c r="Q55"/>
  <c r="P55"/>
  <c r="O55"/>
  <c r="N55"/>
  <c r="M55"/>
  <c r="L55"/>
  <c r="K55"/>
  <c r="J55"/>
  <c r="I55"/>
  <c r="H55"/>
  <c r="G55"/>
  <c r="R54"/>
  <c r="Q54"/>
  <c r="P54"/>
  <c r="O54"/>
  <c r="N54"/>
  <c r="M54"/>
  <c r="L54"/>
  <c r="K54"/>
  <c r="J54"/>
  <c r="I54"/>
  <c r="H54"/>
  <c r="R53"/>
  <c r="Q53"/>
  <c r="P53"/>
  <c r="O53"/>
  <c r="N53"/>
  <c r="M53"/>
  <c r="L53"/>
  <c r="K53"/>
  <c r="J53"/>
  <c r="I53"/>
  <c r="H53"/>
  <c r="R52"/>
  <c r="Q52"/>
  <c r="P52"/>
  <c r="O52"/>
  <c r="N52"/>
  <c r="M52"/>
  <c r="L52"/>
  <c r="K52"/>
  <c r="J52"/>
  <c r="I52"/>
  <c r="H52"/>
  <c r="R51"/>
  <c r="Q51"/>
  <c r="P51"/>
  <c r="O51"/>
  <c r="N51"/>
  <c r="M51"/>
  <c r="L51"/>
  <c r="K51"/>
  <c r="J51"/>
  <c r="I51"/>
  <c r="H51"/>
  <c r="R50"/>
  <c r="Q50"/>
  <c r="P50"/>
  <c r="O50"/>
  <c r="N50"/>
  <c r="M50"/>
  <c r="L50"/>
  <c r="K50"/>
  <c r="J50"/>
  <c r="I50"/>
  <c r="H50"/>
  <c r="R49"/>
  <c r="Q49"/>
  <c r="P49"/>
  <c r="O49"/>
  <c r="N49"/>
  <c r="M49"/>
  <c r="L49"/>
  <c r="K49"/>
  <c r="J49"/>
  <c r="I49"/>
  <c r="H49"/>
  <c r="R48"/>
  <c r="Q48"/>
  <c r="P48"/>
  <c r="O48"/>
  <c r="N48"/>
  <c r="M48"/>
  <c r="L48"/>
  <c r="K48"/>
  <c r="J48"/>
  <c r="I48"/>
  <c r="H48"/>
  <c r="R47"/>
  <c r="Q47"/>
  <c r="P47"/>
  <c r="O47"/>
  <c r="N47"/>
  <c r="M47"/>
  <c r="L47"/>
  <c r="K47"/>
  <c r="J47"/>
  <c r="I47"/>
  <c r="H47"/>
  <c r="R46"/>
  <c r="Q46"/>
  <c r="P46"/>
  <c r="O46"/>
  <c r="N46"/>
  <c r="M46"/>
  <c r="L46"/>
  <c r="K46"/>
  <c r="J46"/>
  <c r="I46"/>
  <c r="H46"/>
  <c r="R45"/>
  <c r="Q45"/>
  <c r="P45"/>
  <c r="O45"/>
  <c r="N45"/>
  <c r="M45"/>
  <c r="L45"/>
  <c r="K45"/>
  <c r="J45"/>
  <c r="I45"/>
  <c r="H45"/>
  <c r="R44"/>
  <c r="Q44"/>
  <c r="P44"/>
  <c r="O44"/>
  <c r="N44"/>
  <c r="M44"/>
  <c r="L44"/>
  <c r="K44"/>
  <c r="J44"/>
  <c r="I44"/>
  <c r="H44"/>
  <c r="R42"/>
  <c r="Q42"/>
  <c r="P42"/>
  <c r="O42"/>
  <c r="N42"/>
  <c r="M42"/>
  <c r="L42"/>
  <c r="K42"/>
  <c r="J42"/>
  <c r="I42"/>
  <c r="H42"/>
  <c r="R41"/>
  <c r="Q41"/>
  <c r="P41"/>
  <c r="O41"/>
  <c r="N41"/>
  <c r="M41"/>
  <c r="L41"/>
  <c r="K41"/>
  <c r="J41"/>
  <c r="I41"/>
  <c r="H41"/>
  <c r="R40"/>
  <c r="Q40"/>
  <c r="P40"/>
  <c r="O40"/>
  <c r="N40"/>
  <c r="M40"/>
  <c r="L40"/>
  <c r="K40"/>
  <c r="J40"/>
  <c r="I40"/>
  <c r="H40"/>
  <c r="R39"/>
  <c r="Q39"/>
  <c r="P39"/>
  <c r="O39"/>
  <c r="N39"/>
  <c r="M39"/>
  <c r="L39"/>
  <c r="K39"/>
  <c r="J39"/>
  <c r="I39"/>
  <c r="H39"/>
  <c r="R38"/>
  <c r="Q38"/>
  <c r="P38"/>
  <c r="O38"/>
  <c r="N38"/>
  <c r="M38"/>
  <c r="L38"/>
  <c r="K38"/>
  <c r="J38"/>
  <c r="I38"/>
  <c r="H38"/>
  <c r="R37"/>
  <c r="Q37"/>
  <c r="P37"/>
  <c r="O37"/>
  <c r="N37"/>
  <c r="M37"/>
  <c r="L37"/>
  <c r="K37"/>
  <c r="J37"/>
  <c r="I37"/>
  <c r="H37"/>
  <c r="R36"/>
  <c r="Q36"/>
  <c r="P36"/>
  <c r="O36"/>
  <c r="N36"/>
  <c r="M36"/>
  <c r="L36"/>
  <c r="K36"/>
  <c r="J36"/>
  <c r="I36"/>
  <c r="H36"/>
  <c r="R35"/>
  <c r="Q35"/>
  <c r="P35"/>
  <c r="O35"/>
  <c r="N35"/>
  <c r="M35"/>
  <c r="L35"/>
  <c r="K35"/>
  <c r="J35"/>
  <c r="I35"/>
  <c r="H35"/>
  <c r="R34"/>
  <c r="Q34"/>
  <c r="P34"/>
  <c r="O34"/>
  <c r="N34"/>
  <c r="M34"/>
  <c r="L34"/>
  <c r="K34"/>
  <c r="J34"/>
  <c r="I34"/>
  <c r="H34"/>
  <c r="R33"/>
  <c r="Q33"/>
  <c r="P33"/>
  <c r="O33"/>
  <c r="N33"/>
  <c r="M33"/>
  <c r="L33"/>
  <c r="K33"/>
  <c r="J33"/>
  <c r="I33"/>
  <c r="H33"/>
  <c r="R29"/>
  <c r="Q29"/>
  <c r="P29"/>
  <c r="O29"/>
  <c r="N29"/>
  <c r="M29"/>
  <c r="L29"/>
  <c r="K29"/>
  <c r="J29"/>
  <c r="I29"/>
  <c r="H29"/>
  <c r="R28"/>
  <c r="Q28"/>
  <c r="P28"/>
  <c r="O28"/>
  <c r="N28"/>
  <c r="M28"/>
  <c r="L28"/>
  <c r="K28"/>
  <c r="J28"/>
  <c r="I28"/>
  <c r="H28"/>
  <c r="R27"/>
  <c r="Q27"/>
  <c r="P27"/>
  <c r="O27"/>
  <c r="N27"/>
  <c r="M27"/>
  <c r="L27"/>
  <c r="K27"/>
  <c r="J27"/>
  <c r="I27"/>
  <c r="H27"/>
  <c r="R26"/>
  <c r="Q26"/>
  <c r="P26"/>
  <c r="O26"/>
  <c r="N26"/>
  <c r="M26"/>
  <c r="L26"/>
  <c r="K26"/>
  <c r="J26"/>
  <c r="I26"/>
  <c r="H26"/>
  <c r="R25"/>
  <c r="Q25"/>
  <c r="P25"/>
  <c r="O25"/>
  <c r="N25"/>
  <c r="M25"/>
  <c r="L25"/>
  <c r="K25"/>
  <c r="J25"/>
  <c r="I25"/>
  <c r="H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R19"/>
  <c r="Q19"/>
  <c r="P19"/>
  <c r="O19"/>
  <c r="N19"/>
  <c r="M19"/>
  <c r="L19"/>
  <c r="K19"/>
  <c r="J19"/>
  <c r="I19"/>
  <c r="H19"/>
  <c r="R18"/>
  <c r="Q18"/>
  <c r="P18"/>
  <c r="O18"/>
  <c r="N18"/>
  <c r="M18"/>
  <c r="L18"/>
  <c r="K18"/>
  <c r="J18"/>
  <c r="I18"/>
  <c r="H18"/>
  <c r="R17"/>
  <c r="Q17"/>
  <c r="P17"/>
  <c r="O17"/>
  <c r="N17"/>
  <c r="M17"/>
  <c r="L17"/>
  <c r="K17"/>
  <c r="J17"/>
  <c r="I17"/>
  <c r="H17"/>
  <c r="R16"/>
  <c r="Q16"/>
  <c r="P16"/>
  <c r="O16"/>
  <c r="N16"/>
  <c r="M16"/>
  <c r="L16"/>
  <c r="K16"/>
  <c r="J16"/>
  <c r="I16"/>
  <c r="H16"/>
  <c r="R15"/>
  <c r="Q15"/>
  <c r="P15"/>
  <c r="O15"/>
  <c r="N15"/>
  <c r="M15"/>
  <c r="L15"/>
  <c r="K15"/>
  <c r="J15"/>
  <c r="I15"/>
  <c r="H15"/>
  <c r="R14"/>
  <c r="Q14"/>
  <c r="P14"/>
  <c r="O14"/>
  <c r="N14"/>
  <c r="M14"/>
  <c r="L14"/>
  <c r="K14"/>
  <c r="J14"/>
  <c r="I14"/>
  <c r="H14"/>
  <c r="R13"/>
  <c r="Q13"/>
  <c r="P13"/>
  <c r="O13"/>
  <c r="N13"/>
  <c r="M13"/>
  <c r="L13"/>
  <c r="K13"/>
  <c r="J13"/>
  <c r="I13"/>
  <c r="H13"/>
  <c r="R12"/>
  <c r="Q12"/>
  <c r="P12"/>
  <c r="O12"/>
  <c r="N12"/>
  <c r="M12"/>
  <c r="L12"/>
  <c r="K12"/>
  <c r="J12"/>
  <c r="I12"/>
  <c r="H12"/>
  <c r="R5"/>
  <c r="Q5"/>
  <c r="P5"/>
  <c r="O5"/>
  <c r="N5"/>
  <c r="M5"/>
  <c r="L5"/>
  <c r="K5"/>
  <c r="J5"/>
  <c r="I5"/>
  <c r="H5"/>
  <c r="G5"/>
  <c r="G199" i="2"/>
  <c r="B151" i="10"/>
  <c r="J147"/>
  <c r="J143"/>
  <c r="J117"/>
  <c r="J113"/>
  <c r="J134"/>
  <c r="J130"/>
  <c r="J121"/>
  <c r="J116"/>
  <c r="J120"/>
  <c r="J108"/>
  <c r="N112"/>
  <c r="N109"/>
  <c r="R109"/>
  <c r="R141"/>
  <c r="R110"/>
  <c r="R107"/>
  <c r="J132"/>
  <c r="L108"/>
  <c r="H110"/>
  <c r="L111"/>
  <c r="O112"/>
  <c r="H113"/>
  <c r="H117"/>
  <c r="P118"/>
  <c r="L128"/>
  <c r="L132"/>
  <c r="L136"/>
  <c r="L107"/>
  <c r="H109"/>
  <c r="P109"/>
  <c r="L110"/>
  <c r="P111"/>
  <c r="H112"/>
  <c r="P112"/>
  <c r="Q114"/>
  <c r="P114"/>
  <c r="Q116"/>
  <c r="L129"/>
  <c r="Q130"/>
  <c r="L133"/>
  <c r="L137"/>
  <c r="Q146"/>
  <c r="O119"/>
  <c r="K119"/>
  <c r="G119"/>
  <c r="N119"/>
  <c r="I119"/>
  <c r="Q119"/>
  <c r="J119"/>
  <c r="M119"/>
  <c r="G37" i="2"/>
  <c r="B119" i="10"/>
  <c r="P119"/>
  <c r="H119"/>
  <c r="O123"/>
  <c r="K123"/>
  <c r="G123"/>
  <c r="N123"/>
  <c r="I123"/>
  <c r="Q123"/>
  <c r="J123"/>
  <c r="P123"/>
  <c r="H123"/>
  <c r="M123"/>
  <c r="G64" i="2"/>
  <c r="B123" i="10"/>
  <c r="R119"/>
  <c r="L123"/>
  <c r="L119"/>
  <c r="P153"/>
  <c r="L153"/>
  <c r="H153"/>
  <c r="N153"/>
  <c r="I153"/>
  <c r="Q153"/>
  <c r="J153"/>
  <c r="O153"/>
  <c r="G153"/>
  <c r="M153"/>
  <c r="K153"/>
  <c r="G202" i="2"/>
  <c r="B153" i="10"/>
  <c r="P157"/>
  <c r="L157"/>
  <c r="H157"/>
  <c r="N157"/>
  <c r="I157"/>
  <c r="Q157"/>
  <c r="J157"/>
  <c r="O157"/>
  <c r="G157"/>
  <c r="M157"/>
  <c r="K157"/>
  <c r="G72" i="2"/>
  <c r="B157" i="10"/>
  <c r="G148"/>
  <c r="G143"/>
  <c r="G113"/>
  <c r="G109"/>
  <c r="G140"/>
  <c r="G111"/>
  <c r="G112"/>
  <c r="G108"/>
  <c r="G147"/>
  <c r="K110"/>
  <c r="K112"/>
  <c r="K109"/>
  <c r="K146"/>
  <c r="K108"/>
  <c r="O147"/>
  <c r="O140"/>
  <c r="O111"/>
  <c r="O107"/>
  <c r="O143"/>
  <c r="O109"/>
  <c r="O110"/>
  <c r="O148"/>
  <c r="K111"/>
  <c r="R123"/>
  <c r="P141"/>
  <c r="L141"/>
  <c r="H141"/>
  <c r="N141"/>
  <c r="I141"/>
  <c r="Q141"/>
  <c r="J141"/>
  <c r="O141"/>
  <c r="G141"/>
  <c r="M141"/>
  <c r="K141"/>
  <c r="O116"/>
  <c r="K116"/>
  <c r="G116"/>
  <c r="N116"/>
  <c r="I116"/>
  <c r="R116"/>
  <c r="O124"/>
  <c r="K124"/>
  <c r="G124"/>
  <c r="N124"/>
  <c r="I124"/>
  <c r="R124"/>
  <c r="L124"/>
  <c r="O131"/>
  <c r="K131"/>
  <c r="G131"/>
  <c r="N131"/>
  <c r="I131"/>
  <c r="R131"/>
  <c r="M131"/>
  <c r="H131"/>
  <c r="P131"/>
  <c r="O135"/>
  <c r="K135"/>
  <c r="G135"/>
  <c r="N135"/>
  <c r="I135"/>
  <c r="R135"/>
  <c r="M135"/>
  <c r="H135"/>
  <c r="P135"/>
  <c r="P154"/>
  <c r="L154"/>
  <c r="H154"/>
  <c r="N154"/>
  <c r="I154"/>
  <c r="O154"/>
  <c r="G154"/>
  <c r="M154"/>
  <c r="R154"/>
  <c r="P158"/>
  <c r="L158"/>
  <c r="H158"/>
  <c r="N158"/>
  <c r="I158"/>
  <c r="O158"/>
  <c r="G158"/>
  <c r="M158"/>
  <c r="R158"/>
  <c r="Q148"/>
  <c r="Q140"/>
  <c r="N107"/>
  <c r="R108"/>
  <c r="Q110"/>
  <c r="J110"/>
  <c r="N111"/>
  <c r="R112"/>
  <c r="R113"/>
  <c r="J114"/>
  <c r="M116"/>
  <c r="O117"/>
  <c r="K117"/>
  <c r="G117"/>
  <c r="N117"/>
  <c r="I117"/>
  <c r="L117"/>
  <c r="R117"/>
  <c r="J118"/>
  <c r="O121"/>
  <c r="K121"/>
  <c r="G121"/>
  <c r="N121"/>
  <c r="I121"/>
  <c r="L121"/>
  <c r="R121"/>
  <c r="J122"/>
  <c r="M124"/>
  <c r="Q131"/>
  <c r="G119" i="2"/>
  <c r="B135" i="10"/>
  <c r="Q135"/>
  <c r="M140"/>
  <c r="Q143"/>
  <c r="P145"/>
  <c r="L145"/>
  <c r="H145"/>
  <c r="N145"/>
  <c r="I145"/>
  <c r="Q145"/>
  <c r="J145"/>
  <c r="O145"/>
  <c r="G145"/>
  <c r="R145"/>
  <c r="J154"/>
  <c r="J158"/>
  <c r="L116"/>
  <c r="O120"/>
  <c r="K120"/>
  <c r="G120"/>
  <c r="N120"/>
  <c r="I120"/>
  <c r="L120"/>
  <c r="R120"/>
  <c r="O129"/>
  <c r="K129"/>
  <c r="G129"/>
  <c r="N129"/>
  <c r="I129"/>
  <c r="R129"/>
  <c r="M129"/>
  <c r="H129"/>
  <c r="P129"/>
  <c r="O133"/>
  <c r="K133"/>
  <c r="G133"/>
  <c r="N133"/>
  <c r="I133"/>
  <c r="R133"/>
  <c r="M133"/>
  <c r="H133"/>
  <c r="P133"/>
  <c r="O137"/>
  <c r="K137"/>
  <c r="G137"/>
  <c r="N137"/>
  <c r="I137"/>
  <c r="R137"/>
  <c r="M137"/>
  <c r="H137"/>
  <c r="P137"/>
  <c r="O139"/>
  <c r="K139"/>
  <c r="G139"/>
  <c r="N139"/>
  <c r="I139"/>
  <c r="R139"/>
  <c r="M139"/>
  <c r="H139"/>
  <c r="P139"/>
  <c r="P142"/>
  <c r="L142"/>
  <c r="H142"/>
  <c r="N142"/>
  <c r="I142"/>
  <c r="O142"/>
  <c r="G142"/>
  <c r="M142"/>
  <c r="R142"/>
  <c r="J148"/>
  <c r="J140"/>
  <c r="J107"/>
  <c r="N108"/>
  <c r="Q111"/>
  <c r="J111"/>
  <c r="M113"/>
  <c r="O114"/>
  <c r="K114"/>
  <c r="G114"/>
  <c r="N114"/>
  <c r="I114"/>
  <c r="L114"/>
  <c r="R114"/>
  <c r="H116"/>
  <c r="P116"/>
  <c r="M117"/>
  <c r="O118"/>
  <c r="K118"/>
  <c r="G118"/>
  <c r="N118"/>
  <c r="I118"/>
  <c r="L118"/>
  <c r="R118"/>
  <c r="H120"/>
  <c r="P120"/>
  <c r="O122"/>
  <c r="K122"/>
  <c r="G122"/>
  <c r="N122"/>
  <c r="I122"/>
  <c r="L122"/>
  <c r="R122"/>
  <c r="H124"/>
  <c r="P124"/>
  <c r="O128"/>
  <c r="K128"/>
  <c r="G128"/>
  <c r="N128"/>
  <c r="I128"/>
  <c r="R128"/>
  <c r="M128"/>
  <c r="H128"/>
  <c r="P128"/>
  <c r="J129"/>
  <c r="O130"/>
  <c r="K130"/>
  <c r="G130"/>
  <c r="N130"/>
  <c r="I130"/>
  <c r="R130"/>
  <c r="M130"/>
  <c r="H130"/>
  <c r="P130"/>
  <c r="J131"/>
  <c r="O132"/>
  <c r="K132"/>
  <c r="G132"/>
  <c r="N132"/>
  <c r="I132"/>
  <c r="R132"/>
  <c r="M132"/>
  <c r="H132"/>
  <c r="P132"/>
  <c r="J133"/>
  <c r="O134"/>
  <c r="K134"/>
  <c r="G134"/>
  <c r="N134"/>
  <c r="I134"/>
  <c r="R134"/>
  <c r="M134"/>
  <c r="H134"/>
  <c r="P134"/>
  <c r="J135"/>
  <c r="O136"/>
  <c r="K136"/>
  <c r="G136"/>
  <c r="N136"/>
  <c r="I136"/>
  <c r="R136"/>
  <c r="M136"/>
  <c r="H136"/>
  <c r="P136"/>
  <c r="J137"/>
  <c r="J139"/>
  <c r="K142"/>
  <c r="P146"/>
  <c r="L146"/>
  <c r="H146"/>
  <c r="N146"/>
  <c r="I146"/>
  <c r="O146"/>
  <c r="G146"/>
  <c r="M146"/>
  <c r="R146"/>
  <c r="K154"/>
  <c r="K158"/>
  <c r="P143"/>
  <c r="L143"/>
  <c r="H143"/>
  <c r="N143"/>
  <c r="I143"/>
  <c r="K143"/>
  <c r="R143"/>
  <c r="P147"/>
  <c r="L147"/>
  <c r="H147"/>
  <c r="N147"/>
  <c r="I147"/>
  <c r="K147"/>
  <c r="R147"/>
  <c r="P159"/>
  <c r="L159"/>
  <c r="H159"/>
  <c r="N159"/>
  <c r="I159"/>
  <c r="K159"/>
  <c r="R159"/>
  <c r="I107"/>
  <c r="M107"/>
  <c r="I108"/>
  <c r="M108"/>
  <c r="I109"/>
  <c r="M109"/>
  <c r="I110"/>
  <c r="M110"/>
  <c r="I111"/>
  <c r="M111"/>
  <c r="I112"/>
  <c r="M112"/>
  <c r="O113"/>
  <c r="K113"/>
  <c r="I113"/>
  <c r="N113"/>
  <c r="P140"/>
  <c r="L140"/>
  <c r="H140"/>
  <c r="N140"/>
  <c r="I140"/>
  <c r="K140"/>
  <c r="R140"/>
  <c r="M143"/>
  <c r="P144"/>
  <c r="H144"/>
  <c r="N144"/>
  <c r="K144"/>
  <c r="M147"/>
  <c r="P148"/>
  <c r="L148"/>
  <c r="H148"/>
  <c r="N148"/>
  <c r="I148"/>
  <c r="K148"/>
  <c r="R148"/>
  <c r="P152"/>
  <c r="L152"/>
  <c r="H152"/>
  <c r="N152"/>
  <c r="I152"/>
  <c r="K152"/>
  <c r="R152"/>
  <c r="M159"/>
  <c r="CY24" i="6"/>
  <c r="CY31"/>
  <c r="CY41"/>
  <c r="CY50"/>
  <c r="CY53"/>
  <c r="CY5"/>
  <c r="CY4"/>
  <c r="CZ24"/>
  <c r="CZ31"/>
  <c r="CZ41"/>
  <c r="CZ50"/>
  <c r="CZ53"/>
  <c r="CZ5"/>
  <c r="CZ4"/>
  <c r="DA24"/>
  <c r="DA31"/>
  <c r="DA41"/>
  <c r="DA50"/>
  <c r="DA53"/>
  <c r="DA5"/>
  <c r="DA4"/>
  <c r="DB24"/>
  <c r="DB31"/>
  <c r="DB41"/>
  <c r="DB50"/>
  <c r="DB53"/>
  <c r="DB5"/>
  <c r="DB4"/>
  <c r="DC24"/>
  <c r="DC31"/>
  <c r="DC41"/>
  <c r="DC50"/>
  <c r="DC53"/>
  <c r="DC5"/>
  <c r="DC4"/>
  <c r="DD24"/>
  <c r="DD31"/>
  <c r="DD41"/>
  <c r="DD50"/>
  <c r="DD53"/>
  <c r="DD5"/>
  <c r="DD4"/>
  <c r="DE24"/>
  <c r="DE31"/>
  <c r="DE41"/>
  <c r="DE50"/>
  <c r="DE53"/>
  <c r="DE5"/>
  <c r="DE4"/>
  <c r="DF24"/>
  <c r="DF31"/>
  <c r="DF41"/>
  <c r="DF50"/>
  <c r="DF53"/>
  <c r="DF5"/>
  <c r="DF4"/>
  <c r="DG24"/>
  <c r="DG31"/>
  <c r="DG41"/>
  <c r="DG50"/>
  <c r="DG53"/>
  <c r="DG5"/>
  <c r="DG4"/>
  <c r="DH24"/>
  <c r="DH31"/>
  <c r="DH41"/>
  <c r="DH50"/>
  <c r="DH53"/>
  <c r="DH5"/>
  <c r="DH4"/>
  <c r="DI24"/>
  <c r="DI31"/>
  <c r="DI41"/>
  <c r="DI50"/>
  <c r="DI53"/>
  <c r="DI5"/>
  <c r="DI4"/>
  <c r="CX24"/>
  <c r="CX31"/>
  <c r="CX41"/>
  <c r="CX50"/>
  <c r="CX53"/>
  <c r="CX5"/>
  <c r="CX4"/>
  <c r="DI57"/>
  <c r="DI56"/>
  <c r="DH57"/>
  <c r="DH56"/>
  <c r="DG57"/>
  <c r="DG56"/>
  <c r="DF57"/>
  <c r="DF56"/>
  <c r="DE57"/>
  <c r="DE56"/>
  <c r="DD57"/>
  <c r="DD56"/>
  <c r="DC57"/>
  <c r="DC56"/>
  <c r="DB57"/>
  <c r="DB56"/>
  <c r="DA57"/>
  <c r="DA56"/>
  <c r="CZ57"/>
  <c r="CZ56"/>
  <c r="CY57"/>
  <c r="CY56"/>
  <c r="CX57"/>
  <c r="CX56"/>
  <c r="DI47"/>
  <c r="DH47"/>
  <c r="DG47"/>
  <c r="DF47"/>
  <c r="DE47"/>
  <c r="DD47"/>
  <c r="DC47"/>
  <c r="DB47"/>
  <c r="DA47"/>
  <c r="CZ47"/>
  <c r="CY47"/>
  <c r="CX47"/>
  <c r="R20" i="4"/>
  <c r="Q20"/>
  <c r="P20"/>
  <c r="O20"/>
  <c r="N20"/>
  <c r="M20"/>
  <c r="L20"/>
  <c r="K20"/>
  <c r="J20"/>
  <c r="I20"/>
  <c r="H20"/>
  <c r="R12"/>
  <c r="R13"/>
  <c r="R14"/>
  <c r="R15"/>
  <c r="R16"/>
  <c r="R17"/>
  <c r="R18"/>
  <c r="R19"/>
  <c r="Q12"/>
  <c r="Q13"/>
  <c r="Q14"/>
  <c r="Q15"/>
  <c r="Q16"/>
  <c r="Q17"/>
  <c r="Q18"/>
  <c r="Q19"/>
  <c r="P12"/>
  <c r="P13"/>
  <c r="P14"/>
  <c r="P15"/>
  <c r="P16"/>
  <c r="P17"/>
  <c r="P18"/>
  <c r="P19"/>
  <c r="O12"/>
  <c r="O13"/>
  <c r="O14"/>
  <c r="O15"/>
  <c r="O16"/>
  <c r="O17"/>
  <c r="O18"/>
  <c r="O19"/>
  <c r="N12"/>
  <c r="N13"/>
  <c r="N14"/>
  <c r="N15"/>
  <c r="N16"/>
  <c r="N17"/>
  <c r="N18"/>
  <c r="N19"/>
  <c r="M12"/>
  <c r="M13"/>
  <c r="M14"/>
  <c r="M15"/>
  <c r="M16"/>
  <c r="M17"/>
  <c r="M18"/>
  <c r="M19"/>
  <c r="L12"/>
  <c r="L13"/>
  <c r="L14"/>
  <c r="L15"/>
  <c r="L16"/>
  <c r="L17"/>
  <c r="L18"/>
  <c r="L19"/>
  <c r="K12"/>
  <c r="K13"/>
  <c r="K14"/>
  <c r="K15"/>
  <c r="K16"/>
  <c r="K17"/>
  <c r="K18"/>
  <c r="K19"/>
  <c r="J12"/>
  <c r="J13"/>
  <c r="J14"/>
  <c r="J15"/>
  <c r="J16"/>
  <c r="J17"/>
  <c r="J18"/>
  <c r="J19"/>
  <c r="I12"/>
  <c r="I13"/>
  <c r="I14"/>
  <c r="I15"/>
  <c r="I16"/>
  <c r="I17"/>
  <c r="I18"/>
  <c r="I19"/>
  <c r="H12"/>
  <c r="H13"/>
  <c r="H14"/>
  <c r="H15"/>
  <c r="H16"/>
  <c r="H17"/>
  <c r="H18"/>
  <c r="H19"/>
  <c r="R25"/>
  <c r="R26"/>
  <c r="R27"/>
  <c r="R28"/>
  <c r="R29"/>
  <c r="Q25"/>
  <c r="Q26"/>
  <c r="Q27"/>
  <c r="Q28"/>
  <c r="Q29"/>
  <c r="P25"/>
  <c r="P26"/>
  <c r="P27"/>
  <c r="P28"/>
  <c r="P29"/>
  <c r="O25"/>
  <c r="O26"/>
  <c r="O27"/>
  <c r="O28"/>
  <c r="O29"/>
  <c r="N25"/>
  <c r="N26"/>
  <c r="N27"/>
  <c r="N28"/>
  <c r="N29"/>
  <c r="M25"/>
  <c r="M26"/>
  <c r="M27"/>
  <c r="M28"/>
  <c r="M29"/>
  <c r="L25"/>
  <c r="L26"/>
  <c r="L27"/>
  <c r="L28"/>
  <c r="L29"/>
  <c r="K25"/>
  <c r="K26"/>
  <c r="K27"/>
  <c r="K28"/>
  <c r="K29"/>
  <c r="J25"/>
  <c r="J26"/>
  <c r="J27"/>
  <c r="J28"/>
  <c r="J29"/>
  <c r="I25"/>
  <c r="I26"/>
  <c r="I27"/>
  <c r="I28"/>
  <c r="I29"/>
  <c r="H25"/>
  <c r="H26"/>
  <c r="H27"/>
  <c r="H28"/>
  <c r="H29"/>
  <c r="G12"/>
  <c r="G13"/>
  <c r="G14"/>
  <c r="G15"/>
  <c r="G16"/>
  <c r="G17"/>
  <c r="G18"/>
  <c r="G19"/>
  <c r="G20"/>
  <c r="G25"/>
  <c r="G26"/>
  <c r="G27"/>
  <c r="G28"/>
  <c r="G29"/>
  <c r="DI392" i="6"/>
  <c r="DI391"/>
  <c r="DH392"/>
  <c r="DH391"/>
  <c r="DG392"/>
  <c r="DG391"/>
  <c r="DF392"/>
  <c r="DF391"/>
  <c r="DE392"/>
  <c r="DE391"/>
  <c r="DD392"/>
  <c r="DD391"/>
  <c r="DC392"/>
  <c r="DC391"/>
  <c r="DB392"/>
  <c r="DB391"/>
  <c r="DA392"/>
  <c r="DA391"/>
  <c r="CZ392"/>
  <c r="CZ391"/>
  <c r="CY392"/>
  <c r="CY391"/>
  <c r="CX392"/>
  <c r="CX391"/>
  <c r="CW392"/>
  <c r="CW391"/>
  <c r="CV392"/>
  <c r="CV391"/>
  <c r="CU392"/>
  <c r="CU391"/>
  <c r="CT392"/>
  <c r="CT391"/>
  <c r="CS392"/>
  <c r="CS391"/>
  <c r="CR392"/>
  <c r="CR391"/>
  <c r="CQ392"/>
  <c r="CQ391"/>
  <c r="CP392"/>
  <c r="CP391"/>
  <c r="CO392"/>
  <c r="CO391"/>
  <c r="CN392"/>
  <c r="CN391"/>
  <c r="CM392"/>
  <c r="CM391"/>
  <c r="CL392"/>
  <c r="CL391"/>
  <c r="A107" i="4"/>
  <c r="G101"/>
  <c r="G107"/>
  <c r="DI309" i="6"/>
  <c r="R50" i="8"/>
  <c r="Q50"/>
  <c r="P50"/>
  <c r="O50"/>
  <c r="N50"/>
  <c r="M50"/>
  <c r="L50"/>
  <c r="K50"/>
  <c r="J50"/>
  <c r="I50"/>
  <c r="H50"/>
  <c r="G50"/>
  <c r="R55" i="4"/>
  <c r="Q55"/>
  <c r="P55"/>
  <c r="O55"/>
  <c r="N55"/>
  <c r="M55"/>
  <c r="L55"/>
  <c r="K55"/>
  <c r="J55"/>
  <c r="I55"/>
  <c r="H55"/>
  <c r="G55"/>
  <c r="G220" i="2"/>
  <c r="B55" i="4"/>
  <c r="B55" i="3"/>
  <c r="R55" i="8"/>
  <c r="Q55"/>
  <c r="P55"/>
  <c r="O55"/>
  <c r="N55"/>
  <c r="M55"/>
  <c r="L55"/>
  <c r="K55"/>
  <c r="J55"/>
  <c r="I55"/>
  <c r="H55"/>
  <c r="G55"/>
  <c r="M61" i="3"/>
  <c r="L61"/>
  <c r="G206" i="2"/>
  <c r="B54" i="4"/>
  <c r="A159" i="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T102"/>
  <c r="R100"/>
  <c r="Q100"/>
  <c r="P100"/>
  <c r="O100"/>
  <c r="N100"/>
  <c r="M100"/>
  <c r="L100"/>
  <c r="K100"/>
  <c r="J100"/>
  <c r="I100"/>
  <c r="H100"/>
  <c r="G100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2"/>
  <c r="Q62"/>
  <c r="P62"/>
  <c r="O62"/>
  <c r="N62"/>
  <c r="M62"/>
  <c r="L62"/>
  <c r="K62"/>
  <c r="J62"/>
  <c r="I62"/>
  <c r="H62"/>
  <c r="G62"/>
  <c r="R59"/>
  <c r="Q59"/>
  <c r="P59"/>
  <c r="O59"/>
  <c r="N59"/>
  <c r="M59"/>
  <c r="L59"/>
  <c r="K59"/>
  <c r="J59"/>
  <c r="I59"/>
  <c r="H59"/>
  <c r="G59"/>
  <c r="R58"/>
  <c r="Q58"/>
  <c r="P58"/>
  <c r="O58"/>
  <c r="N58"/>
  <c r="M58"/>
  <c r="L58"/>
  <c r="K58"/>
  <c r="J58"/>
  <c r="I58"/>
  <c r="H58"/>
  <c r="G58"/>
  <c r="R57"/>
  <c r="R56"/>
  <c r="Q57"/>
  <c r="P57"/>
  <c r="O57"/>
  <c r="O56"/>
  <c r="N57"/>
  <c r="M57"/>
  <c r="L57"/>
  <c r="L56"/>
  <c r="K57"/>
  <c r="K56"/>
  <c r="J57"/>
  <c r="I57"/>
  <c r="H57"/>
  <c r="G57"/>
  <c r="G56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Q43"/>
  <c r="P44"/>
  <c r="P43"/>
  <c r="O44"/>
  <c r="O43"/>
  <c r="N44"/>
  <c r="M44"/>
  <c r="M43"/>
  <c r="L44"/>
  <c r="L43"/>
  <c r="K44"/>
  <c r="K43"/>
  <c r="J44"/>
  <c r="I44"/>
  <c r="H44"/>
  <c r="H43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R32"/>
  <c r="Q33"/>
  <c r="Q32"/>
  <c r="Q30"/>
  <c r="P33"/>
  <c r="O33"/>
  <c r="N33"/>
  <c r="M33"/>
  <c r="L33"/>
  <c r="K33"/>
  <c r="J33"/>
  <c r="J32"/>
  <c r="I33"/>
  <c r="H33"/>
  <c r="G33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R11"/>
  <c r="R10"/>
  <c r="Q12"/>
  <c r="Q11"/>
  <c r="Q10"/>
  <c r="Q54"/>
  <c r="P12"/>
  <c r="O12"/>
  <c r="N12"/>
  <c r="M12"/>
  <c r="L12"/>
  <c r="K12"/>
  <c r="K11"/>
  <c r="K10"/>
  <c r="J12"/>
  <c r="I12"/>
  <c r="H12"/>
  <c r="G12"/>
  <c r="G11"/>
  <c r="G10"/>
  <c r="R5"/>
  <c r="Q5"/>
  <c r="P5"/>
  <c r="O5"/>
  <c r="N5"/>
  <c r="M5"/>
  <c r="L5"/>
  <c r="K5"/>
  <c r="J5"/>
  <c r="I5"/>
  <c r="H5"/>
  <c r="G5"/>
  <c r="G254" i="2"/>
  <c r="H21" i="1"/>
  <c r="H17"/>
  <c r="H13"/>
  <c r="D17"/>
  <c r="D21"/>
  <c r="R6" i="3"/>
  <c r="N6"/>
  <c r="O6"/>
  <c r="R5" i="8"/>
  <c r="Q5"/>
  <c r="P5"/>
  <c r="O5"/>
  <c r="N5"/>
  <c r="M5"/>
  <c r="L5"/>
  <c r="K5"/>
  <c r="J5"/>
  <c r="I5"/>
  <c r="H5"/>
  <c r="G5"/>
  <c r="H5" i="4"/>
  <c r="I5"/>
  <c r="J5"/>
  <c r="K5"/>
  <c r="L5"/>
  <c r="M5"/>
  <c r="N5"/>
  <c r="O5"/>
  <c r="P5"/>
  <c r="Q5"/>
  <c r="R5"/>
  <c r="G5"/>
  <c r="CL277" i="6"/>
  <c r="CL283"/>
  <c r="CL291"/>
  <c r="CL298"/>
  <c r="CL308"/>
  <c r="CL312"/>
  <c r="CL315"/>
  <c r="CL319"/>
  <c r="CL323"/>
  <c r="CL334"/>
  <c r="CL342"/>
  <c r="CL348"/>
  <c r="CL356"/>
  <c r="CL358"/>
  <c r="CL333"/>
  <c r="CL363"/>
  <c r="CL373"/>
  <c r="CL381"/>
  <c r="G252" i="2"/>
  <c r="I8" i="11"/>
  <c r="I8" i="3"/>
  <c r="P8"/>
  <c r="S8"/>
  <c r="G250" i="2"/>
  <c r="G249"/>
  <c r="CL362" i="6"/>
  <c r="CW406"/>
  <c r="CV406"/>
  <c r="CU406"/>
  <c r="CT406"/>
  <c r="CS406"/>
  <c r="CR406"/>
  <c r="CQ406"/>
  <c r="CP406"/>
  <c r="CO406"/>
  <c r="CN406"/>
  <c r="CM406"/>
  <c r="CL406"/>
  <c r="CW402"/>
  <c r="CV402"/>
  <c r="CU402"/>
  <c r="CT402"/>
  <c r="CS402"/>
  <c r="CR402"/>
  <c r="CQ402"/>
  <c r="CP402"/>
  <c r="CO402"/>
  <c r="CN402"/>
  <c r="CM402"/>
  <c r="CL402"/>
  <c r="CW399"/>
  <c r="CV399"/>
  <c r="CU399"/>
  <c r="CT399"/>
  <c r="CS399"/>
  <c r="CR399"/>
  <c r="CQ399"/>
  <c r="CP399"/>
  <c r="CO399"/>
  <c r="CN399"/>
  <c r="CM399"/>
  <c r="CL399"/>
  <c r="CW398"/>
  <c r="CV398"/>
  <c r="CU398"/>
  <c r="CT398"/>
  <c r="CS398"/>
  <c r="CR398"/>
  <c r="CQ398"/>
  <c r="CP398"/>
  <c r="CO398"/>
  <c r="CN398"/>
  <c r="CM398"/>
  <c r="CL398"/>
  <c r="CW381"/>
  <c r="CV381"/>
  <c r="CU381"/>
  <c r="CT381"/>
  <c r="CS381"/>
  <c r="CR381"/>
  <c r="CQ381"/>
  <c r="CP381"/>
  <c r="CO381"/>
  <c r="CN381"/>
  <c r="CM381"/>
  <c r="CW373"/>
  <c r="CV373"/>
  <c r="CU373"/>
  <c r="CT373"/>
  <c r="CS373"/>
  <c r="CR373"/>
  <c r="CQ373"/>
  <c r="CP373"/>
  <c r="CO373"/>
  <c r="CN373"/>
  <c r="CM373"/>
  <c r="CW363"/>
  <c r="CW362"/>
  <c r="CV363"/>
  <c r="CU363"/>
  <c r="CT363"/>
  <c r="CS363"/>
  <c r="CS362"/>
  <c r="CR363"/>
  <c r="CQ363"/>
  <c r="CP363"/>
  <c r="CO363"/>
  <c r="CO362"/>
  <c r="CN363"/>
  <c r="CM363"/>
  <c r="CP362"/>
  <c r="CW358"/>
  <c r="CV358"/>
  <c r="CU358"/>
  <c r="CT358"/>
  <c r="CS358"/>
  <c r="CR358"/>
  <c r="CQ358"/>
  <c r="CP358"/>
  <c r="CO358"/>
  <c r="CN358"/>
  <c r="CM358"/>
  <c r="CW356"/>
  <c r="CV356"/>
  <c r="CU356"/>
  <c r="CT356"/>
  <c r="CS356"/>
  <c r="CR356"/>
  <c r="CQ356"/>
  <c r="CP356"/>
  <c r="CO356"/>
  <c r="CN356"/>
  <c r="CM356"/>
  <c r="CW348"/>
  <c r="CV348"/>
  <c r="CU348"/>
  <c r="CT348"/>
  <c r="CS348"/>
  <c r="CR348"/>
  <c r="CQ348"/>
  <c r="CP348"/>
  <c r="CO348"/>
  <c r="CN348"/>
  <c r="CM348"/>
  <c r="CW342"/>
  <c r="CV342"/>
  <c r="CU342"/>
  <c r="CT342"/>
  <c r="CS342"/>
  <c r="CR342"/>
  <c r="CQ342"/>
  <c r="CP342"/>
  <c r="CO342"/>
  <c r="CN342"/>
  <c r="CM342"/>
  <c r="CW334"/>
  <c r="CV334"/>
  <c r="CU334"/>
  <c r="CT334"/>
  <c r="CS334"/>
  <c r="CS333"/>
  <c r="CR334"/>
  <c r="CQ334"/>
  <c r="CP334"/>
  <c r="CO334"/>
  <c r="CN334"/>
  <c r="CM334"/>
  <c r="CW323"/>
  <c r="CV323"/>
  <c r="CU323"/>
  <c r="CT323"/>
  <c r="CS323"/>
  <c r="CR323"/>
  <c r="CQ323"/>
  <c r="CP323"/>
  <c r="CO323"/>
  <c r="CN323"/>
  <c r="CM323"/>
  <c r="CW319"/>
  <c r="CV319"/>
  <c r="CU319"/>
  <c r="CT319"/>
  <c r="CS319"/>
  <c r="CR319"/>
  <c r="CQ319"/>
  <c r="CP319"/>
  <c r="CO319"/>
  <c r="CN319"/>
  <c r="CM319"/>
  <c r="CW315"/>
  <c r="CV315"/>
  <c r="CU315"/>
  <c r="CT315"/>
  <c r="CS315"/>
  <c r="CR315"/>
  <c r="CQ315"/>
  <c r="CP315"/>
  <c r="CO315"/>
  <c r="CN315"/>
  <c r="CM315"/>
  <c r="CW312"/>
  <c r="CV312"/>
  <c r="CU312"/>
  <c r="CT312"/>
  <c r="CS312"/>
  <c r="CR312"/>
  <c r="CQ312"/>
  <c r="CP312"/>
  <c r="CO312"/>
  <c r="CN312"/>
  <c r="CM312"/>
  <c r="CW308"/>
  <c r="CV308"/>
  <c r="CU308"/>
  <c r="CT308"/>
  <c r="CS308"/>
  <c r="CR308"/>
  <c r="CQ308"/>
  <c r="CP308"/>
  <c r="CO308"/>
  <c r="CN308"/>
  <c r="CM308"/>
  <c r="CW298"/>
  <c r="CV298"/>
  <c r="CU298"/>
  <c r="CT298"/>
  <c r="CS298"/>
  <c r="CR298"/>
  <c r="CQ298"/>
  <c r="CP298"/>
  <c r="CO298"/>
  <c r="CN298"/>
  <c r="CM298"/>
  <c r="CW291"/>
  <c r="CV291"/>
  <c r="CU291"/>
  <c r="CT291"/>
  <c r="CS291"/>
  <c r="CR291"/>
  <c r="CQ291"/>
  <c r="CP291"/>
  <c r="CO291"/>
  <c r="CN291"/>
  <c r="CM291"/>
  <c r="CW283"/>
  <c r="CV283"/>
  <c r="CU283"/>
  <c r="CT283"/>
  <c r="CS283"/>
  <c r="CR283"/>
  <c r="CQ283"/>
  <c r="CP283"/>
  <c r="CO283"/>
  <c r="CN283"/>
  <c r="CM283"/>
  <c r="CW277"/>
  <c r="CV277"/>
  <c r="CU277"/>
  <c r="CT277"/>
  <c r="CS277"/>
  <c r="CR277"/>
  <c r="CQ277"/>
  <c r="CP277"/>
  <c r="CO277"/>
  <c r="CN277"/>
  <c r="CM277"/>
  <c r="CW272"/>
  <c r="CV272"/>
  <c r="CU272"/>
  <c r="CT272"/>
  <c r="CS272"/>
  <c r="CR272"/>
  <c r="CQ272"/>
  <c r="CP272"/>
  <c r="CO272"/>
  <c r="CN272"/>
  <c r="CM272"/>
  <c r="CL272"/>
  <c r="CW256"/>
  <c r="CV256"/>
  <c r="CU256"/>
  <c r="CT256"/>
  <c r="CS256"/>
  <c r="CR256"/>
  <c r="CQ256"/>
  <c r="CP256"/>
  <c r="CO256"/>
  <c r="CN256"/>
  <c r="CM256"/>
  <c r="CL256"/>
  <c r="CW246"/>
  <c r="CV246"/>
  <c r="CU246"/>
  <c r="CT246"/>
  <c r="CS246"/>
  <c r="CR246"/>
  <c r="CQ246"/>
  <c r="CP246"/>
  <c r="CO246"/>
  <c r="CN246"/>
  <c r="CM246"/>
  <c r="CL246"/>
  <c r="CW239"/>
  <c r="CV239"/>
  <c r="CU239"/>
  <c r="CT239"/>
  <c r="CS239"/>
  <c r="CR239"/>
  <c r="CQ239"/>
  <c r="CP239"/>
  <c r="CO239"/>
  <c r="CN239"/>
  <c r="CM239"/>
  <c r="CL239"/>
  <c r="CW234"/>
  <c r="CV234"/>
  <c r="CU234"/>
  <c r="CT234"/>
  <c r="CS234"/>
  <c r="CR234"/>
  <c r="CQ234"/>
  <c r="CP234"/>
  <c r="CO234"/>
  <c r="CN234"/>
  <c r="CM234"/>
  <c r="CL234"/>
  <c r="CW225"/>
  <c r="CV225"/>
  <c r="CU225"/>
  <c r="CT225"/>
  <c r="CS225"/>
  <c r="CR225"/>
  <c r="CQ225"/>
  <c r="CP225"/>
  <c r="CO225"/>
  <c r="CN225"/>
  <c r="CM225"/>
  <c r="CL225"/>
  <c r="R101" i="4"/>
  <c r="Q101"/>
  <c r="P101"/>
  <c r="O101"/>
  <c r="N101"/>
  <c r="M101"/>
  <c r="L101"/>
  <c r="K101"/>
  <c r="J101"/>
  <c r="I101"/>
  <c r="H101"/>
  <c r="R101" i="8"/>
  <c r="Q101"/>
  <c r="P101"/>
  <c r="O101"/>
  <c r="N101"/>
  <c r="M101"/>
  <c r="L101"/>
  <c r="K101"/>
  <c r="J101"/>
  <c r="I101"/>
  <c r="H101"/>
  <c r="G10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T103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54"/>
  <c r="Q54"/>
  <c r="P54"/>
  <c r="O54"/>
  <c r="N54"/>
  <c r="M54"/>
  <c r="L54"/>
  <c r="K54"/>
  <c r="J54"/>
  <c r="I54"/>
  <c r="H54"/>
  <c r="G54"/>
  <c r="R60"/>
  <c r="Q60"/>
  <c r="P60"/>
  <c r="O60"/>
  <c r="N60"/>
  <c r="M60"/>
  <c r="L60"/>
  <c r="K60"/>
  <c r="J60"/>
  <c r="I60"/>
  <c r="H60"/>
  <c r="G60"/>
  <c r="R59"/>
  <c r="Q59"/>
  <c r="P59"/>
  <c r="P58"/>
  <c r="O59"/>
  <c r="N59"/>
  <c r="N58"/>
  <c r="M59"/>
  <c r="L59"/>
  <c r="K59"/>
  <c r="J59"/>
  <c r="I59"/>
  <c r="H59"/>
  <c r="G59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R43"/>
  <c r="Q44"/>
  <c r="P44"/>
  <c r="O44"/>
  <c r="N44"/>
  <c r="M44"/>
  <c r="L44"/>
  <c r="K44"/>
  <c r="J44"/>
  <c r="J43"/>
  <c r="I44"/>
  <c r="H44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R32"/>
  <c r="R30"/>
  <c r="Q33"/>
  <c r="Q32"/>
  <c r="P33"/>
  <c r="P32"/>
  <c r="O33"/>
  <c r="O32"/>
  <c r="N33"/>
  <c r="N32"/>
  <c r="M33"/>
  <c r="M32"/>
  <c r="L33"/>
  <c r="K33"/>
  <c r="J33"/>
  <c r="I33"/>
  <c r="I32"/>
  <c r="H33"/>
  <c r="H32"/>
  <c r="G33"/>
  <c r="G32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Q12"/>
  <c r="P12"/>
  <c r="O12"/>
  <c r="O11"/>
  <c r="O10"/>
  <c r="CT197" i="6"/>
  <c r="N12" i="8"/>
  <c r="M12"/>
  <c r="M11"/>
  <c r="M10"/>
  <c r="CR197" i="6"/>
  <c r="L12" i="8"/>
  <c r="K12"/>
  <c r="J12"/>
  <c r="I12"/>
  <c r="H12"/>
  <c r="G12"/>
  <c r="DH373" i="6"/>
  <c r="DG373"/>
  <c r="DF373"/>
  <c r="DE373"/>
  <c r="DD373"/>
  <c r="DC373"/>
  <c r="DB373"/>
  <c r="DA373"/>
  <c r="CZ373"/>
  <c r="CY373"/>
  <c r="CX373"/>
  <c r="DI319"/>
  <c r="DH319"/>
  <c r="DG319"/>
  <c r="DF319"/>
  <c r="DE319"/>
  <c r="DD319"/>
  <c r="DC319"/>
  <c r="DB319"/>
  <c r="DA319"/>
  <c r="CZ319"/>
  <c r="CY319"/>
  <c r="CX319"/>
  <c r="DI323"/>
  <c r="DH323"/>
  <c r="DG323"/>
  <c r="DF323"/>
  <c r="DE323"/>
  <c r="DD323"/>
  <c r="DC323"/>
  <c r="DB323"/>
  <c r="DA323"/>
  <c r="CZ323"/>
  <c r="CY323"/>
  <c r="CX323"/>
  <c r="DI315"/>
  <c r="DH315"/>
  <c r="DG315"/>
  <c r="DF315"/>
  <c r="DE315"/>
  <c r="DD315"/>
  <c r="DC315"/>
  <c r="DB315"/>
  <c r="DA315"/>
  <c r="CZ315"/>
  <c r="CY315"/>
  <c r="CX315"/>
  <c r="DI312"/>
  <c r="DH312"/>
  <c r="DG312"/>
  <c r="DF312"/>
  <c r="DE312"/>
  <c r="DD312"/>
  <c r="DC312"/>
  <c r="DB312"/>
  <c r="DA312"/>
  <c r="CZ312"/>
  <c r="CY312"/>
  <c r="CX312"/>
  <c r="DI308"/>
  <c r="DH308"/>
  <c r="DG308"/>
  <c r="DF308"/>
  <c r="DE308"/>
  <c r="DD308"/>
  <c r="DC308"/>
  <c r="DB308"/>
  <c r="DA308"/>
  <c r="CZ308"/>
  <c r="CY308"/>
  <c r="CX308"/>
  <c r="DI298"/>
  <c r="DH298"/>
  <c r="DG298"/>
  <c r="DF298"/>
  <c r="DE298"/>
  <c r="DD298"/>
  <c r="DC298"/>
  <c r="DB298"/>
  <c r="DA298"/>
  <c r="CZ298"/>
  <c r="CY298"/>
  <c r="CX298"/>
  <c r="DI283"/>
  <c r="DH283"/>
  <c r="DG283"/>
  <c r="DF283"/>
  <c r="DE283"/>
  <c r="DD283"/>
  <c r="DC283"/>
  <c r="DB283"/>
  <c r="DA283"/>
  <c r="CZ283"/>
  <c r="CY283"/>
  <c r="CX283"/>
  <c r="DI277"/>
  <c r="DH277"/>
  <c r="DG277"/>
  <c r="DF277"/>
  <c r="DE277"/>
  <c r="DD277"/>
  <c r="DC277"/>
  <c r="DB277"/>
  <c r="DA277"/>
  <c r="CZ277"/>
  <c r="CY277"/>
  <c r="CX277"/>
  <c r="DI272"/>
  <c r="DH272"/>
  <c r="DG272"/>
  <c r="DF272"/>
  <c r="DE272"/>
  <c r="DD272"/>
  <c r="DC272"/>
  <c r="DB272"/>
  <c r="DA272"/>
  <c r="CZ272"/>
  <c r="CY272"/>
  <c r="CX272"/>
  <c r="CX239"/>
  <c r="DI334"/>
  <c r="DH334"/>
  <c r="DG334"/>
  <c r="DF334"/>
  <c r="DE334"/>
  <c r="DD334"/>
  <c r="DC334"/>
  <c r="DB334"/>
  <c r="DA334"/>
  <c r="CZ334"/>
  <c r="CY334"/>
  <c r="CX334"/>
  <c r="DI342"/>
  <c r="DH342"/>
  <c r="DG342"/>
  <c r="DF342"/>
  <c r="DE342"/>
  <c r="DD342"/>
  <c r="DC342"/>
  <c r="DB342"/>
  <c r="DA342"/>
  <c r="CZ342"/>
  <c r="CY342"/>
  <c r="CX342"/>
  <c r="DI348"/>
  <c r="DH348"/>
  <c r="DG348"/>
  <c r="DF348"/>
  <c r="DE348"/>
  <c r="DD348"/>
  <c r="DC348"/>
  <c r="DB348"/>
  <c r="DA348"/>
  <c r="CZ348"/>
  <c r="CY348"/>
  <c r="CX348"/>
  <c r="DI356"/>
  <c r="DH356"/>
  <c r="DG356"/>
  <c r="DF356"/>
  <c r="DE356"/>
  <c r="DD356"/>
  <c r="DC356"/>
  <c r="DB356"/>
  <c r="DA356"/>
  <c r="CZ356"/>
  <c r="CY356"/>
  <c r="CX356"/>
  <c r="DI358"/>
  <c r="DH358"/>
  <c r="DG358"/>
  <c r="DF358"/>
  <c r="DE358"/>
  <c r="DD358"/>
  <c r="DC358"/>
  <c r="DB358"/>
  <c r="DA358"/>
  <c r="CZ358"/>
  <c r="CY358"/>
  <c r="CX358"/>
  <c r="DH363"/>
  <c r="DG363"/>
  <c r="DF363"/>
  <c r="DE363"/>
  <c r="DD363"/>
  <c r="DC363"/>
  <c r="DB363"/>
  <c r="DA363"/>
  <c r="CZ363"/>
  <c r="CY363"/>
  <c r="CX363"/>
  <c r="DI381"/>
  <c r="DH381"/>
  <c r="DG381"/>
  <c r="DF381"/>
  <c r="DE381"/>
  <c r="DD381"/>
  <c r="DC381"/>
  <c r="DB381"/>
  <c r="DA381"/>
  <c r="CZ381"/>
  <c r="CY381"/>
  <c r="CX381"/>
  <c r="CY399"/>
  <c r="CY402"/>
  <c r="CY398"/>
  <c r="DI399"/>
  <c r="DH399"/>
  <c r="DG399"/>
  <c r="DG402"/>
  <c r="DG398"/>
  <c r="DF399"/>
  <c r="DE399"/>
  <c r="DD399"/>
  <c r="DC399"/>
  <c r="DB399"/>
  <c r="DA399"/>
  <c r="CZ399"/>
  <c r="CX399"/>
  <c r="DI402"/>
  <c r="DH402"/>
  <c r="DF402"/>
  <c r="DE402"/>
  <c r="DD402"/>
  <c r="DC402"/>
  <c r="DB402"/>
  <c r="DA402"/>
  <c r="CZ402"/>
  <c r="CX402"/>
  <c r="DI406"/>
  <c r="DH406"/>
  <c r="DG406"/>
  <c r="DF406"/>
  <c r="DE406"/>
  <c r="DD406"/>
  <c r="DC406"/>
  <c r="DB406"/>
  <c r="DA406"/>
  <c r="CZ406"/>
  <c r="CY406"/>
  <c r="CX406"/>
  <c r="DI256"/>
  <c r="DH256"/>
  <c r="DG256"/>
  <c r="DF256"/>
  <c r="DE256"/>
  <c r="DD256"/>
  <c r="DC256"/>
  <c r="DB256"/>
  <c r="DA256"/>
  <c r="CZ256"/>
  <c r="CY256"/>
  <c r="CX256"/>
  <c r="DI246"/>
  <c r="DH246"/>
  <c r="DG246"/>
  <c r="DF246"/>
  <c r="DE246"/>
  <c r="DD246"/>
  <c r="DC246"/>
  <c r="DB246"/>
  <c r="DA246"/>
  <c r="CZ246"/>
  <c r="CY246"/>
  <c r="CX246"/>
  <c r="DI239"/>
  <c r="DH239"/>
  <c r="DG239"/>
  <c r="DF239"/>
  <c r="DE239"/>
  <c r="DD239"/>
  <c r="DC239"/>
  <c r="DB239"/>
  <c r="DA239"/>
  <c r="CZ239"/>
  <c r="CY239"/>
  <c r="DI234"/>
  <c r="DH234"/>
  <c r="DG234"/>
  <c r="DF234"/>
  <c r="DE234"/>
  <c r="DD234"/>
  <c r="DC234"/>
  <c r="DB234"/>
  <c r="DA234"/>
  <c r="CZ234"/>
  <c r="CY234"/>
  <c r="CX234"/>
  <c r="DI225"/>
  <c r="DH225"/>
  <c r="DG225"/>
  <c r="DF225"/>
  <c r="DE225"/>
  <c r="DD225"/>
  <c r="DC225"/>
  <c r="DB225"/>
  <c r="DA225"/>
  <c r="CZ225"/>
  <c r="CY225"/>
  <c r="CX225"/>
  <c r="A160" i="4"/>
  <c r="A159"/>
  <c r="L159"/>
  <c r="A158"/>
  <c r="A157"/>
  <c r="N157"/>
  <c r="A156"/>
  <c r="A155"/>
  <c r="A154"/>
  <c r="A153"/>
  <c r="A152"/>
  <c r="A151"/>
  <c r="A150"/>
  <c r="A149"/>
  <c r="A148"/>
  <c r="A147"/>
  <c r="A146"/>
  <c r="A145"/>
  <c r="N145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P123"/>
  <c r="A122"/>
  <c r="A121"/>
  <c r="A120"/>
  <c r="A119"/>
  <c r="L119"/>
  <c r="A118"/>
  <c r="A117"/>
  <c r="K117"/>
  <c r="A116"/>
  <c r="A115"/>
  <c r="A114"/>
  <c r="A113"/>
  <c r="G113"/>
  <c r="A112"/>
  <c r="A111"/>
  <c r="K111"/>
  <c r="A110"/>
  <c r="A109"/>
  <c r="I109"/>
  <c r="A108"/>
  <c r="A106"/>
  <c r="A105"/>
  <c r="G116"/>
  <c r="O116"/>
  <c r="N110"/>
  <c r="R114"/>
  <c r="T103"/>
  <c r="G245" i="2"/>
  <c r="B102" i="10"/>
  <c r="G244" i="2"/>
  <c r="B7" i="10"/>
  <c r="I107" i="4"/>
  <c r="L123"/>
  <c r="L108"/>
  <c r="M111"/>
  <c r="J152"/>
  <c r="J158"/>
  <c r="M113"/>
  <c r="L118"/>
  <c r="N108"/>
  <c r="J112"/>
  <c r="P120"/>
  <c r="P124"/>
  <c r="P152"/>
  <c r="R152"/>
  <c r="R158"/>
  <c r="P112"/>
  <c r="O107"/>
  <c r="Q109"/>
  <c r="H121"/>
  <c r="N153"/>
  <c r="J154"/>
  <c r="H112"/>
  <c r="L120"/>
  <c r="H110"/>
  <c r="L114"/>
  <c r="G118"/>
  <c r="H122"/>
  <c r="P154"/>
  <c r="P158"/>
  <c r="R154"/>
  <c r="J114"/>
  <c r="L122"/>
  <c r="M116"/>
  <c r="P119"/>
  <c r="H153"/>
  <c r="H159"/>
  <c r="K113"/>
  <c r="L110"/>
  <c r="N158"/>
  <c r="R159"/>
  <c r="N114"/>
  <c r="M109"/>
  <c r="H108"/>
  <c r="K107"/>
  <c r="H123"/>
  <c r="CM362" i="6"/>
  <c r="CQ362"/>
  <c r="L143" i="9"/>
  <c r="CU362" i="6"/>
  <c r="P148" i="4"/>
  <c r="K157" i="9"/>
  <c r="K144"/>
  <c r="K158"/>
  <c r="G158"/>
  <c r="G157"/>
  <c r="G156"/>
  <c r="G144"/>
  <c r="G143"/>
  <c r="K156"/>
  <c r="K143"/>
  <c r="K153"/>
  <c r="O156"/>
  <c r="Q108"/>
  <c r="O153"/>
  <c r="Q106"/>
  <c r="G153"/>
  <c r="L106"/>
  <c r="R107"/>
  <c r="J109"/>
  <c r="L110"/>
  <c r="R111"/>
  <c r="J113"/>
  <c r="N115"/>
  <c r="L116"/>
  <c r="R117"/>
  <c r="P118"/>
  <c r="Q120"/>
  <c r="J121"/>
  <c r="H122"/>
  <c r="N123"/>
  <c r="R127"/>
  <c r="K130"/>
  <c r="G133"/>
  <c r="O135"/>
  <c r="O139"/>
  <c r="K142"/>
  <c r="G147"/>
  <c r="R106"/>
  <c r="P107"/>
  <c r="Q109"/>
  <c r="J110"/>
  <c r="H111"/>
  <c r="N112"/>
  <c r="L113"/>
  <c r="L115"/>
  <c r="R116"/>
  <c r="P117"/>
  <c r="Q119"/>
  <c r="J120"/>
  <c r="H121"/>
  <c r="H123"/>
  <c r="G128"/>
  <c r="O130"/>
  <c r="K133"/>
  <c r="G136"/>
  <c r="K139"/>
  <c r="G142"/>
  <c r="R128"/>
  <c r="J128"/>
  <c r="O157"/>
  <c r="O158"/>
  <c r="H127"/>
  <c r="Q112"/>
  <c r="J122"/>
  <c r="Q110"/>
  <c r="G146"/>
  <c r="P106"/>
  <c r="H108"/>
  <c r="N109"/>
  <c r="P110"/>
  <c r="H112"/>
  <c r="N113"/>
  <c r="R115"/>
  <c r="P116"/>
  <c r="Q118"/>
  <c r="J119"/>
  <c r="H120"/>
  <c r="K152"/>
  <c r="K151"/>
  <c r="P127"/>
  <c r="O152"/>
  <c r="R122"/>
  <c r="G152"/>
  <c r="O146"/>
  <c r="H106"/>
  <c r="N107"/>
  <c r="P108"/>
  <c r="H110"/>
  <c r="N111"/>
  <c r="P112"/>
  <c r="J115"/>
  <c r="H116"/>
  <c r="N117"/>
  <c r="L118"/>
  <c r="R119"/>
  <c r="P120"/>
  <c r="Q122"/>
  <c r="J123"/>
  <c r="N127"/>
  <c r="O129"/>
  <c r="K132"/>
  <c r="G135"/>
  <c r="G139"/>
  <c r="O141"/>
  <c r="K146"/>
  <c r="N106"/>
  <c r="L107"/>
  <c r="R108"/>
  <c r="P109"/>
  <c r="Q111"/>
  <c r="J112"/>
  <c r="H113"/>
  <c r="H115"/>
  <c r="N116"/>
  <c r="L117"/>
  <c r="R118"/>
  <c r="P119"/>
  <c r="Q121"/>
  <c r="Q123"/>
  <c r="Q127"/>
  <c r="G130"/>
  <c r="O132"/>
  <c r="K135"/>
  <c r="O138"/>
  <c r="K141"/>
  <c r="L128"/>
  <c r="P129"/>
  <c r="H129"/>
  <c r="L130"/>
  <c r="P131"/>
  <c r="H131"/>
  <c r="L132"/>
  <c r="P133"/>
  <c r="H133"/>
  <c r="L134"/>
  <c r="P135"/>
  <c r="H135"/>
  <c r="L136"/>
  <c r="P138"/>
  <c r="H138"/>
  <c r="L139"/>
  <c r="P140"/>
  <c r="H140"/>
  <c r="L141"/>
  <c r="P142"/>
  <c r="H142"/>
  <c r="P144"/>
  <c r="H144"/>
  <c r="L145"/>
  <c r="P146"/>
  <c r="H146"/>
  <c r="L147"/>
  <c r="P151"/>
  <c r="H151"/>
  <c r="L152"/>
  <c r="P153"/>
  <c r="H153"/>
  <c r="O144"/>
  <c r="O151"/>
  <c r="R109"/>
  <c r="Q116"/>
  <c r="L120"/>
  <c r="P122"/>
  <c r="G129"/>
  <c r="K134"/>
  <c r="G141"/>
  <c r="J106"/>
  <c r="N108"/>
  <c r="R110"/>
  <c r="Q113"/>
  <c r="J116"/>
  <c r="N118"/>
  <c r="R120"/>
  <c r="P123"/>
  <c r="G132"/>
  <c r="G138"/>
  <c r="K145"/>
  <c r="R129"/>
  <c r="R130"/>
  <c r="H130"/>
  <c r="J131"/>
  <c r="J132"/>
  <c r="L133"/>
  <c r="N134"/>
  <c r="N135"/>
  <c r="P136"/>
  <c r="R138"/>
  <c r="R139"/>
  <c r="H139"/>
  <c r="J140"/>
  <c r="J141"/>
  <c r="L142"/>
  <c r="N143"/>
  <c r="N144"/>
  <c r="P145"/>
  <c r="R146"/>
  <c r="R147"/>
  <c r="H147"/>
  <c r="J151"/>
  <c r="J152"/>
  <c r="L153"/>
  <c r="N156"/>
  <c r="R157"/>
  <c r="J157"/>
  <c r="N158"/>
  <c r="G106"/>
  <c r="O106"/>
  <c r="K108"/>
  <c r="O110"/>
  <c r="I113"/>
  <c r="M116"/>
  <c r="I118"/>
  <c r="M120"/>
  <c r="G123"/>
  <c r="Q128"/>
  <c r="Q132"/>
  <c r="Q136"/>
  <c r="Q141"/>
  <c r="M144"/>
  <c r="M151"/>
  <c r="M157"/>
  <c r="M121"/>
  <c r="G127"/>
  <c r="Q131"/>
  <c r="I138"/>
  <c r="Q151"/>
  <c r="Q157"/>
  <c r="L112"/>
  <c r="O131"/>
  <c r="O145"/>
  <c r="Q115"/>
  <c r="K129"/>
  <c r="N130"/>
  <c r="R134"/>
  <c r="J136"/>
  <c r="R142"/>
  <c r="J144"/>
  <c r="N151"/>
  <c r="J156"/>
  <c r="K106"/>
  <c r="N122"/>
  <c r="J111"/>
  <c r="J117"/>
  <c r="N121"/>
  <c r="R123"/>
  <c r="G131"/>
  <c r="K136"/>
  <c r="G145"/>
  <c r="Q107"/>
  <c r="H109"/>
  <c r="L111"/>
  <c r="P113"/>
  <c r="Q117"/>
  <c r="H119"/>
  <c r="L121"/>
  <c r="O128"/>
  <c r="G134"/>
  <c r="G140"/>
  <c r="P128"/>
  <c r="N129"/>
  <c r="P130"/>
  <c r="R131"/>
  <c r="R132"/>
  <c r="H132"/>
  <c r="J133"/>
  <c r="J134"/>
  <c r="L135"/>
  <c r="N136"/>
  <c r="N138"/>
  <c r="P139"/>
  <c r="R140"/>
  <c r="R141"/>
  <c r="H141"/>
  <c r="J142"/>
  <c r="L144"/>
  <c r="N145"/>
  <c r="N146"/>
  <c r="P147"/>
  <c r="R151"/>
  <c r="R152"/>
  <c r="H152"/>
  <c r="J153"/>
  <c r="L156"/>
  <c r="P157"/>
  <c r="H157"/>
  <c r="L158"/>
  <c r="I106"/>
  <c r="G107"/>
  <c r="O107"/>
  <c r="M108"/>
  <c r="K109"/>
  <c r="I110"/>
  <c r="G111"/>
  <c r="O111"/>
  <c r="M112"/>
  <c r="K113"/>
  <c r="I115"/>
  <c r="G116"/>
  <c r="O116"/>
  <c r="M117"/>
  <c r="K118"/>
  <c r="I119"/>
  <c r="G120"/>
  <c r="K122"/>
  <c r="I129"/>
  <c r="M134"/>
  <c r="Q140"/>
  <c r="Q144"/>
  <c r="I153"/>
  <c r="J107"/>
  <c r="J127"/>
  <c r="H107"/>
  <c r="H117"/>
  <c r="O134"/>
  <c r="L129"/>
  <c r="R133"/>
  <c r="L138"/>
  <c r="P141"/>
  <c r="H143"/>
  <c r="N147"/>
  <c r="R156"/>
  <c r="J158"/>
  <c r="L127"/>
  <c r="K147"/>
  <c r="L108"/>
  <c r="R113"/>
  <c r="N119"/>
  <c r="L122"/>
  <c r="K128"/>
  <c r="O133"/>
  <c r="K140"/>
  <c r="O147"/>
  <c r="J108"/>
  <c r="N110"/>
  <c r="R112"/>
  <c r="P115"/>
  <c r="J118"/>
  <c r="N120"/>
  <c r="L123"/>
  <c r="K131"/>
  <c r="O136"/>
  <c r="O142"/>
  <c r="H128"/>
  <c r="J129"/>
  <c r="J130"/>
  <c r="L131"/>
  <c r="N132"/>
  <c r="N133"/>
  <c r="P134"/>
  <c r="R135"/>
  <c r="R136"/>
  <c r="H136"/>
  <c r="J138"/>
  <c r="J139"/>
  <c r="L140"/>
  <c r="N141"/>
  <c r="N142"/>
  <c r="P143"/>
  <c r="R144"/>
  <c r="R145"/>
  <c r="H145"/>
  <c r="J146"/>
  <c r="J147"/>
  <c r="L151"/>
  <c r="N152"/>
  <c r="N153"/>
  <c r="P156"/>
  <c r="H156"/>
  <c r="L157"/>
  <c r="P158"/>
  <c r="H158"/>
  <c r="M106"/>
  <c r="K107"/>
  <c r="I108"/>
  <c r="G109"/>
  <c r="O109"/>
  <c r="M110"/>
  <c r="K111"/>
  <c r="I112"/>
  <c r="G113"/>
  <c r="O113"/>
  <c r="M115"/>
  <c r="K116"/>
  <c r="I117"/>
  <c r="G118"/>
  <c r="O118"/>
  <c r="M119"/>
  <c r="K120"/>
  <c r="I121"/>
  <c r="G122"/>
  <c r="O122"/>
  <c r="M123"/>
  <c r="K127"/>
  <c r="M128"/>
  <c r="Q129"/>
  <c r="I131"/>
  <c r="M132"/>
  <c r="Q133"/>
  <c r="I135"/>
  <c r="M136"/>
  <c r="Q138"/>
  <c r="I140"/>
  <c r="M141"/>
  <c r="Q142"/>
  <c r="I144"/>
  <c r="M145"/>
  <c r="Q146"/>
  <c r="I151"/>
  <c r="M152"/>
  <c r="Q153"/>
  <c r="I157"/>
  <c r="M158"/>
  <c r="M107"/>
  <c r="I109"/>
  <c r="G110"/>
  <c r="M111"/>
  <c r="K112"/>
  <c r="G115"/>
  <c r="O115"/>
  <c r="K117"/>
  <c r="G119"/>
  <c r="O119"/>
  <c r="K121"/>
  <c r="I122"/>
  <c r="O123"/>
  <c r="M127"/>
  <c r="I130"/>
  <c r="M131"/>
  <c r="I134"/>
  <c r="M135"/>
  <c r="I139"/>
  <c r="M140"/>
  <c r="Q145"/>
  <c r="I147"/>
  <c r="Q152"/>
  <c r="I156"/>
  <c r="Q158"/>
  <c r="O120"/>
  <c r="I123"/>
  <c r="O127"/>
  <c r="M130"/>
  <c r="I133"/>
  <c r="Q135"/>
  <c r="M139"/>
  <c r="I142"/>
  <c r="I146"/>
  <c r="M147"/>
  <c r="M156"/>
  <c r="G151"/>
  <c r="H118"/>
  <c r="R121"/>
  <c r="K138"/>
  <c r="L109"/>
  <c r="P111"/>
  <c r="L119"/>
  <c r="P121"/>
  <c r="O140"/>
  <c r="N128"/>
  <c r="N131"/>
  <c r="P132"/>
  <c r="H134"/>
  <c r="J135"/>
  <c r="N139"/>
  <c r="N140"/>
  <c r="J145"/>
  <c r="L146"/>
  <c r="P152"/>
  <c r="R153"/>
  <c r="N157"/>
  <c r="R158"/>
  <c r="I107"/>
  <c r="G108"/>
  <c r="K110"/>
  <c r="M113"/>
  <c r="O117"/>
  <c r="G121"/>
  <c r="I127"/>
  <c r="I132"/>
  <c r="M138"/>
  <c r="M153"/>
  <c r="O108"/>
  <c r="M122"/>
  <c r="Q156"/>
  <c r="I111"/>
  <c r="K115"/>
  <c r="M118"/>
  <c r="O121"/>
  <c r="I128"/>
  <c r="M133"/>
  <c r="Q139"/>
  <c r="I145"/>
  <c r="I116"/>
  <c r="M129"/>
  <c r="M146"/>
  <c r="M109"/>
  <c r="O112"/>
  <c r="G117"/>
  <c r="I120"/>
  <c r="K123"/>
  <c r="Q130"/>
  <c r="I136"/>
  <c r="M142"/>
  <c r="Q147"/>
  <c r="I158"/>
  <c r="I152"/>
  <c r="G112"/>
  <c r="K119"/>
  <c r="Q134"/>
  <c r="I141"/>
  <c r="H145" i="4"/>
  <c r="L152"/>
  <c r="P153"/>
  <c r="L154"/>
  <c r="P157"/>
  <c r="L158"/>
  <c r="P159"/>
  <c r="P114"/>
  <c r="H114"/>
  <c r="N112"/>
  <c r="I111"/>
  <c r="O109"/>
  <c r="R108"/>
  <c r="J108"/>
  <c r="M107"/>
  <c r="I116"/>
  <c r="Q116"/>
  <c r="M117"/>
  <c r="P118"/>
  <c r="H120"/>
  <c r="L121"/>
  <c r="P122"/>
  <c r="H124"/>
  <c r="J145"/>
  <c r="R145"/>
  <c r="N152"/>
  <c r="J153"/>
  <c r="R153"/>
  <c r="N154"/>
  <c r="J157"/>
  <c r="R157"/>
  <c r="J159"/>
  <c r="Q113"/>
  <c r="L112"/>
  <c r="O111"/>
  <c r="R110"/>
  <c r="J110"/>
  <c r="P108"/>
  <c r="K116"/>
  <c r="G117"/>
  <c r="H119"/>
  <c r="P121"/>
  <c r="L124"/>
  <c r="L145"/>
  <c r="H152"/>
  <c r="L153"/>
  <c r="H154"/>
  <c r="L157"/>
  <c r="H158"/>
  <c r="G109"/>
  <c r="O113"/>
  <c r="R112"/>
  <c r="P110"/>
  <c r="K109"/>
  <c r="Q107"/>
  <c r="I117"/>
  <c r="DC398" i="6"/>
  <c r="DA362"/>
  <c r="J144" i="4"/>
  <c r="DE362" i="6"/>
  <c r="N144" i="4"/>
  <c r="B102" i="8"/>
  <c r="B101" i="9"/>
  <c r="B7" i="4"/>
  <c r="B7" i="9"/>
  <c r="H128" i="4"/>
  <c r="L129"/>
  <c r="H132"/>
  <c r="L133"/>
  <c r="P134"/>
  <c r="H136"/>
  <c r="L137"/>
  <c r="P139"/>
  <c r="H141"/>
  <c r="L142"/>
  <c r="P146"/>
  <c r="H148"/>
  <c r="L143"/>
  <c r="DB398" i="6"/>
  <c r="DA333"/>
  <c r="DE333"/>
  <c r="DI333"/>
  <c r="G145" i="4"/>
  <c r="I145"/>
  <c r="K145"/>
  <c r="M145"/>
  <c r="O145"/>
  <c r="Q145"/>
  <c r="G152"/>
  <c r="I152"/>
  <c r="K152"/>
  <c r="M152"/>
  <c r="O152"/>
  <c r="Q152"/>
  <c r="G153"/>
  <c r="I153"/>
  <c r="K153"/>
  <c r="M153"/>
  <c r="O153"/>
  <c r="Q153"/>
  <c r="G154"/>
  <c r="I154"/>
  <c r="K154"/>
  <c r="M154"/>
  <c r="O154"/>
  <c r="Q154"/>
  <c r="G157"/>
  <c r="I157"/>
  <c r="K157"/>
  <c r="M157"/>
  <c r="O157"/>
  <c r="Q157"/>
  <c r="G158"/>
  <c r="I158"/>
  <c r="K158"/>
  <c r="M158"/>
  <c r="O158"/>
  <c r="Q158"/>
  <c r="G159"/>
  <c r="I159"/>
  <c r="K159"/>
  <c r="M159"/>
  <c r="O159"/>
  <c r="Q159"/>
  <c r="G114"/>
  <c r="G112"/>
  <c r="G110"/>
  <c r="G108"/>
  <c r="Q114"/>
  <c r="O114"/>
  <c r="M114"/>
  <c r="K114"/>
  <c r="I114"/>
  <c r="R113"/>
  <c r="P113"/>
  <c r="N113"/>
  <c r="L113"/>
  <c r="J113"/>
  <c r="H113"/>
  <c r="Q112"/>
  <c r="O112"/>
  <c r="M112"/>
  <c r="K112"/>
  <c r="I112"/>
  <c r="R111"/>
  <c r="P111"/>
  <c r="N111"/>
  <c r="L111"/>
  <c r="J111"/>
  <c r="H111"/>
  <c r="Q110"/>
  <c r="O110"/>
  <c r="M110"/>
  <c r="K110"/>
  <c r="I110"/>
  <c r="R109"/>
  <c r="P109"/>
  <c r="N109"/>
  <c r="L109"/>
  <c r="J109"/>
  <c r="H109"/>
  <c r="Q108"/>
  <c r="O108"/>
  <c r="M108"/>
  <c r="K108"/>
  <c r="I108"/>
  <c r="R107"/>
  <c r="P107"/>
  <c r="N107"/>
  <c r="L107"/>
  <c r="J107"/>
  <c r="H107"/>
  <c r="H116"/>
  <c r="J116"/>
  <c r="L116"/>
  <c r="N116"/>
  <c r="P116"/>
  <c r="R116"/>
  <c r="H117"/>
  <c r="J117"/>
  <c r="L117"/>
  <c r="N117"/>
  <c r="Q117"/>
  <c r="J118"/>
  <c r="N118"/>
  <c r="R118"/>
  <c r="J119"/>
  <c r="N119"/>
  <c r="R119"/>
  <c r="J120"/>
  <c r="N120"/>
  <c r="R120"/>
  <c r="J121"/>
  <c r="N121"/>
  <c r="R121"/>
  <c r="J122"/>
  <c r="N122"/>
  <c r="R122"/>
  <c r="J123"/>
  <c r="N123"/>
  <c r="R123"/>
  <c r="J124"/>
  <c r="N124"/>
  <c r="R124"/>
  <c r="L128"/>
  <c r="H129"/>
  <c r="P129"/>
  <c r="H131"/>
  <c r="P131"/>
  <c r="L132"/>
  <c r="H133"/>
  <c r="P133"/>
  <c r="L134"/>
  <c r="H135"/>
  <c r="P135"/>
  <c r="L136"/>
  <c r="H137"/>
  <c r="P137"/>
  <c r="L139"/>
  <c r="H140"/>
  <c r="P140"/>
  <c r="L141"/>
  <c r="H142"/>
  <c r="P142"/>
  <c r="L146"/>
  <c r="H147"/>
  <c r="P147"/>
  <c r="L148"/>
  <c r="H143"/>
  <c r="P143"/>
  <c r="DA398" i="6"/>
  <c r="DE398"/>
  <c r="DI398"/>
  <c r="CX333"/>
  <c r="CZ333"/>
  <c r="DB333"/>
  <c r="DD333"/>
  <c r="DF333"/>
  <c r="DH333"/>
  <c r="CN362"/>
  <c r="I143" i="9"/>
  <c r="CR362" i="6"/>
  <c r="M143" i="9"/>
  <c r="CT362" i="6"/>
  <c r="O143" i="9"/>
  <c r="CV362" i="6"/>
  <c r="Q144" i="8"/>
  <c r="P128" i="4"/>
  <c r="L131"/>
  <c r="P132"/>
  <c r="H134"/>
  <c r="L135"/>
  <c r="P136"/>
  <c r="H139"/>
  <c r="L140"/>
  <c r="P141"/>
  <c r="H146"/>
  <c r="L147"/>
  <c r="CX398" i="6"/>
  <c r="CZ398"/>
  <c r="DD398"/>
  <c r="DF398"/>
  <c r="DH398"/>
  <c r="CY333"/>
  <c r="DC333"/>
  <c r="DG333"/>
  <c r="K140" i="8"/>
  <c r="O139"/>
  <c r="O137"/>
  <c r="G137"/>
  <c r="O136"/>
  <c r="G136"/>
  <c r="O135"/>
  <c r="G135"/>
  <c r="O134"/>
  <c r="K133"/>
  <c r="K132"/>
  <c r="K131"/>
  <c r="K130"/>
  <c r="G129"/>
  <c r="R128"/>
  <c r="N128"/>
  <c r="J128"/>
  <c r="R124"/>
  <c r="N124"/>
  <c r="J124"/>
  <c r="R123"/>
  <c r="N123"/>
  <c r="J123"/>
  <c r="R122"/>
  <c r="N122"/>
  <c r="J122"/>
  <c r="R121"/>
  <c r="N121"/>
  <c r="J121"/>
  <c r="R120"/>
  <c r="N120"/>
  <c r="J120"/>
  <c r="R119"/>
  <c r="N119"/>
  <c r="J119"/>
  <c r="R118"/>
  <c r="N118"/>
  <c r="J118"/>
  <c r="R117"/>
  <c r="N117"/>
  <c r="J117"/>
  <c r="R116"/>
  <c r="N116"/>
  <c r="J116"/>
  <c r="R114"/>
  <c r="N114"/>
  <c r="J114"/>
  <c r="R113"/>
  <c r="N113"/>
  <c r="J113"/>
  <c r="R112"/>
  <c r="N112"/>
  <c r="J112"/>
  <c r="R111"/>
  <c r="N111"/>
  <c r="J111"/>
  <c r="R110"/>
  <c r="N110"/>
  <c r="J110"/>
  <c r="R109"/>
  <c r="N109"/>
  <c r="J109"/>
  <c r="R108"/>
  <c r="N108"/>
  <c r="J108"/>
  <c r="R107"/>
  <c r="N107"/>
  <c r="J107"/>
  <c r="Q143" i="4"/>
  <c r="O143"/>
  <c r="M143"/>
  <c r="K143"/>
  <c r="I143"/>
  <c r="G143"/>
  <c r="Q148"/>
  <c r="O148"/>
  <c r="M148"/>
  <c r="K148"/>
  <c r="I148"/>
  <c r="G148"/>
  <c r="Q147"/>
  <c r="O147"/>
  <c r="M147"/>
  <c r="K147"/>
  <c r="I147"/>
  <c r="G147"/>
  <c r="Q146"/>
  <c r="O146"/>
  <c r="M146"/>
  <c r="K146"/>
  <c r="I146"/>
  <c r="G146"/>
  <c r="Q142"/>
  <c r="O142"/>
  <c r="M142"/>
  <c r="K142"/>
  <c r="I142"/>
  <c r="G142"/>
  <c r="Q141"/>
  <c r="O141"/>
  <c r="M141"/>
  <c r="K141"/>
  <c r="I141"/>
  <c r="G141"/>
  <c r="Q140"/>
  <c r="O140"/>
  <c r="M140"/>
  <c r="K140"/>
  <c r="I140"/>
  <c r="G140"/>
  <c r="Q139"/>
  <c r="O139"/>
  <c r="M139"/>
  <c r="K139"/>
  <c r="I139"/>
  <c r="G139"/>
  <c r="Q137"/>
  <c r="O137"/>
  <c r="M137"/>
  <c r="K137"/>
  <c r="I137"/>
  <c r="G137"/>
  <c r="Q136"/>
  <c r="O136"/>
  <c r="M136"/>
  <c r="K136"/>
  <c r="I136"/>
  <c r="G136"/>
  <c r="Q135"/>
  <c r="O135"/>
  <c r="M135"/>
  <c r="K135"/>
  <c r="I135"/>
  <c r="G135"/>
  <c r="Q134"/>
  <c r="O134"/>
  <c r="M134"/>
  <c r="K134"/>
  <c r="I134"/>
  <c r="G134"/>
  <c r="Q133"/>
  <c r="O133"/>
  <c r="M133"/>
  <c r="K133"/>
  <c r="I133"/>
  <c r="G133"/>
  <c r="Q132"/>
  <c r="O132"/>
  <c r="M132"/>
  <c r="K132"/>
  <c r="I132"/>
  <c r="G132"/>
  <c r="Q131"/>
  <c r="O131"/>
  <c r="M131"/>
  <c r="K131"/>
  <c r="I131"/>
  <c r="G131"/>
  <c r="Q129"/>
  <c r="O129"/>
  <c r="M129"/>
  <c r="K129"/>
  <c r="I129"/>
  <c r="G129"/>
  <c r="Q128"/>
  <c r="O128"/>
  <c r="M128"/>
  <c r="K128"/>
  <c r="I128"/>
  <c r="G128"/>
  <c r="H118"/>
  <c r="Q124"/>
  <c r="O124"/>
  <c r="M124"/>
  <c r="K124"/>
  <c r="I124"/>
  <c r="G124"/>
  <c r="Q123"/>
  <c r="O123"/>
  <c r="M123"/>
  <c r="K123"/>
  <c r="I123"/>
  <c r="G123"/>
  <c r="Q122"/>
  <c r="O122"/>
  <c r="M122"/>
  <c r="K122"/>
  <c r="I122"/>
  <c r="G122"/>
  <c r="Q121"/>
  <c r="O121"/>
  <c r="M121"/>
  <c r="K121"/>
  <c r="I121"/>
  <c r="G121"/>
  <c r="Q120"/>
  <c r="O120"/>
  <c r="M120"/>
  <c r="K120"/>
  <c r="I120"/>
  <c r="G120"/>
  <c r="Q119"/>
  <c r="O119"/>
  <c r="M119"/>
  <c r="K119"/>
  <c r="I119"/>
  <c r="G119"/>
  <c r="Q118"/>
  <c r="O118"/>
  <c r="M118"/>
  <c r="K118"/>
  <c r="I118"/>
  <c r="R117"/>
  <c r="P117"/>
  <c r="G109" i="8"/>
  <c r="K139"/>
  <c r="K137"/>
  <c r="K136"/>
  <c r="K135"/>
  <c r="G134"/>
  <c r="O133"/>
  <c r="G133"/>
  <c r="O132"/>
  <c r="G132"/>
  <c r="O131"/>
  <c r="G131"/>
  <c r="O130"/>
  <c r="G130"/>
  <c r="K129"/>
  <c r="P128"/>
  <c r="L128"/>
  <c r="H128"/>
  <c r="P124"/>
  <c r="L124"/>
  <c r="H124"/>
  <c r="P123"/>
  <c r="L123"/>
  <c r="H123"/>
  <c r="P122"/>
  <c r="L122"/>
  <c r="H122"/>
  <c r="P121"/>
  <c r="L121"/>
  <c r="H121"/>
  <c r="P120"/>
  <c r="L120"/>
  <c r="H120"/>
  <c r="P119"/>
  <c r="L119"/>
  <c r="H119"/>
  <c r="P118"/>
  <c r="L118"/>
  <c r="H118"/>
  <c r="P117"/>
  <c r="L117"/>
  <c r="H117"/>
  <c r="P116"/>
  <c r="L116"/>
  <c r="H116"/>
  <c r="P114"/>
  <c r="L114"/>
  <c r="H114"/>
  <c r="P113"/>
  <c r="L113"/>
  <c r="H113"/>
  <c r="P112"/>
  <c r="L112"/>
  <c r="H112"/>
  <c r="P111"/>
  <c r="L111"/>
  <c r="H111"/>
  <c r="P110"/>
  <c r="L110"/>
  <c r="H110"/>
  <c r="P109"/>
  <c r="L109"/>
  <c r="H109"/>
  <c r="P108"/>
  <c r="L108"/>
  <c r="H108"/>
  <c r="P107"/>
  <c r="L107"/>
  <c r="H107"/>
  <c r="J128" i="4"/>
  <c r="N128"/>
  <c r="R128"/>
  <c r="J129"/>
  <c r="N129"/>
  <c r="R129"/>
  <c r="J131"/>
  <c r="N131"/>
  <c r="R131"/>
  <c r="J132"/>
  <c r="N132"/>
  <c r="R132"/>
  <c r="J133"/>
  <c r="N133"/>
  <c r="R133"/>
  <c r="J134"/>
  <c r="N134"/>
  <c r="R134"/>
  <c r="J135"/>
  <c r="N135"/>
  <c r="R135"/>
  <c r="J136"/>
  <c r="N136"/>
  <c r="R136"/>
  <c r="J137"/>
  <c r="N137"/>
  <c r="R137"/>
  <c r="J139"/>
  <c r="N139"/>
  <c r="R139"/>
  <c r="J140"/>
  <c r="N140"/>
  <c r="R140"/>
  <c r="J141"/>
  <c r="N141"/>
  <c r="R141"/>
  <c r="J142"/>
  <c r="N142"/>
  <c r="R142"/>
  <c r="J146"/>
  <c r="N146"/>
  <c r="R146"/>
  <c r="J147"/>
  <c r="N147"/>
  <c r="R147"/>
  <c r="J148"/>
  <c r="N148"/>
  <c r="R148"/>
  <c r="J143"/>
  <c r="N143"/>
  <c r="R143"/>
  <c r="CY362" i="6"/>
  <c r="H144" i="4"/>
  <c r="DC362" i="6"/>
  <c r="L144" i="4"/>
  <c r="DG362" i="6"/>
  <c r="P144" i="4"/>
  <c r="Q107" i="8"/>
  <c r="Q108"/>
  <c r="Q109"/>
  <c r="Q110"/>
  <c r="Q111"/>
  <c r="Q112"/>
  <c r="Q113"/>
  <c r="Q114"/>
  <c r="Q116"/>
  <c r="Q117"/>
  <c r="Q118"/>
  <c r="Q119"/>
  <c r="Q120"/>
  <c r="Q121"/>
  <c r="Q122"/>
  <c r="Q123"/>
  <c r="Q124"/>
  <c r="Q143"/>
  <c r="Q145"/>
  <c r="Q147"/>
  <c r="Q153"/>
  <c r="Q157"/>
  <c r="Q159"/>
  <c r="G140"/>
  <c r="K134"/>
  <c r="CX362" i="6"/>
  <c r="CZ362"/>
  <c r="I144" i="4"/>
  <c r="DB362" i="6"/>
  <c r="K144" i="4"/>
  <c r="DD362" i="6"/>
  <c r="M144" i="4"/>
  <c r="DF362" i="6"/>
  <c r="O144" i="4"/>
  <c r="DH362" i="6"/>
  <c r="Q144" i="4"/>
  <c r="Q142" i="8"/>
  <c r="Q146"/>
  <c r="Q148"/>
  <c r="Q152"/>
  <c r="Q154"/>
  <c r="Q158"/>
  <c r="O129"/>
  <c r="O140"/>
  <c r="CO333" i="6"/>
  <c r="CW333"/>
  <c r="CM333"/>
  <c r="CQ333"/>
  <c r="CU333"/>
  <c r="CN333"/>
  <c r="CP333"/>
  <c r="CR333"/>
  <c r="CT333"/>
  <c r="CV333"/>
  <c r="Q128" i="8"/>
  <c r="B102" i="4"/>
  <c r="B7" i="8"/>
  <c r="G139"/>
  <c r="R129"/>
  <c r="P129"/>
  <c r="N129"/>
  <c r="L129"/>
  <c r="J129"/>
  <c r="H129"/>
  <c r="R130"/>
  <c r="P130"/>
  <c r="N130"/>
  <c r="L130"/>
  <c r="J130"/>
  <c r="H130"/>
  <c r="R131"/>
  <c r="P131"/>
  <c r="N131"/>
  <c r="L131"/>
  <c r="J131"/>
  <c r="H131"/>
  <c r="R132"/>
  <c r="P132"/>
  <c r="N132"/>
  <c r="L132"/>
  <c r="J132"/>
  <c r="H132"/>
  <c r="R133"/>
  <c r="P133"/>
  <c r="N133"/>
  <c r="L133"/>
  <c r="J133"/>
  <c r="H133"/>
  <c r="R134"/>
  <c r="P134"/>
  <c r="N134"/>
  <c r="L134"/>
  <c r="J134"/>
  <c r="H134"/>
  <c r="R135"/>
  <c r="P135"/>
  <c r="N135"/>
  <c r="L135"/>
  <c r="J135"/>
  <c r="H135"/>
  <c r="R136"/>
  <c r="P136"/>
  <c r="N136"/>
  <c r="L136"/>
  <c r="J136"/>
  <c r="H136"/>
  <c r="R137"/>
  <c r="P137"/>
  <c r="N137"/>
  <c r="L137"/>
  <c r="J137"/>
  <c r="H137"/>
  <c r="R139"/>
  <c r="P139"/>
  <c r="N139"/>
  <c r="L139"/>
  <c r="J139"/>
  <c r="H139"/>
  <c r="R140"/>
  <c r="P140"/>
  <c r="N140"/>
  <c r="L140"/>
  <c r="J140"/>
  <c r="H140"/>
  <c r="Q141"/>
  <c r="O141"/>
  <c r="M141"/>
  <c r="K141"/>
  <c r="I141"/>
  <c r="G141"/>
  <c r="R141"/>
  <c r="P141"/>
  <c r="N141"/>
  <c r="L141"/>
  <c r="J141"/>
  <c r="H141"/>
  <c r="G107"/>
  <c r="I107"/>
  <c r="K107"/>
  <c r="M107"/>
  <c r="O107"/>
  <c r="G108"/>
  <c r="I108"/>
  <c r="K108"/>
  <c r="M108"/>
  <c r="O108"/>
  <c r="I109"/>
  <c r="K109"/>
  <c r="M109"/>
  <c r="O109"/>
  <c r="G110"/>
  <c r="I110"/>
  <c r="K110"/>
  <c r="M110"/>
  <c r="O110"/>
  <c r="G111"/>
  <c r="I111"/>
  <c r="K111"/>
  <c r="M111"/>
  <c r="O111"/>
  <c r="G112"/>
  <c r="I112"/>
  <c r="K112"/>
  <c r="M112"/>
  <c r="O112"/>
  <c r="G113"/>
  <c r="I113"/>
  <c r="K113"/>
  <c r="M113"/>
  <c r="O113"/>
  <c r="G114"/>
  <c r="I114"/>
  <c r="K114"/>
  <c r="M114"/>
  <c r="O114"/>
  <c r="G116"/>
  <c r="I116"/>
  <c r="K116"/>
  <c r="M116"/>
  <c r="O116"/>
  <c r="G117"/>
  <c r="I117"/>
  <c r="K117"/>
  <c r="M117"/>
  <c r="O117"/>
  <c r="G118"/>
  <c r="I118"/>
  <c r="K118"/>
  <c r="M118"/>
  <c r="O118"/>
  <c r="G119"/>
  <c r="I119"/>
  <c r="K119"/>
  <c r="M119"/>
  <c r="O119"/>
  <c r="G120"/>
  <c r="I120"/>
  <c r="K120"/>
  <c r="M120"/>
  <c r="O120"/>
  <c r="G121"/>
  <c r="I121"/>
  <c r="K121"/>
  <c r="M121"/>
  <c r="O121"/>
  <c r="G122"/>
  <c r="I122"/>
  <c r="K122"/>
  <c r="M122"/>
  <c r="O122"/>
  <c r="G123"/>
  <c r="I123"/>
  <c r="K123"/>
  <c r="M123"/>
  <c r="O123"/>
  <c r="G124"/>
  <c r="I124"/>
  <c r="K124"/>
  <c r="M124"/>
  <c r="O124"/>
  <c r="G128"/>
  <c r="I128"/>
  <c r="K128"/>
  <c r="M128"/>
  <c r="O128"/>
  <c r="I129"/>
  <c r="M129"/>
  <c r="Q129"/>
  <c r="I130"/>
  <c r="M130"/>
  <c r="Q130"/>
  <c r="I131"/>
  <c r="M131"/>
  <c r="Q131"/>
  <c r="I132"/>
  <c r="M132"/>
  <c r="Q132"/>
  <c r="I133"/>
  <c r="M133"/>
  <c r="Q133"/>
  <c r="I134"/>
  <c r="M134"/>
  <c r="Q134"/>
  <c r="I135"/>
  <c r="M135"/>
  <c r="Q135"/>
  <c r="I136"/>
  <c r="M136"/>
  <c r="Q136"/>
  <c r="I137"/>
  <c r="M137"/>
  <c r="Q137"/>
  <c r="I139"/>
  <c r="M139"/>
  <c r="Q139"/>
  <c r="I140"/>
  <c r="M140"/>
  <c r="Q140"/>
  <c r="H142"/>
  <c r="J142"/>
  <c r="L142"/>
  <c r="N142"/>
  <c r="P142"/>
  <c r="R142"/>
  <c r="H143"/>
  <c r="J143"/>
  <c r="L143"/>
  <c r="N143"/>
  <c r="P143"/>
  <c r="R143"/>
  <c r="H144"/>
  <c r="L144"/>
  <c r="N144"/>
  <c r="P144"/>
  <c r="H145"/>
  <c r="J145"/>
  <c r="L145"/>
  <c r="N145"/>
  <c r="P145"/>
  <c r="R145"/>
  <c r="H146"/>
  <c r="J146"/>
  <c r="L146"/>
  <c r="N146"/>
  <c r="P146"/>
  <c r="R146"/>
  <c r="H147"/>
  <c r="J147"/>
  <c r="L147"/>
  <c r="N147"/>
  <c r="P147"/>
  <c r="R147"/>
  <c r="H148"/>
  <c r="J148"/>
  <c r="L148"/>
  <c r="N148"/>
  <c r="P148"/>
  <c r="R148"/>
  <c r="H152"/>
  <c r="J152"/>
  <c r="L152"/>
  <c r="N152"/>
  <c r="P152"/>
  <c r="R152"/>
  <c r="H153"/>
  <c r="J153"/>
  <c r="L153"/>
  <c r="N153"/>
  <c r="P153"/>
  <c r="R153"/>
  <c r="H154"/>
  <c r="J154"/>
  <c r="L154"/>
  <c r="N154"/>
  <c r="P154"/>
  <c r="R154"/>
  <c r="H157"/>
  <c r="J157"/>
  <c r="L157"/>
  <c r="N157"/>
  <c r="P157"/>
  <c r="R157"/>
  <c r="H158"/>
  <c r="J158"/>
  <c r="L158"/>
  <c r="N158"/>
  <c r="P158"/>
  <c r="R158"/>
  <c r="H159"/>
  <c r="J159"/>
  <c r="L159"/>
  <c r="N159"/>
  <c r="P159"/>
  <c r="R159"/>
  <c r="G142"/>
  <c r="I142"/>
  <c r="K142"/>
  <c r="M142"/>
  <c r="O142"/>
  <c r="G143"/>
  <c r="I143"/>
  <c r="K143"/>
  <c r="M143"/>
  <c r="O143"/>
  <c r="G144"/>
  <c r="I144"/>
  <c r="K144"/>
  <c r="M144"/>
  <c r="G145"/>
  <c r="I145"/>
  <c r="K145"/>
  <c r="M145"/>
  <c r="O145"/>
  <c r="G146"/>
  <c r="I146"/>
  <c r="K146"/>
  <c r="M146"/>
  <c r="O146"/>
  <c r="G147"/>
  <c r="I147"/>
  <c r="K147"/>
  <c r="M147"/>
  <c r="O147"/>
  <c r="G148"/>
  <c r="I148"/>
  <c r="K148"/>
  <c r="M148"/>
  <c r="O148"/>
  <c r="G152"/>
  <c r="I152"/>
  <c r="K152"/>
  <c r="M152"/>
  <c r="O152"/>
  <c r="G153"/>
  <c r="I153"/>
  <c r="K153"/>
  <c r="M153"/>
  <c r="O153"/>
  <c r="G154"/>
  <c r="I154"/>
  <c r="K154"/>
  <c r="M154"/>
  <c r="O154"/>
  <c r="G157"/>
  <c r="I157"/>
  <c r="K157"/>
  <c r="M157"/>
  <c r="O157"/>
  <c r="G158"/>
  <c r="I158"/>
  <c r="K158"/>
  <c r="M158"/>
  <c r="O158"/>
  <c r="G159"/>
  <c r="I159"/>
  <c r="K159"/>
  <c r="M159"/>
  <c r="O159"/>
  <c r="R65" i="4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T64" i="3"/>
  <c r="Q63" i="4"/>
  <c r="P63"/>
  <c r="O63"/>
  <c r="N63"/>
  <c r="M63"/>
  <c r="L63"/>
  <c r="K63"/>
  <c r="J63"/>
  <c r="I63"/>
  <c r="H63"/>
  <c r="G63"/>
  <c r="Q54"/>
  <c r="P54"/>
  <c r="O54"/>
  <c r="N54"/>
  <c r="M54"/>
  <c r="L54"/>
  <c r="K54"/>
  <c r="J54"/>
  <c r="I54"/>
  <c r="H54"/>
  <c r="G54"/>
  <c r="R60"/>
  <c r="S60" i="3"/>
  <c r="Q60" i="4"/>
  <c r="P60"/>
  <c r="O60"/>
  <c r="N60"/>
  <c r="M60"/>
  <c r="L60"/>
  <c r="K60"/>
  <c r="J60"/>
  <c r="I60"/>
  <c r="H60"/>
  <c r="G60"/>
  <c r="R59"/>
  <c r="Q59"/>
  <c r="Q58"/>
  <c r="P59"/>
  <c r="P58"/>
  <c r="O59"/>
  <c r="N59"/>
  <c r="N58"/>
  <c r="M59"/>
  <c r="L59"/>
  <c r="K59"/>
  <c r="J59"/>
  <c r="I59"/>
  <c r="H59"/>
  <c r="G59"/>
  <c r="O144" i="8"/>
  <c r="G144" i="4"/>
  <c r="P54" i="3"/>
  <c r="Q143" i="9"/>
  <c r="G218" i="2"/>
  <c r="G217"/>
  <c r="G216"/>
  <c r="G215"/>
  <c r="G214"/>
  <c r="G213"/>
  <c r="B55" i="9"/>
  <c r="G212" i="2"/>
  <c r="R49" i="4"/>
  <c r="Q49"/>
  <c r="P49"/>
  <c r="O49"/>
  <c r="N49"/>
  <c r="M49"/>
  <c r="L49"/>
  <c r="K49"/>
  <c r="J49"/>
  <c r="I49"/>
  <c r="H49"/>
  <c r="G49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P44"/>
  <c r="O44"/>
  <c r="N44"/>
  <c r="M44"/>
  <c r="L44"/>
  <c r="K44"/>
  <c r="J44"/>
  <c r="I44"/>
  <c r="H44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P33"/>
  <c r="P32"/>
  <c r="O33"/>
  <c r="O32"/>
  <c r="N33"/>
  <c r="M33"/>
  <c r="L33"/>
  <c r="K33"/>
  <c r="K32"/>
  <c r="J33"/>
  <c r="J32"/>
  <c r="I33"/>
  <c r="I32"/>
  <c r="H33"/>
  <c r="G33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R22" i="11"/>
  <c r="H22" i="4"/>
  <c r="G22"/>
  <c r="R21"/>
  <c r="Q21"/>
  <c r="P21"/>
  <c r="O21"/>
  <c r="N21"/>
  <c r="M21"/>
  <c r="L21"/>
  <c r="K21"/>
  <c r="J21"/>
  <c r="I21"/>
  <c r="H21"/>
  <c r="G21"/>
  <c r="G234" i="2"/>
  <c r="Q8" i="9"/>
  <c r="Q102"/>
  <c r="G233" i="2"/>
  <c r="P8" i="10"/>
  <c r="P103"/>
  <c r="P8" i="9"/>
  <c r="P102"/>
  <c r="G232" i="2"/>
  <c r="O8" i="9"/>
  <c r="O102"/>
  <c r="G231" i="2"/>
  <c r="N8" i="9"/>
  <c r="N102"/>
  <c r="G230" i="2"/>
  <c r="M8" i="4"/>
  <c r="M103"/>
  <c r="G229" i="2"/>
  <c r="L8" i="9"/>
  <c r="L102"/>
  <c r="G228" i="2"/>
  <c r="K8" i="9"/>
  <c r="K102"/>
  <c r="G227" i="2"/>
  <c r="G226"/>
  <c r="I8" i="9"/>
  <c r="I102"/>
  <c r="G225" i="2"/>
  <c r="G224"/>
  <c r="G8" i="9"/>
  <c r="G102"/>
  <c r="G181" i="2"/>
  <c r="G75"/>
  <c r="G19"/>
  <c r="G18"/>
  <c r="G8" i="11"/>
  <c r="N8"/>
  <c r="G8" i="3"/>
  <c r="N8"/>
  <c r="G17" i="2"/>
  <c r="H8" i="3"/>
  <c r="O8"/>
  <c r="G273" i="2"/>
  <c r="G269"/>
  <c r="D22" i="1"/>
  <c r="G271" i="2"/>
  <c r="T46" i="3"/>
  <c r="T17"/>
  <c r="B154" i="9"/>
  <c r="B54"/>
  <c r="B148"/>
  <c r="B61"/>
  <c r="B65"/>
  <c r="B159"/>
  <c r="B137" i="4"/>
  <c r="L17" i="3"/>
  <c r="H8" i="4"/>
  <c r="H103"/>
  <c r="H8" i="8"/>
  <c r="H103"/>
  <c r="J8" i="4"/>
  <c r="J103"/>
  <c r="L8"/>
  <c r="L103"/>
  <c r="N8"/>
  <c r="N103"/>
  <c r="P8"/>
  <c r="P103"/>
  <c r="P8" i="8"/>
  <c r="P103"/>
  <c r="S103" i="10"/>
  <c r="B57" i="3"/>
  <c r="B62"/>
  <c r="B61" i="8"/>
  <c r="B155"/>
  <c r="G8" i="4"/>
  <c r="G103"/>
  <c r="K8" i="8"/>
  <c r="K103"/>
  <c r="B56" i="4"/>
  <c r="B56" i="3"/>
  <c r="B149" i="4"/>
  <c r="B149" i="8"/>
  <c r="B62" i="4"/>
  <c r="B62" i="8"/>
  <c r="B156" i="4"/>
  <c r="B156" i="8"/>
  <c r="B66" i="4"/>
  <c r="B67" i="3"/>
  <c r="B66" i="8"/>
  <c r="B160" i="4"/>
  <c r="B160" i="8"/>
  <c r="G260" i="2"/>
  <c r="G259"/>
  <c r="G241"/>
  <c r="G242"/>
  <c r="G223"/>
  <c r="G237"/>
  <c r="G238"/>
  <c r="G222"/>
  <c r="G210"/>
  <c r="G209"/>
  <c r="G208"/>
  <c r="G207"/>
  <c r="G205"/>
  <c r="G204"/>
  <c r="G203"/>
  <c r="B53" i="4"/>
  <c r="G201" i="2"/>
  <c r="B59" i="4"/>
  <c r="G200" i="2"/>
  <c r="G198"/>
  <c r="G197"/>
  <c r="G196"/>
  <c r="G195"/>
  <c r="G194"/>
  <c r="G193"/>
  <c r="B146" i="10"/>
  <c r="G192" i="2"/>
  <c r="G191"/>
  <c r="G190"/>
  <c r="G189"/>
  <c r="G188"/>
  <c r="G187"/>
  <c r="G186"/>
  <c r="G185"/>
  <c r="G184"/>
  <c r="G183"/>
  <c r="G182"/>
  <c r="G180"/>
  <c r="B145" i="4"/>
  <c r="G179" i="2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B47" i="8"/>
  <c r="G155" i="2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8"/>
  <c r="G117"/>
  <c r="G116"/>
  <c r="G115"/>
  <c r="G114"/>
  <c r="G113"/>
  <c r="G112"/>
  <c r="G111"/>
  <c r="G110"/>
  <c r="G109"/>
  <c r="G108"/>
  <c r="B132" i="4"/>
  <c r="G107" i="2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B129" i="10"/>
  <c r="G82" i="2"/>
  <c r="G81"/>
  <c r="G80"/>
  <c r="G79"/>
  <c r="G78"/>
  <c r="G77"/>
  <c r="G76"/>
  <c r="G74"/>
  <c r="G73"/>
  <c r="G71"/>
  <c r="G70"/>
  <c r="G69"/>
  <c r="G68"/>
  <c r="G67"/>
  <c r="G66"/>
  <c r="G65"/>
  <c r="G63"/>
  <c r="G62"/>
  <c r="G61"/>
  <c r="B64" i="9"/>
  <c r="G60" i="2"/>
  <c r="G59"/>
  <c r="G58"/>
  <c r="G57"/>
  <c r="G56"/>
  <c r="G55"/>
  <c r="B122" i="8"/>
  <c r="G54" i="2"/>
  <c r="G53"/>
  <c r="G52"/>
  <c r="G51"/>
  <c r="G50"/>
  <c r="G49"/>
  <c r="G48"/>
  <c r="G47"/>
  <c r="G46"/>
  <c r="G45"/>
  <c r="B121" i="8"/>
  <c r="G44" i="2"/>
  <c r="G43"/>
  <c r="G42"/>
  <c r="G41"/>
  <c r="G40"/>
  <c r="G39"/>
  <c r="G38"/>
  <c r="G36"/>
  <c r="B117" i="9"/>
  <c r="G35" i="2"/>
  <c r="B116" i="9"/>
  <c r="G34" i="2"/>
  <c r="G33"/>
  <c r="B20" i="3"/>
  <c r="G32" i="2"/>
  <c r="G31"/>
  <c r="B113" i="4"/>
  <c r="G30" i="2"/>
  <c r="G29"/>
  <c r="G28"/>
  <c r="G27"/>
  <c r="G26"/>
  <c r="G25"/>
  <c r="G24"/>
  <c r="G23"/>
  <c r="G22"/>
  <c r="G21"/>
  <c r="G20"/>
  <c r="G16"/>
  <c r="G15"/>
  <c r="G14"/>
  <c r="G13"/>
  <c r="G12"/>
  <c r="G10"/>
  <c r="G9"/>
  <c r="G8"/>
  <c r="G7"/>
  <c r="E3" i="10"/>
  <c r="G6" i="2"/>
  <c r="G5"/>
  <c r="G3"/>
  <c r="B10" i="9"/>
  <c r="B11"/>
  <c r="B107"/>
  <c r="B109"/>
  <c r="B111"/>
  <c r="B113"/>
  <c r="B19"/>
  <c r="B115"/>
  <c r="B21"/>
  <c r="B119"/>
  <c r="B25"/>
  <c r="B122"/>
  <c r="B28"/>
  <c r="B62"/>
  <c r="B156"/>
  <c r="E198" i="6"/>
  <c r="B127" i="9"/>
  <c r="B128"/>
  <c r="B35"/>
  <c r="B129"/>
  <c r="B40"/>
  <c r="B134"/>
  <c r="B135"/>
  <c r="B43"/>
  <c r="B137"/>
  <c r="B58"/>
  <c r="B152"/>
  <c r="B59"/>
  <c r="B153"/>
  <c r="B12"/>
  <c r="B14"/>
  <c r="B24"/>
  <c r="B63"/>
  <c r="B157"/>
  <c r="B31"/>
  <c r="B38"/>
  <c r="B45"/>
  <c r="B142"/>
  <c r="B143"/>
  <c r="B51"/>
  <c r="B150"/>
  <c r="B151"/>
  <c r="B52"/>
  <c r="B146"/>
  <c r="B11" i="4"/>
  <c r="B106"/>
  <c r="B11" i="8"/>
  <c r="B13" i="3"/>
  <c r="B13" i="8"/>
  <c r="B110" i="4"/>
  <c r="B110" i="8"/>
  <c r="B17" i="4"/>
  <c r="B17" i="3"/>
  <c r="B19" i="4"/>
  <c r="B114"/>
  <c r="B19" i="3"/>
  <c r="B114" i="8"/>
  <c r="B19"/>
  <c r="B21" i="4"/>
  <c r="B21" i="3"/>
  <c r="B116" i="8"/>
  <c r="B21"/>
  <c r="B118" i="4"/>
  <c r="B25"/>
  <c r="B120"/>
  <c r="B25" i="3"/>
  <c r="B25" i="8"/>
  <c r="B28" i="4"/>
  <c r="B28" i="8"/>
  <c r="B28" i="3"/>
  <c r="B123" i="8"/>
  <c r="B123" i="4"/>
  <c r="B63"/>
  <c r="B157"/>
  <c r="B64" i="3"/>
  <c r="B63" i="8"/>
  <c r="B157"/>
  <c r="B33" i="4"/>
  <c r="B33" i="8"/>
  <c r="B128" i="4"/>
  <c r="B34"/>
  <c r="B129"/>
  <c r="B34" i="3"/>
  <c r="B129" i="8"/>
  <c r="B35" i="4"/>
  <c r="B35" i="8"/>
  <c r="B130" i="4"/>
  <c r="B130" i="8"/>
  <c r="B39" i="3"/>
  <c r="B134" i="8"/>
  <c r="B135" i="4"/>
  <c r="B40" i="3"/>
  <c r="B40" i="8"/>
  <c r="B41" i="4"/>
  <c r="B41" i="8"/>
  <c r="B41" i="3"/>
  <c r="B136" i="8"/>
  <c r="B43" i="4"/>
  <c r="B43" i="8"/>
  <c r="B43" i="3"/>
  <c r="B138" i="4"/>
  <c r="B138" i="8"/>
  <c r="E2"/>
  <c r="E4"/>
  <c r="B12" i="4"/>
  <c r="B107" i="8"/>
  <c r="B107" i="4"/>
  <c r="B14" i="8"/>
  <c r="B16" i="4"/>
  <c r="B16" i="8"/>
  <c r="B111" i="4"/>
  <c r="B18" i="8"/>
  <c r="B22" i="3"/>
  <c r="B24" i="4"/>
  <c r="B24" i="8"/>
  <c r="B24" i="3"/>
  <c r="B26" i="4"/>
  <c r="B159"/>
  <c r="B64" i="8"/>
  <c r="B158" i="4"/>
  <c r="B158" i="8"/>
  <c r="B31" i="3"/>
  <c r="B36" i="4"/>
  <c r="B36" i="3"/>
  <c r="B37" i="8"/>
  <c r="B38" i="4"/>
  <c r="B133" i="8"/>
  <c r="B139" i="4"/>
  <c r="B45"/>
  <c r="B45" i="8"/>
  <c r="B46" i="3"/>
  <c r="B47" i="4"/>
  <c r="B142" i="8"/>
  <c r="B48" i="3"/>
  <c r="B143" i="4"/>
  <c r="B48" i="8"/>
  <c r="B49" i="4"/>
  <c r="B49" i="3"/>
  <c r="B49" i="8"/>
  <c r="B144"/>
  <c r="B50" i="3"/>
  <c r="B51" i="4"/>
  <c r="B146" i="8"/>
  <c r="B30" i="3"/>
  <c r="B30" i="8"/>
  <c r="B10" i="4"/>
  <c r="B105" i="8"/>
  <c r="B10"/>
  <c r="J12" i="3"/>
  <c r="B58"/>
  <c r="B58" i="8"/>
  <c r="B151" i="4"/>
  <c r="B59" i="8"/>
  <c r="B53" i="3"/>
  <c r="B52" i="4"/>
  <c r="B52" i="3"/>
  <c r="B52" i="8"/>
  <c r="B147" i="4"/>
  <c r="B147" i="8"/>
  <c r="B60" i="4"/>
  <c r="B60" i="3"/>
  <c r="B60" i="8"/>
  <c r="B153" i="4"/>
  <c r="B153" i="8"/>
  <c r="B54" i="3"/>
  <c r="B61"/>
  <c r="B54" i="8"/>
  <c r="B154" i="4"/>
  <c r="B154" i="8"/>
  <c r="E3" i="1"/>
  <c r="E2"/>
  <c r="E4"/>
  <c r="DE291" i="6"/>
  <c r="N130" i="4"/>
  <c r="DH291" i="6"/>
  <c r="Q130" i="4"/>
  <c r="Q127"/>
  <c r="CZ291" i="6"/>
  <c r="I130" i="4"/>
  <c r="DC291" i="6"/>
  <c r="L130" i="4"/>
  <c r="DD291" i="6"/>
  <c r="M130" i="4"/>
  <c r="CY291" i="6"/>
  <c r="H130" i="4"/>
  <c r="DA291" i="6"/>
  <c r="J130" i="4"/>
  <c r="J127"/>
  <c r="DB291" i="6"/>
  <c r="K130" i="4"/>
  <c r="K127"/>
  <c r="DG291" i="6"/>
  <c r="P130" i="4"/>
  <c r="P127"/>
  <c r="DF291" i="6"/>
  <c r="O130" i="4"/>
  <c r="O127"/>
  <c r="DI291" i="6"/>
  <c r="CX291"/>
  <c r="G130" i="4"/>
  <c r="G127"/>
  <c r="R130"/>
  <c r="R127"/>
  <c r="B14" i="11"/>
  <c r="B109" i="10"/>
  <c r="B14"/>
  <c r="B14" i="4"/>
  <c r="B109"/>
  <c r="B27" i="11"/>
  <c r="B122" i="10"/>
  <c r="B122" i="4"/>
  <c r="B38" i="11"/>
  <c r="B38" i="10"/>
  <c r="B133"/>
  <c r="B46" i="11"/>
  <c r="B46" i="10"/>
  <c r="B46" i="9"/>
  <c r="B141" i="10"/>
  <c r="B59" i="3"/>
  <c r="B142" i="4"/>
  <c r="B46"/>
  <c r="B38" i="8"/>
  <c r="B131" i="9"/>
  <c r="B32" i="8"/>
  <c r="B149" i="9"/>
  <c r="B42" i="11"/>
  <c r="B42" i="10"/>
  <c r="B42" i="9"/>
  <c r="B42" i="4"/>
  <c r="B137" i="8"/>
  <c r="B137" i="10"/>
  <c r="J8"/>
  <c r="J103"/>
  <c r="J8" i="9"/>
  <c r="J102"/>
  <c r="J8" i="8"/>
  <c r="J103"/>
  <c r="Q8" i="10"/>
  <c r="Q103"/>
  <c r="Q8" i="8"/>
  <c r="Q103"/>
  <c r="B109"/>
  <c r="B22" i="9"/>
  <c r="B12" i="11"/>
  <c r="B107" i="10"/>
  <c r="B12"/>
  <c r="B106" i="9"/>
  <c r="B12" i="8"/>
  <c r="B16" i="11"/>
  <c r="B111" i="10"/>
  <c r="B16"/>
  <c r="B110" i="9"/>
  <c r="B111" i="8"/>
  <c r="B20" i="11"/>
  <c r="B115" i="10"/>
  <c r="B20" i="8"/>
  <c r="B65" i="11"/>
  <c r="B64" i="10"/>
  <c r="B158"/>
  <c r="B65" i="3"/>
  <c r="B36" i="11"/>
  <c r="B36" i="10"/>
  <c r="B131"/>
  <c r="B44" i="11"/>
  <c r="B44" i="10"/>
  <c r="B139"/>
  <c r="B44" i="9"/>
  <c r="B49" i="11"/>
  <c r="B144" i="10"/>
  <c r="B49"/>
  <c r="B113"/>
  <c r="B18" i="3"/>
  <c r="B29" i="11"/>
  <c r="B29" i="10"/>
  <c r="B123" i="9"/>
  <c r="B124" i="8"/>
  <c r="B124" i="10"/>
  <c r="B31" i="11"/>
  <c r="B31" i="10"/>
  <c r="B126"/>
  <c r="B125" i="9"/>
  <c r="B37" i="11"/>
  <c r="B132" i="10"/>
  <c r="B37"/>
  <c r="B37" i="9"/>
  <c r="B47" i="11"/>
  <c r="B47" i="10"/>
  <c r="B142"/>
  <c r="B59" i="11"/>
  <c r="B59" i="10"/>
  <c r="B152"/>
  <c r="B141" i="8"/>
  <c r="B132"/>
  <c r="B29" i="3"/>
  <c r="B57" i="9"/>
  <c r="B141"/>
  <c r="B18"/>
  <c r="B108"/>
  <c r="S7" i="10"/>
  <c r="S102"/>
  <c r="S7" i="9"/>
  <c r="S101"/>
  <c r="B150" i="4"/>
  <c r="S7"/>
  <c r="S102"/>
  <c r="S103" i="8"/>
  <c r="B152"/>
  <c r="B51"/>
  <c r="B46"/>
  <c r="B38" i="3"/>
  <c r="B126" i="8"/>
  <c r="B47" i="9"/>
  <c r="B112"/>
  <c r="B24" i="11"/>
  <c r="B24" i="10"/>
  <c r="B118" i="9"/>
  <c r="B119" i="8"/>
  <c r="B26" i="10"/>
  <c r="B26" i="3"/>
  <c r="B65" i="10"/>
  <c r="B65" i="4"/>
  <c r="B45" i="11"/>
  <c r="B140" i="10"/>
  <c r="B45"/>
  <c r="B48" i="11"/>
  <c r="B48" i="10"/>
  <c r="B48" i="9"/>
  <c r="B58" i="11"/>
  <c r="B58" i="10"/>
  <c r="B56" i="9"/>
  <c r="B148" i="10"/>
  <c r="B53" i="9"/>
  <c r="B57" i="8"/>
  <c r="B42"/>
  <c r="B127" i="4"/>
  <c r="B32" i="9"/>
  <c r="L8" i="10"/>
  <c r="L103"/>
  <c r="L8" i="8"/>
  <c r="L103"/>
  <c r="N8" i="10"/>
  <c r="N103"/>
  <c r="N8" i="8"/>
  <c r="N103"/>
  <c r="R8" i="10"/>
  <c r="R103"/>
  <c r="R8" i="9"/>
  <c r="R102"/>
  <c r="R8" i="8"/>
  <c r="R103"/>
  <c r="B62" i="11"/>
  <c r="B61" i="10"/>
  <c r="B60" i="9"/>
  <c r="B155" i="4"/>
  <c r="B155" i="10"/>
  <c r="G261" i="2"/>
  <c r="D11" i="1"/>
  <c r="S103" i="4"/>
  <c r="B148"/>
  <c r="B152"/>
  <c r="B151" i="8"/>
  <c r="B58" i="4"/>
  <c r="B51" i="3"/>
  <c r="B144" i="4"/>
  <c r="B143" i="8"/>
  <c r="B48" i="4"/>
  <c r="B47" i="3"/>
  <c r="B141" i="4"/>
  <c r="B140"/>
  <c r="B139" i="8"/>
  <c r="B44" i="4"/>
  <c r="B133"/>
  <c r="B37" i="3"/>
  <c r="B36" i="8"/>
  <c r="B126" i="4"/>
  <c r="B31"/>
  <c r="B64"/>
  <c r="B29"/>
  <c r="B27" i="8"/>
  <c r="B119" i="4"/>
  <c r="B117" i="8"/>
  <c r="B115"/>
  <c r="B16" i="3"/>
  <c r="B14"/>
  <c r="B12"/>
  <c r="B145" i="9"/>
  <c r="B49"/>
  <c r="B140"/>
  <c r="B132"/>
  <c r="B36"/>
  <c r="B29"/>
  <c r="B26"/>
  <c r="B16"/>
  <c r="E3" i="11"/>
  <c r="E3" i="4"/>
  <c r="B10" i="11"/>
  <c r="B10" i="10"/>
  <c r="B105"/>
  <c r="E197" i="6"/>
  <c r="B13" i="11"/>
  <c r="B108" i="10"/>
  <c r="B13"/>
  <c r="B108" i="4"/>
  <c r="B17" i="11"/>
  <c r="B112" i="10"/>
  <c r="B17"/>
  <c r="B112" i="8"/>
  <c r="B21" i="11"/>
  <c r="B21" i="10"/>
  <c r="B116"/>
  <c r="B116" i="4"/>
  <c r="B25" i="11"/>
  <c r="B25" i="10"/>
  <c r="B120"/>
  <c r="B120" i="8"/>
  <c r="B30" i="11"/>
  <c r="B30" i="10"/>
  <c r="B125"/>
  <c r="B124" i="9"/>
  <c r="B34" i="11"/>
  <c r="B34" i="10"/>
  <c r="B34" i="9"/>
  <c r="B34" i="8"/>
  <c r="B35" i="11"/>
  <c r="B35" i="10"/>
  <c r="B130"/>
  <c r="B35" i="3"/>
  <c r="B39" i="11"/>
  <c r="B39" i="10"/>
  <c r="B134"/>
  <c r="B39" i="9"/>
  <c r="B39" i="8"/>
  <c r="B40" i="11"/>
  <c r="B40" i="10"/>
  <c r="B40" i="4"/>
  <c r="B135" i="8"/>
  <c r="B41" i="11"/>
  <c r="B136" i="10"/>
  <c r="B41"/>
  <c r="B41" i="9"/>
  <c r="B136" i="4"/>
  <c r="Q8"/>
  <c r="Q103"/>
  <c r="B61"/>
  <c r="S102" i="9"/>
  <c r="R8" i="4"/>
  <c r="R103"/>
  <c r="B42" i="3"/>
  <c r="B127" i="8"/>
  <c r="B136" i="9"/>
  <c r="H8" i="11"/>
  <c r="O8"/>
  <c r="G8" i="10"/>
  <c r="G103"/>
  <c r="G8" i="8"/>
  <c r="G103"/>
  <c r="B56" i="11"/>
  <c r="B149" i="10"/>
  <c r="B56"/>
  <c r="E199" i="6"/>
  <c r="B56" i="8"/>
  <c r="B63" i="11"/>
  <c r="B62" i="10"/>
  <c r="B156"/>
  <c r="B155" i="9"/>
  <c r="B63" i="3"/>
  <c r="B143" i="10"/>
  <c r="B22" i="11"/>
  <c r="B22" i="10"/>
  <c r="B117"/>
  <c r="B22" i="4"/>
  <c r="B117"/>
  <c r="B50" i="11"/>
  <c r="B50" i="10"/>
  <c r="B51" i="11"/>
  <c r="B51" i="10"/>
  <c r="B32" i="11"/>
  <c r="B32" i="10"/>
  <c r="B32" i="3"/>
  <c r="M8" i="10"/>
  <c r="M103"/>
  <c r="M8" i="9"/>
  <c r="M102"/>
  <c r="M8" i="8"/>
  <c r="M103"/>
  <c r="B57" i="11"/>
  <c r="B57" i="10"/>
  <c r="B150"/>
  <c r="B57" i="4"/>
  <c r="B150" i="8"/>
  <c r="B146" i="4"/>
  <c r="B37"/>
  <c r="B31" i="8"/>
  <c r="B22"/>
  <c r="B18" i="4"/>
  <c r="B127" i="10"/>
  <c r="E2" i="11"/>
  <c r="E2" i="10"/>
  <c r="E4" i="11"/>
  <c r="E4" i="10"/>
  <c r="B11" i="11"/>
  <c r="B106" i="10"/>
  <c r="B11"/>
  <c r="B15" i="11"/>
  <c r="B15" i="10"/>
  <c r="B110"/>
  <c r="B19" i="11"/>
  <c r="B114" i="10"/>
  <c r="B19"/>
  <c r="B23"/>
  <c r="B28" i="11"/>
  <c r="B28" i="10"/>
  <c r="B64" i="11"/>
  <c r="B63" i="10"/>
  <c r="B33" i="11"/>
  <c r="B33" i="10"/>
  <c r="B128"/>
  <c r="B43" i="11"/>
  <c r="B43" i="10"/>
  <c r="B138"/>
  <c r="B60" i="11"/>
  <c r="B60" i="10"/>
  <c r="B52" i="11"/>
  <c r="B52" i="10"/>
  <c r="B67" i="11"/>
  <c r="B160" i="10"/>
  <c r="B66"/>
  <c r="B55" i="11"/>
  <c r="B55" i="10"/>
  <c r="B147"/>
  <c r="L8" i="11"/>
  <c r="P8"/>
  <c r="S8"/>
  <c r="B54"/>
  <c r="B61"/>
  <c r="B54" i="10"/>
  <c r="B154"/>
  <c r="L8" i="3"/>
  <c r="G263" i="2"/>
  <c r="D19" i="1"/>
  <c r="G265" i="2"/>
  <c r="H11" i="1"/>
  <c r="G267" i="2"/>
  <c r="H19" i="1"/>
  <c r="R8" i="3"/>
  <c r="T14"/>
  <c r="Q29"/>
  <c r="T16"/>
  <c r="T41"/>
  <c r="Q14"/>
  <c r="T12"/>
  <c r="S26"/>
  <c r="P18"/>
  <c r="P49"/>
  <c r="S21"/>
  <c r="T23"/>
  <c r="S24"/>
  <c r="S34"/>
  <c r="S36"/>
  <c r="S37"/>
  <c r="T38"/>
  <c r="T40"/>
  <c r="T42"/>
  <c r="T43"/>
  <c r="T45"/>
  <c r="T47"/>
  <c r="Q50"/>
  <c r="P52"/>
  <c r="I12"/>
  <c r="Q65"/>
  <c r="P17"/>
  <c r="P66"/>
  <c r="S27"/>
  <c r="P48"/>
  <c r="Q16"/>
  <c r="R8" i="11"/>
  <c r="P12" i="3"/>
  <c r="S15"/>
  <c r="T18"/>
  <c r="T15"/>
  <c r="P25"/>
  <c r="P13"/>
  <c r="P28"/>
  <c r="P64"/>
  <c r="P42"/>
  <c r="P51"/>
  <c r="Q39"/>
  <c r="Q34"/>
  <c r="Q19"/>
  <c r="Q55"/>
  <c r="T50"/>
  <c r="S52"/>
  <c r="T53"/>
  <c r="S53"/>
  <c r="S19"/>
  <c r="S18"/>
  <c r="Q48"/>
  <c r="P65"/>
  <c r="M14"/>
  <c r="T51"/>
  <c r="P15"/>
  <c r="Q15"/>
  <c r="S48"/>
  <c r="T48"/>
  <c r="S51"/>
  <c r="T19"/>
  <c r="M20"/>
  <c r="M17"/>
  <c r="L12"/>
  <c r="L15"/>
  <c r="L25"/>
  <c r="M26"/>
  <c r="L27"/>
  <c r="M60"/>
  <c r="M65"/>
  <c r="L13"/>
  <c r="M16"/>
  <c r="L18"/>
  <c r="L29"/>
  <c r="M59"/>
  <c r="S29"/>
  <c r="Q45"/>
  <c r="M21"/>
  <c r="L23"/>
  <c r="L33"/>
  <c r="Q20"/>
  <c r="J17"/>
  <c r="Q25"/>
  <c r="S42"/>
  <c r="P45"/>
  <c r="S12"/>
  <c r="M13"/>
  <c r="T25"/>
  <c r="S45"/>
  <c r="P50"/>
  <c r="M18"/>
  <c r="L47"/>
  <c r="M55"/>
  <c r="T60"/>
  <c r="P37"/>
  <c r="T37"/>
  <c r="T22"/>
  <c r="P22"/>
  <c r="S22"/>
  <c r="Q22"/>
  <c r="I33"/>
  <c r="P36"/>
  <c r="Q36"/>
  <c r="T39"/>
  <c r="S39"/>
  <c r="I46"/>
  <c r="S47"/>
  <c r="S35"/>
  <c r="T35"/>
  <c r="Q35"/>
  <c r="J59"/>
  <c r="J28"/>
  <c r="I15"/>
  <c r="P35"/>
  <c r="I35"/>
  <c r="L35"/>
  <c r="T20"/>
  <c r="I59"/>
  <c r="S20"/>
  <c r="Q40"/>
  <c r="L14"/>
  <c r="P53"/>
  <c r="Q53"/>
  <c r="S54"/>
  <c r="Q54"/>
  <c r="T54"/>
  <c r="P24"/>
  <c r="Q24"/>
  <c r="I14"/>
  <c r="T24"/>
  <c r="Q47"/>
  <c r="L26"/>
  <c r="S49"/>
  <c r="Q46"/>
  <c r="P46"/>
  <c r="S46"/>
  <c r="L60"/>
  <c r="M47"/>
  <c r="P23"/>
  <c r="Q23"/>
  <c r="T26"/>
  <c r="S17"/>
  <c r="S64"/>
  <c r="Q64"/>
  <c r="J66"/>
  <c r="T65"/>
  <c r="S65"/>
  <c r="S66"/>
  <c r="Q66"/>
  <c r="T66"/>
  <c r="I66"/>
  <c r="I26"/>
  <c r="J47"/>
  <c r="J55"/>
  <c r="Q17"/>
  <c r="S23"/>
  <c r="P47"/>
  <c r="T36"/>
  <c r="T29"/>
  <c r="P40"/>
  <c r="P29"/>
  <c r="P14"/>
  <c r="S14"/>
  <c r="Q51"/>
  <c r="P41"/>
  <c r="S40"/>
  <c r="Q18"/>
  <c r="P19"/>
  <c r="T52"/>
  <c r="S55"/>
  <c r="P55"/>
  <c r="I55"/>
  <c r="I65"/>
  <c r="Q26"/>
  <c r="S41"/>
  <c r="Q49"/>
  <c r="Q38"/>
  <c r="I23"/>
  <c r="S38"/>
  <c r="I17"/>
  <c r="J60"/>
  <c r="Q37"/>
  <c r="L46"/>
  <c r="Q12"/>
  <c r="P16"/>
  <c r="L65"/>
  <c r="P26"/>
  <c r="M23"/>
  <c r="Q41"/>
  <c r="Q52"/>
  <c r="P43"/>
  <c r="J65"/>
  <c r="T49"/>
  <c r="S43"/>
  <c r="J21"/>
  <c r="P38"/>
  <c r="J35"/>
  <c r="T21"/>
  <c r="T34"/>
  <c r="P21"/>
  <c r="L21"/>
  <c r="S16"/>
  <c r="T28"/>
  <c r="P27"/>
  <c r="T55"/>
  <c r="P39"/>
  <c r="Q27"/>
  <c r="Q21"/>
  <c r="S50"/>
  <c r="T27"/>
  <c r="Q42"/>
  <c r="P20"/>
  <c r="P34"/>
  <c r="S28"/>
  <c r="S25"/>
  <c r="Q28"/>
  <c r="T13"/>
  <c r="S13"/>
  <c r="Q13"/>
  <c r="M15"/>
  <c r="M46"/>
  <c r="M33"/>
  <c r="L16"/>
  <c r="M27"/>
  <c r="T44"/>
  <c r="S44"/>
  <c r="L59"/>
  <c r="J46"/>
  <c r="J33"/>
  <c r="L55"/>
  <c r="L20"/>
  <c r="M35"/>
  <c r="L19"/>
  <c r="M19"/>
  <c r="I28"/>
  <c r="M66"/>
  <c r="L66"/>
  <c r="M12"/>
  <c r="M25"/>
  <c r="M29"/>
  <c r="J26"/>
  <c r="I60"/>
  <c r="J15"/>
  <c r="J23"/>
  <c r="M28"/>
  <c r="L28"/>
  <c r="I13"/>
  <c r="J13"/>
  <c r="I18"/>
  <c r="J18"/>
  <c r="S33"/>
  <c r="Q33"/>
  <c r="P33"/>
  <c r="T33"/>
  <c r="I45"/>
  <c r="L45"/>
  <c r="M45"/>
  <c r="J45"/>
  <c r="I38"/>
  <c r="J38"/>
  <c r="L38"/>
  <c r="M38"/>
  <c r="I54"/>
  <c r="L54"/>
  <c r="J54"/>
  <c r="M54"/>
  <c r="I25"/>
  <c r="J25"/>
  <c r="I47"/>
  <c r="Q43"/>
  <c r="I50"/>
  <c r="M50"/>
  <c r="L50"/>
  <c r="J50"/>
  <c r="I51"/>
  <c r="J51"/>
  <c r="M51"/>
  <c r="L51"/>
  <c r="I36"/>
  <c r="L36"/>
  <c r="J36"/>
  <c r="M36"/>
  <c r="I34"/>
  <c r="L34"/>
  <c r="J34"/>
  <c r="M34"/>
  <c r="I52"/>
  <c r="J52"/>
  <c r="L52"/>
  <c r="M52"/>
  <c r="J61"/>
  <c r="I61"/>
  <c r="I29"/>
  <c r="J29"/>
  <c r="L40"/>
  <c r="M40"/>
  <c r="J40"/>
  <c r="I40"/>
  <c r="J16"/>
  <c r="I16"/>
  <c r="I43"/>
  <c r="L64"/>
  <c r="M64"/>
  <c r="I64"/>
  <c r="J64"/>
  <c r="I19"/>
  <c r="J19"/>
  <c r="Q58"/>
  <c r="P58"/>
  <c r="S58"/>
  <c r="T58"/>
  <c r="L53"/>
  <c r="M53"/>
  <c r="I53"/>
  <c r="J53"/>
  <c r="I48"/>
  <c r="L48"/>
  <c r="M48"/>
  <c r="J48"/>
  <c r="I42"/>
  <c r="M42"/>
  <c r="L42"/>
  <c r="J42"/>
  <c r="P60"/>
  <c r="Q60"/>
  <c r="I21"/>
  <c r="M43"/>
  <c r="J43"/>
  <c r="L43"/>
  <c r="L49"/>
  <c r="I49"/>
  <c r="J49"/>
  <c r="M49"/>
  <c r="I22"/>
  <c r="J22"/>
  <c r="M22"/>
  <c r="L22"/>
  <c r="J27"/>
  <c r="I27"/>
  <c r="Q44"/>
  <c r="P44"/>
  <c r="P59"/>
  <c r="Q59"/>
  <c r="T59"/>
  <c r="S59"/>
  <c r="J14"/>
  <c r="I37"/>
  <c r="J37"/>
  <c r="L37"/>
  <c r="M37"/>
  <c r="J41"/>
  <c r="I41"/>
  <c r="L41"/>
  <c r="M41"/>
  <c r="M39"/>
  <c r="I39"/>
  <c r="J39"/>
  <c r="L39"/>
  <c r="I24"/>
  <c r="L24"/>
  <c r="M24"/>
  <c r="J24"/>
  <c r="M44"/>
  <c r="I44"/>
  <c r="J44"/>
  <c r="L44"/>
  <c r="I20"/>
  <c r="J20"/>
  <c r="J32"/>
  <c r="I32"/>
  <c r="L32"/>
  <c r="M32"/>
  <c r="J11"/>
  <c r="M11"/>
  <c r="I11"/>
  <c r="L11"/>
  <c r="I58"/>
  <c r="L58"/>
  <c r="J58"/>
  <c r="M58"/>
  <c r="J10"/>
  <c r="M10"/>
  <c r="L10"/>
  <c r="I10"/>
  <c r="T32"/>
  <c r="P32"/>
  <c r="S32"/>
  <c r="Q32"/>
  <c r="T11"/>
  <c r="S11"/>
  <c r="P11"/>
  <c r="Q11"/>
  <c r="I56"/>
  <c r="L31"/>
  <c r="T10"/>
  <c r="P10"/>
  <c r="S10"/>
  <c r="Q10"/>
  <c r="J30"/>
  <c r="M30"/>
  <c r="L30"/>
  <c r="I30"/>
  <c r="L56"/>
  <c r="M56"/>
  <c r="J56"/>
  <c r="Q30"/>
  <c r="S30"/>
  <c r="T30"/>
  <c r="P30"/>
  <c r="J31"/>
  <c r="T31"/>
  <c r="Q31"/>
  <c r="S31"/>
  <c r="P31"/>
  <c r="M31"/>
  <c r="I31"/>
  <c r="L57"/>
  <c r="J57"/>
  <c r="M57"/>
  <c r="I57"/>
  <c r="S57"/>
  <c r="T57"/>
  <c r="Q57"/>
  <c r="P57"/>
  <c r="T56"/>
  <c r="S56"/>
  <c r="Q56"/>
  <c r="P56"/>
  <c r="I62"/>
  <c r="L62"/>
  <c r="M62"/>
  <c r="J62"/>
  <c r="M67"/>
  <c r="J67"/>
  <c r="P62"/>
  <c r="S62"/>
  <c r="Q62"/>
  <c r="T62"/>
  <c r="L67"/>
  <c r="I67"/>
  <c r="S63"/>
  <c r="P63"/>
  <c r="T63"/>
  <c r="Q63"/>
  <c r="Q67"/>
  <c r="S67"/>
  <c r="T67"/>
  <c r="P67"/>
  <c r="L63"/>
  <c r="J63"/>
  <c r="I63"/>
  <c r="M63"/>
  <c r="N15" i="11"/>
  <c r="R29"/>
  <c r="O51"/>
  <c r="O29"/>
  <c r="O19"/>
  <c r="O47"/>
  <c r="O54"/>
  <c r="G266" i="2"/>
  <c r="H15" i="1"/>
  <c r="G262" i="2"/>
  <c r="D15" i="1"/>
  <c r="R20" i="11"/>
  <c r="P43" i="8"/>
  <c r="Q32" i="4"/>
  <c r="Q11" i="8"/>
  <c r="Q10"/>
  <c r="CV197" i="6"/>
  <c r="M58" i="8"/>
  <c r="J58" i="4"/>
  <c r="Q43"/>
  <c r="R32"/>
  <c r="Q138" i="10"/>
  <c r="K32" i="8"/>
  <c r="L32"/>
  <c r="R43" i="4"/>
  <c r="N21" i="11"/>
  <c r="N22"/>
  <c r="T22"/>
  <c r="N23"/>
  <c r="M32" i="4"/>
  <c r="R17" i="11"/>
  <c r="R13"/>
  <c r="O41"/>
  <c r="O37"/>
  <c r="O33"/>
  <c r="O34"/>
  <c r="R59"/>
  <c r="R60"/>
  <c r="R64"/>
  <c r="R55"/>
  <c r="O38"/>
  <c r="R25"/>
  <c r="O46"/>
  <c r="O52"/>
  <c r="O45"/>
  <c r="R54"/>
  <c r="R65"/>
  <c r="R66"/>
  <c r="N51"/>
  <c r="N27"/>
  <c r="N19"/>
  <c r="O18"/>
  <c r="O40"/>
  <c r="O27"/>
  <c r="L139" i="10"/>
  <c r="O44" i="11"/>
  <c r="O14"/>
  <c r="O64"/>
  <c r="N26"/>
  <c r="O12"/>
  <c r="N46"/>
  <c r="N41"/>
  <c r="P41"/>
  <c r="N37"/>
  <c r="P37"/>
  <c r="N33"/>
  <c r="Q33"/>
  <c r="N18"/>
  <c r="N14"/>
  <c r="O35"/>
  <c r="R61"/>
  <c r="R27"/>
  <c r="R15"/>
  <c r="O39"/>
  <c r="O42"/>
  <c r="O50"/>
  <c r="O36"/>
  <c r="O17"/>
  <c r="O61"/>
  <c r="N55"/>
  <c r="N60"/>
  <c r="N64"/>
  <c r="N65"/>
  <c r="N66"/>
  <c r="S66"/>
  <c r="O15"/>
  <c r="O49"/>
  <c r="R53"/>
  <c r="N53"/>
  <c r="N49"/>
  <c r="N45"/>
  <c r="N40"/>
  <c r="N36"/>
  <c r="N29"/>
  <c r="N25"/>
  <c r="S25"/>
  <c r="N13"/>
  <c r="O13"/>
  <c r="R34"/>
  <c r="R35"/>
  <c r="R36"/>
  <c r="R37"/>
  <c r="R38"/>
  <c r="R39"/>
  <c r="R40"/>
  <c r="R42"/>
  <c r="R47"/>
  <c r="R26"/>
  <c r="R18"/>
  <c r="R14"/>
  <c r="O26"/>
  <c r="O22"/>
  <c r="P22"/>
  <c r="O65"/>
  <c r="P65"/>
  <c r="O28"/>
  <c r="O24"/>
  <c r="O59"/>
  <c r="O66"/>
  <c r="N52"/>
  <c r="P52"/>
  <c r="N48"/>
  <c r="N39"/>
  <c r="T39"/>
  <c r="N35"/>
  <c r="N28"/>
  <c r="N20"/>
  <c r="T20"/>
  <c r="N12"/>
  <c r="N61"/>
  <c r="P43" i="4"/>
  <c r="S17"/>
  <c r="T17"/>
  <c r="H41" i="11"/>
  <c r="S157" i="10"/>
  <c r="T157"/>
  <c r="O151"/>
  <c r="R58" i="8"/>
  <c r="J114" i="9"/>
  <c r="S60" i="8"/>
  <c r="T60"/>
  <c r="O115" i="10"/>
  <c r="L151"/>
  <c r="S44" i="8"/>
  <c r="T44"/>
  <c r="S12" i="4"/>
  <c r="T12"/>
  <c r="I11"/>
  <c r="I10"/>
  <c r="H49" i="11"/>
  <c r="N138" i="10"/>
  <c r="H22" i="11"/>
  <c r="H53"/>
  <c r="H60"/>
  <c r="S123" i="10"/>
  <c r="T123"/>
  <c r="S143"/>
  <c r="T143"/>
  <c r="R106"/>
  <c r="H115"/>
  <c r="K18" i="11"/>
  <c r="G115" i="10"/>
  <c r="N59" i="11"/>
  <c r="P32" i="9"/>
  <c r="P30"/>
  <c r="P31"/>
  <c r="H106" i="10"/>
  <c r="S128"/>
  <c r="T128"/>
  <c r="O53" i="11"/>
  <c r="P53"/>
  <c r="L43" i="4"/>
  <c r="R58"/>
  <c r="S139" i="8"/>
  <c r="T139"/>
  <c r="R151" i="4"/>
  <c r="N150" i="9"/>
  <c r="J137"/>
  <c r="L105"/>
  <c r="G150"/>
  <c r="S14"/>
  <c r="T14"/>
  <c r="S18"/>
  <c r="T18"/>
  <c r="S14" i="4"/>
  <c r="T14"/>
  <c r="P11"/>
  <c r="P10"/>
  <c r="DG197" i="6"/>
  <c r="S159" i="8"/>
  <c r="T159"/>
  <c r="S41"/>
  <c r="T41"/>
  <c r="S28" i="9"/>
  <c r="T28"/>
  <c r="K19" i="11"/>
  <c r="L11" i="4"/>
  <c r="L10"/>
  <c r="DC197" i="6"/>
  <c r="O11" i="4"/>
  <c r="O10"/>
  <c r="DF197" i="6"/>
  <c r="Q11" i="4"/>
  <c r="Q10"/>
  <c r="DH197" i="6"/>
  <c r="K151" i="10"/>
  <c r="I138"/>
  <c r="P138"/>
  <c r="S113"/>
  <c r="T113"/>
  <c r="H16" i="11"/>
  <c r="I106" i="10"/>
  <c r="H52" i="11"/>
  <c r="P127" i="10"/>
  <c r="P115"/>
  <c r="S114"/>
  <c r="T114"/>
  <c r="R138"/>
  <c r="H127"/>
  <c r="L115"/>
  <c r="S117"/>
  <c r="T117"/>
  <c r="N106"/>
  <c r="R151"/>
  <c r="R127"/>
  <c r="N115"/>
  <c r="J138"/>
  <c r="H138"/>
  <c r="H28" i="11"/>
  <c r="J115" i="10"/>
  <c r="S154"/>
  <c r="T154"/>
  <c r="S18" i="4"/>
  <c r="T18"/>
  <c r="S54" i="8"/>
  <c r="T54"/>
  <c r="H36" i="11"/>
  <c r="M150" i="9"/>
  <c r="S36" i="8"/>
  <c r="T36"/>
  <c r="S133" i="10"/>
  <c r="T133"/>
  <c r="H50" i="11"/>
  <c r="O23"/>
  <c r="K137" i="9"/>
  <c r="I114"/>
  <c r="R150"/>
  <c r="H150"/>
  <c r="L137"/>
  <c r="R114"/>
  <c r="P151" i="4"/>
  <c r="S21" i="9"/>
  <c r="T21"/>
  <c r="S26"/>
  <c r="T26"/>
  <c r="Q56"/>
  <c r="Q106" i="10"/>
  <c r="M138"/>
  <c r="P151"/>
  <c r="I151"/>
  <c r="R137" i="9"/>
  <c r="R19" i="11"/>
  <c r="H151" i="4"/>
  <c r="H48" i="11"/>
  <c r="S24" i="4"/>
  <c r="T24"/>
  <c r="I151" i="8"/>
  <c r="N151"/>
  <c r="M127"/>
  <c r="P138"/>
  <c r="I115" i="4"/>
  <c r="I43"/>
  <c r="H43"/>
  <c r="K11" i="8"/>
  <c r="K10"/>
  <c r="H32" i="9"/>
  <c r="H30"/>
  <c r="H31"/>
  <c r="L32"/>
  <c r="L30"/>
  <c r="J56"/>
  <c r="N56"/>
  <c r="S50" i="8"/>
  <c r="T50"/>
  <c r="S19" i="4"/>
  <c r="T19"/>
  <c r="K127" i="10"/>
  <c r="I115"/>
  <c r="H64" i="11"/>
  <c r="G47"/>
  <c r="H11" i="4"/>
  <c r="H10"/>
  <c r="CY197" i="6"/>
  <c r="S147" i="10"/>
  <c r="T147"/>
  <c r="H37" i="11"/>
  <c r="O127" i="10"/>
  <c r="S142"/>
  <c r="T142"/>
  <c r="O60" i="11"/>
  <c r="S153" i="10"/>
  <c r="T153"/>
  <c r="S33" i="9"/>
  <c r="T33"/>
  <c r="S131" i="10"/>
  <c r="T131"/>
  <c r="S137"/>
  <c r="T137"/>
  <c r="H39" i="11"/>
  <c r="K14"/>
  <c r="I138" i="8"/>
  <c r="K115"/>
  <c r="S134"/>
  <c r="T134"/>
  <c r="G138" i="4"/>
  <c r="O138"/>
  <c r="P106"/>
  <c r="G114" i="9"/>
  <c r="M114"/>
  <c r="H32" i="4"/>
  <c r="H30"/>
  <c r="S112" i="9"/>
  <c r="T112"/>
  <c r="H43" i="8"/>
  <c r="H30"/>
  <c r="CM198" i="6"/>
  <c r="L43" i="8"/>
  <c r="L30"/>
  <c r="G43"/>
  <c r="S46"/>
  <c r="T46"/>
  <c r="S53"/>
  <c r="T53"/>
  <c r="S63"/>
  <c r="T63"/>
  <c r="S64"/>
  <c r="T64"/>
  <c r="S65"/>
  <c r="T65"/>
  <c r="S16" i="9"/>
  <c r="T16"/>
  <c r="S20"/>
  <c r="T20"/>
  <c r="S22"/>
  <c r="T22"/>
  <c r="S23"/>
  <c r="T23"/>
  <c r="S25"/>
  <c r="T25"/>
  <c r="S27"/>
  <c r="T27"/>
  <c r="S29"/>
  <c r="T29"/>
  <c r="N32"/>
  <c r="H56"/>
  <c r="S55" i="4"/>
  <c r="T55"/>
  <c r="K17" i="11"/>
  <c r="S13" i="4"/>
  <c r="T13"/>
  <c r="N11"/>
  <c r="N10"/>
  <c r="DE197" i="6"/>
  <c r="R11" i="4"/>
  <c r="R10"/>
  <c r="DI197" i="6"/>
  <c r="M106" i="10"/>
  <c r="H47" i="11"/>
  <c r="H35"/>
  <c r="H33"/>
  <c r="N127" i="10"/>
  <c r="O138"/>
  <c r="M127"/>
  <c r="S129"/>
  <c r="T129"/>
  <c r="R115"/>
  <c r="R105"/>
  <c r="H19" i="11"/>
  <c r="N151" i="10"/>
  <c r="O106"/>
  <c r="K106"/>
  <c r="K150" i="9"/>
  <c r="I11"/>
  <c r="I10"/>
  <c r="M11"/>
  <c r="M10"/>
  <c r="L11" i="10"/>
  <c r="L10"/>
  <c r="I32"/>
  <c r="H32"/>
  <c r="S37"/>
  <c r="T37"/>
  <c r="G41" i="11"/>
  <c r="I41"/>
  <c r="O43" i="10"/>
  <c r="G46" i="11"/>
  <c r="G66"/>
  <c r="Q127" i="10"/>
  <c r="Q125"/>
  <c r="Q126"/>
  <c r="S107"/>
  <c r="T107"/>
  <c r="H13" i="11"/>
  <c r="L106" i="10"/>
  <c r="H15" i="11"/>
  <c r="S112" i="10"/>
  <c r="T112"/>
  <c r="M115"/>
  <c r="S124"/>
  <c r="T124"/>
  <c r="S136"/>
  <c r="T136"/>
  <c r="S145"/>
  <c r="T145"/>
  <c r="J151"/>
  <c r="H66" i="11"/>
  <c r="S136" i="8"/>
  <c r="T136"/>
  <c r="P127"/>
  <c r="K138" i="4"/>
  <c r="G127" i="8"/>
  <c r="S17" i="10"/>
  <c r="T17"/>
  <c r="G24" i="11"/>
  <c r="G25"/>
  <c r="G26"/>
  <c r="S40" i="10"/>
  <c r="T40"/>
  <c r="S45"/>
  <c r="T45"/>
  <c r="G55" i="11"/>
  <c r="I55"/>
  <c r="G65"/>
  <c r="G38"/>
  <c r="S34" i="10"/>
  <c r="T34"/>
  <c r="H29" i="11"/>
  <c r="H23"/>
  <c r="S109" i="10"/>
  <c r="T109"/>
  <c r="J127"/>
  <c r="S110"/>
  <c r="T110"/>
  <c r="P106"/>
  <c r="G151" i="4"/>
  <c r="S159" i="10"/>
  <c r="T159"/>
  <c r="K53" i="11"/>
  <c r="N16"/>
  <c r="G16"/>
  <c r="I16"/>
  <c r="S141" i="8"/>
  <c r="T141"/>
  <c r="G11" i="10"/>
  <c r="G10"/>
  <c r="S53" i="4"/>
  <c r="T53"/>
  <c r="S41"/>
  <c r="T41"/>
  <c r="R41" i="11"/>
  <c r="S134" i="10"/>
  <c r="T134"/>
  <c r="S34" i="4"/>
  <c r="T34"/>
  <c r="S35"/>
  <c r="T35"/>
  <c r="S37"/>
  <c r="T37"/>
  <c r="K38" i="11"/>
  <c r="K41"/>
  <c r="L41"/>
  <c r="S42" i="4"/>
  <c r="T42"/>
  <c r="S48"/>
  <c r="T48"/>
  <c r="S63"/>
  <c r="T63"/>
  <c r="O151" i="8"/>
  <c r="G151"/>
  <c r="S145"/>
  <c r="T145"/>
  <c r="P151"/>
  <c r="Q138"/>
  <c r="K127"/>
  <c r="S119"/>
  <c r="T119"/>
  <c r="M115"/>
  <c r="S110"/>
  <c r="T110"/>
  <c r="S108"/>
  <c r="T108"/>
  <c r="N138"/>
  <c r="O127"/>
  <c r="N138" i="4"/>
  <c r="J138"/>
  <c r="L106" i="8"/>
  <c r="S111"/>
  <c r="T111"/>
  <c r="L115"/>
  <c r="S120"/>
  <c r="T120"/>
  <c r="L127"/>
  <c r="K115" i="4"/>
  <c r="S119"/>
  <c r="T119"/>
  <c r="S123"/>
  <c r="T123"/>
  <c r="M127"/>
  <c r="S134"/>
  <c r="T134"/>
  <c r="Q138"/>
  <c r="M138"/>
  <c r="N106" i="8"/>
  <c r="R106"/>
  <c r="N115"/>
  <c r="R115"/>
  <c r="N115" i="4"/>
  <c r="P115"/>
  <c r="S116"/>
  <c r="T116"/>
  <c r="N106"/>
  <c r="M106"/>
  <c r="M115"/>
  <c r="M105"/>
  <c r="S158"/>
  <c r="T158"/>
  <c r="O151"/>
  <c r="M151"/>
  <c r="Q151"/>
  <c r="N151"/>
  <c r="S119" i="9"/>
  <c r="T119"/>
  <c r="S121"/>
  <c r="T121"/>
  <c r="M137"/>
  <c r="O114"/>
  <c r="I105"/>
  <c r="I104"/>
  <c r="O126"/>
  <c r="M126"/>
  <c r="M124"/>
  <c r="M125"/>
  <c r="Q137"/>
  <c r="S113"/>
  <c r="T113"/>
  <c r="S156"/>
  <c r="T156"/>
  <c r="L150"/>
  <c r="P114"/>
  <c r="R126"/>
  <c r="S134"/>
  <c r="T134"/>
  <c r="S139"/>
  <c r="T139"/>
  <c r="P137"/>
  <c r="L126"/>
  <c r="L124"/>
  <c r="L125"/>
  <c r="P105"/>
  <c r="S132"/>
  <c r="T132"/>
  <c r="O150"/>
  <c r="L114"/>
  <c r="J105"/>
  <c r="G18" i="11"/>
  <c r="M18"/>
  <c r="R43" i="10"/>
  <c r="S118"/>
  <c r="T118"/>
  <c r="H12" i="11"/>
  <c r="J106" i="10"/>
  <c r="H42" i="11"/>
  <c r="H38"/>
  <c r="I38"/>
  <c r="G127" i="10"/>
  <c r="H26" i="11"/>
  <c r="I26"/>
  <c r="S158" i="10"/>
  <c r="T158"/>
  <c r="S111"/>
  <c r="T111"/>
  <c r="G106"/>
  <c r="O48" i="11"/>
  <c r="G138" i="10"/>
  <c r="G125"/>
  <c r="G126"/>
  <c r="M11" i="4"/>
  <c r="M10"/>
  <c r="DD197" i="6"/>
  <c r="K20" i="11"/>
  <c r="S20" i="4"/>
  <c r="T20"/>
  <c r="S132" i="10"/>
  <c r="T132"/>
  <c r="I127"/>
  <c r="I125"/>
  <c r="I126"/>
  <c r="S135"/>
  <c r="T135"/>
  <c r="H21" i="11"/>
  <c r="S116" i="10"/>
  <c r="T116"/>
  <c r="H46" i="11"/>
  <c r="S141" i="10"/>
  <c r="T141"/>
  <c r="S108"/>
  <c r="T108"/>
  <c r="S121"/>
  <c r="T121"/>
  <c r="S130"/>
  <c r="T130"/>
  <c r="K138"/>
  <c r="O21" i="11"/>
  <c r="H40"/>
  <c r="O16"/>
  <c r="O25"/>
  <c r="H65"/>
  <c r="K13"/>
  <c r="S33" i="10"/>
  <c r="T33"/>
  <c r="S50"/>
  <c r="T50"/>
  <c r="S44"/>
  <c r="T44"/>
  <c r="G17" i="11"/>
  <c r="N17"/>
  <c r="S15" i="9"/>
  <c r="T15"/>
  <c r="S17"/>
  <c r="T17"/>
  <c r="S19"/>
  <c r="T19"/>
  <c r="Q115" i="10"/>
  <c r="N11" i="8"/>
  <c r="N10"/>
  <c r="CS197" i="6"/>
  <c r="S15" i="8"/>
  <c r="T15"/>
  <c r="S16"/>
  <c r="T16"/>
  <c r="S19"/>
  <c r="T19"/>
  <c r="S22"/>
  <c r="T22"/>
  <c r="S23"/>
  <c r="T23"/>
  <c r="S26"/>
  <c r="T26"/>
  <c r="S29"/>
  <c r="T29"/>
  <c r="S39"/>
  <c r="T39"/>
  <c r="Q151" i="10"/>
  <c r="N44" i="11"/>
  <c r="Q44"/>
  <c r="Q43" i="8"/>
  <c r="Q58"/>
  <c r="O32" i="9"/>
  <c r="O30"/>
  <c r="O31"/>
  <c r="S37"/>
  <c r="T37"/>
  <c r="S38"/>
  <c r="T38"/>
  <c r="S41"/>
  <c r="T41"/>
  <c r="S46"/>
  <c r="T46"/>
  <c r="S47"/>
  <c r="T47"/>
  <c r="S48"/>
  <c r="T48"/>
  <c r="S50"/>
  <c r="T50"/>
  <c r="S51"/>
  <c r="T51"/>
  <c r="S52"/>
  <c r="T52"/>
  <c r="S59"/>
  <c r="T59"/>
  <c r="S62"/>
  <c r="T62"/>
  <c r="S63"/>
  <c r="T63"/>
  <c r="S55" i="8"/>
  <c r="T55"/>
  <c r="K28" i="11"/>
  <c r="S26" i="4"/>
  <c r="T26"/>
  <c r="K29" i="11"/>
  <c r="J11" i="4"/>
  <c r="J10"/>
  <c r="K11"/>
  <c r="K10"/>
  <c r="H151" i="10"/>
  <c r="S148"/>
  <c r="T148"/>
  <c r="S144"/>
  <c r="T144"/>
  <c r="H45" i="11"/>
  <c r="H18"/>
  <c r="H11" i="10"/>
  <c r="H10"/>
  <c r="P11"/>
  <c r="P10"/>
  <c r="I11"/>
  <c r="I10"/>
  <c r="N11"/>
  <c r="N10"/>
  <c r="R11"/>
  <c r="R10"/>
  <c r="S15"/>
  <c r="T15"/>
  <c r="O11"/>
  <c r="O10"/>
  <c r="S18"/>
  <c r="T18"/>
  <c r="G22" i="11"/>
  <c r="I22"/>
  <c r="S23" i="10"/>
  <c r="T23"/>
  <c r="S24"/>
  <c r="T24"/>
  <c r="S25"/>
  <c r="T25"/>
  <c r="S26"/>
  <c r="T26"/>
  <c r="G29" i="11"/>
  <c r="J32" i="10"/>
  <c r="N32"/>
  <c r="R32"/>
  <c r="K32"/>
  <c r="O32"/>
  <c r="O30"/>
  <c r="O31"/>
  <c r="G35" i="11"/>
  <c r="L32" i="10"/>
  <c r="P32"/>
  <c r="S36"/>
  <c r="T36"/>
  <c r="M32"/>
  <c r="Q32"/>
  <c r="G37" i="11"/>
  <c r="G40"/>
  <c r="I40"/>
  <c r="G44"/>
  <c r="L43" i="10"/>
  <c r="P43"/>
  <c r="M43"/>
  <c r="Q43"/>
  <c r="J43"/>
  <c r="N43"/>
  <c r="N30"/>
  <c r="N31"/>
  <c r="K43"/>
  <c r="N43" i="11"/>
  <c r="G48"/>
  <c r="S49" i="10"/>
  <c r="T49"/>
  <c r="S52"/>
  <c r="T52"/>
  <c r="G53" i="11"/>
  <c r="M53"/>
  <c r="S55" i="10"/>
  <c r="T55"/>
  <c r="S63"/>
  <c r="T63"/>
  <c r="G54" i="11"/>
  <c r="J54"/>
  <c r="Q150" i="9"/>
  <c r="S140"/>
  <c r="T140"/>
  <c r="K105"/>
  <c r="P126"/>
  <c r="S153"/>
  <c r="T153"/>
  <c r="K43" i="8"/>
  <c r="O43"/>
  <c r="N43"/>
  <c r="S52"/>
  <c r="T52"/>
  <c r="I32" i="9"/>
  <c r="H51" i="11"/>
  <c r="H17"/>
  <c r="H14"/>
  <c r="H43" i="10"/>
  <c r="R21" i="11"/>
  <c r="S21" i="4"/>
  <c r="T21"/>
  <c r="N32"/>
  <c r="K40" i="11"/>
  <c r="M58" i="4"/>
  <c r="K65" i="11"/>
  <c r="M65"/>
  <c r="S64" i="4"/>
  <c r="T64"/>
  <c r="S65"/>
  <c r="T65"/>
  <c r="K66" i="11"/>
  <c r="L66"/>
  <c r="S158" i="8"/>
  <c r="T158"/>
  <c r="S153"/>
  <c r="T153"/>
  <c r="H151"/>
  <c r="S146"/>
  <c r="T146"/>
  <c r="H138"/>
  <c r="S142"/>
  <c r="T142"/>
  <c r="S123"/>
  <c r="T123"/>
  <c r="S114"/>
  <c r="T114"/>
  <c r="J138"/>
  <c r="S135"/>
  <c r="T135"/>
  <c r="S107"/>
  <c r="T107"/>
  <c r="H106"/>
  <c r="S124"/>
  <c r="T124"/>
  <c r="S109"/>
  <c r="T109"/>
  <c r="S121" i="4"/>
  <c r="T121"/>
  <c r="S129"/>
  <c r="T129"/>
  <c r="I127"/>
  <c r="S139"/>
  <c r="T139"/>
  <c r="I138"/>
  <c r="R127" i="8"/>
  <c r="S146" i="4"/>
  <c r="T146"/>
  <c r="S114"/>
  <c r="T114"/>
  <c r="S152"/>
  <c r="T152"/>
  <c r="I151"/>
  <c r="H127"/>
  <c r="L151"/>
  <c r="G105" i="9"/>
  <c r="N137"/>
  <c r="R46" i="11"/>
  <c r="S46" i="4"/>
  <c r="T46"/>
  <c r="S51"/>
  <c r="T51"/>
  <c r="S52"/>
  <c r="T52"/>
  <c r="M151" i="8"/>
  <c r="S148"/>
  <c r="T148"/>
  <c r="R151"/>
  <c r="S128"/>
  <c r="T128"/>
  <c r="O115"/>
  <c r="G106"/>
  <c r="L138"/>
  <c r="H127"/>
  <c r="S144" i="4"/>
  <c r="T144"/>
  <c r="Q106" i="8"/>
  <c r="P106"/>
  <c r="S131"/>
  <c r="T131"/>
  <c r="J115" i="4"/>
  <c r="P138"/>
  <c r="Q115"/>
  <c r="R106"/>
  <c r="R115"/>
  <c r="R105"/>
  <c r="S123" i="9"/>
  <c r="T123"/>
  <c r="K114"/>
  <c r="H126"/>
  <c r="S120"/>
  <c r="T120"/>
  <c r="S145"/>
  <c r="T145"/>
  <c r="K126"/>
  <c r="K124"/>
  <c r="K125"/>
  <c r="S118"/>
  <c r="T118"/>
  <c r="N105"/>
  <c r="S129"/>
  <c r="T129"/>
  <c r="S144"/>
  <c r="T144"/>
  <c r="R105"/>
  <c r="G126"/>
  <c r="S110" i="4"/>
  <c r="T110"/>
  <c r="S47"/>
  <c r="T47"/>
  <c r="S140" i="8"/>
  <c r="T140"/>
  <c r="S129"/>
  <c r="T129"/>
  <c r="H115"/>
  <c r="S116"/>
  <c r="T116"/>
  <c r="S118" i="4"/>
  <c r="T118"/>
  <c r="P150" i="9"/>
  <c r="S130"/>
  <c r="T130"/>
  <c r="H105"/>
  <c r="S106"/>
  <c r="T106"/>
  <c r="S40" i="4"/>
  <c r="T40"/>
  <c r="S147" i="8"/>
  <c r="T147"/>
  <c r="I115"/>
  <c r="S132"/>
  <c r="T132"/>
  <c r="G115" i="4"/>
  <c r="K106"/>
  <c r="K105"/>
  <c r="L106"/>
  <c r="O106"/>
  <c r="S35" i="8"/>
  <c r="T35"/>
  <c r="S37"/>
  <c r="T37"/>
  <c r="S40"/>
  <c r="T40"/>
  <c r="S36" i="4"/>
  <c r="T36"/>
  <c r="S157" i="8"/>
  <c r="T157"/>
  <c r="S136" i="4"/>
  <c r="T136"/>
  <c r="S143"/>
  <c r="T143"/>
  <c r="S141"/>
  <c r="T141"/>
  <c r="S151" i="9"/>
  <c r="T151"/>
  <c r="I150"/>
  <c r="S141"/>
  <c r="T141"/>
  <c r="S115"/>
  <c r="T115"/>
  <c r="H114"/>
  <c r="R44" i="11"/>
  <c r="S44" i="4"/>
  <c r="T44"/>
  <c r="O43"/>
  <c r="J151" i="8"/>
  <c r="S121"/>
  <c r="T121"/>
  <c r="S118"/>
  <c r="T118"/>
  <c r="M106"/>
  <c r="S137" i="4"/>
  <c r="T137"/>
  <c r="S140"/>
  <c r="T140"/>
  <c r="H106"/>
  <c r="I126" i="9"/>
  <c r="S127"/>
  <c r="T127"/>
  <c r="S152"/>
  <c r="T152"/>
  <c r="J150"/>
  <c r="S108"/>
  <c r="T108"/>
  <c r="S35"/>
  <c r="T35"/>
  <c r="S36"/>
  <c r="T36"/>
  <c r="S40"/>
  <c r="T40"/>
  <c r="S49"/>
  <c r="T49"/>
  <c r="S53"/>
  <c r="T53"/>
  <c r="I56"/>
  <c r="S58"/>
  <c r="T58"/>
  <c r="S64"/>
  <c r="T64"/>
  <c r="S16" i="4"/>
  <c r="T16"/>
  <c r="R16" i="11"/>
  <c r="R12"/>
  <c r="K12"/>
  <c r="G11" i="4"/>
  <c r="G10"/>
  <c r="S29"/>
  <c r="T29"/>
  <c r="S45" i="8"/>
  <c r="T45"/>
  <c r="S47"/>
  <c r="T47"/>
  <c r="S48"/>
  <c r="T48"/>
  <c r="S49"/>
  <c r="T49"/>
  <c r="S51"/>
  <c r="T51"/>
  <c r="Q31" i="9"/>
  <c r="S28" i="4"/>
  <c r="T28"/>
  <c r="K16" i="11"/>
  <c r="S34" i="8"/>
  <c r="T34"/>
  <c r="S38"/>
  <c r="T38"/>
  <c r="N43" i="9"/>
  <c r="N30"/>
  <c r="N31"/>
  <c r="K27" i="11"/>
  <c r="S27" i="4"/>
  <c r="T27"/>
  <c r="S42" i="8"/>
  <c r="T42"/>
  <c r="K25" i="11"/>
  <c r="S25" i="4"/>
  <c r="T25"/>
  <c r="K15" i="11"/>
  <c r="S15" i="4"/>
  <c r="T15"/>
  <c r="R28" i="11"/>
  <c r="J43" i="4"/>
  <c r="J30"/>
  <c r="S140" i="10"/>
  <c r="T140"/>
  <c r="J58" i="8"/>
  <c r="S59"/>
  <c r="T59"/>
  <c r="K58" i="4"/>
  <c r="O58"/>
  <c r="S154" i="8"/>
  <c r="T154"/>
  <c r="O138"/>
  <c r="G138"/>
  <c r="G125"/>
  <c r="S112"/>
  <c r="T112"/>
  <c r="N127"/>
  <c r="Q115"/>
  <c r="S120" i="4"/>
  <c r="T120"/>
  <c r="S124"/>
  <c r="T124"/>
  <c r="S131"/>
  <c r="T131"/>
  <c r="J127" i="8"/>
  <c r="K138"/>
  <c r="L138" i="4"/>
  <c r="K151"/>
  <c r="S153"/>
  <c r="T153"/>
  <c r="S133" i="9"/>
  <c r="T133"/>
  <c r="O137"/>
  <c r="O124"/>
  <c r="I11" i="8"/>
  <c r="I10"/>
  <c r="CN197" i="6"/>
  <c r="O58" i="8"/>
  <c r="O11" i="9"/>
  <c r="O10"/>
  <c r="S53" i="10"/>
  <c r="T53"/>
  <c r="S16"/>
  <c r="T16"/>
  <c r="S29"/>
  <c r="T29"/>
  <c r="S48"/>
  <c r="T48"/>
  <c r="G36" i="11"/>
  <c r="J36"/>
  <c r="G33"/>
  <c r="J33"/>
  <c r="G64"/>
  <c r="G43" i="10"/>
  <c r="N47" i="11"/>
  <c r="S47" i="10"/>
  <c r="T47"/>
  <c r="N42" i="11"/>
  <c r="S42"/>
  <c r="S42" i="10"/>
  <c r="T42"/>
  <c r="G42" i="11"/>
  <c r="I42"/>
  <c r="N38"/>
  <c r="S38"/>
  <c r="S38" i="10"/>
  <c r="T38"/>
  <c r="G34" i="11"/>
  <c r="N34"/>
  <c r="G27"/>
  <c r="S27" i="10"/>
  <c r="T27"/>
  <c r="S12"/>
  <c r="T12"/>
  <c r="G12" i="11"/>
  <c r="I12"/>
  <c r="I43" i="8"/>
  <c r="I30"/>
  <c r="I31"/>
  <c r="M43"/>
  <c r="G13" i="11"/>
  <c r="S13" i="10"/>
  <c r="T13"/>
  <c r="G14" i="11"/>
  <c r="L14"/>
  <c r="S14" i="10"/>
  <c r="T14"/>
  <c r="G19" i="11"/>
  <c r="S19" i="10"/>
  <c r="T19"/>
  <c r="S20"/>
  <c r="T20"/>
  <c r="G20" i="11"/>
  <c r="S21" i="10"/>
  <c r="T21"/>
  <c r="G21" i="11"/>
  <c r="S28" i="10"/>
  <c r="T28"/>
  <c r="G28" i="11"/>
  <c r="I28"/>
  <c r="G39"/>
  <c r="S39" i="10"/>
  <c r="T39"/>
  <c r="G45" i="11"/>
  <c r="I43" i="10"/>
  <c r="I30"/>
  <c r="I31"/>
  <c r="S51"/>
  <c r="T51"/>
  <c r="G51" i="11"/>
  <c r="I51"/>
  <c r="G59"/>
  <c r="J58" i="10"/>
  <c r="S58"/>
  <c r="T58"/>
  <c r="G60" i="11"/>
  <c r="J60"/>
  <c r="S60" i="10"/>
  <c r="T60"/>
  <c r="N54" i="11"/>
  <c r="T54"/>
  <c r="S54" i="10"/>
  <c r="T54"/>
  <c r="G50" i="11"/>
  <c r="N50"/>
  <c r="P50"/>
  <c r="S59" i="10"/>
  <c r="T59"/>
  <c r="H61" i="11"/>
  <c r="S35" i="10"/>
  <c r="T35"/>
  <c r="S22"/>
  <c r="T22"/>
  <c r="K11"/>
  <c r="K10"/>
  <c r="G52" i="11"/>
  <c r="G49"/>
  <c r="J49"/>
  <c r="M11" i="10"/>
  <c r="M10"/>
  <c r="Q11"/>
  <c r="Q10"/>
  <c r="J11"/>
  <c r="S24" i="9"/>
  <c r="T24"/>
  <c r="M56"/>
  <c r="G23" i="11"/>
  <c r="I23"/>
  <c r="G32" i="10"/>
  <c r="K46" i="11"/>
  <c r="K47"/>
  <c r="L47"/>
  <c r="S50" i="4"/>
  <c r="T50"/>
  <c r="G11" i="8"/>
  <c r="G10"/>
  <c r="CL197" i="6"/>
  <c r="L11" i="8"/>
  <c r="L10"/>
  <c r="CQ197" i="6"/>
  <c r="P11" i="8"/>
  <c r="P10"/>
  <c r="CU197" i="6"/>
  <c r="K58" i="8"/>
  <c r="P56" i="9"/>
  <c r="K55" i="11"/>
  <c r="K26"/>
  <c r="M26"/>
  <c r="S64" i="10"/>
  <c r="T64"/>
  <c r="S46"/>
  <c r="T46"/>
  <c r="S65"/>
  <c r="T65"/>
  <c r="S41"/>
  <c r="T41"/>
  <c r="N24" i="11"/>
  <c r="G15"/>
  <c r="I15"/>
  <c r="R11" i="8"/>
  <c r="R10"/>
  <c r="R56"/>
  <c r="S12"/>
  <c r="T12"/>
  <c r="S14"/>
  <c r="T14"/>
  <c r="S21"/>
  <c r="T21"/>
  <c r="S25"/>
  <c r="T25"/>
  <c r="S27"/>
  <c r="T27"/>
  <c r="S28"/>
  <c r="T28"/>
  <c r="J11" i="9"/>
  <c r="J10"/>
  <c r="S12"/>
  <c r="T12"/>
  <c r="S34"/>
  <c r="T34"/>
  <c r="G32"/>
  <c r="S39"/>
  <c r="T39"/>
  <c r="R43"/>
  <c r="R30"/>
  <c r="R31"/>
  <c r="S44"/>
  <c r="T44"/>
  <c r="S13" i="8"/>
  <c r="T13"/>
  <c r="J11"/>
  <c r="J10"/>
  <c r="CO197" i="6"/>
  <c r="S24" i="8"/>
  <c r="T24"/>
  <c r="J43" i="9"/>
  <c r="J30"/>
  <c r="J31"/>
  <c r="S45"/>
  <c r="T45"/>
  <c r="S20" i="8"/>
  <c r="T20"/>
  <c r="J32"/>
  <c r="S32"/>
  <c r="T32"/>
  <c r="S33"/>
  <c r="T33"/>
  <c r="S42" i="9"/>
  <c r="T42"/>
  <c r="K22" i="11"/>
  <c r="R23"/>
  <c r="S23" i="4"/>
  <c r="T23"/>
  <c r="R24" i="11"/>
  <c r="K33"/>
  <c r="L33"/>
  <c r="S33" i="4"/>
  <c r="T33"/>
  <c r="G32"/>
  <c r="R33" i="11"/>
  <c r="S33"/>
  <c r="S39" i="4"/>
  <c r="T39"/>
  <c r="K39" i="11"/>
  <c r="L39"/>
  <c r="S57" i="9"/>
  <c r="T57"/>
  <c r="S38" i="4"/>
  <c r="T38"/>
  <c r="K54" i="11"/>
  <c r="S54" i="4"/>
  <c r="T54"/>
  <c r="L151" i="8"/>
  <c r="K106"/>
  <c r="K105"/>
  <c r="S137"/>
  <c r="T137"/>
  <c r="S133"/>
  <c r="T133"/>
  <c r="Q127"/>
  <c r="Q125"/>
  <c r="Q126"/>
  <c r="S148" i="4"/>
  <c r="T148"/>
  <c r="L127"/>
  <c r="H115"/>
  <c r="H138"/>
  <c r="H125"/>
  <c r="H126"/>
  <c r="S128"/>
  <c r="T128"/>
  <c r="S109"/>
  <c r="T109"/>
  <c r="S108"/>
  <c r="T108"/>
  <c r="S131" i="9"/>
  <c r="T131"/>
  <c r="M105"/>
  <c r="S136"/>
  <c r="T136"/>
  <c r="S110"/>
  <c r="T110"/>
  <c r="S107"/>
  <c r="T107"/>
  <c r="S138"/>
  <c r="T138"/>
  <c r="I137"/>
  <c r="H137"/>
  <c r="S135"/>
  <c r="T135"/>
  <c r="S142"/>
  <c r="T142"/>
  <c r="G137"/>
  <c r="S147"/>
  <c r="T147"/>
  <c r="S157"/>
  <c r="T157"/>
  <c r="S154" i="4"/>
  <c r="T154"/>
  <c r="S119" i="10"/>
  <c r="T119"/>
  <c r="H34" i="11"/>
  <c r="I34"/>
  <c r="L127" i="10"/>
  <c r="H32" i="11"/>
  <c r="S146" i="10"/>
  <c r="T146"/>
  <c r="K60" i="11"/>
  <c r="G58" i="4"/>
  <c r="S60"/>
  <c r="T60"/>
  <c r="K151" i="8"/>
  <c r="S143"/>
  <c r="T143"/>
  <c r="M138"/>
  <c r="R138"/>
  <c r="N127" i="4"/>
  <c r="S135"/>
  <c r="T135"/>
  <c r="J106" i="8"/>
  <c r="J115"/>
  <c r="S142" i="4"/>
  <c r="T142"/>
  <c r="L115"/>
  <c r="L105"/>
  <c r="J106"/>
  <c r="J105"/>
  <c r="S132"/>
  <c r="T132"/>
  <c r="S117" i="9"/>
  <c r="T117"/>
  <c r="S109"/>
  <c r="T109"/>
  <c r="S128"/>
  <c r="T128"/>
  <c r="S122"/>
  <c r="T122"/>
  <c r="S111"/>
  <c r="T111"/>
  <c r="S158"/>
  <c r="T158"/>
  <c r="S116"/>
  <c r="T116"/>
  <c r="I127" i="8"/>
  <c r="I125"/>
  <c r="I126"/>
  <c r="S130"/>
  <c r="T130"/>
  <c r="S117"/>
  <c r="T117"/>
  <c r="O106"/>
  <c r="Q151"/>
  <c r="R138" i="4"/>
  <c r="R125"/>
  <c r="S113" i="8"/>
  <c r="T113"/>
  <c r="P115"/>
  <c r="P105"/>
  <c r="S122"/>
  <c r="T122"/>
  <c r="S122" i="4"/>
  <c r="T122"/>
  <c r="S147"/>
  <c r="T147"/>
  <c r="S133"/>
  <c r="T133"/>
  <c r="S112"/>
  <c r="T112"/>
  <c r="N126" i="9"/>
  <c r="S152" i="8"/>
  <c r="T152"/>
  <c r="S59" i="4"/>
  <c r="T59"/>
  <c r="K115" i="10"/>
  <c r="K105"/>
  <c r="H24" i="11"/>
  <c r="J24"/>
  <c r="G115" i="8"/>
  <c r="S107" i="4"/>
  <c r="T107"/>
  <c r="I106" i="8"/>
  <c r="I105"/>
  <c r="I149"/>
  <c r="K64" i="11"/>
  <c r="N43" i="4"/>
  <c r="K44" i="11"/>
  <c r="Q114" i="9"/>
  <c r="Q126"/>
  <c r="Q124"/>
  <c r="O105"/>
  <c r="O104"/>
  <c r="S146"/>
  <c r="T146"/>
  <c r="J126"/>
  <c r="N114"/>
  <c r="Q105"/>
  <c r="Q104"/>
  <c r="H11"/>
  <c r="S13"/>
  <c r="T13"/>
  <c r="J151" i="4"/>
  <c r="R45" i="11"/>
  <c r="G43" i="4"/>
  <c r="K45" i="11"/>
  <c r="L45"/>
  <c r="S45" i="4"/>
  <c r="T45"/>
  <c r="R48" i="11"/>
  <c r="K48"/>
  <c r="M48"/>
  <c r="K50"/>
  <c r="R50"/>
  <c r="R51"/>
  <c r="K51"/>
  <c r="K52"/>
  <c r="R52"/>
  <c r="S52"/>
  <c r="R49"/>
  <c r="K49"/>
  <c r="S49" i="4"/>
  <c r="T49"/>
  <c r="S17" i="8"/>
  <c r="T17"/>
  <c r="S18"/>
  <c r="T18"/>
  <c r="K35" i="11"/>
  <c r="K37"/>
  <c r="K42"/>
  <c r="M43" i="4"/>
  <c r="L32"/>
  <c r="K34" i="11"/>
  <c r="L34"/>
  <c r="K36"/>
  <c r="I58" i="4"/>
  <c r="K32" i="9"/>
  <c r="K30"/>
  <c r="K54"/>
  <c r="M32"/>
  <c r="M30"/>
  <c r="M31"/>
  <c r="K43" i="4"/>
  <c r="K30"/>
  <c r="DB198" i="6"/>
  <c r="K59" i="11"/>
  <c r="H11" i="8"/>
  <c r="L11" i="9"/>
  <c r="L10"/>
  <c r="N11"/>
  <c r="N10"/>
  <c r="P11"/>
  <c r="P10"/>
  <c r="P54"/>
  <c r="Q18" i="11"/>
  <c r="T66"/>
  <c r="CQ198" i="6"/>
  <c r="T35" i="11"/>
  <c r="R104" i="9"/>
  <c r="P55" i="11"/>
  <c r="O58"/>
  <c r="J41"/>
  <c r="L30" i="4"/>
  <c r="L31"/>
  <c r="J66" i="11"/>
  <c r="J28"/>
  <c r="P124" i="9"/>
  <c r="P125"/>
  <c r="I105" i="10"/>
  <c r="M125"/>
  <c r="M126"/>
  <c r="R125"/>
  <c r="R126"/>
  <c r="H124" i="9"/>
  <c r="H125"/>
  <c r="L104"/>
  <c r="L148"/>
  <c r="J19" i="11"/>
  <c r="L53"/>
  <c r="J35"/>
  <c r="Q125" i="4"/>
  <c r="Q126"/>
  <c r="M104" i="9"/>
  <c r="M38" i="11"/>
  <c r="J47"/>
  <c r="I19"/>
  <c r="K104" i="9"/>
  <c r="K148"/>
  <c r="K154"/>
  <c r="K159"/>
  <c r="K155"/>
  <c r="L105" i="8"/>
  <c r="L138" i="10"/>
  <c r="O43" i="11"/>
  <c r="L28"/>
  <c r="P104" i="9"/>
  <c r="I65" i="11"/>
  <c r="I17"/>
  <c r="P125" i="8"/>
  <c r="P126"/>
  <c r="I14" i="11"/>
  <c r="I53"/>
  <c r="M40"/>
  <c r="J65"/>
  <c r="O11"/>
  <c r="H11"/>
  <c r="N125" i="8"/>
  <c r="N126"/>
  <c r="M30" i="10"/>
  <c r="M31"/>
  <c r="N105" i="4"/>
  <c r="N105" i="8"/>
  <c r="N149"/>
  <c r="N150"/>
  <c r="I35" i="11"/>
  <c r="R31" i="8"/>
  <c r="CW198" i="6"/>
  <c r="L125" i="8"/>
  <c r="L126"/>
  <c r="P30" i="10"/>
  <c r="P31"/>
  <c r="J29" i="11"/>
  <c r="J55"/>
  <c r="J46"/>
  <c r="M28"/>
  <c r="L30" i="10"/>
  <c r="L31"/>
  <c r="H31" i="8"/>
  <c r="G43" i="11"/>
  <c r="S43" i="10"/>
  <c r="T43"/>
  <c r="M16" i="11"/>
  <c r="J15"/>
  <c r="J52"/>
  <c r="M14"/>
  <c r="L65"/>
  <c r="I60"/>
  <c r="M19"/>
  <c r="M13"/>
  <c r="J64"/>
  <c r="R11"/>
  <c r="J21"/>
  <c r="Q60" i="9"/>
  <c r="Q65"/>
  <c r="Q61"/>
  <c r="Q55"/>
  <c r="G104"/>
  <c r="G30" i="10"/>
  <c r="G31"/>
  <c r="N32" i="11"/>
  <c r="J10" i="10"/>
  <c r="H10" i="8"/>
  <c r="H56"/>
  <c r="K31" i="9"/>
  <c r="S114"/>
  <c r="T114"/>
  <c r="J34" i="11"/>
  <c r="L125" i="4"/>
  <c r="L126"/>
  <c r="CN198" i="6"/>
  <c r="I56" i="8"/>
  <c r="I57"/>
  <c r="R32" i="11"/>
  <c r="S22"/>
  <c r="H10" i="9"/>
  <c r="L58" i="4"/>
  <c r="R58" i="11"/>
  <c r="L31" i="8"/>
  <c r="CY198" i="6"/>
  <c r="H31" i="4"/>
  <c r="R149" i="10"/>
  <c r="R155"/>
  <c r="R160"/>
  <c r="R156"/>
  <c r="P56"/>
  <c r="P61"/>
  <c r="P66"/>
  <c r="P62"/>
  <c r="H54" i="9"/>
  <c r="H60"/>
  <c r="N11" i="11"/>
  <c r="S43" i="8"/>
  <c r="T43"/>
  <c r="H105" i="4"/>
  <c r="H104" i="9"/>
  <c r="H148"/>
  <c r="H154"/>
  <c r="H159"/>
  <c r="G105" i="8"/>
  <c r="J30" i="10"/>
  <c r="J31"/>
  <c r="I29" i="11"/>
  <c r="J38"/>
  <c r="G125" i="4"/>
  <c r="K21" i="11"/>
  <c r="M21"/>
  <c r="S22" i="4"/>
  <c r="T22"/>
  <c r="K23" i="11"/>
  <c r="M23"/>
  <c r="K24"/>
  <c r="S56" i="9"/>
  <c r="T56"/>
  <c r="M56" i="10"/>
  <c r="M57"/>
  <c r="R150"/>
  <c r="CM197" i="6"/>
  <c r="S127" i="10"/>
  <c r="T127"/>
  <c r="L51" i="11"/>
  <c r="J42"/>
  <c r="M55"/>
  <c r="M15"/>
  <c r="L15"/>
  <c r="L16"/>
  <c r="O54" i="9"/>
  <c r="J26" i="11"/>
  <c r="L38"/>
  <c r="P148" i="9"/>
  <c r="P154"/>
  <c r="P159"/>
  <c r="P155"/>
  <c r="M41" i="11"/>
  <c r="L36"/>
  <c r="S32" i="4"/>
  <c r="T32"/>
  <c r="M42" i="11"/>
  <c r="S50"/>
  <c r="G30" i="4"/>
  <c r="CX198" i="6"/>
  <c r="S11" i="9"/>
  <c r="T11"/>
  <c r="N124"/>
  <c r="N125"/>
  <c r="P149" i="8"/>
  <c r="P150"/>
  <c r="J105"/>
  <c r="N125" i="4"/>
  <c r="N126"/>
  <c r="M125" i="8"/>
  <c r="M126"/>
  <c r="M22" i="11"/>
  <c r="L55"/>
  <c r="M46"/>
  <c r="M50"/>
  <c r="L59"/>
  <c r="L19"/>
  <c r="M27"/>
  <c r="M25"/>
  <c r="I124" i="9"/>
  <c r="I125"/>
  <c r="S150"/>
  <c r="T150"/>
  <c r="H105" i="8"/>
  <c r="T46" i="11"/>
  <c r="O20"/>
  <c r="L22"/>
  <c r="M39"/>
  <c r="J23"/>
  <c r="J50"/>
  <c r="M51"/>
  <c r="P149" i="9"/>
  <c r="G31" i="4"/>
  <c r="R126"/>
  <c r="R149"/>
  <c r="R155"/>
  <c r="R160"/>
  <c r="R156"/>
  <c r="N155" i="8"/>
  <c r="N160"/>
  <c r="N156"/>
  <c r="O56" i="10"/>
  <c r="O61"/>
  <c r="O66"/>
  <c r="O62"/>
  <c r="L56" i="4"/>
  <c r="R54" i="9"/>
  <c r="M33" i="11"/>
  <c r="CW197" i="6"/>
  <c r="I24" i="11"/>
  <c r="L42"/>
  <c r="J54" i="9"/>
  <c r="S32" i="11"/>
  <c r="I21"/>
  <c r="J12"/>
  <c r="P54"/>
  <c r="I149" i="10"/>
  <c r="M52" i="11"/>
  <c r="L50"/>
  <c r="N30" i="4"/>
  <c r="I45" i="11"/>
  <c r="I13"/>
  <c r="M34"/>
  <c r="I64"/>
  <c r="I125" i="4"/>
  <c r="I126"/>
  <c r="L40" i="11"/>
  <c r="J48"/>
  <c r="L44"/>
  <c r="L37"/>
  <c r="M35"/>
  <c r="K30" i="10"/>
  <c r="K31"/>
  <c r="L29" i="11"/>
  <c r="L17"/>
  <c r="J40"/>
  <c r="J125" i="4"/>
  <c r="O125" i="8"/>
  <c r="O126"/>
  <c r="J125" i="10"/>
  <c r="M54" i="9"/>
  <c r="O105" i="10"/>
  <c r="S35" i="11"/>
  <c r="Q66"/>
  <c r="S60"/>
  <c r="S21"/>
  <c r="H149" i="4"/>
  <c r="H155"/>
  <c r="L12" i="11"/>
  <c r="I148" i="9"/>
  <c r="I154"/>
  <c r="M125" i="4"/>
  <c r="M126"/>
  <c r="L56" i="10"/>
  <c r="S10" i="9"/>
  <c r="T10"/>
  <c r="CY199" i="6"/>
  <c r="N31" i="4"/>
  <c r="N56"/>
  <c r="N61"/>
  <c r="N66"/>
  <c r="N62"/>
  <c r="DE198" i="6"/>
  <c r="O125" i="9"/>
  <c r="O148"/>
  <c r="R10" i="11"/>
  <c r="J56" i="4"/>
  <c r="K10" i="11"/>
  <c r="DA197" i="6"/>
  <c r="M55" i="9"/>
  <c r="M60"/>
  <c r="M65"/>
  <c r="M61"/>
  <c r="L31"/>
  <c r="L54"/>
  <c r="CP197" i="6"/>
  <c r="S10" i="8"/>
  <c r="T10"/>
  <c r="T9" i="10"/>
  <c r="T104"/>
  <c r="T9" i="8"/>
  <c r="T104"/>
  <c r="T9" i="4"/>
  <c r="T104"/>
  <c r="T9" i="9"/>
  <c r="T103"/>
  <c r="E13" i="1"/>
  <c r="L149" i="9"/>
  <c r="L154"/>
  <c r="L159"/>
  <c r="L155"/>
  <c r="CW199" i="6"/>
  <c r="R61" i="8"/>
  <c r="R66"/>
  <c r="R62"/>
  <c r="R57"/>
  <c r="G126"/>
  <c r="G149"/>
  <c r="DA198" i="6"/>
  <c r="J31" i="4"/>
  <c r="DB197" i="6"/>
  <c r="K56" i="4"/>
  <c r="E2" i="9"/>
  <c r="E2" i="4"/>
  <c r="E2" i="3"/>
  <c r="E4" i="9"/>
  <c r="E4" i="4"/>
  <c r="E4" i="3"/>
  <c r="B104" i="9"/>
  <c r="B10" i="3"/>
  <c r="B105" i="4"/>
  <c r="B105" i="9"/>
  <c r="B11" i="3"/>
  <c r="B106" i="8"/>
  <c r="B13" i="9"/>
  <c r="B13" i="4"/>
  <c r="B108" i="8"/>
  <c r="B15" i="9"/>
  <c r="B15" i="4"/>
  <c r="B15" i="3"/>
  <c r="B15" i="8"/>
  <c r="B17" i="9"/>
  <c r="B112" i="4"/>
  <c r="B17" i="8"/>
  <c r="B124" i="4"/>
  <c r="B29" i="8"/>
  <c r="B30" i="9"/>
  <c r="B30" i="4"/>
  <c r="B125" i="8"/>
  <c r="B125" i="4"/>
  <c r="B33" i="9"/>
  <c r="B128" i="8"/>
  <c r="B33" i="3"/>
  <c r="B130" i="9"/>
  <c r="B131" i="4"/>
  <c r="B131" i="8"/>
  <c r="B133" i="9"/>
  <c r="B39" i="4"/>
  <c r="B134"/>
  <c r="B138" i="9"/>
  <c r="B44" i="3"/>
  <c r="B44" i="8"/>
  <c r="B139" i="9"/>
  <c r="B45" i="3"/>
  <c r="B140" i="8"/>
  <c r="B126" i="9"/>
  <c r="B32" i="4"/>
  <c r="H8" i="10"/>
  <c r="H103"/>
  <c r="H8" i="9"/>
  <c r="H102"/>
  <c r="K8" i="10"/>
  <c r="K103"/>
  <c r="K8" i="4"/>
  <c r="K103"/>
  <c r="R144" i="8"/>
  <c r="R143" i="9"/>
  <c r="L149" i="4"/>
  <c r="L149" i="8"/>
  <c r="T24" i="11"/>
  <c r="Q105" i="8"/>
  <c r="Q149"/>
  <c r="S105" i="9"/>
  <c r="T105"/>
  <c r="H125" i="8"/>
  <c r="S32" i="9"/>
  <c r="T32"/>
  <c r="H55"/>
  <c r="L57" i="4"/>
  <c r="L56" i="8"/>
  <c r="L23" i="11"/>
  <c r="R43"/>
  <c r="T43"/>
  <c r="L54"/>
  <c r="M49"/>
  <c r="S138" i="8"/>
  <c r="T138"/>
  <c r="H20" i="11"/>
  <c r="J20"/>
  <c r="M60"/>
  <c r="L64"/>
  <c r="M45"/>
  <c r="L52"/>
  <c r="J56" i="10"/>
  <c r="G32" i="11"/>
  <c r="L46"/>
  <c r="S10" i="4"/>
  <c r="T10"/>
  <c r="L27" i="11"/>
  <c r="L13"/>
  <c r="I49"/>
  <c r="J14"/>
  <c r="M12"/>
  <c r="L26"/>
  <c r="M29"/>
  <c r="M17"/>
  <c r="I54"/>
  <c r="N149" i="4"/>
  <c r="I18" i="11"/>
  <c r="I48"/>
  <c r="J13"/>
  <c r="J45"/>
  <c r="L25"/>
  <c r="N10"/>
  <c r="L35"/>
  <c r="P44"/>
  <c r="O32"/>
  <c r="N54" i="9"/>
  <c r="DB199" i="6"/>
  <c r="M36" i="11"/>
  <c r="K43"/>
  <c r="M64"/>
  <c r="S137" i="9"/>
  <c r="T137"/>
  <c r="S138" i="4"/>
  <c r="T138"/>
  <c r="K32" i="11"/>
  <c r="S34"/>
  <c r="K125" i="8"/>
  <c r="K126"/>
  <c r="S151"/>
  <c r="T151"/>
  <c r="S115"/>
  <c r="T115"/>
  <c r="G124" i="9"/>
  <c r="N104"/>
  <c r="N148"/>
  <c r="I46" i="11"/>
  <c r="L105" i="10"/>
  <c r="H30"/>
  <c r="O125" i="4"/>
  <c r="O126"/>
  <c r="O125" i="10"/>
  <c r="O126"/>
  <c r="Q105"/>
  <c r="Q149"/>
  <c r="Q155"/>
  <c r="Q160"/>
  <c r="Q156"/>
  <c r="J105"/>
  <c r="P105"/>
  <c r="P125"/>
  <c r="S106"/>
  <c r="T106"/>
  <c r="N125"/>
  <c r="N126"/>
  <c r="J104" i="9"/>
  <c r="Q12" i="11"/>
  <c r="T53"/>
  <c r="Q17"/>
  <c r="S18"/>
  <c r="T26"/>
  <c r="T27"/>
  <c r="Q30" i="4"/>
  <c r="N7" i="11"/>
  <c r="B118" i="10"/>
  <c r="B23" i="11"/>
  <c r="O8" i="8"/>
  <c r="O103"/>
  <c r="O8" i="10"/>
  <c r="O103"/>
  <c r="I8" i="8"/>
  <c r="I103"/>
  <c r="I8" i="10"/>
  <c r="I103"/>
  <c r="B50" i="9"/>
  <c r="B145" i="10"/>
  <c r="B147" i="9"/>
  <c r="B113" i="8"/>
  <c r="B121" i="4"/>
  <c r="S7" i="8"/>
  <c r="S102"/>
  <c r="O8" i="4"/>
  <c r="O103"/>
  <c r="B53" i="10"/>
  <c r="B53" i="11"/>
  <c r="B159" i="8"/>
  <c r="B159" i="10"/>
  <c r="B66" i="11"/>
  <c r="B121" i="10"/>
  <c r="B26" i="11"/>
  <c r="B27" i="9"/>
  <c r="B27" i="4"/>
  <c r="B50" i="8"/>
  <c r="B27" i="3"/>
  <c r="B50" i="4"/>
  <c r="B18" i="10"/>
  <c r="B18" i="11"/>
  <c r="B114" i="9"/>
  <c r="B20" i="10"/>
  <c r="B144" i="9"/>
  <c r="B145" i="8"/>
  <c r="B121" i="9"/>
  <c r="B27" i="10"/>
  <c r="B65" i="8"/>
  <c r="B118"/>
  <c r="I8" i="4"/>
  <c r="I103"/>
  <c r="E3" i="9"/>
  <c r="E3" i="8"/>
  <c r="E3" i="3"/>
  <c r="B20" i="9"/>
  <c r="B20" i="4"/>
  <c r="B115"/>
  <c r="B23" i="9"/>
  <c r="B23" i="4"/>
  <c r="B23" i="3"/>
  <c r="B23" i="8"/>
  <c r="B120" i="9"/>
  <c r="B26" i="8"/>
  <c r="B158" i="9"/>
  <c r="B66" i="3"/>
  <c r="B53" i="8"/>
  <c r="B148"/>
  <c r="J143" i="9"/>
  <c r="S143"/>
  <c r="T143"/>
  <c r="J144" i="8"/>
  <c r="S144"/>
  <c r="T144"/>
  <c r="R124" i="9"/>
  <c r="R105" i="8"/>
  <c r="S16" i="11"/>
  <c r="S151" i="4"/>
  <c r="T151"/>
  <c r="T48" i="11"/>
  <c r="S40"/>
  <c r="S49"/>
  <c r="T19"/>
  <c r="T51"/>
  <c r="H58" i="4"/>
  <c r="L61"/>
  <c r="L66"/>
  <c r="L62"/>
  <c r="O117"/>
  <c r="I113"/>
  <c r="G111"/>
  <c r="Q111"/>
  <c r="Q106"/>
  <c r="Q105"/>
  <c r="Q149"/>
  <c r="H157"/>
  <c r="S157"/>
  <c r="T157"/>
  <c r="P145"/>
  <c r="N159"/>
  <c r="S159"/>
  <c r="T159"/>
  <c r="H58" i="8"/>
  <c r="L58"/>
  <c r="B55"/>
  <c r="H122" i="10"/>
  <c r="M120"/>
  <c r="G152"/>
  <c r="M152"/>
  <c r="M151"/>
  <c r="N58" i="11"/>
  <c r="S58"/>
  <c r="Q43"/>
  <c r="P60"/>
  <c r="P46"/>
  <c r="Q49"/>
  <c r="P48"/>
  <c r="T32"/>
  <c r="T34"/>
  <c r="Q21"/>
  <c r="T12"/>
  <c r="P27"/>
  <c r="S26"/>
  <c r="P33"/>
  <c r="P17"/>
  <c r="Q59"/>
  <c r="Q46"/>
  <c r="Q34"/>
  <c r="P25"/>
  <c r="S24"/>
  <c r="P43"/>
  <c r="Q47"/>
  <c r="Q26"/>
  <c r="T40"/>
  <c r="P21"/>
  <c r="T21"/>
  <c r="P28"/>
  <c r="S44"/>
  <c r="T38"/>
  <c r="T52"/>
  <c r="T33"/>
  <c r="P34"/>
  <c r="S46"/>
  <c r="P58"/>
  <c r="T18"/>
  <c r="T17"/>
  <c r="Q22"/>
  <c r="Q25"/>
  <c r="Q35"/>
  <c r="Q27"/>
  <c r="P47"/>
  <c r="Q50"/>
  <c r="P35"/>
  <c r="P18"/>
  <c r="Q52"/>
  <c r="Q29"/>
  <c r="P36"/>
  <c r="P38"/>
  <c r="P23"/>
  <c r="Q19"/>
  <c r="Q32"/>
  <c r="Q58"/>
  <c r="T23"/>
  <c r="S47"/>
  <c r="S17"/>
  <c r="S29"/>
  <c r="Q41"/>
  <c r="Q42"/>
  <c r="Q23"/>
  <c r="P26"/>
  <c r="T60"/>
  <c r="S23"/>
  <c r="Q45"/>
  <c r="S10"/>
  <c r="P32"/>
  <c r="D12" i="1"/>
  <c r="E12"/>
  <c r="T42" i="11"/>
  <c r="S41"/>
  <c r="Q48"/>
  <c r="P39"/>
  <c r="S27"/>
  <c r="T25"/>
  <c r="T59"/>
  <c r="P29"/>
  <c r="P20"/>
  <c r="T45"/>
  <c r="P42"/>
  <c r="Q38"/>
  <c r="T28"/>
  <c r="T47"/>
  <c r="Q54"/>
  <c r="T41"/>
  <c r="Q60"/>
  <c r="S54"/>
  <c r="T29"/>
  <c r="T49"/>
  <c r="S51"/>
  <c r="S48"/>
  <c r="S45"/>
  <c r="T14"/>
  <c r="S37"/>
  <c r="G7"/>
  <c r="S8" i="9"/>
  <c r="E246" i="2"/>
  <c r="F246"/>
  <c r="G246"/>
  <c r="B7" i="11"/>
  <c r="K8" i="3"/>
  <c r="S8" i="10"/>
  <c r="K8" i="11"/>
  <c r="M37"/>
  <c r="J17"/>
  <c r="M20"/>
  <c r="J18"/>
  <c r="Q16"/>
  <c r="Q11"/>
  <c r="S43"/>
  <c r="I32"/>
  <c r="T11"/>
  <c r="P11"/>
  <c r="L49"/>
  <c r="T50"/>
  <c r="M59"/>
  <c r="M43"/>
  <c r="L60"/>
  <c r="L32"/>
  <c r="I66"/>
  <c r="I33"/>
  <c r="J39"/>
  <c r="I47"/>
  <c r="I50"/>
  <c r="I36"/>
  <c r="I52"/>
  <c r="J16"/>
  <c r="J53"/>
  <c r="Q24"/>
  <c r="S39"/>
  <c r="P49"/>
  <c r="Q39"/>
  <c r="Q37"/>
  <c r="S20"/>
  <c r="L21"/>
  <c r="I155" i="8"/>
  <c r="I150"/>
  <c r="J57" i="10"/>
  <c r="J61"/>
  <c r="J66"/>
  <c r="J62"/>
  <c r="L150" i="8"/>
  <c r="L155"/>
  <c r="L160"/>
  <c r="L156"/>
  <c r="I155" i="10"/>
  <c r="I150"/>
  <c r="Q155" i="8"/>
  <c r="Q160"/>
  <c r="Q156"/>
  <c r="Q150"/>
  <c r="H126"/>
  <c r="H149"/>
  <c r="J126" i="4"/>
  <c r="J149"/>
  <c r="S10" i="10"/>
  <c r="T10"/>
  <c r="G56"/>
  <c r="G10" i="11"/>
  <c r="M10"/>
  <c r="N56" i="10"/>
  <c r="CM199" i="6"/>
  <c r="H61" i="8"/>
  <c r="H66"/>
  <c r="H62"/>
  <c r="H57"/>
  <c r="L155" i="4"/>
  <c r="L160"/>
  <c r="L156"/>
  <c r="L150"/>
  <c r="N150"/>
  <c r="N155"/>
  <c r="N160"/>
  <c r="N156"/>
  <c r="N55" i="9"/>
  <c r="N60"/>
  <c r="N65"/>
  <c r="N61"/>
  <c r="K55"/>
  <c r="K60"/>
  <c r="K65"/>
  <c r="K61"/>
  <c r="Q125"/>
  <c r="Q148"/>
  <c r="G125"/>
  <c r="G148"/>
  <c r="N149"/>
  <c r="N154"/>
  <c r="N159"/>
  <c r="N155"/>
  <c r="H31" i="10"/>
  <c r="L61"/>
  <c r="L66"/>
  <c r="L62"/>
  <c r="L57"/>
  <c r="G126" i="4"/>
  <c r="P126" i="10"/>
  <c r="P149"/>
  <c r="K125" i="4"/>
  <c r="S127"/>
  <c r="T127"/>
  <c r="Q14" i="11"/>
  <c r="P14"/>
  <c r="S14"/>
  <c r="Q40"/>
  <c r="P40"/>
  <c r="S19"/>
  <c r="P19"/>
  <c r="P51"/>
  <c r="Q51"/>
  <c r="T65"/>
  <c r="S65"/>
  <c r="DE199" i="6"/>
  <c r="H150" i="4"/>
  <c r="T10" i="11"/>
  <c r="P57" i="10"/>
  <c r="P155" i="8"/>
  <c r="P160"/>
  <c r="P156"/>
  <c r="H149" i="9"/>
  <c r="R150" i="4"/>
  <c r="N57"/>
  <c r="O57" i="10"/>
  <c r="I149" i="9"/>
  <c r="K149"/>
  <c r="L43" i="11"/>
  <c r="J32"/>
  <c r="CN199" i="6"/>
  <c r="G56" i="4"/>
  <c r="CX197" i="6"/>
  <c r="S11" i="11"/>
  <c r="I56" i="10"/>
  <c r="M61"/>
  <c r="M66"/>
  <c r="M62"/>
  <c r="DC198" i="6"/>
  <c r="L57" i="8"/>
  <c r="Q20" i="11"/>
  <c r="S126" i="9"/>
  <c r="T126"/>
  <c r="S43" i="4"/>
  <c r="T43"/>
  <c r="S115" i="10"/>
  <c r="T115"/>
  <c r="M54" i="11"/>
  <c r="K31" i="4"/>
  <c r="M44" i="11"/>
  <c r="S11" i="8"/>
  <c r="T11"/>
  <c r="S127"/>
  <c r="T127"/>
  <c r="S106"/>
  <c r="T106"/>
  <c r="L48" i="11"/>
  <c r="G11"/>
  <c r="S11" i="10"/>
  <c r="T11"/>
  <c r="S32"/>
  <c r="T32"/>
  <c r="M66" i="11"/>
  <c r="T44"/>
  <c r="S28"/>
  <c r="M47"/>
  <c r="T16"/>
  <c r="P16"/>
  <c r="L18"/>
  <c r="K11"/>
  <c r="I39"/>
  <c r="L20"/>
  <c r="M148" i="9"/>
  <c r="M149"/>
  <c r="S11" i="4"/>
  <c r="T11"/>
  <c r="P59" i="11"/>
  <c r="S59"/>
  <c r="Q65"/>
  <c r="T37"/>
  <c r="P45"/>
  <c r="Q28"/>
  <c r="P24"/>
  <c r="O30" i="4"/>
  <c r="I37" i="11"/>
  <c r="J37"/>
  <c r="P12"/>
  <c r="S12"/>
  <c r="Q13"/>
  <c r="S13"/>
  <c r="T13"/>
  <c r="P13"/>
  <c r="T36"/>
  <c r="Q36"/>
  <c r="S36"/>
  <c r="Q53"/>
  <c r="S53"/>
  <c r="T64"/>
  <c r="P64"/>
  <c r="S64"/>
  <c r="Q64"/>
  <c r="Q55"/>
  <c r="T55"/>
  <c r="S55"/>
  <c r="P15"/>
  <c r="S15"/>
  <c r="T15"/>
  <c r="Q15"/>
  <c r="H125" i="10"/>
  <c r="H126"/>
  <c r="DC199" i="6"/>
  <c r="P66" i="11"/>
  <c r="K30" i="8"/>
  <c r="K56"/>
  <c r="R30" i="4"/>
  <c r="R56"/>
  <c r="S130"/>
  <c r="T130"/>
  <c r="P30"/>
  <c r="G30" i="8"/>
  <c r="M30" i="4"/>
  <c r="DD198" i="6"/>
  <c r="DD199"/>
  <c r="O105" i="8"/>
  <c r="O149"/>
  <c r="R125"/>
  <c r="R126"/>
  <c r="J30"/>
  <c r="G58" i="11"/>
  <c r="J51"/>
  <c r="M105" i="8"/>
  <c r="M149"/>
  <c r="Q30" i="10"/>
  <c r="R30"/>
  <c r="I30" i="4"/>
  <c r="R30" i="11"/>
  <c r="N105" i="10"/>
  <c r="N149"/>
  <c r="G105"/>
  <c r="J22" i="11"/>
  <c r="P30" i="8"/>
  <c r="G58"/>
  <c r="I58"/>
  <c r="I61"/>
  <c r="I66"/>
  <c r="I62"/>
  <c r="G43" i="9"/>
  <c r="I43"/>
  <c r="I30"/>
  <c r="I159"/>
  <c r="I155"/>
  <c r="N31" i="11"/>
  <c r="P55" i="9"/>
  <c r="P60"/>
  <c r="P65"/>
  <c r="P61"/>
  <c r="M31" i="4"/>
  <c r="S30"/>
  <c r="T30"/>
  <c r="M56"/>
  <c r="R149" i="8"/>
  <c r="H65" i="9"/>
  <c r="H155"/>
  <c r="I160" i="8"/>
  <c r="I156"/>
  <c r="I160" i="10"/>
  <c r="M154" i="9"/>
  <c r="M159"/>
  <c r="M155"/>
  <c r="H56" i="10"/>
  <c r="N30" i="8"/>
  <c r="CZ198" i="6"/>
  <c r="CZ197"/>
  <c r="Q150" i="10"/>
  <c r="P105" i="4"/>
  <c r="H56"/>
  <c r="K125" i="10"/>
  <c r="M30" i="8"/>
  <c r="O30"/>
  <c r="Q30"/>
  <c r="I17" i="1"/>
  <c r="L24" i="11"/>
  <c r="M24"/>
  <c r="CZ199" i="6"/>
  <c r="CX199"/>
  <c r="I56" i="4"/>
  <c r="I31"/>
  <c r="N30" i="11"/>
  <c r="D16" i="1"/>
  <c r="E16"/>
  <c r="O55" i="9"/>
  <c r="O60"/>
  <c r="O65"/>
  <c r="O61"/>
  <c r="J60"/>
  <c r="J65"/>
  <c r="J61"/>
  <c r="J55"/>
  <c r="K58" i="11"/>
  <c r="K56" i="10"/>
  <c r="J126"/>
  <c r="L125"/>
  <c r="O30" i="11"/>
  <c r="R55" i="9"/>
  <c r="R60"/>
  <c r="R65"/>
  <c r="R61"/>
  <c r="M149" i="4"/>
  <c r="S120" i="10"/>
  <c r="T120"/>
  <c r="H25" i="11"/>
  <c r="M105" i="10"/>
  <c r="M149"/>
  <c r="H27" i="11"/>
  <c r="S122" i="10"/>
  <c r="T122"/>
  <c r="H105"/>
  <c r="S111" i="4"/>
  <c r="T111"/>
  <c r="G106"/>
  <c r="O115"/>
  <c r="S117"/>
  <c r="T117"/>
  <c r="J149" i="10"/>
  <c r="O10" i="11"/>
  <c r="CQ199" i="6"/>
  <c r="L61" i="8"/>
  <c r="L66"/>
  <c r="L62"/>
  <c r="L60" i="9"/>
  <c r="L65"/>
  <c r="L61"/>
  <c r="L55"/>
  <c r="J61" i="4"/>
  <c r="J66"/>
  <c r="J62"/>
  <c r="J57"/>
  <c r="O149" i="9"/>
  <c r="O154"/>
  <c r="O159"/>
  <c r="O155"/>
  <c r="O149" i="10"/>
  <c r="M32" i="11"/>
  <c r="T58"/>
  <c r="J125" i="8"/>
  <c r="J124" i="9"/>
  <c r="J148"/>
  <c r="DA199" i="6"/>
  <c r="G151" i="10"/>
  <c r="S152"/>
  <c r="T152"/>
  <c r="H59" i="11"/>
  <c r="S139" i="10"/>
  <c r="T139"/>
  <c r="H44" i="11"/>
  <c r="S145" i="4"/>
  <c r="T145"/>
  <c r="P125"/>
  <c r="Q150"/>
  <c r="Q155"/>
  <c r="Q160"/>
  <c r="Q156"/>
  <c r="S113"/>
  <c r="T113"/>
  <c r="I106"/>
  <c r="I105"/>
  <c r="I149"/>
  <c r="R125" i="9"/>
  <c r="R148"/>
  <c r="DH198" i="6"/>
  <c r="DH199"/>
  <c r="Q56" i="4"/>
  <c r="Q31"/>
  <c r="K57"/>
  <c r="K61"/>
  <c r="K66"/>
  <c r="K62"/>
  <c r="G150" i="8"/>
  <c r="G155"/>
  <c r="G160"/>
  <c r="G156"/>
  <c r="I13" i="1"/>
  <c r="I21"/>
  <c r="E17"/>
  <c r="E21"/>
  <c r="S104" i="9"/>
  <c r="T104"/>
  <c r="K149" i="8"/>
  <c r="S58" i="4"/>
  <c r="T58"/>
  <c r="H160"/>
  <c r="H156"/>
  <c r="I20" i="11"/>
  <c r="R61" i="4"/>
  <c r="R66"/>
  <c r="R62"/>
  <c r="R57"/>
  <c r="I31" i="9"/>
  <c r="I54"/>
  <c r="CU198" i="6"/>
  <c r="P31" i="8"/>
  <c r="P56"/>
  <c r="H10" i="11"/>
  <c r="I10"/>
  <c r="S105" i="10"/>
  <c r="T105"/>
  <c r="G149"/>
  <c r="N150"/>
  <c r="N155"/>
  <c r="N160"/>
  <c r="N156"/>
  <c r="R31"/>
  <c r="R56"/>
  <c r="Q56"/>
  <c r="G56" i="11"/>
  <c r="M155" i="8"/>
  <c r="M160"/>
  <c r="M156"/>
  <c r="M150"/>
  <c r="L11" i="11"/>
  <c r="M11"/>
  <c r="I11"/>
  <c r="J11"/>
  <c r="K57" i="8"/>
  <c r="CP199" i="6"/>
  <c r="K61" i="8"/>
  <c r="K66"/>
  <c r="K62"/>
  <c r="G57" i="4"/>
  <c r="G61"/>
  <c r="G66"/>
  <c r="G62"/>
  <c r="P155" i="10"/>
  <c r="P160"/>
  <c r="P156"/>
  <c r="P150"/>
  <c r="G30" i="9"/>
  <c r="S43"/>
  <c r="T43"/>
  <c r="Q31" i="10"/>
  <c r="CO198" i="6"/>
  <c r="J56" i="8"/>
  <c r="J31"/>
  <c r="O155"/>
  <c r="O160"/>
  <c r="O156"/>
  <c r="O150"/>
  <c r="G31"/>
  <c r="G56"/>
  <c r="CL198" i="6"/>
  <c r="K31" i="8"/>
  <c r="CP198" i="6"/>
  <c r="O56" i="4"/>
  <c r="P56"/>
  <c r="K56" i="11"/>
  <c r="DF198" i="6"/>
  <c r="DF199"/>
  <c r="O31" i="4"/>
  <c r="I61" i="10"/>
  <c r="I57"/>
  <c r="N56" i="11"/>
  <c r="K126" i="4"/>
  <c r="K149"/>
  <c r="G149" i="9"/>
  <c r="G154"/>
  <c r="G159"/>
  <c r="N61" i="10"/>
  <c r="N66"/>
  <c r="N62"/>
  <c r="N57"/>
  <c r="G61"/>
  <c r="G66"/>
  <c r="G62"/>
  <c r="G57"/>
  <c r="J150" i="4"/>
  <c r="J155"/>
  <c r="J160"/>
  <c r="J156"/>
  <c r="H155" i="8"/>
  <c r="H160"/>
  <c r="H156"/>
  <c r="H150"/>
  <c r="H149" i="10"/>
  <c r="S30"/>
  <c r="T30"/>
  <c r="S125" i="8"/>
  <c r="T125"/>
  <c r="K30" i="11"/>
  <c r="S58" i="8"/>
  <c r="T58"/>
  <c r="S30" i="11"/>
  <c r="L58"/>
  <c r="M58"/>
  <c r="DG198" i="6"/>
  <c r="DG199"/>
  <c r="P31" i="4"/>
  <c r="R31"/>
  <c r="DI198" i="6"/>
  <c r="DI199"/>
  <c r="Q154" i="9"/>
  <c r="Q159"/>
  <c r="Q155"/>
  <c r="Q149"/>
  <c r="H12" i="1"/>
  <c r="I12"/>
  <c r="J10" i="11"/>
  <c r="L10"/>
  <c r="G30"/>
  <c r="H16" i="1"/>
  <c r="I16"/>
  <c r="S105" i="8"/>
  <c r="T105"/>
  <c r="O56"/>
  <c r="CT198" i="6"/>
  <c r="O31" i="8"/>
  <c r="K126" i="10"/>
  <c r="K149"/>
  <c r="P149" i="4"/>
  <c r="I57"/>
  <c r="R57" i="11"/>
  <c r="R56"/>
  <c r="I61" i="4"/>
  <c r="R31" i="11"/>
  <c r="T31"/>
  <c r="N31" i="8"/>
  <c r="CS198" i="6"/>
  <c r="N56" i="8"/>
  <c r="H61" i="9"/>
  <c r="Q31" i="8"/>
  <c r="CV198" i="6"/>
  <c r="Q56" i="8"/>
  <c r="M56"/>
  <c r="CR198" i="6"/>
  <c r="M31" i="8"/>
  <c r="S30"/>
  <c r="T30"/>
  <c r="H61" i="4"/>
  <c r="H57"/>
  <c r="S56"/>
  <c r="T56"/>
  <c r="H57" i="10"/>
  <c r="H61"/>
  <c r="I156"/>
  <c r="R155" i="8"/>
  <c r="R150"/>
  <c r="M57" i="4"/>
  <c r="M61"/>
  <c r="M66"/>
  <c r="M62"/>
  <c r="S56" i="10"/>
  <c r="T56"/>
  <c r="K31" i="11"/>
  <c r="L126" i="10"/>
  <c r="O31" i="11"/>
  <c r="T30"/>
  <c r="S31" i="4"/>
  <c r="T31"/>
  <c r="S31" i="11"/>
  <c r="M150" i="4"/>
  <c r="M155"/>
  <c r="M160"/>
  <c r="M156"/>
  <c r="Q30" i="11"/>
  <c r="P30"/>
  <c r="K61" i="10"/>
  <c r="K66"/>
  <c r="K62"/>
  <c r="K57"/>
  <c r="N57" i="11"/>
  <c r="J149" i="9"/>
  <c r="S148"/>
  <c r="T148"/>
  <c r="J154"/>
  <c r="K155" i="8"/>
  <c r="K160"/>
  <c r="K156"/>
  <c r="K150"/>
  <c r="Q61" i="4"/>
  <c r="Q66"/>
  <c r="Q62"/>
  <c r="Q57"/>
  <c r="R149" i="9"/>
  <c r="R154"/>
  <c r="R159"/>
  <c r="R155"/>
  <c r="I150" i="4"/>
  <c r="I155"/>
  <c r="I160"/>
  <c r="I156"/>
  <c r="P126"/>
  <c r="S125"/>
  <c r="T125"/>
  <c r="I44" i="11"/>
  <c r="J44"/>
  <c r="H43"/>
  <c r="S138" i="10"/>
  <c r="T138"/>
  <c r="J126" i="8"/>
  <c r="S126"/>
  <c r="T126"/>
  <c r="J149"/>
  <c r="J150" i="10"/>
  <c r="L149"/>
  <c r="O56" i="11"/>
  <c r="P56"/>
  <c r="J155" i="10"/>
  <c r="O105" i="4"/>
  <c r="O149"/>
  <c r="S115"/>
  <c r="T115"/>
  <c r="M150" i="10"/>
  <c r="M155"/>
  <c r="M160"/>
  <c r="M156"/>
  <c r="I59" i="11"/>
  <c r="J59"/>
  <c r="S151" i="10"/>
  <c r="T151"/>
  <c r="H58" i="11"/>
  <c r="J125" i="9"/>
  <c r="S125"/>
  <c r="T125"/>
  <c r="S124"/>
  <c r="T124"/>
  <c r="O155" i="10"/>
  <c r="O160"/>
  <c r="O156"/>
  <c r="O150"/>
  <c r="Q10" i="11"/>
  <c r="P10"/>
  <c r="S106" i="4"/>
  <c r="T106"/>
  <c r="G105"/>
  <c r="J27" i="11"/>
  <c r="I27"/>
  <c r="J25"/>
  <c r="I25"/>
  <c r="S31" i="8"/>
  <c r="T31"/>
  <c r="S126" i="4"/>
  <c r="T126"/>
  <c r="M30" i="11"/>
  <c r="P61" i="4"/>
  <c r="P66"/>
  <c r="P62"/>
  <c r="P57"/>
  <c r="H150" i="10"/>
  <c r="H155"/>
  <c r="H160"/>
  <c r="H156"/>
  <c r="O57" i="4"/>
  <c r="S57"/>
  <c r="T57"/>
  <c r="O61"/>
  <c r="O66"/>
  <c r="O62"/>
  <c r="G61" i="8"/>
  <c r="G66"/>
  <c r="G62"/>
  <c r="G57"/>
  <c r="CL199" i="6"/>
  <c r="S31" i="10"/>
  <c r="T31"/>
  <c r="G31" i="11"/>
  <c r="S30" i="9"/>
  <c r="T30"/>
  <c r="G31"/>
  <c r="S31"/>
  <c r="T31"/>
  <c r="G54"/>
  <c r="R57" i="10"/>
  <c r="Q57"/>
  <c r="S57"/>
  <c r="T57"/>
  <c r="R61"/>
  <c r="R66"/>
  <c r="R62"/>
  <c r="G150"/>
  <c r="G155"/>
  <c r="G160"/>
  <c r="G156"/>
  <c r="I55" i="9"/>
  <c r="I60"/>
  <c r="I65"/>
  <c r="I61"/>
  <c r="L30" i="11"/>
  <c r="G155" i="9"/>
  <c r="K155" i="4"/>
  <c r="K160"/>
  <c r="K156"/>
  <c r="K150"/>
  <c r="D20" i="1"/>
  <c r="E20"/>
  <c r="I66" i="10"/>
  <c r="N62" i="11"/>
  <c r="J61" i="8"/>
  <c r="J66"/>
  <c r="J62"/>
  <c r="CO199" i="6"/>
  <c r="J57" i="8"/>
  <c r="Q61" i="10"/>
  <c r="Q66"/>
  <c r="Q62"/>
  <c r="P57" i="8"/>
  <c r="CU199" i="6"/>
  <c r="P61" i="8"/>
  <c r="P66"/>
  <c r="P62"/>
  <c r="L56" i="11"/>
  <c r="H20" i="1"/>
  <c r="I20"/>
  <c r="M56" i="11"/>
  <c r="K57"/>
  <c r="Q61" i="8"/>
  <c r="Q66"/>
  <c r="Q62"/>
  <c r="CV199" i="6"/>
  <c r="Q57" i="8"/>
  <c r="CS199" i="6"/>
  <c r="N61" i="8"/>
  <c r="N66"/>
  <c r="N62"/>
  <c r="N57"/>
  <c r="I66" i="4"/>
  <c r="R62" i="11"/>
  <c r="P150" i="4"/>
  <c r="P155"/>
  <c r="K155" i="10"/>
  <c r="K150"/>
  <c r="R160" i="8"/>
  <c r="H66" i="10"/>
  <c r="H66" i="4"/>
  <c r="K62" i="11"/>
  <c r="CR199" i="6"/>
  <c r="M61" i="8"/>
  <c r="S56"/>
  <c r="T56"/>
  <c r="M57"/>
  <c r="T56" i="11"/>
  <c r="S56"/>
  <c r="O61" i="8"/>
  <c r="O66"/>
  <c r="O62"/>
  <c r="O57"/>
  <c r="CT199" i="6"/>
  <c r="S61" i="4"/>
  <c r="T61"/>
  <c r="Q56" i="11"/>
  <c r="T57"/>
  <c r="S57"/>
  <c r="G61"/>
  <c r="J61"/>
  <c r="L150" i="10"/>
  <c r="O57" i="11"/>
  <c r="P57"/>
  <c r="Q31"/>
  <c r="P31"/>
  <c r="S61" i="10"/>
  <c r="T61"/>
  <c r="G57" i="11"/>
  <c r="S149" i="9"/>
  <c r="T149"/>
  <c r="G149" i="4"/>
  <c r="S105"/>
  <c r="T105"/>
  <c r="I58" i="11"/>
  <c r="J58"/>
  <c r="J160" i="10"/>
  <c r="L155"/>
  <c r="O62" i="11"/>
  <c r="Q62"/>
  <c r="H30"/>
  <c r="S125" i="10"/>
  <c r="T125"/>
  <c r="J159" i="9"/>
  <c r="S154"/>
  <c r="T154"/>
  <c r="O155" i="4"/>
  <c r="O160"/>
  <c r="O156"/>
  <c r="O150"/>
  <c r="J155" i="8"/>
  <c r="J150"/>
  <c r="S150"/>
  <c r="T150"/>
  <c r="S149"/>
  <c r="T149"/>
  <c r="J43" i="11"/>
  <c r="I43"/>
  <c r="P62"/>
  <c r="L31"/>
  <c r="M31"/>
  <c r="I62" i="10"/>
  <c r="N63" i="11"/>
  <c r="N67"/>
  <c r="G55" i="9"/>
  <c r="S55"/>
  <c r="T55"/>
  <c r="G60"/>
  <c r="S54"/>
  <c r="T54"/>
  <c r="G62" i="11"/>
  <c r="L62"/>
  <c r="S61" i="8"/>
  <c r="T61"/>
  <c r="M66"/>
  <c r="K67" i="11"/>
  <c r="H62" i="4"/>
  <c r="S66"/>
  <c r="T66"/>
  <c r="G67" i="11"/>
  <c r="H62" i="10"/>
  <c r="S66"/>
  <c r="T66"/>
  <c r="R156" i="8"/>
  <c r="K160" i="10"/>
  <c r="P160" i="4"/>
  <c r="T62" i="11"/>
  <c r="S62"/>
  <c r="S57" i="8"/>
  <c r="T57"/>
  <c r="M57" i="11"/>
  <c r="L57"/>
  <c r="L61"/>
  <c r="I61"/>
  <c r="I62" i="4"/>
  <c r="R63" i="11"/>
  <c r="R67"/>
  <c r="M61"/>
  <c r="Q57"/>
  <c r="J160" i="8"/>
  <c r="S155"/>
  <c r="T155"/>
  <c r="J155" i="9"/>
  <c r="S155"/>
  <c r="T155"/>
  <c r="S159"/>
  <c r="T159"/>
  <c r="J30" i="11"/>
  <c r="I30"/>
  <c r="S126" i="10"/>
  <c r="T126"/>
  <c r="H31" i="11"/>
  <c r="J156" i="10"/>
  <c r="L160"/>
  <c r="O67" i="11"/>
  <c r="P67"/>
  <c r="G150" i="4"/>
  <c r="S150"/>
  <c r="T150"/>
  <c r="G155"/>
  <c r="S149"/>
  <c r="T149"/>
  <c r="H56" i="11"/>
  <c r="S149" i="10"/>
  <c r="T149"/>
  <c r="M62" i="11"/>
  <c r="G65" i="9"/>
  <c r="S60"/>
  <c r="T60"/>
  <c r="T63" i="11"/>
  <c r="S63"/>
  <c r="P156" i="4"/>
  <c r="S67" i="11"/>
  <c r="T67"/>
  <c r="K156" i="10"/>
  <c r="G63" i="11"/>
  <c r="S62" i="10"/>
  <c r="T62"/>
  <c r="M67" i="11"/>
  <c r="L67"/>
  <c r="S62" i="4"/>
  <c r="T62"/>
  <c r="K63" i="11"/>
  <c r="M62" i="8"/>
  <c r="S62"/>
  <c r="T62"/>
  <c r="S66"/>
  <c r="T66"/>
  <c r="L156" i="10"/>
  <c r="O63" i="11"/>
  <c r="Q67"/>
  <c r="H57"/>
  <c r="S150" i="10"/>
  <c r="T150"/>
  <c r="J156" i="8"/>
  <c r="S156"/>
  <c r="T156"/>
  <c r="S160"/>
  <c r="T160"/>
  <c r="I56" i="11"/>
  <c r="J56"/>
  <c r="H62"/>
  <c r="S155" i="10"/>
  <c r="T155"/>
  <c r="G160" i="4"/>
  <c r="S155"/>
  <c r="T155"/>
  <c r="I31" i="11"/>
  <c r="J31"/>
  <c r="G61" i="9"/>
  <c r="S61"/>
  <c r="T61"/>
  <c r="S65"/>
  <c r="T65"/>
  <c r="L63" i="11"/>
  <c r="M63"/>
  <c r="Q63"/>
  <c r="P63"/>
  <c r="S160" i="10"/>
  <c r="T160"/>
  <c r="H67" i="11"/>
  <c r="I57"/>
  <c r="J57"/>
  <c r="G156" i="4"/>
  <c r="S156"/>
  <c r="T156"/>
  <c r="S160"/>
  <c r="T160"/>
  <c r="J62" i="11"/>
  <c r="I62"/>
  <c r="I67"/>
  <c r="J67"/>
  <c r="S156" i="10"/>
  <c r="T156"/>
  <c r="H63" i="11"/>
  <c r="I63"/>
  <c r="J63"/>
</calcChain>
</file>

<file path=xl/sharedStrings.xml><?xml version="1.0" encoding="utf-8"?>
<sst xmlns="http://schemas.openxmlformats.org/spreadsheetml/2006/main" count="1338" uniqueCount="715">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</sst>
</file>

<file path=xl/styles.xml><?xml version="1.0" encoding="utf-8"?>
<styleSheet xmlns="http://schemas.openxmlformats.org/spreadsheetml/2006/main">
  <numFmts count="10">
    <numFmt numFmtId="164" formatCode="#,##0.0,,"/>
    <numFmt numFmtId="165" formatCode="0.0%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3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3" fontId="32" fillId="0" borderId="0" applyFont="0" applyFill="0" applyBorder="0" applyAlignment="0" applyProtection="0"/>
    <xf numFmtId="0" fontId="60" fillId="0" borderId="0"/>
    <xf numFmtId="170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016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324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dLbls/>
        <c:marker val="1"/>
        <c:axId val="90937216"/>
        <c:axId val="90938752"/>
      </c:lineChart>
      <c:catAx>
        <c:axId val="9093721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90938752"/>
        <c:crosses val="autoZero"/>
        <c:auto val="1"/>
        <c:lblAlgn val="ctr"/>
        <c:lblOffset val="100"/>
        <c:tickLblSkip val="3"/>
      </c:catAx>
      <c:valAx>
        <c:axId val="90938752"/>
        <c:scaling>
          <c:orientation val="minMax"/>
          <c:min val="40000000"/>
        </c:scaling>
        <c:axPos val="l"/>
        <c:numFmt formatCode="#,##0.00" sourceLinked="1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90937216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1297462817148036"/>
          <c:y val="2.6666666666666672E-2"/>
        </c:manualLayout>
      </c:layout>
      <c:txPr>
        <a:bodyPr/>
        <a:lstStyle/>
        <a:p>
          <a:pPr>
            <a:defRPr lang="en-US"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135"/>
        </c:manualLayout>
      </c:layout>
      <c:lineChart>
        <c:grouping val="standard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dLbls/>
        <c:marker val="1"/>
        <c:axId val="89488768"/>
        <c:axId val="89490560"/>
      </c:lineChart>
      <c:catAx>
        <c:axId val="89488768"/>
        <c:scaling>
          <c:orientation val="minMax"/>
        </c:scaling>
        <c:axPos val="b"/>
        <c:numFmt formatCode="General" sourceLinked="0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89490560"/>
        <c:crosses val="autoZero"/>
        <c:auto val="1"/>
        <c:lblAlgn val="ctr"/>
        <c:lblOffset val="100"/>
        <c:tickLblSkip val="3"/>
      </c:catAx>
      <c:valAx>
        <c:axId val="89490560"/>
        <c:scaling>
          <c:orientation val="minMax"/>
        </c:scaling>
        <c:axPos val="l"/>
        <c:numFmt formatCode="#,##0.00" sourceLinked="1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89488768"/>
        <c:crosses val="autoZero"/>
        <c:crossBetween val="between"/>
        <c:dispUnits>
          <c:builtInUnit val="millions"/>
        </c:dispUnits>
      </c:valAx>
    </c:plotArea>
    <c:plotVisOnly val="1"/>
    <c:dispBlanksAs val="gap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5'!_2015plan"/><Relationship Id="rId5" Type="http://schemas.openxmlformats.org/officeDocument/2006/relationships/hyperlink" Target="#'2013'!A1"/><Relationship Id="rId10" Type="http://schemas.openxmlformats.org/officeDocument/2006/relationships/hyperlink" Target="#'2015'!B7"/><Relationship Id="rId4" Type="http://schemas.openxmlformats.org/officeDocument/2006/relationships/hyperlink" Target="#'2014'!A1"/><Relationship Id="rId9" Type="http://schemas.openxmlformats.org/officeDocument/2006/relationships/hyperlink" Target="#'Analitika - 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4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4'!_2014plan"/><Relationship Id="rId5" Type="http://schemas.openxmlformats.org/officeDocument/2006/relationships/hyperlink" Target="#'2013'!A1"/><Relationship Id="rId10" Type="http://schemas.openxmlformats.org/officeDocument/2006/relationships/hyperlink" Target="#'2014'!B7"/><Relationship Id="rId4" Type="http://schemas.openxmlformats.org/officeDocument/2006/relationships/hyperlink" Target="#'2015'!A1"/><Relationship Id="rId9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Analitika - 2015'!A1"/><Relationship Id="rId3" Type="http://schemas.openxmlformats.org/officeDocument/2006/relationships/hyperlink" Target="#'2013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4'!A1"/><Relationship Id="rId10" Type="http://schemas.openxmlformats.org/officeDocument/2006/relationships/hyperlink" Target="#'2013'!_2013plan"/><Relationship Id="rId4" Type="http://schemas.openxmlformats.org/officeDocument/2006/relationships/hyperlink" Target="#'2014'!A1"/><Relationship Id="rId9" Type="http://schemas.openxmlformats.org/officeDocument/2006/relationships/hyperlink" Target="#'2013'!B7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6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7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8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K31"/>
  <sheetViews>
    <sheetView showRowColHeaders="0" tabSelected="1" workbookViewId="0">
      <pane ySplit="5" topLeftCell="A6" activePane="bottomLeft" state="frozen"/>
      <selection activeCell="DK219" sqref="DK219"/>
      <selection pane="bottomLeft" activeCell="A6" sqref="A6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Jun</v>
      </c>
      <c r="E11" s="158"/>
      <c r="F11" s="158"/>
      <c r="G11" s="158"/>
      <c r="H11" s="321" t="str">
        <f>+Master!G265</f>
        <v>Prihodi za period Januar - Jun</v>
      </c>
      <c r="I11" s="322"/>
      <c r="J11" s="310"/>
      <c r="K11" s="159"/>
    </row>
    <row r="12" spans="3:11">
      <c r="C12" s="157"/>
      <c r="D12" s="161">
        <f>+'Analitika - 2015'!N10</f>
        <v>118183612.84</v>
      </c>
      <c r="E12" s="162">
        <f>+D12/'2014'!T7</f>
        <v>3.4507373350307166E-2</v>
      </c>
      <c r="F12" s="158"/>
      <c r="G12" s="158"/>
      <c r="H12" s="323">
        <f>+'Analitika - 2015'!G10</f>
        <v>587823153.99000001</v>
      </c>
      <c r="I12" s="324">
        <f>+H12/'2014'!T7</f>
        <v>0.1716332116716498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Jun</v>
      </c>
      <c r="E15" s="158"/>
      <c r="F15" s="158"/>
      <c r="G15" s="158"/>
      <c r="H15" s="321" t="str">
        <f>+Master!G266</f>
        <v>Rashodi za period Januar - Jun</v>
      </c>
      <c r="I15" s="322"/>
      <c r="J15" s="310"/>
      <c r="K15" s="159"/>
    </row>
    <row r="16" spans="3:11">
      <c r="C16" s="157"/>
      <c r="D16" s="161">
        <f>+'Analitika - 2015'!N30</f>
        <v>139234375.21000001</v>
      </c>
      <c r="E16" s="162">
        <f>+D16/'2014'!T7</f>
        <v>4.0653796690686979E-2</v>
      </c>
      <c r="F16" s="158"/>
      <c r="G16" s="158"/>
      <c r="H16" s="323">
        <f>+'Analitika - 2015'!G30</f>
        <v>705761974.56000018</v>
      </c>
      <c r="I16" s="324">
        <f>+H16/'2014'!T7</f>
        <v>0.20606911032211353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Jun</v>
      </c>
      <c r="E19" s="158"/>
      <c r="F19" s="158"/>
      <c r="G19" s="158"/>
      <c r="H19" s="321" t="str">
        <f>+Master!G267</f>
        <v>Deficit za period Januar - Jun</v>
      </c>
      <c r="I19" s="322"/>
      <c r="J19" s="310"/>
      <c r="K19" s="159"/>
    </row>
    <row r="20" spans="3:11">
      <c r="C20" s="157"/>
      <c r="D20" s="161">
        <f>+'Analitika - 2015'!N56</f>
        <v>-21050762.370000005</v>
      </c>
      <c r="E20" s="162">
        <f>+D20/'2014'!T7</f>
        <v>-6.1464233403798101E-3</v>
      </c>
      <c r="F20" s="158"/>
      <c r="G20" s="158"/>
      <c r="H20" s="323">
        <f>+'Analitika - 2015'!G56</f>
        <v>-117938820.57000014</v>
      </c>
      <c r="I20" s="324">
        <f>+H20/'2014'!T7</f>
        <v>-3.443589865046371E-2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8" t="str">
        <f>+Master!G269</f>
        <v>Stanje javnog duga (% BDP)</v>
      </c>
      <c r="E22" s="329"/>
      <c r="F22" s="329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7"/>
  <sheetViews>
    <sheetView workbookViewId="0">
      <pane ySplit="5" topLeftCell="A6" activePane="bottomLeft" state="frozen"/>
      <selection activeCell="DK219" sqref="DK219"/>
      <selection pane="bottomLeft" activeCell="G54" sqref="G5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2015-06</v>
      </c>
      <c r="O6" s="169" t="str">
        <f>+CONCATENATE(N6,"p")</f>
        <v>2015-06p</v>
      </c>
      <c r="P6" s="153"/>
      <c r="Q6" s="153"/>
      <c r="R6" s="169" t="str">
        <f>+IF(Master!B3-10&gt;=0,CONCATENATE(Master!B4-1,"-",Master!B3),CONCATENATE(Master!B4-1,"-0",Master!B3))</f>
        <v>2014-06</v>
      </c>
      <c r="S6" s="153"/>
      <c r="T6" s="153"/>
    </row>
    <row r="7" spans="1:20">
      <c r="A7" s="170"/>
      <c r="B7" s="364" t="str">
        <f>+Master!G246</f>
        <v>Analitika za period Jan - Jun</v>
      </c>
      <c r="C7" s="365"/>
      <c r="D7" s="365"/>
      <c r="E7" s="365"/>
      <c r="F7" s="365"/>
      <c r="G7" s="372" t="str">
        <f>+Master!G238</f>
        <v>Jan - Jun</v>
      </c>
      <c r="H7" s="373"/>
      <c r="I7" s="373"/>
      <c r="J7" s="373"/>
      <c r="K7" s="373"/>
      <c r="L7" s="373"/>
      <c r="M7" s="374"/>
      <c r="N7" s="375" t="str">
        <f>+Master!G237</f>
        <v>Jun</v>
      </c>
      <c r="O7" s="373"/>
      <c r="P7" s="373"/>
      <c r="Q7" s="373"/>
      <c r="R7" s="373"/>
      <c r="S7" s="373"/>
      <c r="T7" s="376"/>
    </row>
    <row r="8" spans="1:20">
      <c r="A8" s="170"/>
      <c r="B8" s="366"/>
      <c r="C8" s="367"/>
      <c r="D8" s="367"/>
      <c r="E8" s="367"/>
      <c r="F8" s="368"/>
      <c r="G8" s="171" t="str">
        <f>+Master!G18</f>
        <v>Ostvarenje</v>
      </c>
      <c r="H8" s="171" t="str">
        <f>+Master!G17</f>
        <v>Plan</v>
      </c>
      <c r="I8" s="377" t="str">
        <f>+Master!G252</f>
        <v>Odstupanje</v>
      </c>
      <c r="J8" s="377"/>
      <c r="K8" s="171" t="str">
        <f>+CONCATENATE(Master!G238," ",Master!B4-1)</f>
        <v>Jan - Jun 2014</v>
      </c>
      <c r="L8" s="377" t="str">
        <f>+I8</f>
        <v>Odstupanje</v>
      </c>
      <c r="M8" s="378"/>
      <c r="N8" s="172" t="str">
        <f>+G8</f>
        <v>Ostvarenje</v>
      </c>
      <c r="O8" s="171" t="str">
        <f>+H8</f>
        <v>Plan</v>
      </c>
      <c r="P8" s="377" t="str">
        <f>+I8</f>
        <v>Odstupanje</v>
      </c>
      <c r="Q8" s="377"/>
      <c r="R8" s="171" t="str">
        <f>+CONCATENATE(Master!G237," ",Master!B4-1)</f>
        <v>Jun 2014</v>
      </c>
      <c r="S8" s="377" t="str">
        <f>+P8</f>
        <v>Odstupanje</v>
      </c>
      <c r="T8" s="379"/>
    </row>
    <row r="9" spans="1:20" ht="15.7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+SUMPRODUCT(('2015'!$G10:$R10)*('2015'!$G$5:$R$5&lt;=Master!$B$3)*($A10='2015'!$A$10:$A$66))</f>
        <v>587823153.99000001</v>
      </c>
      <c r="H10" s="177">
        <f>+SUMPRODUCT(('2015'!$G105:$R105)*('2015'!$G$5:$R$5&lt;=Master!$B$3))</f>
        <v>579322018.52203333</v>
      </c>
      <c r="I10" s="178">
        <f>+G10-H10</f>
        <v>8501135.4679666758</v>
      </c>
      <c r="J10" s="179">
        <f>+IF(ISNUMBER(G10/H10-1),G10/H10-1,"…")</f>
        <v>1.467428337982879E-2</v>
      </c>
      <c r="K10" s="177">
        <f>+SUMPRODUCT(('2014'!$G10:$R10)*('2014'!$G$5:$R$5&lt;=Master!$B$3))</f>
        <v>574718549.27999997</v>
      </c>
      <c r="L10" s="178">
        <f>+G10-K10</f>
        <v>13104604.710000038</v>
      </c>
      <c r="M10" s="180">
        <f>+IF(ISNUMBER(G10/K10-1),G10/K10-1,"…")</f>
        <v>2.2801777890094854E-2</v>
      </c>
      <c r="N10" s="181">
        <f>+INDEX('2015'!$1:$1048576,MATCH('Analitika - 2015'!$A10,'2015'!$A:$A,0),MATCH('Analitika - 2015'!$N$6,'2015'!$6:$6,0))</f>
        <v>118183612.84</v>
      </c>
      <c r="O10" s="177">
        <f>+INDEX('2015'!$1:$1048576,MATCH(CONCATENATE('Analitika - 2015'!$A10,"p"),'2015'!$A:$A,0),MATCH('Analitika - 2015'!$O$6,'2015'!$101:$101,0))</f>
        <v>112398873.78315812</v>
      </c>
      <c r="P10" s="178">
        <f>+N10-O10</f>
        <v>5784739.0568418801</v>
      </c>
      <c r="Q10" s="179">
        <f>+IF(ISNUMBER(N10/O10-1),N10/O10-1,"…")</f>
        <v>5.1466165648615947E-2</v>
      </c>
      <c r="R10" s="177">
        <f>+INDEX('2014'!$1:$1048576,MATCH('Analitika - 2015'!$A10,'2014'!$A:$A,0),MATCH('Analitika - 2015'!$R$6,'2014'!$6:$6,0))</f>
        <v>109931818.73999998</v>
      </c>
      <c r="S10" s="178">
        <f>+N10-R10</f>
        <v>8251794.1000000238</v>
      </c>
      <c r="T10" s="182">
        <f>+IF(ISNUMBER(N10/R10-1),N10/R10-1,"…")</f>
        <v>7.5062836170448177E-2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+SUMPRODUCT(('2015'!$G11:$R11)*('2015'!$G$5:$R$5&lt;=Master!$B$3)*($A11='2015'!$A$10:$A$66))</f>
        <v>366128394.27999997</v>
      </c>
      <c r="H11" s="183">
        <f>+SUMPRODUCT(('2015'!$G106:$R106)*('2015'!$G$5:$R$5&lt;=Master!$B$3))</f>
        <v>371237330.65333474</v>
      </c>
      <c r="I11" s="184">
        <f t="shared" ref="I11:I67" si="0">+G11-H11</f>
        <v>-5108936.3733347654</v>
      </c>
      <c r="J11" s="185">
        <f t="shared" ref="J11:J67" si="1">+IF(ISNUMBER(G11/H11-1),G11/H11-1,"…")</f>
        <v>-1.3761914418314647E-2</v>
      </c>
      <c r="K11" s="183">
        <f>+SUMPRODUCT(('2014'!$G11:$R11)*('2014'!$G$5:$R$5&lt;=Master!$B$3))</f>
        <v>360862720.15000004</v>
      </c>
      <c r="L11" s="184">
        <f t="shared" ref="L11:L67" si="2">+G11-K11</f>
        <v>5265674.1299999356</v>
      </c>
      <c r="M11" s="186">
        <f t="shared" ref="M11:M67" si="3">+IF(ISNUMBER(G11/K11-1),G11/K11-1,"…")</f>
        <v>1.4591903890241564E-2</v>
      </c>
      <c r="N11" s="187">
        <f>+INDEX('2015'!$1:$1048576,MATCH('Analitika - 2015'!$A11,'2015'!$A:$A,0),MATCH('Analitika - 2015'!$N$6,'2015'!$6:$6,0))</f>
        <v>73370468.569999993</v>
      </c>
      <c r="O11" s="183">
        <f>+INDEX('2015'!$1:$1048576,MATCH(CONCATENATE('Analitika - 2015'!$A11,"p"),'2015'!$A:$A,0),MATCH('Analitika - 2015'!$O$6,'2015'!$101:$101,0))</f>
        <v>70088728.880090371</v>
      </c>
      <c r="P11" s="184">
        <f t="shared" ref="P11:P67" si="4">+N11-O11</f>
        <v>3281739.6899096221</v>
      </c>
      <c r="Q11" s="185">
        <f t="shared" ref="Q11:Q67" si="5">+IF(ISNUMBER(N11/O11-1),N11/O11-1,"…")</f>
        <v>4.6822645271882513E-2</v>
      </c>
      <c r="R11" s="183">
        <f>+INDEX('2014'!$1:$1048576,MATCH('Analitika - 2015'!$A11,'2014'!$A:$A,0),MATCH('Analitika - 2015'!$R$6,'2014'!$6:$6,0))</f>
        <v>65704527.309999995</v>
      </c>
      <c r="S11" s="184">
        <f t="shared" ref="S11:S67" si="6">+N11-R11</f>
        <v>7665941.2599999979</v>
      </c>
      <c r="T11" s="188">
        <f t="shared" ref="T11:T67" si="7">+IF(ISNUMBER(N11/R11-1),N11/R11-1,"…")</f>
        <v>0.11667295350640572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+SUMPRODUCT(('2015'!$G12:$R12)*('2015'!$G$5:$R$5&lt;=Master!$B$3)*($A12='2015'!$A$10:$A$66))</f>
        <v>40114698.029999994</v>
      </c>
      <c r="H12" s="189">
        <f>+SUMPRODUCT(('2015'!$G107:$R107)*('2015'!$G$5:$R$5&lt;=Master!$B$3))</f>
        <v>45987089.025305055</v>
      </c>
      <c r="I12" s="190">
        <f t="shared" si="0"/>
        <v>-5872390.9953050613</v>
      </c>
      <c r="J12" s="191">
        <f t="shared" si="1"/>
        <v>-0.12769651482122935</v>
      </c>
      <c r="K12" s="189">
        <f>+SUMPRODUCT(('2014'!$G12:$R12)*('2014'!$G$5:$R$5&lt;=Master!$B$3))</f>
        <v>44296559.049999997</v>
      </c>
      <c r="L12" s="190">
        <f t="shared" si="2"/>
        <v>-4181861.0200000033</v>
      </c>
      <c r="M12" s="192">
        <f t="shared" si="3"/>
        <v>-9.4406001497310488E-2</v>
      </c>
      <c r="N12" s="193">
        <f>+INDEX('2015'!$1:$1048576,MATCH('Analitika - 2015'!$A12,'2015'!$A:$A,0),MATCH('Analitika - 2015'!$N$6,'2015'!$6:$6,0))</f>
        <v>7851015.5500000063</v>
      </c>
      <c r="O12" s="189">
        <f>+INDEX('2015'!$1:$1048576,MATCH(CONCATENATE('Analitika - 2015'!$A12,"p"),'2015'!$A:$A,0),MATCH('Analitika - 2015'!$O$6,'2015'!$101:$101,0))</f>
        <v>8991934.6560795475</v>
      </c>
      <c r="P12" s="190">
        <f t="shared" si="4"/>
        <v>-1140919.1060795411</v>
      </c>
      <c r="Q12" s="191">
        <f t="shared" si="5"/>
        <v>-0.12688249522678119</v>
      </c>
      <c r="R12" s="189">
        <f>+INDEX('2014'!$1:$1048576,MATCH('Analitika - 2015'!$A12,'2014'!$A:$A,0),MATCH('Analitika - 2015'!$R$6,'2014'!$6:$6,0))</f>
        <v>8873002.2799999993</v>
      </c>
      <c r="S12" s="190">
        <f t="shared" si="6"/>
        <v>-1021986.729999993</v>
      </c>
      <c r="T12" s="194">
        <f t="shared" si="7"/>
        <v>-0.11517936068872425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+SUMPRODUCT(('2015'!$G13:$R13)*('2015'!$G$5:$R$5&lt;=Master!$B$3)*($A13='2015'!$A$10:$A$66))</f>
        <v>32642888.829999998</v>
      </c>
      <c r="H13" s="189">
        <f>+SUMPRODUCT(('2015'!$G108:$R108)*('2015'!$G$5:$R$5&lt;=Master!$B$3))</f>
        <v>31987830.262809042</v>
      </c>
      <c r="I13" s="190">
        <f t="shared" si="0"/>
        <v>655058.56719095632</v>
      </c>
      <c r="J13" s="191">
        <f t="shared" si="1"/>
        <v>2.0478368235952837E-2</v>
      </c>
      <c r="K13" s="189">
        <f>+SUMPRODUCT(('2014'!$G13:$R13)*('2014'!$G$5:$R$5&lt;=Master!$B$3))</f>
        <v>30787131.91</v>
      </c>
      <c r="L13" s="190">
        <f t="shared" si="2"/>
        <v>1855756.9199999981</v>
      </c>
      <c r="M13" s="192">
        <f t="shared" si="3"/>
        <v>6.0277031502152578E-2</v>
      </c>
      <c r="N13" s="193">
        <f>+INDEX('2015'!$1:$1048576,MATCH('Analitika - 2015'!$A13,'2015'!$A:$A,0),MATCH('Analitika - 2015'!$N$6,'2015'!$6:$6,0))</f>
        <v>4095208.3599999989</v>
      </c>
      <c r="O13" s="189">
        <f>+INDEX('2015'!$1:$1048576,MATCH(CONCATENATE('Analitika - 2015'!$A13,"p"),'2015'!$A:$A,0),MATCH('Analitika - 2015'!$O$6,'2015'!$101:$101,0))</f>
        <v>3180140.852284038</v>
      </c>
      <c r="P13" s="190">
        <f t="shared" si="4"/>
        <v>915067.50771596096</v>
      </c>
      <c r="Q13" s="191">
        <f t="shared" si="5"/>
        <v>0.28774433278914113</v>
      </c>
      <c r="R13" s="189">
        <f>+INDEX('2014'!$1:$1048576,MATCH('Analitika - 2015'!$A13,'2014'!$A:$A,0),MATCH('Analitika - 2015'!$R$6,'2014'!$6:$6,0))</f>
        <v>2382596.06</v>
      </c>
      <c r="S13" s="190">
        <f t="shared" si="6"/>
        <v>1712612.2999999989</v>
      </c>
      <c r="T13" s="194">
        <f t="shared" si="7"/>
        <v>0.71880094521771309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+SUMPRODUCT(('2015'!$G14:$R14)*('2015'!$G$5:$R$5&lt;=Master!$B$3)*($A14='2015'!$A$10:$A$66))</f>
        <v>635103.03</v>
      </c>
      <c r="H14" s="189">
        <f>+SUMPRODUCT(('2015'!$G109:$R109)*('2015'!$G$5:$R$5&lt;=Master!$B$3))</f>
        <v>730470.82603917061</v>
      </c>
      <c r="I14" s="190">
        <f t="shared" si="0"/>
        <v>-95367.796039170586</v>
      </c>
      <c r="J14" s="191">
        <f t="shared" si="1"/>
        <v>-0.13055661176269429</v>
      </c>
      <c r="K14" s="189">
        <f>+SUMPRODUCT(('2014'!$G14:$R14)*('2014'!$G$5:$R$5&lt;=Master!$B$3))</f>
        <v>720615.74</v>
      </c>
      <c r="L14" s="190">
        <f t="shared" si="2"/>
        <v>-85512.709999999963</v>
      </c>
      <c r="M14" s="192">
        <f t="shared" si="3"/>
        <v>-0.11866617012834046</v>
      </c>
      <c r="N14" s="193">
        <f>+INDEX('2015'!$1:$1048576,MATCH('Analitika - 2015'!$A14,'2015'!$A:$A,0),MATCH('Analitika - 2015'!$N$6,'2015'!$6:$6,0))</f>
        <v>129133.9</v>
      </c>
      <c r="O14" s="189">
        <f>+INDEX('2015'!$1:$1048576,MATCH(CONCATENATE('Analitika - 2015'!$A14,"p"),'2015'!$A:$A,0),MATCH('Analitika - 2015'!$O$6,'2015'!$101:$101,0))</f>
        <v>111819.65140138169</v>
      </c>
      <c r="P14" s="190">
        <f t="shared" si="4"/>
        <v>17314.248598618302</v>
      </c>
      <c r="Q14" s="191">
        <f t="shared" si="5"/>
        <v>0.15484083863280906</v>
      </c>
      <c r="R14" s="189">
        <f>+INDEX('2014'!$1:$1048576,MATCH('Analitika - 2015'!$A14,'2014'!$A:$A,0),MATCH('Analitika - 2015'!$R$6,'2014'!$6:$6,0))</f>
        <v>122243.61</v>
      </c>
      <c r="S14" s="190">
        <f t="shared" si="6"/>
        <v>6890.2899999999936</v>
      </c>
      <c r="T14" s="194">
        <f t="shared" si="7"/>
        <v>5.6365236596006785E-2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+SUMPRODUCT(('2015'!$G15:$R15)*('2015'!$G$5:$R$5&lt;=Master!$B$3)*($A15='2015'!$A$10:$A$66))</f>
        <v>209731060.23999998</v>
      </c>
      <c r="H15" s="189">
        <f>+SUMPRODUCT(('2015'!$G110:$R110)*('2015'!$G$5:$R$5&lt;=Master!$B$3))</f>
        <v>210442499.23138723</v>
      </c>
      <c r="I15" s="190">
        <f t="shared" si="0"/>
        <v>-711438.99138724804</v>
      </c>
      <c r="J15" s="191">
        <f t="shared" si="1"/>
        <v>-3.3806811551169158E-3</v>
      </c>
      <c r="K15" s="189">
        <f>+SUMPRODUCT(('2014'!$G15:$R15)*('2014'!$G$5:$R$5&lt;=Master!$B$3))</f>
        <v>207411174.41</v>
      </c>
      <c r="L15" s="190">
        <f t="shared" si="2"/>
        <v>2319885.8299999833</v>
      </c>
      <c r="M15" s="192">
        <f t="shared" si="3"/>
        <v>1.1184960678223499E-2</v>
      </c>
      <c r="N15" s="193">
        <f>+INDEX('2015'!$1:$1048576,MATCH('Analitika - 2015'!$A15,'2015'!$A:$A,0),MATCH('Analitika - 2015'!$N$6,'2015'!$6:$6,0))</f>
        <v>44764837.369999982</v>
      </c>
      <c r="O15" s="189">
        <f>+INDEX('2015'!$1:$1048576,MATCH(CONCATENATE('Analitika - 2015'!$A15,"p"),'2015'!$A:$A,0),MATCH('Analitika - 2015'!$O$6,'2015'!$101:$101,0))</f>
        <v>39877523.160066463</v>
      </c>
      <c r="P15" s="190">
        <f t="shared" si="4"/>
        <v>4887314.2099335194</v>
      </c>
      <c r="Q15" s="191">
        <f t="shared" si="5"/>
        <v>0.12255811852496645</v>
      </c>
      <c r="R15" s="189">
        <f>+INDEX('2014'!$1:$1048576,MATCH('Analitika - 2015'!$A15,'2014'!$A:$A,0),MATCH('Analitika - 2015'!$R$6,'2014'!$6:$6,0))</f>
        <v>37063129.880000003</v>
      </c>
      <c r="S15" s="190">
        <f t="shared" si="6"/>
        <v>7701707.4899999797</v>
      </c>
      <c r="T15" s="194">
        <f t="shared" si="7"/>
        <v>0.20779970593244412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+SUMPRODUCT(('2015'!$G16:$R16)*('2015'!$G$5:$R$5&lt;=Master!$B$3)*($A16='2015'!$A$10:$A$66))</f>
        <v>69927537.579999998</v>
      </c>
      <c r="H16" s="189">
        <f>+SUMPRODUCT(('2015'!$G111:$R111)*('2015'!$G$5:$R$5&lt;=Master!$B$3))</f>
        <v>69387361.854880959</v>
      </c>
      <c r="I16" s="190">
        <f t="shared" si="0"/>
        <v>540175.72511903942</v>
      </c>
      <c r="J16" s="191">
        <f t="shared" si="1"/>
        <v>7.7849295704421895E-3</v>
      </c>
      <c r="K16" s="189">
        <f>+SUMPRODUCT(('2014'!$G16:$R16)*('2014'!$G$5:$R$5&lt;=Master!$B$3))</f>
        <v>65267567.059999995</v>
      </c>
      <c r="L16" s="190">
        <f t="shared" si="2"/>
        <v>4659970.5200000033</v>
      </c>
      <c r="M16" s="192">
        <f t="shared" si="3"/>
        <v>7.1397950466211224E-2</v>
      </c>
      <c r="N16" s="193">
        <f>+INDEX('2015'!$1:$1048576,MATCH('Analitika - 2015'!$A16,'2015'!$A:$A,0),MATCH('Analitika - 2015'!$N$6,'2015'!$6:$6,0))</f>
        <v>14052956.079999998</v>
      </c>
      <c r="O16" s="189">
        <f>+INDEX('2015'!$1:$1048576,MATCH(CONCATENATE('Analitika - 2015'!$A16,"p"),'2015'!$A:$A,0),MATCH('Analitika - 2015'!$O$6,'2015'!$101:$101,0))</f>
        <v>15159196.537793403</v>
      </c>
      <c r="P16" s="190">
        <f t="shared" si="4"/>
        <v>-1106240.4577934053</v>
      </c>
      <c r="Q16" s="191">
        <f t="shared" si="5"/>
        <v>-7.2974874033424952E-2</v>
      </c>
      <c r="R16" s="189">
        <f>+INDEX('2014'!$1:$1048576,MATCH('Analitika - 2015'!$A16,'2014'!$A:$A,0),MATCH('Analitika - 2015'!$R$6,'2014'!$6:$6,0))</f>
        <v>14553419.619999999</v>
      </c>
      <c r="S16" s="190">
        <f t="shared" si="6"/>
        <v>-500463.54000000097</v>
      </c>
      <c r="T16" s="194">
        <f t="shared" si="7"/>
        <v>-3.4388037524338277E-2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+SUMPRODUCT(('2015'!$G17:$R17)*('2015'!$G$5:$R$5&lt;=Master!$B$3)*($A17='2015'!$A$10:$A$66))</f>
        <v>10179104.699999999</v>
      </c>
      <c r="H17" s="189">
        <f>+SUMPRODUCT(('2015'!$G112:$R112)*('2015'!$G$5:$R$5&lt;=Master!$B$3))</f>
        <v>10155757.977742888</v>
      </c>
      <c r="I17" s="190">
        <f t="shared" si="0"/>
        <v>23346.722257111222</v>
      </c>
      <c r="J17" s="191">
        <f t="shared" si="1"/>
        <v>2.2988655606284158E-3</v>
      </c>
      <c r="K17" s="189">
        <f>+SUMPRODUCT(('2014'!$G17:$R17)*('2014'!$G$5:$R$5&lt;=Master!$B$3))</f>
        <v>9739794.0199999996</v>
      </c>
      <c r="L17" s="190">
        <f t="shared" si="2"/>
        <v>439310.6799999997</v>
      </c>
      <c r="M17" s="192">
        <f t="shared" si="3"/>
        <v>4.510471978133257E-2</v>
      </c>
      <c r="N17" s="193">
        <f>+INDEX('2015'!$1:$1048576,MATCH('Analitika - 2015'!$A17,'2015'!$A:$A,0),MATCH('Analitika - 2015'!$N$6,'2015'!$6:$6,0))</f>
        <v>1899753.9300000002</v>
      </c>
      <c r="O17" s="189">
        <f>+INDEX('2015'!$1:$1048576,MATCH(CONCATENATE('Analitika - 2015'!$A17,"p"),'2015'!$A:$A,0),MATCH('Analitika - 2015'!$O$6,'2015'!$101:$101,0))</f>
        <v>2209426.9121462442</v>
      </c>
      <c r="P17" s="190">
        <f t="shared" si="4"/>
        <v>-309672.98214624403</v>
      </c>
      <c r="Q17" s="191">
        <f t="shared" si="5"/>
        <v>-0.14015986699710592</v>
      </c>
      <c r="R17" s="189">
        <f>+INDEX('2014'!$1:$1048576,MATCH('Analitika - 2015'!$A17,'2014'!$A:$A,0),MATCH('Analitika - 2015'!$R$6,'2014'!$6:$6,0))</f>
        <v>2141367.04</v>
      </c>
      <c r="S17" s="190">
        <f t="shared" si="6"/>
        <v>-241613.10999999987</v>
      </c>
      <c r="T17" s="194">
        <f t="shared" si="7"/>
        <v>-0.1128312454085405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+SUMPRODUCT(('2015'!$G19:$R19)*('2015'!$G$5:$R$5&lt;=Master!$B$3)*($A19='2015'!$A$10:$A$66))</f>
        <v>2898001.8699999996</v>
      </c>
      <c r="H19" s="189">
        <f>+SUMPRODUCT(('2015'!$G114:$R114)*('2015'!$G$5:$R$5&lt;=Master!$B$3))</f>
        <v>2546321.4751703832</v>
      </c>
      <c r="I19" s="190">
        <f t="shared" si="0"/>
        <v>351680.39482961642</v>
      </c>
      <c r="J19" s="191">
        <f t="shared" si="1"/>
        <v>0.13811311661112402</v>
      </c>
      <c r="K19" s="189">
        <f>+SUMPRODUCT(('2014'!$G19:$R19)*('2014'!$G$5:$R$5&lt;=Master!$B$3))</f>
        <v>2639877.96</v>
      </c>
      <c r="L19" s="190">
        <f t="shared" si="2"/>
        <v>258123.90999999968</v>
      </c>
      <c r="M19" s="192">
        <f t="shared" si="3"/>
        <v>9.7778728377276858E-2</v>
      </c>
      <c r="N19" s="193">
        <f>+INDEX('2015'!$1:$1048576,MATCH('Analitika - 2015'!$A19,'2015'!$A:$A,0),MATCH('Analitika - 2015'!$N$6,'2015'!$6:$6,0))</f>
        <v>577563.37999999989</v>
      </c>
      <c r="O19" s="189">
        <f>+INDEX('2015'!$1:$1048576,MATCH(CONCATENATE('Analitika - 2015'!$A19,"p"),'2015'!$A:$A,0),MATCH('Analitika - 2015'!$O$6,'2015'!$101:$101,0))</f>
        <v>558687.11031930195</v>
      </c>
      <c r="P19" s="190">
        <f t="shared" si="4"/>
        <v>18876.269680697937</v>
      </c>
      <c r="Q19" s="191">
        <f t="shared" si="5"/>
        <v>3.3786835837164242E-2</v>
      </c>
      <c r="R19" s="189">
        <f>+INDEX('2014'!$1:$1048576,MATCH('Analitika - 2015'!$A19,'2014'!$A:$A,0),MATCH('Analitika - 2015'!$R$6,'2014'!$6:$6,0))</f>
        <v>568768.81999999995</v>
      </c>
      <c r="S19" s="190">
        <f t="shared" si="6"/>
        <v>8794.5599999999395</v>
      </c>
      <c r="T19" s="194">
        <f t="shared" si="7"/>
        <v>1.5462450983160236E-2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+SUMPRODUCT(('2015'!$G20:$R20)*('2015'!$G$5:$R$5&lt;=Master!$B$3)*($A20='2015'!$A$10:$A$66))</f>
        <v>187900056.19000003</v>
      </c>
      <c r="H20" s="195">
        <f>+SUMPRODUCT(('2015'!$G115:$R115)*('2015'!$G$5:$R$5&lt;=Master!$B$3))</f>
        <v>173253797.12804583</v>
      </c>
      <c r="I20" s="196">
        <f t="shared" si="0"/>
        <v>14646259.0619542</v>
      </c>
      <c r="J20" s="197">
        <f t="shared" si="1"/>
        <v>8.4536439054952783E-2</v>
      </c>
      <c r="K20" s="195">
        <f>+SUMPRODUCT(('2014'!$G20:$R20)*('2014'!$G$5:$R$5&lt;=Master!$B$3))</f>
        <v>180856406.81999999</v>
      </c>
      <c r="L20" s="196">
        <f t="shared" si="2"/>
        <v>7043649.3700000346</v>
      </c>
      <c r="M20" s="198">
        <f t="shared" si="3"/>
        <v>3.8946087085597769E-2</v>
      </c>
      <c r="N20" s="199">
        <f>+INDEX('2015'!$1:$1048576,MATCH('Analitika - 2015'!$A20,'2015'!$A:$A,0),MATCH('Analitika - 2015'!$N$6,'2015'!$6:$6,0))</f>
        <v>36861388.580000021</v>
      </c>
      <c r="O20" s="195">
        <f>+INDEX('2015'!$1:$1048576,MATCH(CONCATENATE('Analitika - 2015'!$A20,"p"),'2015'!$A:$A,0),MATCH('Analitika - 2015'!$O$6,'2015'!$101:$101,0))</f>
        <v>35520127.578458838</v>
      </c>
      <c r="P20" s="196">
        <f t="shared" si="4"/>
        <v>1341261.0015411824</v>
      </c>
      <c r="Q20" s="197">
        <f t="shared" si="5"/>
        <v>3.7760590768671332E-2</v>
      </c>
      <c r="R20" s="195">
        <f>+INDEX('2014'!$1:$1048576,MATCH('Analitika - 2015'!$A20,'2014'!$A:$A,0),MATCH('Analitika - 2015'!$R$6,'2014'!$6:$6,0))</f>
        <v>36834320.209999993</v>
      </c>
      <c r="S20" s="196">
        <f t="shared" si="6"/>
        <v>27068.37000002712</v>
      </c>
      <c r="T20" s="200">
        <f t="shared" si="7"/>
        <v>7.348681839574045E-4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+SUMPRODUCT(('2015'!$G21:$R21)*('2015'!$G$5:$R$5&lt;=Master!$B$3)*($A21='2015'!$A$10:$A$66))</f>
        <v>113312125.21000004</v>
      </c>
      <c r="H21" s="189">
        <f>+SUMPRODUCT(('2015'!$G116:$R116)*('2015'!$G$5:$R$5&lt;=Master!$B$3))</f>
        <v>103004249.97207299</v>
      </c>
      <c r="I21" s="190">
        <f t="shared" si="0"/>
        <v>10307875.237927049</v>
      </c>
      <c r="J21" s="191">
        <f t="shared" si="1"/>
        <v>0.10007232944972433</v>
      </c>
      <c r="K21" s="189">
        <f>+SUMPRODUCT(('2014'!$G21:$R21)*('2014'!$G$5:$R$5&lt;=Master!$B$3))</f>
        <v>110583253.45</v>
      </c>
      <c r="L21" s="190">
        <f t="shared" si="2"/>
        <v>2728871.7600000352</v>
      </c>
      <c r="M21" s="192">
        <f t="shared" si="3"/>
        <v>2.467707971021027E-2</v>
      </c>
      <c r="N21" s="193">
        <f>+INDEX('2015'!$1:$1048576,MATCH('Analitika - 2015'!$A21,'2015'!$A:$A,0),MATCH('Analitika - 2015'!$N$6,'2015'!$6:$6,0))</f>
        <v>22230880.830000017</v>
      </c>
      <c r="O21" s="189">
        <f>+INDEX('2015'!$1:$1048576,MATCH(CONCATENATE('Analitika - 2015'!$A21,"p"),'2015'!$A:$A,0),MATCH('Analitika - 2015'!$O$6,'2015'!$101:$101,0))</f>
        <v>20913507.395355023</v>
      </c>
      <c r="P21" s="190">
        <f t="shared" si="4"/>
        <v>1317373.4346449934</v>
      </c>
      <c r="Q21" s="191">
        <f t="shared" si="5"/>
        <v>6.2991511167447056E-2</v>
      </c>
      <c r="R21" s="189">
        <f>+INDEX('2014'!$1:$1048576,MATCH('Analitika - 2015'!$A21,'2014'!$A:$A,0),MATCH('Analitika - 2015'!$R$6,'2014'!$6:$6,0))</f>
        <v>22243647.52</v>
      </c>
      <c r="S21" s="190">
        <f t="shared" si="6"/>
        <v>-12766.689999982715</v>
      </c>
      <c r="T21" s="194">
        <f t="shared" si="7"/>
        <v>-5.7394768499652304E-4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+SUMPRODUCT(('2015'!$G22:$R22)*('2015'!$G$5:$R$5&lt;=Master!$B$3)*($A22='2015'!$A$10:$A$66))</f>
        <v>64473199.10999997</v>
      </c>
      <c r="H22" s="189">
        <f>+SUMPRODUCT(('2015'!$G117:$R117)*('2015'!$G$5:$R$5&lt;=Master!$B$3))</f>
        <v>60034400.126972899</v>
      </c>
      <c r="I22" s="190">
        <f t="shared" si="0"/>
        <v>4438798.9830270708</v>
      </c>
      <c r="J22" s="191">
        <f t="shared" si="1"/>
        <v>7.3937592007898845E-2</v>
      </c>
      <c r="K22" s="189">
        <f>+SUMPRODUCT(('2014'!$G22:$R22)*('2014'!$G$5:$R$5&lt;=Master!$B$3))</f>
        <v>61197863.909999996</v>
      </c>
      <c r="L22" s="190">
        <f t="shared" si="2"/>
        <v>3275335.1999999732</v>
      </c>
      <c r="M22" s="192">
        <f t="shared" si="3"/>
        <v>5.3520417065811454E-2</v>
      </c>
      <c r="N22" s="193">
        <f>+INDEX('2015'!$1:$1048576,MATCH('Analitika - 2015'!$A22,'2015'!$A:$A,0),MATCH('Analitika - 2015'!$N$6,'2015'!$6:$6,0))</f>
        <v>12634484.650000002</v>
      </c>
      <c r="O22" s="189">
        <f>+INDEX('2015'!$1:$1048576,MATCH(CONCATENATE('Analitika - 2015'!$A22,"p"),'2015'!$A:$A,0),MATCH('Analitika - 2015'!$O$6,'2015'!$101:$101,0))</f>
        <v>12300409.906155966</v>
      </c>
      <c r="P22" s="190">
        <f t="shared" si="4"/>
        <v>334074.74384403601</v>
      </c>
      <c r="Q22" s="191">
        <f t="shared" si="5"/>
        <v>2.7159643165781233E-2</v>
      </c>
      <c r="R22" s="189">
        <f>+INDEX('2014'!$1:$1048576,MATCH('Analitika - 2015'!$A22,'2014'!$A:$A,0),MATCH('Analitika - 2015'!$R$6,'2014'!$6:$6,0))</f>
        <v>12628126.41</v>
      </c>
      <c r="S22" s="190">
        <f t="shared" si="6"/>
        <v>6358.2400000020862</v>
      </c>
      <c r="T22" s="194">
        <f t="shared" si="7"/>
        <v>5.0349828577633815E-4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+SUMPRODUCT(('2015'!$G23:$R23)*('2015'!$G$5:$R$5&lt;=Master!$B$3)*($A23='2015'!$A$10:$A$66))</f>
        <v>5207048.1899999995</v>
      </c>
      <c r="H23" s="189">
        <f>+SUMPRODUCT(('2015'!$G118:$R118)*('2015'!$G$5:$R$5&lt;=Master!$B$3))</f>
        <v>5178652.6677981131</v>
      </c>
      <c r="I23" s="190">
        <f t="shared" si="0"/>
        <v>28395.522201886401</v>
      </c>
      <c r="J23" s="191">
        <f t="shared" si="1"/>
        <v>5.4831872348681809E-3</v>
      </c>
      <c r="K23" s="189">
        <f>+SUMPRODUCT(('2014'!$G23:$R23)*('2014'!$G$5:$R$5&lt;=Master!$B$3))</f>
        <v>4906925.2</v>
      </c>
      <c r="L23" s="190">
        <f t="shared" si="2"/>
        <v>300122.98999999929</v>
      </c>
      <c r="M23" s="192">
        <f t="shared" si="3"/>
        <v>6.1163147545024499E-2</v>
      </c>
      <c r="N23" s="193">
        <f>+INDEX('2015'!$1:$1048576,MATCH('Analitika - 2015'!$A23,'2015'!$A:$A,0),MATCH('Analitika - 2015'!$N$6,'2015'!$6:$6,0))</f>
        <v>1020289.0099999999</v>
      </c>
      <c r="O23" s="189">
        <f>+INDEX('2015'!$1:$1048576,MATCH(CONCATENATE('Analitika - 2015'!$A23,"p"),'2015'!$A:$A,0),MATCH('Analitika - 2015'!$O$6,'2015'!$101:$101,0))</f>
        <v>1078875.1432318969</v>
      </c>
      <c r="P23" s="190">
        <f t="shared" si="4"/>
        <v>-58586.133231897024</v>
      </c>
      <c r="Q23" s="191">
        <f t="shared" si="5"/>
        <v>-5.4302978059532769E-2</v>
      </c>
      <c r="R23" s="189">
        <f>+INDEX('2014'!$1:$1048576,MATCH('Analitika - 2015'!$A23,'2014'!$A:$A,0),MATCH('Analitika - 2015'!$R$6,'2014'!$6:$6,0))</f>
        <v>1020288.9</v>
      </c>
      <c r="S23" s="190">
        <f t="shared" si="6"/>
        <v>0.10999999986961484</v>
      </c>
      <c r="T23" s="194">
        <f t="shared" si="7"/>
        <v>1.0781260084691269E-7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+SUMPRODUCT(('2015'!$G24:$R24)*('2015'!$G$5:$R$5&lt;=Master!$B$3)*($A24='2015'!$A$10:$A$66))</f>
        <v>4907683.6800000006</v>
      </c>
      <c r="H24" s="189">
        <f>+SUMPRODUCT(('2015'!$G119:$R119)*('2015'!$G$5:$R$5&lt;=Master!$B$3))</f>
        <v>5036494.3612018144</v>
      </c>
      <c r="I24" s="190">
        <f t="shared" si="0"/>
        <v>-128810.68120181374</v>
      </c>
      <c r="J24" s="191">
        <f t="shared" si="1"/>
        <v>-2.5575464194717568E-2</v>
      </c>
      <c r="K24" s="189">
        <f>+SUMPRODUCT(('2014'!$G24:$R24)*('2014'!$G$5:$R$5&lt;=Master!$B$3))</f>
        <v>4168364.26</v>
      </c>
      <c r="L24" s="190">
        <f t="shared" si="2"/>
        <v>739319.42000000086</v>
      </c>
      <c r="M24" s="192">
        <f t="shared" si="3"/>
        <v>0.17736439857105979</v>
      </c>
      <c r="N24" s="193">
        <f>+INDEX('2015'!$1:$1048576,MATCH('Analitika - 2015'!$A24,'2015'!$A:$A,0),MATCH('Analitika - 2015'!$N$6,'2015'!$6:$6,0))</f>
        <v>975734.09</v>
      </c>
      <c r="O24" s="189">
        <f>+INDEX('2015'!$1:$1048576,MATCH(CONCATENATE('Analitika - 2015'!$A24,"p"),'2015'!$A:$A,0),MATCH('Analitika - 2015'!$O$6,'2015'!$101:$101,0))</f>
        <v>1227335.1337159497</v>
      </c>
      <c r="P24" s="190">
        <f t="shared" si="4"/>
        <v>-251601.04371594975</v>
      </c>
      <c r="Q24" s="191">
        <f t="shared" si="5"/>
        <v>-0.20499783376541014</v>
      </c>
      <c r="R24" s="189">
        <f>+INDEX('2014'!$1:$1048576,MATCH('Analitika - 2015'!$A24,'2014'!$A:$A,0),MATCH('Analitika - 2015'!$R$6,'2014'!$6:$6,0))</f>
        <v>942257.38</v>
      </c>
      <c r="S24" s="190">
        <f t="shared" si="6"/>
        <v>33476.709999999963</v>
      </c>
      <c r="T24" s="194">
        <f t="shared" si="7"/>
        <v>3.5528201434728901E-2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+SUMPRODUCT(('2015'!$G25:$R25)*('2015'!$G$5:$R$5&lt;=Master!$B$3)*($A25='2015'!$A$10:$A$66))</f>
        <v>5732032.5700000003</v>
      </c>
      <c r="H25" s="201">
        <f>+SUMPRODUCT(('2015'!$G120:$R120)*('2015'!$G$5:$R$5&lt;=Master!$B$3))</f>
        <v>8693989.0000791997</v>
      </c>
      <c r="I25" s="202">
        <f t="shared" si="0"/>
        <v>-2961956.4300791994</v>
      </c>
      <c r="J25" s="203">
        <f t="shared" si="1"/>
        <v>-0.34069015155784266</v>
      </c>
      <c r="K25" s="201">
        <f>+SUMPRODUCT(('2014'!$G25:$R25)*('2014'!$G$5:$R$5&lt;=Master!$B$3))</f>
        <v>7975660.1100000003</v>
      </c>
      <c r="L25" s="202">
        <f t="shared" si="2"/>
        <v>-2243627.54</v>
      </c>
      <c r="M25" s="204">
        <f t="shared" si="3"/>
        <v>-0.281309322244927</v>
      </c>
      <c r="N25" s="205">
        <f>+INDEX('2015'!$1:$1048576,MATCH('Analitika - 2015'!$A25,'2015'!$A:$A,0),MATCH('Analitika - 2015'!$N$6,'2015'!$6:$6,0))</f>
        <v>1263844.4900000002</v>
      </c>
      <c r="O25" s="201">
        <f>+INDEX('2015'!$1:$1048576,MATCH(CONCATENATE('Analitika - 2015'!$A25,"p"),'2015'!$A:$A,0),MATCH('Analitika - 2015'!$O$6,'2015'!$101:$101,0))</f>
        <v>1395344.9576274238</v>
      </c>
      <c r="P25" s="202">
        <f t="shared" si="4"/>
        <v>-131500.46762742358</v>
      </c>
      <c r="Q25" s="203">
        <f t="shared" si="5"/>
        <v>-9.4242263827735151E-2</v>
      </c>
      <c r="R25" s="201">
        <f>+INDEX('2014'!$1:$1048576,MATCH('Analitika - 2015'!$A25,'2014'!$A:$A,0),MATCH('Analitika - 2015'!$R$6,'2014'!$6:$6,0))</f>
        <v>1227617.2</v>
      </c>
      <c r="S25" s="202">
        <f t="shared" si="6"/>
        <v>36227.29000000027</v>
      </c>
      <c r="T25" s="206">
        <f t="shared" si="7"/>
        <v>2.9510249612012762E-2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+SUMPRODUCT(('2015'!$G26:$R26)*('2015'!$G$5:$R$5&lt;=Master!$B$3)*($A26='2015'!$A$10:$A$66))</f>
        <v>9264076.1600000001</v>
      </c>
      <c r="H26" s="201">
        <f>+SUMPRODUCT(('2015'!$G121:$R121)*('2015'!$G$5:$R$5&lt;=Master!$B$3))</f>
        <v>5796315.8839892969</v>
      </c>
      <c r="I26" s="202">
        <f t="shared" si="0"/>
        <v>3467760.2760107033</v>
      </c>
      <c r="J26" s="203">
        <f t="shared" si="1"/>
        <v>0.59826971914857552</v>
      </c>
      <c r="K26" s="201">
        <f>+SUMPRODUCT(('2014'!$G26:$R26)*('2014'!$G$5:$R$5&lt;=Master!$B$3))</f>
        <v>6928035.2100000009</v>
      </c>
      <c r="L26" s="202">
        <f t="shared" si="2"/>
        <v>2336040.9499999993</v>
      </c>
      <c r="M26" s="204">
        <f t="shared" si="3"/>
        <v>0.33718664515851948</v>
      </c>
      <c r="N26" s="205">
        <f>+INDEX('2015'!$1:$1048576,MATCH('Analitika - 2015'!$A26,'2015'!$A:$A,0),MATCH('Analitika - 2015'!$N$6,'2015'!$6:$6,0))</f>
        <v>3067345.37</v>
      </c>
      <c r="O26" s="201">
        <f>+INDEX('2015'!$1:$1048576,MATCH(CONCATENATE('Analitika - 2015'!$A26,"p"),'2015'!$A:$A,0),MATCH('Analitika - 2015'!$O$6,'2015'!$101:$101,0))</f>
        <v>1267102.9957289747</v>
      </c>
      <c r="P26" s="202">
        <f t="shared" si="4"/>
        <v>1800242.3742710254</v>
      </c>
      <c r="Q26" s="203">
        <f t="shared" si="5"/>
        <v>1.4207545719164929</v>
      </c>
      <c r="R26" s="201">
        <f>+INDEX('2014'!$1:$1048576,MATCH('Analitika - 2015'!$A26,'2014'!$A:$A,0),MATCH('Analitika - 2015'!$R$6,'2014'!$6:$6,0))</f>
        <v>1663478.84</v>
      </c>
      <c r="S26" s="202">
        <f t="shared" si="6"/>
        <v>1403866.53</v>
      </c>
      <c r="T26" s="206">
        <f t="shared" si="7"/>
        <v>0.84393410739147123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+SUMPRODUCT(('2015'!$G27:$R27)*('2015'!$G$5:$R$5&lt;=Master!$B$3)*($A27='2015'!$A$10:$A$66))</f>
        <v>12282396.329999998</v>
      </c>
      <c r="H27" s="201">
        <f>+SUMPRODUCT(('2015'!$G122:$R122)*('2015'!$G$5:$R$5&lt;=Master!$B$3))</f>
        <v>16699402.086089149</v>
      </c>
      <c r="I27" s="202">
        <f t="shared" si="0"/>
        <v>-4417005.7560891509</v>
      </c>
      <c r="J27" s="203">
        <f t="shared" si="1"/>
        <v>-0.26450083262373703</v>
      </c>
      <c r="K27" s="201">
        <f>+SUMPRODUCT(('2014'!$G27:$R27)*('2014'!$G$5:$R$5&lt;=Master!$B$3))</f>
        <v>13947022.140000001</v>
      </c>
      <c r="L27" s="202">
        <f t="shared" si="2"/>
        <v>-1664625.8100000024</v>
      </c>
      <c r="M27" s="204">
        <f t="shared" si="3"/>
        <v>-0.11935349304607923</v>
      </c>
      <c r="N27" s="205">
        <f>+INDEX('2015'!$1:$1048576,MATCH('Analitika - 2015'!$A27,'2015'!$A:$A,0),MATCH('Analitika - 2015'!$N$6,'2015'!$6:$6,0))</f>
        <v>2204039.129999998</v>
      </c>
      <c r="O27" s="201">
        <f>+INDEX('2015'!$1:$1048576,MATCH(CONCATENATE('Analitika - 2015'!$A27,"p"),'2015'!$A:$A,0),MATCH('Analitika - 2015'!$O$6,'2015'!$101:$101,0))</f>
        <v>3386393.9761406584</v>
      </c>
      <c r="P27" s="202">
        <f t="shared" si="4"/>
        <v>-1182354.8461406603</v>
      </c>
      <c r="Q27" s="203">
        <f t="shared" si="5"/>
        <v>-0.34914863848421562</v>
      </c>
      <c r="R27" s="201">
        <f>+INDEX('2014'!$1:$1048576,MATCH('Analitika - 2015'!$A27,'2014'!$A:$A,0),MATCH('Analitika - 2015'!$R$6,'2014'!$6:$6,0))</f>
        <v>3367439.83</v>
      </c>
      <c r="S27" s="202">
        <f t="shared" si="6"/>
        <v>-1163400.700000002</v>
      </c>
      <c r="T27" s="206">
        <f t="shared" si="7"/>
        <v>-0.34548522281985428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+SUMPRODUCT(('2015'!$G28:$R28)*('2015'!$G$5:$R$5&lt;=Master!$B$3)*($A28='2015'!$A$10:$A$66))</f>
        <v>4513522.91</v>
      </c>
      <c r="H28" s="201">
        <f>+SUMPRODUCT(('2015'!$G123:$R123)*('2015'!$G$5:$R$5&lt;=Master!$B$3))</f>
        <v>1192465.2133551193</v>
      </c>
      <c r="I28" s="202">
        <f t="shared" si="0"/>
        <v>3321057.6966448808</v>
      </c>
      <c r="J28" s="203">
        <f t="shared" si="1"/>
        <v>2.7850352861034455</v>
      </c>
      <c r="K28" s="201">
        <f>+SUMPRODUCT(('2014'!$G28:$R28)*('2014'!$G$5:$R$5&lt;=Master!$B$3))</f>
        <v>2022752.08</v>
      </c>
      <c r="L28" s="202">
        <f t="shared" si="2"/>
        <v>2490770.83</v>
      </c>
      <c r="M28" s="204">
        <f t="shared" si="3"/>
        <v>1.2313772185071739</v>
      </c>
      <c r="N28" s="205">
        <f>+INDEX('2015'!$1:$1048576,MATCH('Analitika - 2015'!$A28,'2015'!$A:$A,0),MATCH('Analitika - 2015'!$N$6,'2015'!$6:$6,0))</f>
        <v>952416.52</v>
      </c>
      <c r="O28" s="201">
        <f>+INDEX('2015'!$1:$1048576,MATCH(CONCATENATE('Analitika - 2015'!$A28,"p"),'2015'!$A:$A,0),MATCH('Analitika - 2015'!$O$6,'2015'!$101:$101,0))</f>
        <v>451041.3115294326</v>
      </c>
      <c r="P28" s="202">
        <f t="shared" si="4"/>
        <v>501375.20847056742</v>
      </c>
      <c r="Q28" s="203">
        <f t="shared" si="5"/>
        <v>1.1115948709231489</v>
      </c>
      <c r="R28" s="201">
        <f>+INDEX('2014'!$1:$1048576,MATCH('Analitika - 2015'!$A28,'2014'!$A:$A,0),MATCH('Analitika - 2015'!$R$6,'2014'!$6:$6,0))</f>
        <v>988773.85000000009</v>
      </c>
      <c r="S28" s="202">
        <f t="shared" si="6"/>
        <v>-36357.330000000075</v>
      </c>
      <c r="T28" s="206">
        <f t="shared" si="7"/>
        <v>-3.6770116847244738E-2</v>
      </c>
    </row>
    <row r="29" spans="1:20" ht="15.7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+SUMPRODUCT(('2015'!$G29:$R29)*('2015'!$G$5:$R$5&lt;=Master!$B$3)*($A29='2015'!$A$10:$A$66))</f>
        <v>2002675.55</v>
      </c>
      <c r="H29" s="201">
        <f>+SUMPRODUCT(('2015'!$G124:$R124)*('2015'!$G$5:$R$5&lt;=Master!$B$3))</f>
        <v>2448718.5571400626</v>
      </c>
      <c r="I29" s="202">
        <f t="shared" si="0"/>
        <v>-446043.00714006252</v>
      </c>
      <c r="J29" s="203">
        <f t="shared" si="1"/>
        <v>-0.18215364352080154</v>
      </c>
      <c r="K29" s="201">
        <f>+SUMPRODUCT(('2014'!$G29:$R29)*('2014'!$G$5:$R$5&lt;=Master!$B$3))</f>
        <v>2125952.77</v>
      </c>
      <c r="L29" s="202">
        <f t="shared" si="2"/>
        <v>-123277.21999999997</v>
      </c>
      <c r="M29" s="204">
        <f t="shared" si="3"/>
        <v>-5.7986810309054948E-2</v>
      </c>
      <c r="N29" s="205">
        <f>+INDEX('2015'!$1:$1048576,MATCH('Analitika - 2015'!$A29,'2015'!$A:$A,0),MATCH('Analitika - 2015'!$N$6,'2015'!$6:$6,0))</f>
        <v>464110.17999999993</v>
      </c>
      <c r="O29" s="201">
        <f>+INDEX('2015'!$1:$1048576,MATCH(CONCATENATE('Analitika - 2015'!$A29,"p"),'2015'!$A:$A,0),MATCH('Analitika - 2015'!$O$6,'2015'!$101:$101,0))</f>
        <v>290134.08358243544</v>
      </c>
      <c r="P29" s="202">
        <f t="shared" si="4"/>
        <v>173976.09641756449</v>
      </c>
      <c r="Q29" s="203">
        <f t="shared" si="5"/>
        <v>0.59964032584311266</v>
      </c>
      <c r="R29" s="201">
        <f>+INDEX('2014'!$1:$1048576,MATCH('Analitika - 2015'!$A29,'2014'!$A:$A,0),MATCH('Analitika - 2015'!$R$6,'2014'!$6:$6,0))</f>
        <v>145661.5</v>
      </c>
      <c r="S29" s="202">
        <f t="shared" si="6"/>
        <v>318448.67999999993</v>
      </c>
      <c r="T29" s="206">
        <f t="shared" si="7"/>
        <v>2.1862240880397357</v>
      </c>
    </row>
    <row r="30" spans="1:20" ht="15.7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+SUMPRODUCT(('2015'!$G30:$R30)*('2015'!$G$5:$R$5&lt;=Master!$B$3)*($A30='2015'!$A$10:$A$66))</f>
        <v>705761974.56000018</v>
      </c>
      <c r="H30" s="177">
        <f>+SUMPRODUCT(('2015'!$G125:$R125)*('2015'!$G$5:$R$5&lt;=Master!$B$3))</f>
        <v>782484408.06000006</v>
      </c>
      <c r="I30" s="178">
        <f t="shared" si="0"/>
        <v>-76722433.499999881</v>
      </c>
      <c r="J30" s="179">
        <f t="shared" si="1"/>
        <v>-9.8049792059392571E-2</v>
      </c>
      <c r="K30" s="177">
        <f>+SUMPRODUCT(('2014'!$G30:$R30)*('2014'!$G$5:$R$5&lt;=Master!$B$3))</f>
        <v>653074423.18000007</v>
      </c>
      <c r="L30" s="178">
        <f t="shared" si="2"/>
        <v>52687551.380000114</v>
      </c>
      <c r="M30" s="180">
        <f t="shared" si="3"/>
        <v>8.0676182545091679E-2</v>
      </c>
      <c r="N30" s="181">
        <f>+INDEX('2015'!$1:$1048576,MATCH('Analitika - 2015'!$A30,'2015'!$A:$A,0),MATCH('Analitika - 2015'!$N$6,'2015'!$6:$6,0))</f>
        <v>139234375.21000001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8820307.200000003</v>
      </c>
      <c r="Q30" s="179">
        <f t="shared" si="5"/>
        <v>6.7633096142079241E-2</v>
      </c>
      <c r="R30" s="177">
        <f>+INDEX('2014'!$1:$1048576,MATCH('Analitika - 2015'!$A30,'2014'!$A:$A,0),MATCH('Analitika - 2015'!$R$6,'2014'!$6:$6,0))</f>
        <v>115296102.46000004</v>
      </c>
      <c r="S30" s="178">
        <f t="shared" si="6"/>
        <v>23938272.74999997</v>
      </c>
      <c r="T30" s="182">
        <f t="shared" si="7"/>
        <v>0.20762430159601397</v>
      </c>
    </row>
    <row r="31" spans="1:20" ht="15.7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+SUMPRODUCT(('2015'!$G31:$R31)*('2015'!$G$5:$R$5&lt;=Master!$B$3)*($A31='2015'!$A$10:$A$66))</f>
        <v>658277441.68000019</v>
      </c>
      <c r="H31" s="207">
        <f>+SUMPRODUCT(('2015'!$G126:$R126)*('2015'!$G$5:$R$5&lt;=Master!$B$3))</f>
        <v>640135869.56000006</v>
      </c>
      <c r="I31" s="208">
        <f t="shared" si="0"/>
        <v>18141572.120000124</v>
      </c>
      <c r="J31" s="209">
        <f t="shared" si="1"/>
        <v>2.8340189923226511E-2</v>
      </c>
      <c r="K31" s="207">
        <f>+SUMPRODUCT(('2014'!$G31:$R31)*('2014'!$G$5:$R$5&lt;=Master!$B$3))</f>
        <v>629338738.21000004</v>
      </c>
      <c r="L31" s="208">
        <f t="shared" si="2"/>
        <v>28938703.470000148</v>
      </c>
      <c r="M31" s="210">
        <f t="shared" si="3"/>
        <v>4.5982714415942594E-2</v>
      </c>
      <c r="N31" s="211">
        <f>+INDEX('2015'!$1:$1048576,MATCH('Analitika - 2015'!$A31,'2015'!$A:$A,0),MATCH('Analitika - 2015'!$N$6,'2015'!$6:$6,0))</f>
        <v>126820489.08000001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20131177.486666679</v>
      </c>
      <c r="Q31" s="209">
        <f t="shared" si="5"/>
        <v>0.18868973082702523</v>
      </c>
      <c r="R31" s="207">
        <f>+INDEX('2014'!$1:$1048576,MATCH('Analitika - 2015'!$A31,'2014'!$A:$A,0),MATCH('Analitika - 2015'!$R$6,'2014'!$6:$6,0))</f>
        <v>109314945.96000004</v>
      </c>
      <c r="S31" s="208">
        <f t="shared" si="6"/>
        <v>17505543.119999975</v>
      </c>
      <c r="T31" s="212">
        <f t="shared" si="7"/>
        <v>0.160138606539727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+SUMPRODUCT(('2015'!$G32:$R32)*('2015'!$G$5:$R$5&lt;=Master!$B$3)*($A32='2015'!$A$10:$A$66))</f>
        <v>308053488.94000006</v>
      </c>
      <c r="H32" s="213">
        <f>+SUMPRODUCT(('2015'!$G127:$R127)*('2015'!$G$5:$R$5&lt;=Master!$B$3))</f>
        <v>315913177.03500003</v>
      </c>
      <c r="I32" s="214">
        <f t="shared" si="0"/>
        <v>-7859688.094999969</v>
      </c>
      <c r="J32" s="215">
        <f t="shared" si="1"/>
        <v>-2.4879266413534884E-2</v>
      </c>
      <c r="K32" s="213">
        <f>+SUMPRODUCT(('2014'!$G32:$R32)*('2014'!$G$5:$R$5&lt;=Master!$B$3))</f>
        <v>304033400.73000008</v>
      </c>
      <c r="L32" s="214">
        <f t="shared" si="2"/>
        <v>4020088.2099999785</v>
      </c>
      <c r="M32" s="216">
        <f t="shared" si="3"/>
        <v>1.3222521605677384E-2</v>
      </c>
      <c r="N32" s="217">
        <f>+INDEX('2015'!$1:$1048576,MATCH('Analitika - 2015'!$A32,'2015'!$A:$A,0),MATCH('Analitika - 2015'!$N$6,'2015'!$6:$6,0))</f>
        <v>46786799.249999993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-5865396.9225000143</v>
      </c>
      <c r="Q32" s="215">
        <f t="shared" si="5"/>
        <v>-0.11139890353830073</v>
      </c>
      <c r="R32" s="213">
        <f>+INDEX('2014'!$1:$1048576,MATCH('Analitika - 2015'!$A32,'2014'!$A:$A,0),MATCH('Analitika - 2015'!$R$6,'2014'!$6:$6,0))</f>
        <v>49625821.550000019</v>
      </c>
      <c r="S32" s="214">
        <f t="shared" si="6"/>
        <v>-2839022.3000000268</v>
      </c>
      <c r="T32" s="218">
        <f t="shared" si="7"/>
        <v>-5.7208570283105442E-2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+SUMPRODUCT(('2015'!$G33:$R33)*('2015'!$G$5:$R$5&lt;=Master!$B$3)*($A33='2015'!$A$10:$A$66))</f>
        <v>186528357.39000002</v>
      </c>
      <c r="H33" s="189">
        <f>+SUMPRODUCT(('2015'!$G128:$R128)*('2015'!$G$5:$R$5&lt;=Master!$B$3))</f>
        <v>189681798.36500001</v>
      </c>
      <c r="I33" s="190">
        <f t="shared" si="0"/>
        <v>-3153440.974999994</v>
      </c>
      <c r="J33" s="191">
        <f t="shared" si="1"/>
        <v>-1.6624900239146312E-2</v>
      </c>
      <c r="K33" s="189">
        <f>+SUMPRODUCT(('2014'!$G33:$R33)*('2014'!$G$5:$R$5&lt;=Master!$B$3))</f>
        <v>189240676.88000008</v>
      </c>
      <c r="L33" s="190">
        <f t="shared" si="2"/>
        <v>-2712319.4900000691</v>
      </c>
      <c r="M33" s="192">
        <f t="shared" si="3"/>
        <v>-1.4332645257446375E-2</v>
      </c>
      <c r="N33" s="193">
        <f>+INDEX('2015'!$1:$1048576,MATCH('Analitika - 2015'!$A33,'2015'!$A:$A,0),MATCH('Analitika - 2015'!$N$6,'2015'!$6:$6,0))</f>
        <v>31553475.629999992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-60157.430833343416</v>
      </c>
      <c r="Q33" s="191">
        <f t="shared" si="5"/>
        <v>-1.9028952071906691E-3</v>
      </c>
      <c r="R33" s="189">
        <f>+INDEX('2014'!$1:$1048576,MATCH('Analitika - 2015'!$A33,'2014'!$A:$A,0),MATCH('Analitika - 2015'!$R$6,'2014'!$6:$6,0))</f>
        <v>29160070.500000026</v>
      </c>
      <c r="S33" s="190">
        <f t="shared" si="6"/>
        <v>2393405.1299999654</v>
      </c>
      <c r="T33" s="194">
        <f t="shared" si="7"/>
        <v>8.2078166786323958E-2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+SUMPRODUCT(('2015'!$G34:$R34)*('2015'!$G$5:$R$5&lt;=Master!$B$3)*($A34='2015'!$A$10:$A$66))</f>
        <v>6661976.5000000019</v>
      </c>
      <c r="H34" s="189">
        <f>+SUMPRODUCT(('2015'!$G129:$R129)*('2015'!$G$5:$R$5&lt;=Master!$B$3))</f>
        <v>5809802.5099999988</v>
      </c>
      <c r="I34" s="190">
        <f t="shared" si="0"/>
        <v>852173.99000000302</v>
      </c>
      <c r="J34" s="191">
        <f t="shared" si="1"/>
        <v>0.14667865018358484</v>
      </c>
      <c r="K34" s="189">
        <f>+SUMPRODUCT(('2014'!$G34:$R34)*('2014'!$G$5:$R$5&lt;=Master!$B$3))</f>
        <v>4560264.3399999961</v>
      </c>
      <c r="L34" s="190">
        <f t="shared" si="2"/>
        <v>2101712.1600000057</v>
      </c>
      <c r="M34" s="192">
        <f t="shared" si="3"/>
        <v>0.46087507286913265</v>
      </c>
      <c r="N34" s="193">
        <f>+INDEX('2015'!$1:$1048576,MATCH('Analitika - 2015'!$A34,'2015'!$A:$A,0),MATCH('Analitika - 2015'!$N$6,'2015'!$6:$6,0))</f>
        <v>1128717.030000001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160416.61166666774</v>
      </c>
      <c r="Q34" s="191">
        <f t="shared" si="5"/>
        <v>0.16566822509772483</v>
      </c>
      <c r="R34" s="189">
        <f>+INDEX('2014'!$1:$1048576,MATCH('Analitika - 2015'!$A34,'2014'!$A:$A,0),MATCH('Analitika - 2015'!$R$6,'2014'!$6:$6,0))</f>
        <v>907125.79999999935</v>
      </c>
      <c r="S34" s="190">
        <f t="shared" si="6"/>
        <v>221591.23000000161</v>
      </c>
      <c r="T34" s="194">
        <f t="shared" si="7"/>
        <v>0.24427839005350949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+SUMPRODUCT(('2015'!$G35:$R35)*('2015'!$G$5:$R$5&lt;=Master!$B$3)*($A35='2015'!$A$10:$A$66))</f>
        <v>10255856.579999998</v>
      </c>
      <c r="H35" s="189">
        <f>+SUMPRODUCT(('2015'!$G130:$R130)*('2015'!$G$5:$R$5&lt;=Master!$B$3))</f>
        <v>14703041.039999999</v>
      </c>
      <c r="I35" s="190">
        <f t="shared" si="0"/>
        <v>-4447184.4600000009</v>
      </c>
      <c r="J35" s="191">
        <f t="shared" si="1"/>
        <v>-0.3024669827079528</v>
      </c>
      <c r="K35" s="189">
        <f>+SUMPRODUCT(('2014'!$G35:$R35)*('2014'!$G$5:$R$5&lt;=Master!$B$3))</f>
        <v>11850017.23</v>
      </c>
      <c r="L35" s="190">
        <f t="shared" si="2"/>
        <v>-1594160.6500000022</v>
      </c>
      <c r="M35" s="192">
        <f t="shared" si="3"/>
        <v>-0.13452812928947966</v>
      </c>
      <c r="N35" s="193">
        <f>+INDEX('2015'!$1:$1048576,MATCH('Analitika - 2015'!$A35,'2015'!$A:$A,0),MATCH('Analitika - 2015'!$N$6,'2015'!$6:$6,0))</f>
        <v>1398738.97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-1051767.8699999999</v>
      </c>
      <c r="Q35" s="191">
        <f t="shared" si="5"/>
        <v>-0.42920421719777768</v>
      </c>
      <c r="R35" s="189">
        <f>+INDEX('2014'!$1:$1048576,MATCH('Analitika - 2015'!$A35,'2014'!$A:$A,0),MATCH('Analitika - 2015'!$R$6,'2014'!$6:$6,0))</f>
        <v>2742207.45</v>
      </c>
      <c r="S35" s="190">
        <f t="shared" si="6"/>
        <v>-1343468.4800000002</v>
      </c>
      <c r="T35" s="194">
        <f t="shared" si="7"/>
        <v>-0.48992226317523868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+SUMPRODUCT(('2015'!$G36:$R36)*('2015'!$G$5:$R$5&lt;=Master!$B$3)*($A36='2015'!$A$10:$A$66))</f>
        <v>19934456.790000029</v>
      </c>
      <c r="H36" s="189">
        <f>+SUMPRODUCT(('2015'!$G131:$R131)*('2015'!$G$5:$R$5&lt;=Master!$B$3))</f>
        <v>20765286.759999998</v>
      </c>
      <c r="I36" s="190">
        <f t="shared" si="0"/>
        <v>-830829.96999996901</v>
      </c>
      <c r="J36" s="191">
        <f t="shared" si="1"/>
        <v>-4.0010522349269495E-2</v>
      </c>
      <c r="K36" s="189">
        <f>+SUMPRODUCT(('2014'!$G36:$R36)*('2014'!$G$5:$R$5&lt;=Master!$B$3))</f>
        <v>20243075.700000018</v>
      </c>
      <c r="L36" s="190">
        <f t="shared" si="2"/>
        <v>-308618.90999998897</v>
      </c>
      <c r="M36" s="192">
        <f t="shared" si="3"/>
        <v>-1.5245653109916879E-2</v>
      </c>
      <c r="N36" s="193">
        <f>+INDEX('2015'!$1:$1048576,MATCH('Analitika - 2015'!$A36,'2015'!$A:$A,0),MATCH('Analitika - 2015'!$N$6,'2015'!$6:$6,0))</f>
        <v>3248713.5500000026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-212167.57666666433</v>
      </c>
      <c r="Q36" s="191">
        <f t="shared" si="5"/>
        <v>-6.1304497005654879E-2</v>
      </c>
      <c r="R36" s="189">
        <f>+INDEX('2014'!$1:$1048576,MATCH('Analitika - 2015'!$A36,'2014'!$A:$A,0),MATCH('Analitika - 2015'!$R$6,'2014'!$6:$6,0))</f>
        <v>3875089.3900000062</v>
      </c>
      <c r="S36" s="190">
        <f t="shared" si="6"/>
        <v>-626375.84000000358</v>
      </c>
      <c r="T36" s="194">
        <f t="shared" si="7"/>
        <v>-0.16164164925238089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+SUMPRODUCT(('2015'!$G37:$R37)*('2015'!$G$5:$R$5&lt;=Master!$B$3)*($A37='2015'!$A$10:$A$66))</f>
        <v>8082984.9999999991</v>
      </c>
      <c r="H37" s="189">
        <f>+SUMPRODUCT(('2015'!$G132:$R132)*('2015'!$G$5:$R$5&lt;=Master!$B$3))</f>
        <v>10405610.665000003</v>
      </c>
      <c r="I37" s="190">
        <f t="shared" si="0"/>
        <v>-2322625.6650000038</v>
      </c>
      <c r="J37" s="191">
        <f t="shared" si="1"/>
        <v>-0.22320897252213334</v>
      </c>
      <c r="K37" s="189">
        <f>+SUMPRODUCT(('2014'!$G37:$R37)*('2014'!$G$5:$R$5&lt;=Master!$B$3))</f>
        <v>8122816.4199999999</v>
      </c>
      <c r="L37" s="190">
        <f t="shared" si="2"/>
        <v>-39831.420000000857</v>
      </c>
      <c r="M37" s="192">
        <f t="shared" si="3"/>
        <v>-4.9036464620729747E-3</v>
      </c>
      <c r="N37" s="193">
        <f>+INDEX('2015'!$1:$1048576,MATCH('Analitika - 2015'!$A37,'2015'!$A:$A,0),MATCH('Analitika - 2015'!$N$6,'2015'!$6:$6,0))</f>
        <v>1471949.0899999999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-262319.35416666698</v>
      </c>
      <c r="Q37" s="191">
        <f t="shared" si="5"/>
        <v>-0.15125648803044101</v>
      </c>
      <c r="R37" s="189">
        <f>+INDEX('2014'!$1:$1048576,MATCH('Analitika - 2015'!$A37,'2014'!$A:$A,0),MATCH('Analitika - 2015'!$R$6,'2014'!$6:$6,0))</f>
        <v>1421763.2600000002</v>
      </c>
      <c r="S37" s="190">
        <f t="shared" si="6"/>
        <v>50185.829999999609</v>
      </c>
      <c r="T37" s="194">
        <f t="shared" si="7"/>
        <v>3.5298302756817224E-2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+SUMPRODUCT(('2015'!$G38:$R38)*('2015'!$G$5:$R$5&lt;=Master!$B$3)*($A38='2015'!$A$10:$A$66))</f>
        <v>49645178.960000001</v>
      </c>
      <c r="H38" s="189">
        <f>+SUMPRODUCT(('2015'!$G133:$R133)*('2015'!$G$5:$R$5&lt;=Master!$B$3))</f>
        <v>37882941.984999999</v>
      </c>
      <c r="I38" s="190">
        <f t="shared" si="0"/>
        <v>11762236.975000001</v>
      </c>
      <c r="J38" s="191">
        <f t="shared" si="1"/>
        <v>0.3104890053063285</v>
      </c>
      <c r="K38" s="189">
        <f>+SUMPRODUCT(('2014'!$G38:$R38)*('2014'!$G$5:$R$5&lt;=Master!$B$3))</f>
        <v>43044839.350000001</v>
      </c>
      <c r="L38" s="190">
        <f t="shared" si="2"/>
        <v>6600339.6099999994</v>
      </c>
      <c r="M38" s="192">
        <f t="shared" si="3"/>
        <v>0.15333637457285576</v>
      </c>
      <c r="N38" s="193">
        <f>+INDEX('2015'!$1:$1048576,MATCH('Analitika - 2015'!$A38,'2015'!$A:$A,0),MATCH('Analitika - 2015'!$N$6,'2015'!$6:$6,0))</f>
        <v>4432899.2299999995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-1880924.4341666671</v>
      </c>
      <c r="Q38" s="191">
        <f t="shared" si="5"/>
        <v>-0.29790575952281084</v>
      </c>
      <c r="R38" s="189">
        <f>+INDEX('2014'!$1:$1048576,MATCH('Analitika - 2015'!$A38,'2014'!$A:$A,0),MATCH('Analitika - 2015'!$R$6,'2014'!$6:$6,0))</f>
        <v>5612578.3699999992</v>
      </c>
      <c r="S38" s="190">
        <f t="shared" si="6"/>
        <v>-1179679.1399999997</v>
      </c>
      <c r="T38" s="194">
        <f t="shared" si="7"/>
        <v>-0.21018488513328315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+SUMPRODUCT(('2015'!$G39:$R39)*('2015'!$G$5:$R$5&lt;=Master!$B$3)*($A39='2015'!$A$10:$A$66))</f>
        <v>4401810.8499999996</v>
      </c>
      <c r="H39" s="189">
        <f>+SUMPRODUCT(('2015'!$G134:$R134)*('2015'!$G$5:$R$5&lt;=Master!$B$3))</f>
        <v>4163980.2449999996</v>
      </c>
      <c r="I39" s="190">
        <f t="shared" si="0"/>
        <v>237830.60499999998</v>
      </c>
      <c r="J39" s="191">
        <f t="shared" si="1"/>
        <v>5.7116170348209705E-2</v>
      </c>
      <c r="K39" s="189">
        <f>+SUMPRODUCT(('2014'!$G39:$R39)*('2014'!$G$5:$R$5&lt;=Master!$B$3))</f>
        <v>4351962.71</v>
      </c>
      <c r="L39" s="190">
        <f t="shared" si="2"/>
        <v>49848.139999999665</v>
      </c>
      <c r="M39" s="192">
        <f t="shared" si="3"/>
        <v>1.1454174431563491E-2</v>
      </c>
      <c r="N39" s="193">
        <f>+INDEX('2015'!$1:$1048576,MATCH('Analitika - 2015'!$A39,'2015'!$A:$A,0),MATCH('Analitika - 2015'!$N$6,'2015'!$6:$6,0))</f>
        <v>646801.94999999995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-47194.757499999949</v>
      </c>
      <c r="Q39" s="191">
        <f t="shared" si="5"/>
        <v>-6.8004295971389683E-2</v>
      </c>
      <c r="R39" s="189">
        <f>+INDEX('2014'!$1:$1048576,MATCH('Analitika - 2015'!$A39,'2014'!$A:$A,0),MATCH('Analitika - 2015'!$R$6,'2014'!$6:$6,0))</f>
        <v>768899.79999999993</v>
      </c>
      <c r="S39" s="190">
        <f t="shared" si="6"/>
        <v>-122097.84999999998</v>
      </c>
      <c r="T39" s="194">
        <f t="shared" si="7"/>
        <v>-0.15879552836403388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+SUMPRODUCT(('2015'!$G40:$R40)*('2015'!$G$5:$R$5&lt;=Master!$B$3)*($A40='2015'!$A$10:$A$66))</f>
        <v>6179335.5800000001</v>
      </c>
      <c r="H40" s="189">
        <f>+SUMPRODUCT(('2015'!$G135:$R135)*('2015'!$G$5:$R$5&lt;=Master!$B$3))</f>
        <v>10625800</v>
      </c>
      <c r="I40" s="190">
        <f t="shared" si="0"/>
        <v>-4446464.42</v>
      </c>
      <c r="J40" s="191">
        <f t="shared" si="1"/>
        <v>-0.41845926142031653</v>
      </c>
      <c r="K40" s="189">
        <f>+SUMPRODUCT(('2014'!$G40:$R40)*('2014'!$G$5:$R$5&lt;=Master!$B$3))</f>
        <v>10060417.040000001</v>
      </c>
      <c r="L40" s="190">
        <f t="shared" si="2"/>
        <v>-3881081.4600000009</v>
      </c>
      <c r="M40" s="192">
        <f t="shared" si="3"/>
        <v>-0.38577739318051174</v>
      </c>
      <c r="N40" s="193">
        <f>+INDEX('2015'!$1:$1048576,MATCH('Analitika - 2015'!$A40,'2015'!$A:$A,0),MATCH('Analitika - 2015'!$N$6,'2015'!$6:$6,0))</f>
        <v>387454.28999999992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-1383512.3766666669</v>
      </c>
      <c r="Q40" s="191">
        <f t="shared" si="5"/>
        <v>-0.78121875623482473</v>
      </c>
      <c r="R40" s="189">
        <f>+INDEX('2014'!$1:$1048576,MATCH('Analitika - 2015'!$A40,'2014'!$A:$A,0),MATCH('Analitika - 2015'!$R$6,'2014'!$6:$6,0))</f>
        <v>2276344.9</v>
      </c>
      <c r="S40" s="190">
        <f t="shared" si="6"/>
        <v>-1888890.6099999999</v>
      </c>
      <c r="T40" s="194">
        <f t="shared" si="7"/>
        <v>-0.82979104352771849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+SUMPRODUCT(('2015'!$G41:$R41)*('2015'!$G$5:$R$5&lt;=Master!$B$3)*($A41='2015'!$A$10:$A$66))</f>
        <v>11639296.639999997</v>
      </c>
      <c r="H41" s="189">
        <f>+SUMPRODUCT(('2015'!$G136:$R136)*('2015'!$G$5:$R$5&lt;=Master!$B$3))</f>
        <v>14949976.859999996</v>
      </c>
      <c r="I41" s="190">
        <f t="shared" si="0"/>
        <v>-3310680.2199999988</v>
      </c>
      <c r="J41" s="191">
        <f t="shared" si="1"/>
        <v>-0.22145052470669846</v>
      </c>
      <c r="K41" s="189">
        <f>+SUMPRODUCT(('2014'!$G41:$R41)*('2014'!$G$5:$R$5&lt;=Master!$B$3))</f>
        <v>9603526.7500000019</v>
      </c>
      <c r="L41" s="190">
        <f t="shared" si="2"/>
        <v>2035769.889999995</v>
      </c>
      <c r="M41" s="192">
        <f t="shared" si="3"/>
        <v>0.21198148794660199</v>
      </c>
      <c r="N41" s="193">
        <f>+INDEX('2015'!$1:$1048576,MATCH('Analitika - 2015'!$A41,'2015'!$A:$A,0),MATCH('Analitika - 2015'!$N$6,'2015'!$6:$6,0))</f>
        <v>1549494.5899999994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-942168.2200000002</v>
      </c>
      <c r="Q41" s="191">
        <f t="shared" si="5"/>
        <v>-0.37812829898922007</v>
      </c>
      <c r="R41" s="189">
        <f>+INDEX('2014'!$1:$1048576,MATCH('Analitika - 2015'!$A41,'2014'!$A:$A,0),MATCH('Analitika - 2015'!$R$6,'2014'!$6:$6,0))</f>
        <v>2095342.0500000005</v>
      </c>
      <c r="S41" s="190">
        <f t="shared" si="6"/>
        <v>-545847.46000000113</v>
      </c>
      <c r="T41" s="194">
        <f t="shared" si="7"/>
        <v>-0.26050518100374165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+SUMPRODUCT(('2015'!$G42:$R42)*('2015'!$G$5:$R$5&lt;=Master!$B$3)*($A42='2015'!$A$10:$A$66))</f>
        <v>4724234.6500000022</v>
      </c>
      <c r="H42" s="189">
        <f>+SUMPRODUCT(('2015'!$G137:$R137)*('2015'!$G$5:$R$5&lt;=Master!$B$3))</f>
        <v>6924938.6049999986</v>
      </c>
      <c r="I42" s="190">
        <f t="shared" si="0"/>
        <v>-2200703.9549999963</v>
      </c>
      <c r="J42" s="191">
        <f t="shared" si="1"/>
        <v>-0.31779400230509292</v>
      </c>
      <c r="K42" s="189">
        <f>+SUMPRODUCT(('2014'!$G42:$R42)*('2014'!$G$5:$R$5&lt;=Master!$B$3))</f>
        <v>2955804.3099999996</v>
      </c>
      <c r="L42" s="190">
        <f t="shared" si="2"/>
        <v>1768430.3400000026</v>
      </c>
      <c r="M42" s="192">
        <f t="shared" si="3"/>
        <v>0.59829073731880533</v>
      </c>
      <c r="N42" s="193">
        <f>+INDEX('2015'!$1:$1048576,MATCH('Analitika - 2015'!$A42,'2015'!$A:$A,0),MATCH('Analitika - 2015'!$N$6,'2015'!$6:$6,0))</f>
        <v>968554.92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-185601.51416666654</v>
      </c>
      <c r="Q42" s="191">
        <f t="shared" si="5"/>
        <v>-0.16081140187956933</v>
      </c>
      <c r="R42" s="189">
        <f>+INDEX('2014'!$1:$1048576,MATCH('Analitika - 2015'!$A42,'2014'!$A:$A,0),MATCH('Analitika - 2015'!$R$6,'2014'!$6:$6,0))</f>
        <v>766400.02999999991</v>
      </c>
      <c r="S42" s="190">
        <f t="shared" si="6"/>
        <v>202154.89000000013</v>
      </c>
      <c r="T42" s="194">
        <f t="shared" si="7"/>
        <v>0.26377202777510345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+SUMPRODUCT(('2015'!$G43:$R43)*('2015'!$G$5:$R$5&lt;=Master!$B$3)*($A43='2015'!$A$10:$A$66))</f>
        <v>243182408.63000005</v>
      </c>
      <c r="H43" s="219">
        <f>+SUMPRODUCT(('2015'!$G138:$R138)*('2015'!$G$5:$R$5&lt;=Master!$B$3))</f>
        <v>252422762.49999997</v>
      </c>
      <c r="I43" s="220">
        <f t="shared" si="0"/>
        <v>-9240353.8699999154</v>
      </c>
      <c r="J43" s="221">
        <f t="shared" si="1"/>
        <v>-3.6606658521930679E-2</v>
      </c>
      <c r="K43" s="219">
        <f>+SUMPRODUCT(('2014'!$G43:$R43)*('2014'!$G$5:$R$5&lt;=Master!$B$3))</f>
        <v>244207617.62</v>
      </c>
      <c r="L43" s="220">
        <f t="shared" si="2"/>
        <v>-1025208.9899999499</v>
      </c>
      <c r="M43" s="222">
        <f t="shared" si="3"/>
        <v>-4.1981040558498606E-3</v>
      </c>
      <c r="N43" s="223">
        <f>+INDEX('2015'!$1:$1048576,MATCH('Analitika - 2015'!$A43,'2015'!$A:$A,0),MATCH('Analitika - 2015'!$N$6,'2015'!$6:$6,0))</f>
        <v>40988719.57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-1081740.8466666639</v>
      </c>
      <c r="Q43" s="221">
        <f t="shared" si="5"/>
        <v>-2.5712598244779894E-2</v>
      </c>
      <c r="R43" s="219">
        <f>+INDEX('2014'!$1:$1048576,MATCH('Analitika - 2015'!$A43,'2014'!$A:$A,0),MATCH('Analitika - 2015'!$R$6,'2014'!$6:$6,0))</f>
        <v>40386120.24000001</v>
      </c>
      <c r="S43" s="220">
        <f t="shared" si="6"/>
        <v>602599.32999999076</v>
      </c>
      <c r="T43" s="224">
        <f t="shared" si="7"/>
        <v>1.4920951218363232E-2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+SUMPRODUCT(('2015'!$G44:$R44)*('2015'!$G$5:$R$5&lt;=Master!$B$3)*($A44='2015'!$A$10:$A$66))</f>
        <v>30051051.169999994</v>
      </c>
      <c r="H44" s="189">
        <f>+SUMPRODUCT(('2015'!$G139:$R139)*('2015'!$G$5:$R$5&lt;=Master!$B$3))</f>
        <v>30265312.5</v>
      </c>
      <c r="I44" s="190">
        <f t="shared" si="0"/>
        <v>-214261.33000000566</v>
      </c>
      <c r="J44" s="191">
        <f t="shared" si="1"/>
        <v>-7.0794355749673743E-3</v>
      </c>
      <c r="K44" s="189">
        <f>+SUMPRODUCT(('2014'!$G44:$R44)*('2014'!$G$5:$R$5&lt;=Master!$B$3))</f>
        <v>30529146.619999997</v>
      </c>
      <c r="L44" s="190">
        <f t="shared" si="2"/>
        <v>-478095.45000000298</v>
      </c>
      <c r="M44" s="192">
        <f t="shared" si="3"/>
        <v>-1.5660295256559764E-2</v>
      </c>
      <c r="N44" s="193">
        <f>+INDEX('2015'!$1:$1048576,MATCH('Analitika - 2015'!$A44,'2015'!$A:$A,0),MATCH('Analitika - 2015'!$N$6,'2015'!$6:$6,0))</f>
        <v>4951711.88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-92506.870000000112</v>
      </c>
      <c r="Q44" s="191">
        <f t="shared" si="5"/>
        <v>-1.8339186816590747E-2</v>
      </c>
      <c r="R44" s="189">
        <f>+INDEX('2014'!$1:$1048576,MATCH('Analitika - 2015'!$A44,'2014'!$A:$A,0),MATCH('Analitika - 2015'!$R$6,'2014'!$6:$6,0))</f>
        <v>5282073.3999999994</v>
      </c>
      <c r="S44" s="190">
        <f t="shared" si="6"/>
        <v>-330361.51999999955</v>
      </c>
      <c r="T44" s="194">
        <f t="shared" si="7"/>
        <v>-6.2543909367105632E-2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+SUMPRODUCT(('2015'!$G45:$R45)*('2015'!$G$5:$R$5&lt;=Master!$B$3)*($A45='2015'!$A$10:$A$66))</f>
        <v>9141831.6400000006</v>
      </c>
      <c r="H45" s="189">
        <f>+SUMPRODUCT(('2015'!$G140:$R140)*('2015'!$G$5:$R$5&lt;=Master!$B$3))</f>
        <v>9720000</v>
      </c>
      <c r="I45" s="190">
        <f t="shared" si="0"/>
        <v>-578168.3599999994</v>
      </c>
      <c r="J45" s="191">
        <f t="shared" si="1"/>
        <v>-5.9482341563785956E-2</v>
      </c>
      <c r="K45" s="189">
        <f>+SUMPRODUCT(('2014'!$G45:$R45)*('2014'!$G$5:$R$5&lt;=Master!$B$3))</f>
        <v>10029579.359999999</v>
      </c>
      <c r="L45" s="190">
        <f t="shared" si="2"/>
        <v>-887747.71999999881</v>
      </c>
      <c r="M45" s="192">
        <f t="shared" si="3"/>
        <v>-8.8512956339975468E-2</v>
      </c>
      <c r="N45" s="193">
        <f>+INDEX('2015'!$1:$1048576,MATCH('Analitika - 2015'!$A45,'2015'!$A:$A,0),MATCH('Analitika - 2015'!$N$6,'2015'!$6:$6,0))</f>
        <v>2688479.92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1068479.92</v>
      </c>
      <c r="Q45" s="191">
        <f t="shared" si="5"/>
        <v>0.65955550617283953</v>
      </c>
      <c r="R45" s="189">
        <f>+INDEX('2014'!$1:$1048576,MATCH('Analitika - 2015'!$A45,'2014'!$A:$A,0),MATCH('Analitika - 2015'!$R$6,'2014'!$6:$6,0))</f>
        <v>985386.37999999989</v>
      </c>
      <c r="S45" s="190">
        <f t="shared" si="6"/>
        <v>1703093.54</v>
      </c>
      <c r="T45" s="194">
        <f t="shared" si="7"/>
        <v>1.7283510048109254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+SUMPRODUCT(('2015'!$G46:$R46)*('2015'!$G$5:$R$5&lt;=Master!$B$3)*($A46='2015'!$A$10:$A$66))</f>
        <v>192764290.84000003</v>
      </c>
      <c r="H46" s="189">
        <f>+SUMPRODUCT(('2015'!$G141:$R141)*('2015'!$G$5:$R$5&lt;=Master!$B$3))</f>
        <v>201227450</v>
      </c>
      <c r="I46" s="190">
        <f t="shared" si="0"/>
        <v>-8463159.1599999666</v>
      </c>
      <c r="J46" s="191">
        <f t="shared" si="1"/>
        <v>-4.2057677319868425E-2</v>
      </c>
      <c r="K46" s="189">
        <f>+SUMPRODUCT(('2014'!$G46:$R46)*('2014'!$G$5:$R$5&lt;=Master!$B$3))</f>
        <v>192700401.41999999</v>
      </c>
      <c r="L46" s="190">
        <f t="shared" si="2"/>
        <v>63889.420000046492</v>
      </c>
      <c r="M46" s="192">
        <f t="shared" si="3"/>
        <v>3.3154793414680306E-4</v>
      </c>
      <c r="N46" s="193">
        <f>+INDEX('2015'!$1:$1048576,MATCH('Analitika - 2015'!$A46,'2015'!$A:$A,0),MATCH('Analitika - 2015'!$N$6,'2015'!$6:$6,0))</f>
        <v>32184677.510000002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-1353230.8233333305</v>
      </c>
      <c r="Q46" s="191">
        <f t="shared" si="5"/>
        <v>-4.0349291013725974E-2</v>
      </c>
      <c r="R46" s="189">
        <f>+INDEX('2014'!$1:$1048576,MATCH('Analitika - 2015'!$A46,'2014'!$A:$A,0),MATCH('Analitika - 2015'!$R$6,'2014'!$6:$6,0))</f>
        <v>32009351.620000005</v>
      </c>
      <c r="S46" s="190">
        <f t="shared" si="6"/>
        <v>175325.88999999687</v>
      </c>
      <c r="T46" s="194">
        <f t="shared" si="7"/>
        <v>5.4773333768638466E-3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+SUMPRODUCT(('2015'!$G47:$R47)*('2015'!$G$5:$R$5&lt;=Master!$B$3)*($A47='2015'!$A$10:$A$66))</f>
        <v>7334639.5800000001</v>
      </c>
      <c r="H47" s="189">
        <f>+SUMPRODUCT(('2015'!$G142:$R142)*('2015'!$G$5:$R$5&lt;=Master!$B$3))</f>
        <v>7500000</v>
      </c>
      <c r="I47" s="190">
        <f t="shared" si="0"/>
        <v>-165360.41999999993</v>
      </c>
      <c r="J47" s="191">
        <f t="shared" si="1"/>
        <v>-2.2048056000000038E-2</v>
      </c>
      <c r="K47" s="189">
        <f>+SUMPRODUCT(('2014'!$G47:$R47)*('2014'!$G$5:$R$5&lt;=Master!$B$3))</f>
        <v>7335536.0099999998</v>
      </c>
      <c r="L47" s="190">
        <f t="shared" si="2"/>
        <v>-896.42999999970198</v>
      </c>
      <c r="M47" s="192">
        <f t="shared" si="3"/>
        <v>-1.2220374881644069E-4</v>
      </c>
      <c r="N47" s="193">
        <f>+INDEX('2015'!$1:$1048576,MATCH('Analitika - 2015'!$A47,'2015'!$A:$A,0),MATCH('Analitika - 2015'!$N$6,'2015'!$6:$6,0))</f>
        <v>594321.54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-655678.46</v>
      </c>
      <c r="Q47" s="191">
        <f t="shared" si="5"/>
        <v>-0.52454276799999999</v>
      </c>
      <c r="R47" s="189">
        <f>+INDEX('2014'!$1:$1048576,MATCH('Analitika - 2015'!$A47,'2014'!$A:$A,0),MATCH('Analitika - 2015'!$R$6,'2014'!$6:$6,0))</f>
        <v>1337111.7700000003</v>
      </c>
      <c r="S47" s="190">
        <f t="shared" si="6"/>
        <v>-742790.23000000021</v>
      </c>
      <c r="T47" s="194">
        <f t="shared" si="7"/>
        <v>-0.55551842909886284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+SUMPRODUCT(('2015'!$G48:$R48)*('2015'!$G$5:$R$5&lt;=Master!$B$3)*($A48='2015'!$A$10:$A$66))</f>
        <v>3890595.3999999994</v>
      </c>
      <c r="H48" s="189">
        <f>+SUMPRODUCT(('2015'!$G143:$R143)*('2015'!$G$5:$R$5&lt;=Master!$B$3))</f>
        <v>3709999.9999999991</v>
      </c>
      <c r="I48" s="190">
        <f t="shared" si="0"/>
        <v>180595.40000000037</v>
      </c>
      <c r="J48" s="191">
        <f t="shared" si="1"/>
        <v>4.8678005390835777E-2</v>
      </c>
      <c r="K48" s="189">
        <f>+SUMPRODUCT(('2014'!$G48:$R48)*('2014'!$G$5:$R$5&lt;=Master!$B$3))</f>
        <v>3612954.2099999995</v>
      </c>
      <c r="L48" s="190">
        <f t="shared" si="2"/>
        <v>277641.18999999994</v>
      </c>
      <c r="M48" s="192">
        <f t="shared" si="3"/>
        <v>7.6846030661429365E-2</v>
      </c>
      <c r="N48" s="193">
        <f>+INDEX('2015'!$1:$1048576,MATCH('Analitika - 2015'!$A48,'2015'!$A:$A,0),MATCH('Analitika - 2015'!$N$6,'2015'!$6:$6,0))</f>
        <v>569528.72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-48804.613333333284</v>
      </c>
      <c r="Q48" s="191">
        <f t="shared" si="5"/>
        <v>-7.8929293800539035E-2</v>
      </c>
      <c r="R48" s="189">
        <f>+INDEX('2014'!$1:$1048576,MATCH('Analitika - 2015'!$A48,'2014'!$A:$A,0),MATCH('Analitika - 2015'!$R$6,'2014'!$6:$6,0))</f>
        <v>772197.06999999983</v>
      </c>
      <c r="S48" s="190">
        <f t="shared" si="6"/>
        <v>-202668.34999999986</v>
      </c>
      <c r="T48" s="194">
        <f t="shared" si="7"/>
        <v>-0.26245677155962255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+SUMPRODUCT(('2015'!$G49:$R49)*('2015'!$G$5:$R$5&lt;=Master!$B$3)*($A49='2015'!$A$10:$A$66))</f>
        <v>60654905.980000019</v>
      </c>
      <c r="H49" s="201">
        <f>+SUMPRODUCT(('2015'!$G144:$R144)*('2015'!$G$5:$R$5&lt;=Master!$B$3))</f>
        <v>64147348.310000002</v>
      </c>
      <c r="I49" s="202">
        <f t="shared" si="0"/>
        <v>-3492442.3299999833</v>
      </c>
      <c r="J49" s="203">
        <f t="shared" si="1"/>
        <v>-5.4444063893683059E-2</v>
      </c>
      <c r="K49" s="201">
        <f>+SUMPRODUCT(('2014'!$G49:$R49)*('2014'!$G$5:$R$5&lt;=Master!$B$3))</f>
        <v>45811049.400000013</v>
      </c>
      <c r="L49" s="202">
        <f t="shared" si="2"/>
        <v>14843856.580000006</v>
      </c>
      <c r="M49" s="204">
        <f t="shared" si="3"/>
        <v>0.32402350032173688</v>
      </c>
      <c r="N49" s="205">
        <f>+INDEX('2015'!$1:$1048576,MATCH('Analitika - 2015'!$A49,'2015'!$A:$A,0),MATCH('Analitika - 2015'!$N$6,'2015'!$6:$6,0))</f>
        <v>8431005.1099999994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-2260219.6083333343</v>
      </c>
      <c r="Q49" s="203">
        <f t="shared" si="5"/>
        <v>-0.2114088580008523</v>
      </c>
      <c r="R49" s="201">
        <f>+INDEX('2014'!$1:$1048576,MATCH('Analitika - 2015'!$A49,'2014'!$A:$A,0),MATCH('Analitika - 2015'!$R$6,'2014'!$6:$6,0))</f>
        <v>8709222.3800000045</v>
      </c>
      <c r="S49" s="202">
        <f t="shared" si="6"/>
        <v>-278217.27000000514</v>
      </c>
      <c r="T49" s="206">
        <f t="shared" si="7"/>
        <v>-3.1945133315106067E-2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+SUMPRODUCT(('2015'!$G50:$R50)*('2015'!$G$5:$R$5&lt;=Master!$B$3)*($A50='2015'!$A$10:$A$66))</f>
        <v>47484532.879999988</v>
      </c>
      <c r="H50" s="201">
        <f>+SUMPRODUCT(('2015'!$G145:$R145)*('2015'!$G$5:$R$5&lt;=Master!$B$3))</f>
        <v>142348538.5</v>
      </c>
      <c r="I50" s="202">
        <f t="shared" si="0"/>
        <v>-94864005.620000005</v>
      </c>
      <c r="J50" s="203">
        <f t="shared" si="1"/>
        <v>-0.6664206504656176</v>
      </c>
      <c r="K50" s="201">
        <f>+SUMPRODUCT(('2014'!$G50:$R50)*('2014'!$G$5:$R$5&lt;=Master!$B$3))</f>
        <v>23735684.969999999</v>
      </c>
      <c r="L50" s="202">
        <f t="shared" si="2"/>
        <v>23748847.909999989</v>
      </c>
      <c r="M50" s="204">
        <f t="shared" si="3"/>
        <v>1.0005545633090693</v>
      </c>
      <c r="N50" s="205">
        <f>+INDEX('2015'!$1:$1048576,MATCH('Analitika - 2015'!$A50,'2015'!$A:$A,0),MATCH('Analitika - 2015'!$N$6,'2015'!$6:$6,0))</f>
        <v>12413886.129999995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-11310870.286666673</v>
      </c>
      <c r="Q50" s="203">
        <f t="shared" si="5"/>
        <v>-0.47675390583655364</v>
      </c>
      <c r="R50" s="201">
        <f>+INDEX('2014'!$1:$1048576,MATCH('Analitika - 2015'!$A50,'2014'!$A:$A,0),MATCH('Analitika - 2015'!$R$6,'2014'!$6:$6,0))</f>
        <v>5981156.5000000019</v>
      </c>
      <c r="S50" s="202">
        <f t="shared" si="6"/>
        <v>6432729.6299999934</v>
      </c>
      <c r="T50" s="206">
        <f t="shared" si="7"/>
        <v>1.0754993001771465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+SUMPRODUCT(('2015'!$G51:$R51)*('2015'!$G$5:$R$5&lt;=Master!$B$3)*($A51='2015'!$A$10:$A$66))</f>
        <v>902823.12</v>
      </c>
      <c r="H51" s="189">
        <f>+SUMPRODUCT(('2015'!$G146:$R146)*('2015'!$G$5:$R$5&lt;=Master!$B$3))</f>
        <v>1125000</v>
      </c>
      <c r="I51" s="190">
        <f t="shared" si="0"/>
        <v>-222176.88</v>
      </c>
      <c r="J51" s="191">
        <f t="shared" si="1"/>
        <v>-0.19749055999999998</v>
      </c>
      <c r="K51" s="189">
        <f>+SUMPRODUCT(('2014'!$G51:$R51)*('2014'!$G$5:$R$5&lt;=Master!$B$3))</f>
        <v>1238026.46</v>
      </c>
      <c r="L51" s="190">
        <f t="shared" si="2"/>
        <v>-335203.33999999997</v>
      </c>
      <c r="M51" s="192">
        <f t="shared" si="3"/>
        <v>-0.27075620015423574</v>
      </c>
      <c r="N51" s="193">
        <f>+INDEX('2015'!$1:$1048576,MATCH('Analitika - 2015'!$A51,'2015'!$A:$A,0),MATCH('Analitika - 2015'!$N$6,'2015'!$6:$6,0))</f>
        <v>298266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110766</v>
      </c>
      <c r="Q51" s="191">
        <f t="shared" si="5"/>
        <v>0.59075199999999994</v>
      </c>
      <c r="R51" s="189">
        <f>+INDEX('2014'!$1:$1048576,MATCH('Analitika - 2015'!$A51,'2014'!$A:$A,0),MATCH('Analitika - 2015'!$R$6,'2014'!$6:$6,0))</f>
        <v>411760.67</v>
      </c>
      <c r="S51" s="190">
        <f t="shared" si="6"/>
        <v>-113494.66999999998</v>
      </c>
      <c r="T51" s="194">
        <f t="shared" si="7"/>
        <v>-0.27563261445052534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+SUMPRODUCT(('2015'!$G52:$R52)*('2015'!$G$5:$R$5&lt;=Master!$B$3)*($A52='2015'!$A$10:$A$66))</f>
        <v>6068846.5500000007</v>
      </c>
      <c r="H52" s="189">
        <f>+SUMPRODUCT(('2015'!$G147:$R147)*('2015'!$G$5:$R$5&lt;=Master!$B$3))</f>
        <v>6527581.7150000008</v>
      </c>
      <c r="I52" s="190">
        <f t="shared" si="0"/>
        <v>-458735.16500000004</v>
      </c>
      <c r="J52" s="191">
        <f t="shared" si="1"/>
        <v>-7.0276433912095371E-2</v>
      </c>
      <c r="K52" s="189">
        <f>+SUMPRODUCT(('2014'!$G52:$R52)*('2014'!$G$5:$R$5&lt;=Master!$B$3))</f>
        <v>5152559.2899999991</v>
      </c>
      <c r="L52" s="190">
        <f t="shared" si="2"/>
        <v>916287.26000000164</v>
      </c>
      <c r="M52" s="192">
        <f t="shared" si="3"/>
        <v>0.17783148304150842</v>
      </c>
      <c r="N52" s="193">
        <f>+INDEX('2015'!$1:$1048576,MATCH('Analitika - 2015'!$A52,'2015'!$A:$A,0),MATCH('Analitika - 2015'!$N$6,'2015'!$6:$6,0))</f>
        <v>2801716.91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1713786.6241666668</v>
      </c>
      <c r="Q52" s="191">
        <f t="shared" si="5"/>
        <v>1.5752724659686623</v>
      </c>
      <c r="R52" s="189">
        <f>+INDEX('2014'!$1:$1048576,MATCH('Analitika - 2015'!$A52,'2014'!$A:$A,0),MATCH('Analitika - 2015'!$R$6,'2014'!$6:$6,0))</f>
        <v>653597.98</v>
      </c>
      <c r="S52" s="190">
        <f t="shared" si="6"/>
        <v>2148118.9300000002</v>
      </c>
      <c r="T52" s="194">
        <f t="shared" si="7"/>
        <v>3.2866058276373504</v>
      </c>
    </row>
    <row r="53" spans="1:20" ht="15.7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9682767.0700000003</v>
      </c>
      <c r="L53" s="226">
        <f t="shared" si="2"/>
        <v>-9682767.0700000003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0</v>
      </c>
      <c r="S53" s="226">
        <f t="shared" si="6"/>
        <v>0</v>
      </c>
      <c r="T53" s="230" t="str">
        <f t="shared" si="7"/>
        <v>…</v>
      </c>
    </row>
    <row r="54" spans="1:20" ht="15.75" thickBot="1">
      <c r="A54" s="170">
        <v>4630</v>
      </c>
      <c r="B54" s="346" t="str">
        <f>+VLOOKUP($A54,Master!$D$22:$G$218,4,FALSE)</f>
        <v>Otplata obaveza iz prethodnih godina</v>
      </c>
      <c r="C54" s="347"/>
      <c r="D54" s="347"/>
      <c r="E54" s="347"/>
      <c r="F54" s="347"/>
      <c r="G54" s="225">
        <f>+SUMPRODUCT(('2015'!$G54:$R54)*('2015'!$G$5:$R$5&lt;=Master!$B$3)*($A54='2015'!$A$10:$A$66))</f>
        <v>39414968.460000008</v>
      </c>
      <c r="H54" s="225">
        <v>0</v>
      </c>
      <c r="I54" s="226">
        <f>+G54-H54</f>
        <v>39414968.460000008</v>
      </c>
      <c r="J54" s="227" t="str">
        <f>+IF(ISNUMBER(G54/H54-1),G54/H54-1,"…")</f>
        <v>…</v>
      </c>
      <c r="K54" s="225">
        <f>+SUMPRODUCT(('2014'!$G54:$R54)*('2014'!$G$5:$R$5&lt;=Master!$B$3))</f>
        <v>19213317.640000001</v>
      </c>
      <c r="L54" s="226">
        <f>+G54-K54</f>
        <v>20201650.820000008</v>
      </c>
      <c r="M54" s="228">
        <f>+IF(ISNUMBER(G54/K54-1),G54/K54-1,"…")</f>
        <v>1.0514400062768132</v>
      </c>
      <c r="N54" s="229">
        <f>+INDEX('2015'!$1:$1048576,MATCH('Analitika - 2015'!$A54,'2015'!$A:$A,0),MATCH('Analitika - 2015'!$N$6,'2015'!$6:$6,0))</f>
        <v>27513982.240000013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24696392.240000013</v>
      </c>
      <c r="Q54" s="227">
        <f>+IF(ISNUMBER(N54/O54-O592),N54/O54-1,"…")</f>
        <v>8.7650766222197039</v>
      </c>
      <c r="R54" s="225">
        <f>+INDEX('2014'!$1:$1048576,MATCH('Analitika - 2015'!$A54,'2014'!$A:$A,0),MATCH('Analitika - 2015'!$R$6,'2014'!$6:$6,0))</f>
        <v>9528423.1400000006</v>
      </c>
      <c r="S54" s="226">
        <f>+N54-R54</f>
        <v>17985559.100000013</v>
      </c>
      <c r="T54" s="230">
        <f>+IF(ISNUMBER(N54/R54-1),N54/R54-1,"…")</f>
        <v>1.8875693108650098</v>
      </c>
    </row>
    <row r="55" spans="1:20" ht="15.75" thickBot="1">
      <c r="A55" s="170">
        <v>1005</v>
      </c>
      <c r="B55" s="346" t="str">
        <f>+VLOOKUP($A55,Master!$D$22:$G$220,4,FALSE)</f>
        <v>Neto povećanje obaveza</v>
      </c>
      <c r="C55" s="347"/>
      <c r="D55" s="347"/>
      <c r="E55" s="347"/>
      <c r="F55" s="347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+SUMPRODUCT(('2015'!$G56:$R56)*('2015'!$G$5:$R$5&lt;=Master!$B$3)*($A56='2015'!$A$10:$A$66))</f>
        <v>-117938820.57000014</v>
      </c>
      <c r="H56" s="177">
        <f>+SUMPRODUCT(('2015'!$G149:$R149)*('2015'!$G$5:$R$5&lt;=Master!$B$3))</f>
        <v>-203162389.53796667</v>
      </c>
      <c r="I56" s="178">
        <f t="shared" si="0"/>
        <v>85223568.967966527</v>
      </c>
      <c r="J56" s="179">
        <f t="shared" si="1"/>
        <v>-0.41948497043071098</v>
      </c>
      <c r="K56" s="177">
        <f>+SUMPRODUCT(('2014'!$G56:$R56)*('2014'!$G$5:$R$5&lt;=Master!$B$3))</f>
        <v>-78355873.900000066</v>
      </c>
      <c r="L56" s="178">
        <f t="shared" si="2"/>
        <v>-39582946.670000076</v>
      </c>
      <c r="M56" s="180">
        <f t="shared" si="3"/>
        <v>0.50516884950472152</v>
      </c>
      <c r="N56" s="181">
        <f>+INDEX('2015'!$1:$1048576,MATCH('Analitika - 2015'!$A56,'2015'!$A:$A,0),MATCH('Analitika - 2015'!$N$6,'2015'!$6:$6,0))</f>
        <v>-21050762.370000005</v>
      </c>
      <c r="O56" s="177">
        <f>+INDEX('2015'!$1:$1048576,MATCH(CONCATENATE('Analitika - 2015'!$A56,"p"),'2015'!$A:$A,0),MATCH('Analitika - 2015'!$O$6,'2015'!$101:$101,0))</f>
        <v>-18015194.226841882</v>
      </c>
      <c r="P56" s="178">
        <f t="shared" si="4"/>
        <v>-3035568.1431581229</v>
      </c>
      <c r="Q56" s="179">
        <f t="shared" si="5"/>
        <v>0.16850043940327075</v>
      </c>
      <c r="R56" s="177">
        <f>+INDEX('2014'!$1:$1048576,MATCH('Analitika - 2015'!$A56,'2014'!$A:$A,0),MATCH('Analitika - 2015'!$R$6,'2014'!$6:$6,0))</f>
        <v>-5364283.7200000584</v>
      </c>
      <c r="S56" s="178">
        <f t="shared" si="6"/>
        <v>-15686478.649999946</v>
      </c>
      <c r="T56" s="182">
        <f t="shared" si="7"/>
        <v>2.9242447768962854</v>
      </c>
    </row>
    <row r="57" spans="1:20" ht="15.7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+SUMPRODUCT(('2015'!$G57:$R57)*('2015'!$G$5:$R$5&lt;=Master!$B$3)*($A57='2015'!$A$10:$A$66))</f>
        <v>-68293641.610000134</v>
      </c>
      <c r="H57" s="231">
        <f>+SUMPRODUCT(('2015'!$G150:$R150)*('2015'!$G$5:$R$5&lt;=Master!$B$3))</f>
        <v>-165279447.55296668</v>
      </c>
      <c r="I57" s="232">
        <f t="shared" si="0"/>
        <v>96985805.942966551</v>
      </c>
      <c r="J57" s="233">
        <f t="shared" si="1"/>
        <v>-0.58679894795682785</v>
      </c>
      <c r="K57" s="231">
        <f>+SUMPRODUCT(('2014'!$G57:$R57)*('2014'!$G$5:$R$5&lt;=Master!$B$3))</f>
        <v>-35311034.550000064</v>
      </c>
      <c r="L57" s="232">
        <f t="shared" si="2"/>
        <v>-32982607.060000069</v>
      </c>
      <c r="M57" s="234">
        <f t="shared" si="3"/>
        <v>0.93405949387569009</v>
      </c>
      <c r="N57" s="235">
        <f>+INDEX('2015'!$1:$1048576,MATCH('Analitika - 2015'!$A57,'2015'!$A:$A,0),MATCH('Analitika - 2015'!$N$6,'2015'!$6:$6,0))</f>
        <v>-16617863.140000004</v>
      </c>
      <c r="O57" s="231">
        <f>+INDEX('2015'!$1:$1048576,MATCH(CONCATENATE('Analitika - 2015'!$A57,"p"),'2015'!$A:$A,0),MATCH('Analitika - 2015'!$O$6,'2015'!$101:$101,0))</f>
        <v>-11701370.562675215</v>
      </c>
      <c r="P57" s="232">
        <f t="shared" si="4"/>
        <v>-4916492.577324789</v>
      </c>
      <c r="Q57" s="233">
        <f t="shared" si="5"/>
        <v>0.42016382192076818</v>
      </c>
      <c r="R57" s="231">
        <f>+INDEX('2014'!$1:$1048576,MATCH('Analitika - 2015'!$A57,'2014'!$A:$A,0),MATCH('Analitika - 2015'!$R$6,'2014'!$6:$6,0))</f>
        <v>248294.64999994077</v>
      </c>
      <c r="S57" s="232">
        <f t="shared" si="6"/>
        <v>-16866157.789999947</v>
      </c>
      <c r="T57" s="236">
        <f t="shared" si="7"/>
        <v>-67.927995186380244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>+SUMPRODUCT(('2015'!$G58:$R58)*('2015'!$G$5:$R$5&lt;=Master!$B$3)*($A58='2015'!$A$10:$A$66))</f>
        <v>129572829.08000001</v>
      </c>
      <c r="H58" s="219">
        <f>+SUMPRODUCT(('2015'!$G151:$R151)*('2015'!$G$5:$R$5&lt;=Master!$B$3))</f>
        <v>199146042.185</v>
      </c>
      <c r="I58" s="220">
        <f t="shared" si="0"/>
        <v>-69573213.104999989</v>
      </c>
      <c r="J58" s="221">
        <f t="shared" si="1"/>
        <v>-0.34935774942676889</v>
      </c>
      <c r="K58" s="219">
        <f>+SUMPRODUCT(('2014'!$G58:$R58)*('2014'!$G$5:$R$5&lt;=Master!$B$3))</f>
        <v>112380048.15000002</v>
      </c>
      <c r="L58" s="220">
        <f t="shared" si="2"/>
        <v>17192780.929999992</v>
      </c>
      <c r="M58" s="222">
        <f t="shared" si="3"/>
        <v>0.1529878409293064</v>
      </c>
      <c r="N58" s="223">
        <f>+INDEX('2015'!$1:$1048576,MATCH('Analitika - 2015'!$A58,'2015'!$A:$A,0),MATCH('Analitika - 2015'!$N$6,'2015'!$6:$6,0))</f>
        <v>34898791.960000001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1707784.9291666672</v>
      </c>
      <c r="Q58" s="221">
        <f t="shared" si="5"/>
        <v>5.1453242367132557E-2</v>
      </c>
      <c r="R58" s="219">
        <f>+INDEX('2014'!$1:$1048576,MATCH('Analitika - 2015'!$A58,'2014'!$A:$A,0),MATCH('Analitika - 2015'!$R$6,'2014'!$6:$6,0))</f>
        <v>51081075.510000005</v>
      </c>
      <c r="S58" s="220">
        <f t="shared" si="6"/>
        <v>-16182283.550000004</v>
      </c>
      <c r="T58" s="224">
        <f t="shared" si="7"/>
        <v>-0.31679606172019703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+SUMPRODUCT(('2015'!$G59:$R59)*('2015'!$G$5:$R$5&lt;=Master!$B$3)*($A59='2015'!$A$10:$A$66))</f>
        <v>38131033.43</v>
      </c>
      <c r="H59" s="237">
        <f>+SUMPRODUCT(('2015'!$G152:$R152)*('2015'!$G$5:$R$5&lt;=Master!$B$3))</f>
        <v>23355060.960000001</v>
      </c>
      <c r="I59" s="238">
        <f t="shared" si="0"/>
        <v>14775972.469999999</v>
      </c>
      <c r="J59" s="239">
        <f t="shared" si="1"/>
        <v>0.63266683376706534</v>
      </c>
      <c r="K59" s="237">
        <f>+SUMPRODUCT(('2014'!$G59:$R59)*('2014'!$G$5:$R$5&lt;=Master!$B$3))</f>
        <v>51919029.089999996</v>
      </c>
      <c r="L59" s="238">
        <f t="shared" si="2"/>
        <v>-13787995.659999996</v>
      </c>
      <c r="M59" s="240">
        <f t="shared" si="3"/>
        <v>-0.26556728624680059</v>
      </c>
      <c r="N59" s="241">
        <f>+INDEX('2015'!$1:$1048576,MATCH('Analitika - 2015'!$A59,'2015'!$A:$A,0),MATCH('Analitika - 2015'!$N$6,'2015'!$6:$6,0))</f>
        <v>13454297.34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9561787.1799999997</v>
      </c>
      <c r="Q59" s="239">
        <f t="shared" si="5"/>
        <v>2.4564578606006773</v>
      </c>
      <c r="R59" s="237">
        <f>+INDEX('2014'!$1:$1048576,MATCH('Analitika - 2015'!$A59,'2014'!$A:$A,0),MATCH('Analitika - 2015'!$R$6,'2014'!$6:$6,0))</f>
        <v>35693419.079999998</v>
      </c>
      <c r="S59" s="238">
        <f t="shared" si="6"/>
        <v>-22239121.739999998</v>
      </c>
      <c r="T59" s="242">
        <f t="shared" si="7"/>
        <v>-0.62305944101783139</v>
      </c>
    </row>
    <row r="60" spans="1:20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+SUMPRODUCT(('2015'!$G60:$R60)*('2015'!$G$5:$R$5&lt;=Master!$B$3)*($A60='2015'!$A$10:$A$66))</f>
        <v>91441795.650000006</v>
      </c>
      <c r="H60" s="237">
        <f>+SUMPRODUCT(('2015'!$G153:$R153)*('2015'!$G$5:$R$5&lt;=Master!$B$3))</f>
        <v>158885441.22499999</v>
      </c>
      <c r="I60" s="238">
        <f t="shared" si="0"/>
        <v>-67443645.574999988</v>
      </c>
      <c r="J60" s="239">
        <f t="shared" si="1"/>
        <v>-0.42447970723442219</v>
      </c>
      <c r="K60" s="237">
        <f>+SUMPRODUCT(('2014'!$G60:$R60)*('2014'!$G$5:$R$5&lt;=Master!$B$3))</f>
        <v>60461019.060000002</v>
      </c>
      <c r="L60" s="238">
        <f t="shared" si="2"/>
        <v>30980776.590000004</v>
      </c>
      <c r="M60" s="240">
        <f t="shared" si="3"/>
        <v>0.51240910377735216</v>
      </c>
      <c r="N60" s="241">
        <f>+INDEX('2015'!$1:$1048576,MATCH('Analitika - 2015'!$A60,'2015'!$A:$A,0),MATCH('Analitika - 2015'!$N$6,'2015'!$6:$6,0))</f>
        <v>21444494.620000001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-5036412.2508333325</v>
      </c>
      <c r="Q60" s="239">
        <f t="shared" si="5"/>
        <v>-0.19019032374531519</v>
      </c>
      <c r="R60" s="237">
        <f>+INDEX('2014'!$1:$1048576,MATCH('Analitika - 2015'!$A60,'2014'!$A:$A,0),MATCH('Analitika - 2015'!$R$6,'2014'!$6:$6,0))</f>
        <v>15387656.430000003</v>
      </c>
      <c r="S60" s="238">
        <f t="shared" si="6"/>
        <v>6056838.1899999976</v>
      </c>
      <c r="T60" s="242">
        <f t="shared" si="7"/>
        <v>0.39361667694838154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16905540</v>
      </c>
      <c r="I61" s="238">
        <f>+G61-H61</f>
        <v>-16905540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36" t="str">
        <f>+VLOOKUP($A62,Master!$D$22:$G$218,4,FALSE)</f>
        <v>Nedostajuća sredstva</v>
      </c>
      <c r="C62" s="337"/>
      <c r="D62" s="337"/>
      <c r="E62" s="337"/>
      <c r="F62" s="337"/>
      <c r="G62" s="243">
        <f>+SUMPRODUCT(('2015'!$G61:$R61)*('2015'!$G$5:$R$5&lt;=Master!$B$3)*($A62='2015'!$A$10:$A$66))</f>
        <v>-247511649.65000013</v>
      </c>
      <c r="H62" s="243">
        <f>+SUMPRODUCT(('2015'!$G155:$R155)*('2015'!$G$5:$R$5&lt;=Master!$B$3))</f>
        <v>-402308431.72296673</v>
      </c>
      <c r="I62" s="244">
        <f t="shared" si="0"/>
        <v>154796782.07296661</v>
      </c>
      <c r="J62" s="245">
        <f t="shared" si="1"/>
        <v>-0.38477140886662076</v>
      </c>
      <c r="K62" s="243">
        <f>+SUMPRODUCT(('2014'!$G61:$R61)*('2014'!$G$5:$R$5&lt;=Master!$B$3))</f>
        <v>-190735922.05000007</v>
      </c>
      <c r="L62" s="244">
        <f t="shared" si="2"/>
        <v>-56775727.600000054</v>
      </c>
      <c r="M62" s="246">
        <f t="shared" si="3"/>
        <v>0.29766667437252181</v>
      </c>
      <c r="N62" s="247">
        <f>+INDEX('2015'!$1:$1048576,MATCH('Analitika - 2015'!$A62,'2015'!$A:$A,0),MATCH('Analitika - 2015'!$N$6,'2015'!$6:$6,0))</f>
        <v>-55949554.330000006</v>
      </c>
      <c r="O62" s="243">
        <f>+INDEX('2015'!$1:$1048576,MATCH(CONCATENATE('Analitika - 2015'!$A62,"p"),'2015'!$A:$A,0),MATCH('Analitika - 2015'!$O$6,'2015'!$101:$101,0))</f>
        <v>-51206201.257675216</v>
      </c>
      <c r="P62" s="244">
        <f t="shared" si="4"/>
        <v>-4743353.0723247901</v>
      </c>
      <c r="Q62" s="245">
        <f t="shared" si="5"/>
        <v>9.263239521431621E-2</v>
      </c>
      <c r="R62" s="243">
        <f>+INDEX('2014'!$1:$1048576,MATCH('Analitika - 2015'!$A62,'2014'!$A:$A,0),MATCH('Analitika - 2015'!$R$6,'2014'!$6:$6,0))</f>
        <v>-56445359.230000064</v>
      </c>
      <c r="S62" s="244">
        <f t="shared" si="6"/>
        <v>495804.90000005811</v>
      </c>
      <c r="T62" s="248">
        <f t="shared" si="7"/>
        <v>-8.7838027211375458E-3</v>
      </c>
    </row>
    <row r="63" spans="1:20" ht="15.75" thickBot="1">
      <c r="A63" s="170">
        <v>1003</v>
      </c>
      <c r="B63" s="338" t="str">
        <f>+VLOOKUP($A63,Master!$D$22:$G$218,4,FALSE)</f>
        <v>Finansiranje</v>
      </c>
      <c r="C63" s="339"/>
      <c r="D63" s="339"/>
      <c r="E63" s="339"/>
      <c r="F63" s="339"/>
      <c r="G63" s="177">
        <f>+SUMPRODUCT(('2015'!$G62:$R62)*('2015'!$G$5:$R$5&lt;=Master!$B$3)*($A63='2015'!$A$10:$A$66))</f>
        <v>247511649.65000013</v>
      </c>
      <c r="H63" s="177">
        <f>+SUMPRODUCT(('2015'!$G156:$R156)*('2015'!$G$5:$R$5&lt;=Master!$B$3))</f>
        <v>402308431.72296673</v>
      </c>
      <c r="I63" s="178">
        <f t="shared" si="0"/>
        <v>-154796782.07296661</v>
      </c>
      <c r="J63" s="179">
        <f t="shared" si="1"/>
        <v>-0.38477140886662076</v>
      </c>
      <c r="K63" s="177">
        <f>+SUMPRODUCT(('2014'!$G62:$R62)*('2014'!$G$5:$R$5&lt;=Master!$B$3))</f>
        <v>190735922.05000007</v>
      </c>
      <c r="L63" s="178">
        <f t="shared" si="2"/>
        <v>56775727.600000054</v>
      </c>
      <c r="M63" s="180">
        <f t="shared" si="3"/>
        <v>0.29766667437252181</v>
      </c>
      <c r="N63" s="181">
        <f>+INDEX('2015'!$1:$1048576,MATCH('Analitika - 2015'!$A63,'2015'!$A:$A,0),MATCH('Analitika - 2015'!$N$6,'2015'!$6:$6,0))</f>
        <v>55949554.330000006</v>
      </c>
      <c r="O63" s="177">
        <f>+INDEX('2015'!$1:$1048576,MATCH(CONCATENATE('Analitika - 2015'!$A63,"p"),'2015'!$A:$A,0),MATCH('Analitika - 2015'!$O$6,'2015'!$101:$101,0))</f>
        <v>51206201.257675216</v>
      </c>
      <c r="P63" s="178">
        <f t="shared" si="4"/>
        <v>4743353.0723247901</v>
      </c>
      <c r="Q63" s="179">
        <f t="shared" si="5"/>
        <v>9.263239521431621E-2</v>
      </c>
      <c r="R63" s="177">
        <f>+INDEX('2014'!$1:$1048576,MATCH('Analitika - 2015'!$A63,'2014'!$A:$A,0),MATCH('Analitika - 2015'!$R$6,'2014'!$6:$6,0))</f>
        <v>56445359.230000064</v>
      </c>
      <c r="S63" s="178">
        <f t="shared" si="6"/>
        <v>-495804.90000005811</v>
      </c>
      <c r="T63" s="182">
        <f t="shared" si="7"/>
        <v>-8.7838027211375458E-3</v>
      </c>
    </row>
    <row r="64" spans="1:20">
      <c r="A64" s="170">
        <v>7511</v>
      </c>
      <c r="B64" s="334" t="str">
        <f>+VLOOKUP($A64,Master!$D$22:$G$218,4,FALSE)</f>
        <v>Pozajmice i krediti od domaćih izvora</v>
      </c>
      <c r="C64" s="335"/>
      <c r="D64" s="335"/>
      <c r="E64" s="335"/>
      <c r="F64" s="335"/>
      <c r="G64" s="237">
        <f>+SUMPRODUCT(('2015'!$G63:$R63)*('2015'!$G$5:$R$5&lt;=Master!$B$3)*($A64='2015'!$A$10:$A$66))</f>
        <v>35395133.140000001</v>
      </c>
      <c r="H64" s="237">
        <f>+SUMPRODUCT(('2015'!$G157:$R157)*('2015'!$G$5:$R$5&lt;=Master!$B$3))</f>
        <v>0</v>
      </c>
      <c r="I64" s="238">
        <f t="shared" si="0"/>
        <v>35395133.140000001</v>
      </c>
      <c r="J64" s="239" t="str">
        <f t="shared" si="1"/>
        <v>…</v>
      </c>
      <c r="K64" s="237">
        <f>+SUMPRODUCT(('2014'!$G63:$R63)*('2014'!$G$5:$R$5&lt;=Master!$B$3))</f>
        <v>98410759.670000002</v>
      </c>
      <c r="L64" s="238">
        <f t="shared" si="2"/>
        <v>-63015626.530000001</v>
      </c>
      <c r="M64" s="240">
        <f t="shared" si="3"/>
        <v>-0.6403326906662421</v>
      </c>
      <c r="N64" s="241">
        <f>+INDEX('2015'!$1:$1048576,MATCH('Analitika - 2015'!$A64,'2015'!$A:$A,0),MATCH('Analitika - 2015'!$N$6,'2015'!$6:$6,0))</f>
        <v>0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0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0</v>
      </c>
      <c r="S64" s="238">
        <f t="shared" si="6"/>
        <v>0</v>
      </c>
      <c r="T64" s="242" t="str">
        <f t="shared" si="7"/>
        <v>…</v>
      </c>
    </row>
    <row r="65" spans="1:20">
      <c r="A65" s="170">
        <v>7512</v>
      </c>
      <c r="B65" s="330" t="str">
        <f>+VLOOKUP($A65,Master!$D$22:$G$218,4,FALSE)</f>
        <v>Pozajmice i krediti od inostranih izvora</v>
      </c>
      <c r="C65" s="331"/>
      <c r="D65" s="331"/>
      <c r="E65" s="331"/>
      <c r="F65" s="331"/>
      <c r="G65" s="237">
        <f>+SUMPRODUCT(('2015'!$G64:$R64)*('2015'!$G$5:$R$5&lt;=Master!$B$3)*($A65='2015'!$A$10:$A$66))</f>
        <v>498953823.22000003</v>
      </c>
      <c r="H65" s="237">
        <f>+SUMPRODUCT(('2015'!$G158:$R158)*('2015'!$G$5:$R$5&lt;=Master!$B$3))</f>
        <v>317040819.41830856</v>
      </c>
      <c r="I65" s="238">
        <f t="shared" si="0"/>
        <v>181913003.80169147</v>
      </c>
      <c r="J65" s="239">
        <f t="shared" si="1"/>
        <v>0.5737841711848235</v>
      </c>
      <c r="K65" s="237">
        <f>+SUMPRODUCT(('2014'!$G64:$R64)*('2014'!$G$5:$R$5&lt;=Master!$B$3))</f>
        <v>197151515.47999996</v>
      </c>
      <c r="L65" s="238">
        <f t="shared" si="2"/>
        <v>301802307.74000007</v>
      </c>
      <c r="M65" s="240">
        <f t="shared" si="3"/>
        <v>1.5308140391678422</v>
      </c>
      <c r="N65" s="241">
        <f>+INDEX('2015'!$1:$1048576,MATCH('Analitika - 2015'!$A65,'2015'!$A:$A,0),MATCH('Analitika - 2015'!$N$6,'2015'!$6:$6,0))</f>
        <v>858399.53999999992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-51981737.029718094</v>
      </c>
      <c r="Q65" s="239">
        <f t="shared" si="5"/>
        <v>-0.98375478195694266</v>
      </c>
      <c r="R65" s="237">
        <f>+INDEX('2014'!$1:$1048576,MATCH('Analitika - 2015'!$A65,'2014'!$A:$A,0),MATCH('Analitika - 2015'!$R$6,'2014'!$6:$6,0))</f>
        <v>524720.3600000001</v>
      </c>
      <c r="S65" s="238">
        <f t="shared" si="6"/>
        <v>333679.17999999982</v>
      </c>
      <c r="T65" s="242">
        <f t="shared" si="7"/>
        <v>0.63591811074378701</v>
      </c>
    </row>
    <row r="66" spans="1:20">
      <c r="A66" s="170">
        <v>72</v>
      </c>
      <c r="B66" s="330" t="str">
        <f>+VLOOKUP($A66,Master!$D$22:$G$218,4,FALSE)</f>
        <v>Primici od prodaje imovine</v>
      </c>
      <c r="C66" s="331"/>
      <c r="D66" s="331"/>
      <c r="E66" s="331"/>
      <c r="F66" s="331"/>
      <c r="G66" s="237">
        <f>+SUMPRODUCT(('2015'!$G65:$R65)*('2015'!$G$5:$R$5&lt;=Master!$B$3)*($A66='2015'!$A$10:$A$66))</f>
        <v>4187467.5000000005</v>
      </c>
      <c r="H66" s="237">
        <f>+SUMPRODUCT(('2015'!$G159:$R159)*('2015'!$G$5:$R$5&lt;=Master!$B$3))</f>
        <v>0</v>
      </c>
      <c r="I66" s="238">
        <f t="shared" si="0"/>
        <v>4187467.5000000005</v>
      </c>
      <c r="J66" s="239" t="str">
        <f t="shared" si="1"/>
        <v>…</v>
      </c>
      <c r="K66" s="237">
        <f>+SUMPRODUCT(('2014'!$G65:$R65)*('2014'!$G$5:$R$5&lt;=Master!$B$3))</f>
        <v>508956.80000000005</v>
      </c>
      <c r="L66" s="238">
        <f t="shared" si="2"/>
        <v>3678510.7</v>
      </c>
      <c r="M66" s="240">
        <f t="shared" si="3"/>
        <v>7.2275499610183029</v>
      </c>
      <c r="N66" s="241">
        <f>+INDEX('2015'!$1:$1048576,MATCH('Analitika - 2015'!$A66,'2015'!$A:$A,0),MATCH('Analitika - 2015'!$N$6,'2015'!$6:$6,0))</f>
        <v>40019.590000000004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40019.590000000004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163425.53000000003</v>
      </c>
      <c r="S66" s="238">
        <f t="shared" si="6"/>
        <v>-123405.94000000003</v>
      </c>
      <c r="T66" s="242">
        <f t="shared" si="7"/>
        <v>-0.75512032911871241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-291024774.2099998</v>
      </c>
      <c r="H67" s="251">
        <f>+SUMPRODUCT(('2015'!$G160:$R160)*('2015'!$G$5:$R$5&lt;=Master!$B$3))</f>
        <v>85267612.30465813</v>
      </c>
      <c r="I67" s="252">
        <f t="shared" si="0"/>
        <v>-376292386.51465791</v>
      </c>
      <c r="J67" s="253">
        <f t="shared" si="1"/>
        <v>-4.4130752151259811</v>
      </c>
      <c r="K67" s="251">
        <f>+SUMPRODUCT(('2014'!$G66:$R66)*('2014'!$G$5:$R$5&lt;=Master!$B$3))</f>
        <v>-105335309.89999989</v>
      </c>
      <c r="L67" s="252">
        <f t="shared" si="2"/>
        <v>-185689464.30999991</v>
      </c>
      <c r="M67" s="254">
        <f t="shared" si="3"/>
        <v>1.7628415816717515</v>
      </c>
      <c r="N67" s="255">
        <f>+INDEX('2015'!$1:$1048576,MATCH('Analitika - 2015'!$A67,'2015'!$A:$A,0),MATCH('Analitika - 2015'!$N$6,'2015'!$6:$6,0))</f>
        <v>55051135.200000003</v>
      </c>
      <c r="O67" s="251">
        <f>+INDEX('2015'!$1:$1048576,MATCH(CONCATENATE('Analitika - 2015'!$A67,"p"),'2015'!$A:$A,0),MATCH('Analitika - 2015'!$O$6,'2015'!$101:$101,0))</f>
        <v>-1633935.3120428771</v>
      </c>
      <c r="P67" s="252">
        <f t="shared" si="4"/>
        <v>56685070.51204288</v>
      </c>
      <c r="Q67" s="253">
        <f t="shared" si="5"/>
        <v>-34.69235905133273</v>
      </c>
      <c r="R67" s="251">
        <f>+INDEX('2014'!$1:$1048576,MATCH('Analitika - 2015'!$A67,'2014'!$A:$A,0),MATCH('Analitika - 2015'!$R$6,'2014'!$6:$6,0))</f>
        <v>55757213.340000063</v>
      </c>
      <c r="S67" s="252">
        <f t="shared" si="6"/>
        <v>-706078.1400000602</v>
      </c>
      <c r="T67" s="256">
        <f t="shared" si="7"/>
        <v>-1.2663440256500791E-2</v>
      </c>
    </row>
  </sheetData>
  <mergeCells count="63">
    <mergeCell ref="B7:F9"/>
    <mergeCell ref="G7:M7"/>
    <mergeCell ref="N7:T7"/>
    <mergeCell ref="I8:J8"/>
    <mergeCell ref="L8:M8"/>
    <mergeCell ref="P8:Q8"/>
    <mergeCell ref="S8:T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5:F65"/>
    <mergeCell ref="B66:F66"/>
    <mergeCell ref="B58:F58"/>
    <mergeCell ref="B59:F59"/>
    <mergeCell ref="B60:F60"/>
    <mergeCell ref="B62:F62"/>
    <mergeCell ref="B63:F63"/>
    <mergeCell ref="B64:F64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2015-06</v>
      </c>
      <c r="O6" s="169" t="str">
        <f>+CONCATENATE(N6,"p")</f>
        <v>2015-06p</v>
      </c>
      <c r="P6" s="153"/>
      <c r="Q6" s="153"/>
      <c r="R6" s="169" t="str">
        <f>+IF(Master!B3-10&gt;=0,CONCATENATE(Master!B4-1,"-",Master!B3),CONCATENATE(Master!B4-1,"-0",Master!B3))</f>
        <v>2014-06</v>
      </c>
      <c r="S6" s="153"/>
      <c r="T6" s="153"/>
    </row>
    <row r="7" spans="1:20">
      <c r="A7" s="170"/>
      <c r="B7" s="364" t="s">
        <v>714</v>
      </c>
      <c r="C7" s="365"/>
      <c r="D7" s="365"/>
      <c r="E7" s="365"/>
      <c r="F7" s="365"/>
      <c r="G7" s="372" t="s">
        <v>712</v>
      </c>
      <c r="H7" s="373"/>
      <c r="I7" s="373"/>
      <c r="J7" s="373"/>
      <c r="K7" s="373"/>
      <c r="L7" s="373"/>
      <c r="M7" s="374"/>
      <c r="N7" s="375" t="str">
        <f>+Master!G235</f>
        <v>Decembar</v>
      </c>
      <c r="O7" s="373"/>
      <c r="P7" s="373"/>
      <c r="Q7" s="373"/>
      <c r="R7" s="373"/>
      <c r="S7" s="373"/>
      <c r="T7" s="376"/>
    </row>
    <row r="8" spans="1:20">
      <c r="A8" s="170"/>
      <c r="B8" s="366"/>
      <c r="C8" s="367"/>
      <c r="D8" s="367"/>
      <c r="E8" s="367"/>
      <c r="F8" s="368"/>
      <c r="G8" s="171" t="str">
        <f>+Master!G18</f>
        <v>Ostvarenje</v>
      </c>
      <c r="H8" s="171" t="str">
        <f>+Master!G17</f>
        <v>Plan</v>
      </c>
      <c r="I8" s="377" t="str">
        <f>+Master!G252</f>
        <v>Odstupanje</v>
      </c>
      <c r="J8" s="377"/>
      <c r="K8" s="171" t="str">
        <f>+CONCATENATE(Master!G238," ",Master!B4-1)</f>
        <v>Jan - Jun 2014</v>
      </c>
      <c r="L8" s="377" t="str">
        <f>+I8</f>
        <v>Odstupanje</v>
      </c>
      <c r="M8" s="378"/>
      <c r="N8" s="172" t="str">
        <f>+G8</f>
        <v>Ostvarenje</v>
      </c>
      <c r="O8" s="171" t="str">
        <f>+H8</f>
        <v>Plan</v>
      </c>
      <c r="P8" s="377" t="str">
        <f>+I8</f>
        <v>Odstupanje</v>
      </c>
      <c r="Q8" s="377"/>
      <c r="R8" s="171" t="str">
        <f>+CONCATENATE(Master!G237," ",Master!B4-1)</f>
        <v>Jun 2014</v>
      </c>
      <c r="S8" s="377" t="str">
        <f>+P8</f>
        <v>Odstupanje</v>
      </c>
      <c r="T8" s="379"/>
    </row>
    <row r="9" spans="1:20" ht="15.7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46" t="str">
        <f>+VLOOKUP($A54,Master!$D$22:$G$218,4,FALSE)</f>
        <v>Otplata obaveza iz prethodnih godina</v>
      </c>
      <c r="C54" s="347"/>
      <c r="D54" s="347"/>
      <c r="E54" s="347"/>
      <c r="F54" s="347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46" t="str">
        <f>+VLOOKUP($A55,Master!$D$22:$G$220,4,FALSE)</f>
        <v>Neto povećanje obaveza</v>
      </c>
      <c r="C55" s="347"/>
      <c r="D55" s="347"/>
      <c r="E55" s="347"/>
      <c r="F55" s="347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36" t="str">
        <f>+VLOOKUP($A62,Master!$D$22:$G$218,4,FALSE)</f>
        <v>Nedostajuća sredstva</v>
      </c>
      <c r="C62" s="337"/>
      <c r="D62" s="337"/>
      <c r="E62" s="337"/>
      <c r="F62" s="337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38" t="str">
        <f>+VLOOKUP($A63,Master!$D$22:$G$218,4,FALSE)</f>
        <v>Finansiranje</v>
      </c>
      <c r="C63" s="339"/>
      <c r="D63" s="339"/>
      <c r="E63" s="339"/>
      <c r="F63" s="339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34" t="str">
        <f>+VLOOKUP($A64,Master!$D$22:$G$218,4,FALSE)</f>
        <v>Pozajmice i krediti od domaćih izvora</v>
      </c>
      <c r="C64" s="335"/>
      <c r="D64" s="335"/>
      <c r="E64" s="335"/>
      <c r="F64" s="335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30" t="str">
        <f>+VLOOKUP($A65,Master!$D$22:$G$218,4,FALSE)</f>
        <v>Pozajmice i krediti od inostranih izvora</v>
      </c>
      <c r="C65" s="331"/>
      <c r="D65" s="331"/>
      <c r="E65" s="331"/>
      <c r="F65" s="331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30" t="str">
        <f>+VLOOKUP($A66,Master!$D$22:$G$218,4,FALSE)</f>
        <v>Primici od prodaje imovine</v>
      </c>
      <c r="C66" s="331"/>
      <c r="D66" s="331"/>
      <c r="E66" s="331"/>
      <c r="F66" s="331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0"/>
  <sheetViews>
    <sheetView workbookViewId="0">
      <pane ySplit="5" topLeftCell="A6" activePane="bottomLeft" state="frozen"/>
      <selection activeCell="DK219" sqref="DK219"/>
      <selection pane="bottomLeft" activeCell="B68" sqref="B68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425" t="str">
        <f>+Master!G244</f>
        <v>Ostvarenje budžeta</v>
      </c>
      <c r="C7" s="365"/>
      <c r="D7" s="365"/>
      <c r="E7" s="365"/>
      <c r="F7" s="365"/>
      <c r="G7" s="372">
        <v>2015</v>
      </c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6"/>
      <c r="S7" s="261" t="str">
        <f>+Master!G241</f>
        <v>BDP</v>
      </c>
      <c r="T7" s="262">
        <v>3580100000</v>
      </c>
    </row>
    <row r="8" spans="1:20" ht="16.5" customHeight="1">
      <c r="A8" s="170"/>
      <c r="B8" s="366"/>
      <c r="C8" s="367"/>
      <c r="D8" s="367"/>
      <c r="E8" s="367"/>
      <c r="F8" s="368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2" t="str">
        <f>+Master!G238</f>
        <v>Jan - Jun</v>
      </c>
      <c r="T8" s="376"/>
    </row>
    <row r="9" spans="1:20" ht="13.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+G11+G20+SUM(G25:G29)</f>
        <v>71181346.609999985</v>
      </c>
      <c r="H10" s="177">
        <f t="shared" ref="H10:R10" si="1">+H11+H20+SUM(H25:H29)</f>
        <v>86772014.340000004</v>
      </c>
      <c r="I10" s="177">
        <f t="shared" si="1"/>
        <v>100330756.79999997</v>
      </c>
      <c r="J10" s="177">
        <f t="shared" si="1"/>
        <v>111553145.60000001</v>
      </c>
      <c r="K10" s="177">
        <f t="shared" si="1"/>
        <v>99802277.800000012</v>
      </c>
      <c r="L10" s="177">
        <f t="shared" si="1"/>
        <v>118183612.84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587823153.99000001</v>
      </c>
      <c r="T10" s="266">
        <f>+S10/$T$7</f>
        <v>0.16419182536521326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366128394.27999997</v>
      </c>
      <c r="T11" s="269">
        <f t="shared" ref="T11:T66" si="4">+S11/$T$7</f>
        <v>0.10226764455741459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0</v>
      </c>
      <c r="N12" s="189">
        <f>+INDEX(DataEx!$1:$1048576,MATCH('2015'!$A12,DataEx!$D:$D,0),MATCH('2015'!N$6,DataEx!$7:$7,0))</f>
        <v>0</v>
      </c>
      <c r="O12" s="189">
        <f>+INDEX(DataEx!$1:$1048576,MATCH('2015'!$A12,DataEx!$D:$D,0),MATCH('2015'!O$6,DataEx!$7:$7,0))</f>
        <v>0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40114698.029999994</v>
      </c>
      <c r="T12" s="271">
        <f t="shared" si="4"/>
        <v>1.1204909927097008E-2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0</v>
      </c>
      <c r="N13" s="189">
        <f>+INDEX(DataEx!$1:$1048576,MATCH('2015'!$A13,DataEx!$D:$D,0),MATCH('2015'!N$6,DataEx!$7:$7,0))</f>
        <v>0</v>
      </c>
      <c r="O13" s="189">
        <f>+INDEX(DataEx!$1:$1048576,MATCH('2015'!$A13,DataEx!$D:$D,0),MATCH('2015'!O$6,DataEx!$7:$7,0))</f>
        <v>0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32642888.829999998</v>
      </c>
      <c r="T13" s="271">
        <f t="shared" si="4"/>
        <v>9.1178706823831727E-3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0</v>
      </c>
      <c r="N14" s="189">
        <f>+INDEX(DataEx!$1:$1048576,MATCH('2015'!$A14,DataEx!$D:$D,0),MATCH('2015'!N$6,DataEx!$7:$7,0))</f>
        <v>0</v>
      </c>
      <c r="O14" s="189">
        <f>+INDEX(DataEx!$1:$1048576,MATCH('2015'!$A14,DataEx!$D:$D,0),MATCH('2015'!O$6,DataEx!$7:$7,0))</f>
        <v>0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635103.03</v>
      </c>
      <c r="T14" s="271">
        <f t="shared" si="4"/>
        <v>1.7739812575067737E-4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0</v>
      </c>
      <c r="N15" s="189">
        <f>+INDEX(DataEx!$1:$1048576,MATCH('2015'!$A15,DataEx!$D:$D,0),MATCH('2015'!N$6,DataEx!$7:$7,0))</f>
        <v>0</v>
      </c>
      <c r="O15" s="189">
        <f>+INDEX(DataEx!$1:$1048576,MATCH('2015'!$A15,DataEx!$D:$D,0),MATCH('2015'!O$6,DataEx!$7:$7,0))</f>
        <v>0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209731060.23999998</v>
      </c>
      <c r="T15" s="271">
        <f t="shared" si="4"/>
        <v>5.8582458657579391E-2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0</v>
      </c>
      <c r="N16" s="189">
        <f>+INDEX(DataEx!$1:$1048576,MATCH('2015'!$A16,DataEx!$D:$D,0),MATCH('2015'!N$6,DataEx!$7:$7,0))</f>
        <v>0</v>
      </c>
      <c r="O16" s="189">
        <f>+INDEX(DataEx!$1:$1048576,MATCH('2015'!$A16,DataEx!$D:$D,0),MATCH('2015'!O$6,DataEx!$7:$7,0))</f>
        <v>0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69927537.579999998</v>
      </c>
      <c r="T16" s="271">
        <f t="shared" si="4"/>
        <v>1.9532286131672297E-2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0</v>
      </c>
      <c r="N17" s="189">
        <f>+INDEX(DataEx!$1:$1048576,MATCH('2015'!$A17,DataEx!$D:$D,0),MATCH('2015'!N$6,DataEx!$7:$7,0))</f>
        <v>0</v>
      </c>
      <c r="O17" s="189">
        <f>+INDEX(DataEx!$1:$1048576,MATCH('2015'!$A17,DataEx!$D:$D,0),MATCH('2015'!O$6,DataEx!$7:$7,0))</f>
        <v>0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10179104.699999999</v>
      </c>
      <c r="T17" s="271">
        <f t="shared" si="4"/>
        <v>2.8432459149185774E-3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528926.12</v>
      </c>
      <c r="K19" s="189">
        <f>+INDEX(DataEx!$1:$1048576,MATCH('2015'!$A19,DataEx!$D:$D,0),MATCH('2015'!K$6,DataEx!$7:$7,0))</f>
        <v>542376.13</v>
      </c>
      <c r="L19" s="189">
        <f>+INDEX(DataEx!$1:$1048576,MATCH('2015'!$A19,DataEx!$D:$D,0),MATCH('2015'!L$6,DataEx!$7:$7,0))</f>
        <v>577563.37999999989</v>
      </c>
      <c r="M19" s="189">
        <f>+INDEX(DataEx!$1:$1048576,MATCH('2015'!$A19,DataEx!$D:$D,0),MATCH('2015'!M$6,DataEx!$7:$7,0))</f>
        <v>0</v>
      </c>
      <c r="N19" s="189">
        <f>+INDEX(DataEx!$1:$1048576,MATCH('2015'!$A19,DataEx!$D:$D,0),MATCH('2015'!N$6,DataEx!$7:$7,0))</f>
        <v>0</v>
      </c>
      <c r="O19" s="189">
        <f>+INDEX(DataEx!$1:$1048576,MATCH('2015'!$A19,DataEx!$D:$D,0),MATCH('2015'!O$6,DataEx!$7:$7,0))</f>
        <v>0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2898001.8699999996</v>
      </c>
      <c r="T19" s="271">
        <f t="shared" si="4"/>
        <v>8.0947511801346319E-4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36027646.540000007</v>
      </c>
      <c r="K20" s="195">
        <f>+INDEX(DataEx!$1:$1048576,MATCH('2015'!$A20,DataEx!$D:$D,0),MATCH('2015'!K$6,DataEx!$7:$7,0))</f>
        <v>31171999</v>
      </c>
      <c r="L20" s="195">
        <f>+INDEX(DataEx!$1:$1048576,MATCH('2015'!$A20,DataEx!$D:$D,0),MATCH('2015'!L$6,DataEx!$7:$7,0))</f>
        <v>36861388.580000021</v>
      </c>
      <c r="M20" s="195">
        <f>+INDEX(DataEx!$1:$1048576,MATCH('2015'!$A20,DataEx!$D:$D,0),MATCH('2015'!M$6,DataEx!$7:$7,0))</f>
        <v>0</v>
      </c>
      <c r="N20" s="195">
        <f>+INDEX(DataEx!$1:$1048576,MATCH('2015'!$A20,DataEx!$D:$D,0),MATCH('2015'!N$6,DataEx!$7:$7,0))</f>
        <v>0</v>
      </c>
      <c r="O20" s="195">
        <f>+INDEX(DataEx!$1:$1048576,MATCH('2015'!$A20,DataEx!$D:$D,0),MATCH('2015'!O$6,DataEx!$7:$7,0))</f>
        <v>0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187900056.19000003</v>
      </c>
      <c r="T20" s="274">
        <f t="shared" si="4"/>
        <v>5.2484583165274719E-2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21707838.580000013</v>
      </c>
      <c r="K21" s="189">
        <f>+INDEX(DataEx!$1:$1048576,MATCH('2015'!$A21,DataEx!$D:$D,0),MATCH('2015'!K$6,DataEx!$7:$7,0))</f>
        <v>18812433.620000005</v>
      </c>
      <c r="L21" s="189">
        <f>+INDEX(DataEx!$1:$1048576,MATCH('2015'!$A21,DataEx!$D:$D,0),MATCH('2015'!L$6,DataEx!$7:$7,0))</f>
        <v>22230880.830000017</v>
      </c>
      <c r="M21" s="189">
        <f>+INDEX(DataEx!$1:$1048576,MATCH('2015'!$A21,DataEx!$D:$D,0),MATCH('2015'!M$6,DataEx!$7:$7,0))</f>
        <v>0</v>
      </c>
      <c r="N21" s="189">
        <f>+INDEX(DataEx!$1:$1048576,MATCH('2015'!$A21,DataEx!$D:$D,0),MATCH('2015'!N$6,DataEx!$7:$7,0))</f>
        <v>0</v>
      </c>
      <c r="O21" s="189">
        <f>+INDEX(DataEx!$1:$1048576,MATCH('2015'!$A21,DataEx!$D:$D,0),MATCH('2015'!O$6,DataEx!$7:$7,0))</f>
        <v>0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113312125.21000004</v>
      </c>
      <c r="T21" s="271">
        <f t="shared" si="4"/>
        <v>3.165054752939863E-2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12374414.689999998</v>
      </c>
      <c r="K22" s="189">
        <f>+INDEX(DataEx!$1:$1048576,MATCH('2015'!$A22,DataEx!$D:$D,0),MATCH('2015'!K$6,DataEx!$7:$7,0))</f>
        <v>10681950.839999996</v>
      </c>
      <c r="L22" s="189">
        <f>+INDEX(DataEx!$1:$1048576,MATCH('2015'!$A22,DataEx!$D:$D,0),MATCH('2015'!L$6,DataEx!$7:$7,0))</f>
        <v>12634484.650000002</v>
      </c>
      <c r="M22" s="189">
        <f>+INDEX(DataEx!$1:$1048576,MATCH('2015'!$A22,DataEx!$D:$D,0),MATCH('2015'!M$6,DataEx!$7:$7,0))</f>
        <v>0</v>
      </c>
      <c r="N22" s="189">
        <f>+INDEX(DataEx!$1:$1048576,MATCH('2015'!$A22,DataEx!$D:$D,0),MATCH('2015'!N$6,DataEx!$7:$7,0))</f>
        <v>0</v>
      </c>
      <c r="O22" s="189">
        <f>+INDEX(DataEx!$1:$1048576,MATCH('2015'!$A22,DataEx!$D:$D,0),MATCH('2015'!O$6,DataEx!$7:$7,0))</f>
        <v>0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64473199.10999997</v>
      </c>
      <c r="T22" s="271">
        <f t="shared" si="4"/>
        <v>1.80087704561325E-2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1000044.4400000005</v>
      </c>
      <c r="K23" s="189">
        <f>+INDEX(DataEx!$1:$1048576,MATCH('2015'!$A23,DataEx!$D:$D,0),MATCH('2015'!K$6,DataEx!$7:$7,0))</f>
        <v>865659.34000000008</v>
      </c>
      <c r="L23" s="189">
        <f>+INDEX(DataEx!$1:$1048576,MATCH('2015'!$A23,DataEx!$D:$D,0),MATCH('2015'!L$6,DataEx!$7:$7,0))</f>
        <v>1020289.0099999999</v>
      </c>
      <c r="M23" s="189">
        <f>+INDEX(DataEx!$1:$1048576,MATCH('2015'!$A23,DataEx!$D:$D,0),MATCH('2015'!M$6,DataEx!$7:$7,0))</f>
        <v>0</v>
      </c>
      <c r="N23" s="189">
        <f>+INDEX(DataEx!$1:$1048576,MATCH('2015'!$A23,DataEx!$D:$D,0),MATCH('2015'!N$6,DataEx!$7:$7,0))</f>
        <v>0</v>
      </c>
      <c r="O23" s="189">
        <f>+INDEX(DataEx!$1:$1048576,MATCH('2015'!$A23,DataEx!$D:$D,0),MATCH('2015'!O$6,DataEx!$7:$7,0))</f>
        <v>0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5207048.1899999995</v>
      </c>
      <c r="T23" s="271">
        <f t="shared" si="4"/>
        <v>1.4544421077623529E-3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945348.83000000019</v>
      </c>
      <c r="K24" s="189">
        <f>+INDEX(DataEx!$1:$1048576,MATCH('2015'!$A24,DataEx!$D:$D,0),MATCH('2015'!K$6,DataEx!$7:$7,0))</f>
        <v>811955.19999999972</v>
      </c>
      <c r="L24" s="189">
        <f>+INDEX(DataEx!$1:$1048576,MATCH('2015'!$A24,DataEx!$D:$D,0),MATCH('2015'!L$6,DataEx!$7:$7,0))</f>
        <v>975734.09</v>
      </c>
      <c r="M24" s="189">
        <f>+INDEX(DataEx!$1:$1048576,MATCH('2015'!$A24,DataEx!$D:$D,0),MATCH('2015'!M$6,DataEx!$7:$7,0))</f>
        <v>0</v>
      </c>
      <c r="N24" s="189">
        <f>+INDEX(DataEx!$1:$1048576,MATCH('2015'!$A24,DataEx!$D:$D,0),MATCH('2015'!N$6,DataEx!$7:$7,0))</f>
        <v>0</v>
      </c>
      <c r="O24" s="189">
        <f>+INDEX(DataEx!$1:$1048576,MATCH('2015'!$A24,DataEx!$D:$D,0),MATCH('2015'!O$6,DataEx!$7:$7,0))</f>
        <v>0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4907683.6800000006</v>
      </c>
      <c r="T24" s="271">
        <f t="shared" si="4"/>
        <v>1.3708230719812298E-3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891170.60999999975</v>
      </c>
      <c r="I25" s="201">
        <f>+INDEX(DataEx!$1:$1048576,MATCH('2015'!$A25,DataEx!$D:$D,0),MATCH('2015'!I$6,DataEx!$7:$7,0))</f>
        <v>1005157.1000000003</v>
      </c>
      <c r="J25" s="201">
        <f>+INDEX(DataEx!$1:$1048576,MATCH('2015'!$A25,DataEx!$D:$D,0),MATCH('2015'!J$6,DataEx!$7:$7,0))</f>
        <v>971110.91999999993</v>
      </c>
      <c r="K25" s="201">
        <f>+INDEX(DataEx!$1:$1048576,MATCH('2015'!$A25,DataEx!$D:$D,0),MATCH('2015'!K$6,DataEx!$7:$7,0))</f>
        <v>893907.30999999994</v>
      </c>
      <c r="L25" s="201">
        <f>+INDEX(DataEx!$1:$1048576,MATCH('2015'!$A25,DataEx!$D:$D,0),MATCH('2015'!L$6,DataEx!$7:$7,0))</f>
        <v>1263844.4900000002</v>
      </c>
      <c r="M25" s="201">
        <f>+INDEX(DataEx!$1:$1048576,MATCH('2015'!$A25,DataEx!$D:$D,0),MATCH('2015'!M$6,DataEx!$7:$7,0))</f>
        <v>0</v>
      </c>
      <c r="N25" s="201">
        <f>+INDEX(DataEx!$1:$1048576,MATCH('2015'!$A25,DataEx!$D:$D,0),MATCH('2015'!N$6,DataEx!$7:$7,0))</f>
        <v>0</v>
      </c>
      <c r="O25" s="201">
        <f>+INDEX(DataEx!$1:$1048576,MATCH('2015'!$A25,DataEx!$D:$D,0),MATCH('2015'!O$6,DataEx!$7:$7,0))</f>
        <v>0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5732032.5700000003</v>
      </c>
      <c r="T25" s="274">
        <f t="shared" si="4"/>
        <v>1.601081693248792E-3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1045966.4</v>
      </c>
      <c r="I26" s="201">
        <f>+INDEX(DataEx!$1:$1048576,MATCH('2015'!$A26,DataEx!$D:$D,0),MATCH('2015'!I$6,DataEx!$7:$7,0))</f>
        <v>1519129.5299999998</v>
      </c>
      <c r="J26" s="201">
        <f>+INDEX(DataEx!$1:$1048576,MATCH('2015'!$A26,DataEx!$D:$D,0),MATCH('2015'!J$6,DataEx!$7:$7,0))</f>
        <v>925997.17999999993</v>
      </c>
      <c r="K26" s="201">
        <f>+INDEX(DataEx!$1:$1048576,MATCH('2015'!$A26,DataEx!$D:$D,0),MATCH('2015'!K$6,DataEx!$7:$7,0))</f>
        <v>2000871.4600000004</v>
      </c>
      <c r="L26" s="201">
        <f>+INDEX(DataEx!$1:$1048576,MATCH('2015'!$A26,DataEx!$D:$D,0),MATCH('2015'!L$6,DataEx!$7:$7,0))</f>
        <v>3067345.37</v>
      </c>
      <c r="M26" s="201">
        <f>+INDEX(DataEx!$1:$1048576,MATCH('2015'!$A26,DataEx!$D:$D,0),MATCH('2015'!M$6,DataEx!$7:$7,0))</f>
        <v>0</v>
      </c>
      <c r="N26" s="201">
        <f>+INDEX(DataEx!$1:$1048576,MATCH('2015'!$A26,DataEx!$D:$D,0),MATCH('2015'!N$6,DataEx!$7:$7,0))</f>
        <v>0</v>
      </c>
      <c r="O26" s="201">
        <f>+INDEX(DataEx!$1:$1048576,MATCH('2015'!$A26,DataEx!$D:$D,0),MATCH('2015'!O$6,DataEx!$7:$7,0))</f>
        <v>0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9264076.1600000001</v>
      </c>
      <c r="T26" s="274">
        <f t="shared" si="4"/>
        <v>2.5876584899863133E-3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+INDEX(DataEx!$1:$1048576,MATCH('2015'!$A27,DataEx!$D:$D,0),MATCH('2015'!G$6,DataEx!$7:$7,0))</f>
        <v>1079000.5799999996</v>
      </c>
      <c r="H27" s="201">
        <f>+INDEX(DataEx!$1:$1048576,MATCH('2015'!$A27,DataEx!$D:$D,0),MATCH('2015'!H$6,DataEx!$7:$7,0))</f>
        <v>1357152.6799999995</v>
      </c>
      <c r="I27" s="201">
        <f>+INDEX(DataEx!$1:$1048576,MATCH('2015'!$A27,DataEx!$D:$D,0),MATCH('2015'!I$6,DataEx!$7:$7,0))</f>
        <v>1908825.9099999992</v>
      </c>
      <c r="J27" s="201">
        <f>+INDEX(DataEx!$1:$1048576,MATCH('2015'!$A27,DataEx!$D:$D,0),MATCH('2015'!J$6,DataEx!$7:$7,0))</f>
        <v>3053596.8600000003</v>
      </c>
      <c r="K27" s="201">
        <f>+INDEX(DataEx!$1:$1048576,MATCH('2015'!$A27,DataEx!$D:$D,0),MATCH('2015'!K$6,DataEx!$7:$7,0))</f>
        <v>2679781.1700000018</v>
      </c>
      <c r="L27" s="201">
        <f>+INDEX(DataEx!$1:$1048576,MATCH('2015'!$A27,DataEx!$D:$D,0),MATCH('2015'!L$6,DataEx!$7:$7,0))</f>
        <v>2204039.129999998</v>
      </c>
      <c r="M27" s="201">
        <f>+INDEX(DataEx!$1:$1048576,MATCH('2015'!$A27,DataEx!$D:$D,0),MATCH('2015'!M$6,DataEx!$7:$7,0))</f>
        <v>0</v>
      </c>
      <c r="N27" s="201">
        <f>+INDEX(DataEx!$1:$1048576,MATCH('2015'!$A27,DataEx!$D:$D,0),MATCH('2015'!N$6,DataEx!$7:$7,0))</f>
        <v>0</v>
      </c>
      <c r="O27" s="201">
        <f>+INDEX(DataEx!$1:$1048576,MATCH('2015'!$A27,DataEx!$D:$D,0),MATCH('2015'!O$6,DataEx!$7:$7,0))</f>
        <v>0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12282396.329999998</v>
      </c>
      <c r="T27" s="274">
        <f t="shared" si="4"/>
        <v>3.4307411329292472E-3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364215.68999999994</v>
      </c>
      <c r="K28" s="201">
        <f>+INDEX(DataEx!$1:$1048576,MATCH('2015'!$A28,DataEx!$D:$D,0),MATCH('2015'!K$6,DataEx!$7:$7,0))</f>
        <v>398596.26999999996</v>
      </c>
      <c r="L28" s="201">
        <f>+INDEX(DataEx!$1:$1048576,MATCH('2015'!$A28,DataEx!$D:$D,0),MATCH('2015'!L$6,DataEx!$7:$7,0))</f>
        <v>952416.52</v>
      </c>
      <c r="M28" s="201">
        <f>+INDEX(DataEx!$1:$1048576,MATCH('2015'!$A28,DataEx!$D:$D,0),MATCH('2015'!M$6,DataEx!$7:$7,0))</f>
        <v>0</v>
      </c>
      <c r="N28" s="201">
        <f>+INDEX(DataEx!$1:$1048576,MATCH('2015'!$A28,DataEx!$D:$D,0),MATCH('2015'!N$6,DataEx!$7:$7,0))</f>
        <v>0</v>
      </c>
      <c r="O28" s="201">
        <f>+INDEX(DataEx!$1:$1048576,MATCH('2015'!$A28,DataEx!$D:$D,0),MATCH('2015'!O$6,DataEx!$7:$7,0))</f>
        <v>0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4513522.91</v>
      </c>
      <c r="T28" s="274">
        <f t="shared" si="4"/>
        <v>1.2607253735929165E-3</v>
      </c>
    </row>
    <row r="29" spans="1:20" ht="13.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570763.18999999994</v>
      </c>
      <c r="K29" s="201">
        <f>+INDEX(DataEx!$1:$1048576,MATCH('2015'!$A29,DataEx!$D:$D,0),MATCH('2015'!K$6,DataEx!$7:$7,0))</f>
        <v>142862.19000000003</v>
      </c>
      <c r="L29" s="201">
        <f>+INDEX(DataEx!$1:$1048576,MATCH('2015'!$A29,DataEx!$D:$D,0),MATCH('2015'!L$6,DataEx!$7:$7,0))</f>
        <v>464110.17999999993</v>
      </c>
      <c r="M29" s="201">
        <f>+INDEX(DataEx!$1:$1048576,MATCH('2015'!$A29,DataEx!$D:$D,0),MATCH('2015'!M$6,DataEx!$7:$7,0))</f>
        <v>0</v>
      </c>
      <c r="N29" s="201">
        <f>+INDEX(DataEx!$1:$1048576,MATCH('2015'!$A29,DataEx!$D:$D,0),MATCH('2015'!N$6,DataEx!$7:$7,0))</f>
        <v>0</v>
      </c>
      <c r="O29" s="201">
        <f>+INDEX(DataEx!$1:$1048576,MATCH('2015'!$A29,DataEx!$D:$D,0),MATCH('2015'!O$6,DataEx!$7:$7,0))</f>
        <v>0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2002675.55</v>
      </c>
      <c r="T29" s="277">
        <f t="shared" si="4"/>
        <v>5.5939095276668249E-4</v>
      </c>
    </row>
    <row r="30" spans="1:20" ht="13.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+G32+G43+G49+SUM(G50:G54)</f>
        <v>93119537.460000023</v>
      </c>
      <c r="H30" s="177">
        <f t="shared" ref="H30:R30" si="5">+H32+H43+H49+SUM(H50:H54)</f>
        <v>108057426.51000005</v>
      </c>
      <c r="I30" s="177">
        <f t="shared" si="5"/>
        <v>111313688.47000001</v>
      </c>
      <c r="J30" s="177">
        <f t="shared" si="5"/>
        <v>140741896.49000001</v>
      </c>
      <c r="K30" s="177">
        <f t="shared" si="5"/>
        <v>113295050.42000002</v>
      </c>
      <c r="L30" s="177">
        <f t="shared" si="5"/>
        <v>139234375.21000001</v>
      </c>
      <c r="M30" s="177">
        <f t="shared" si="5"/>
        <v>0</v>
      </c>
      <c r="N30" s="177">
        <f t="shared" si="5"/>
        <v>0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705761974.56000018</v>
      </c>
      <c r="T30" s="279">
        <f t="shared" si="4"/>
        <v>0.19713470980140224</v>
      </c>
    </row>
    <row r="31" spans="1:20" ht="13.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+G30-G50</f>
        <v>92906938.330000028</v>
      </c>
      <c r="H31" s="207">
        <f t="shared" ref="H31:R31" si="6">+H30-H50</f>
        <v>95015308.160000056</v>
      </c>
      <c r="I31" s="207">
        <f t="shared" si="6"/>
        <v>107888215.80000001</v>
      </c>
      <c r="J31" s="207">
        <f t="shared" si="6"/>
        <v>124725043.03000002</v>
      </c>
      <c r="K31" s="207">
        <f t="shared" si="6"/>
        <v>110921447.28000002</v>
      </c>
      <c r="L31" s="207">
        <f t="shared" si="6"/>
        <v>126820489.08000001</v>
      </c>
      <c r="M31" s="207">
        <f t="shared" si="6"/>
        <v>0</v>
      </c>
      <c r="N31" s="207">
        <f t="shared" si="6"/>
        <v>0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658277441.68000019</v>
      </c>
      <c r="T31" s="281">
        <f t="shared" si="4"/>
        <v>0.18387124428926571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+SUM(G33:G42)</f>
        <v>40114151.419999994</v>
      </c>
      <c r="H32" s="213">
        <f t="shared" ref="H32:R32" si="7">+SUM(H33:H42)</f>
        <v>45951425.210000023</v>
      </c>
      <c r="I32" s="213">
        <f t="shared" si="7"/>
        <v>52780143.020000003</v>
      </c>
      <c r="J32" s="213">
        <f t="shared" si="7"/>
        <v>62848965.050000012</v>
      </c>
      <c r="K32" s="213">
        <f t="shared" si="7"/>
        <v>59572004.990000002</v>
      </c>
      <c r="L32" s="213">
        <f t="shared" si="7"/>
        <v>46786799.249999993</v>
      </c>
      <c r="M32" s="213">
        <f t="shared" si="7"/>
        <v>0</v>
      </c>
      <c r="N32" s="213">
        <f t="shared" si="7"/>
        <v>0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308053488.94000006</v>
      </c>
      <c r="T32" s="269">
        <f t="shared" si="4"/>
        <v>8.6046057076617985E-2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31097646.160000004</v>
      </c>
      <c r="J33" s="189">
        <f>+INDEX(DataEx!$1:$1048576,MATCH('2015'!$A33,DataEx!$D:$D,0),MATCH('2015'!J$6,DataEx!$7:$7,0))</f>
        <v>30027106.569999997</v>
      </c>
      <c r="K33" s="189">
        <f>+INDEX(DataEx!$1:$1048576,MATCH('2015'!$A33,DataEx!$D:$D,0),MATCH('2015'!K$6,DataEx!$7:$7,0))</f>
        <v>30719874.460000001</v>
      </c>
      <c r="L33" s="189">
        <f>+INDEX(DataEx!$1:$1048576,MATCH('2015'!$A33,DataEx!$D:$D,0),MATCH('2015'!L$6,DataEx!$7:$7,0))</f>
        <v>31553475.629999992</v>
      </c>
      <c r="M33" s="189">
        <f>+INDEX(DataEx!$1:$1048576,MATCH('2015'!$A33,DataEx!$D:$D,0),MATCH('2015'!M$6,DataEx!$7:$7,0))</f>
        <v>0</v>
      </c>
      <c r="N33" s="189">
        <f>+INDEX(DataEx!$1:$1048576,MATCH('2015'!$A33,DataEx!$D:$D,0),MATCH('2015'!N$6,DataEx!$7:$7,0))</f>
        <v>0</v>
      </c>
      <c r="O33" s="189">
        <f>+INDEX(DataEx!$1:$1048576,MATCH('2015'!$A33,DataEx!$D:$D,0),MATCH('2015'!O$6,DataEx!$7:$7,0))</f>
        <v>0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186528357.39000002</v>
      </c>
      <c r="T33" s="271">
        <f t="shared" si="4"/>
        <v>5.2101437778274355E-2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2142336.950000002</v>
      </c>
      <c r="K34" s="189">
        <f>+INDEX(DataEx!$1:$1048576,MATCH('2015'!$A34,DataEx!$D:$D,0),MATCH('2015'!K$6,DataEx!$7:$7,0))</f>
        <v>810226.86000000068</v>
      </c>
      <c r="L34" s="189">
        <f>+INDEX(DataEx!$1:$1048576,MATCH('2015'!$A34,DataEx!$D:$D,0),MATCH('2015'!L$6,DataEx!$7:$7,0))</f>
        <v>1128717.030000001</v>
      </c>
      <c r="M34" s="189">
        <f>+INDEX(DataEx!$1:$1048576,MATCH('2015'!$A34,DataEx!$D:$D,0),MATCH('2015'!M$6,DataEx!$7:$7,0))</f>
        <v>0</v>
      </c>
      <c r="N34" s="189">
        <f>+INDEX(DataEx!$1:$1048576,MATCH('2015'!$A34,DataEx!$D:$D,0),MATCH('2015'!N$6,DataEx!$7:$7,0))</f>
        <v>0</v>
      </c>
      <c r="O34" s="189">
        <f>+INDEX(DataEx!$1:$1048576,MATCH('2015'!$A34,DataEx!$D:$D,0),MATCH('2015'!O$6,DataEx!$7:$7,0))</f>
        <v>0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6661976.5000000019</v>
      </c>
      <c r="T34" s="271">
        <f t="shared" si="4"/>
        <v>1.8608353118627977E-3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1773807.4399999995</v>
      </c>
      <c r="K35" s="189">
        <f>+INDEX(DataEx!$1:$1048576,MATCH('2015'!$A35,DataEx!$D:$D,0),MATCH('2015'!K$6,DataEx!$7:$7,0))</f>
        <v>1663095.6299999994</v>
      </c>
      <c r="L35" s="189">
        <f>+INDEX(DataEx!$1:$1048576,MATCH('2015'!$A35,DataEx!$D:$D,0),MATCH('2015'!L$6,DataEx!$7:$7,0))</f>
        <v>1398738.97</v>
      </c>
      <c r="M35" s="189">
        <f>+INDEX(DataEx!$1:$1048576,MATCH('2015'!$A35,DataEx!$D:$D,0),MATCH('2015'!M$6,DataEx!$7:$7,0))</f>
        <v>0</v>
      </c>
      <c r="N35" s="189">
        <f>+INDEX(DataEx!$1:$1048576,MATCH('2015'!$A35,DataEx!$D:$D,0),MATCH('2015'!N$6,DataEx!$7:$7,0))</f>
        <v>0</v>
      </c>
      <c r="O35" s="189">
        <f>+INDEX(DataEx!$1:$1048576,MATCH('2015'!$A35,DataEx!$D:$D,0),MATCH('2015'!O$6,DataEx!$7:$7,0))</f>
        <v>0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10255856.579999998</v>
      </c>
      <c r="T35" s="271">
        <f t="shared" si="4"/>
        <v>2.8646843887042256E-3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+INDEX(DataEx!$1:$1048576,MATCH('2015'!$A36,DataEx!$D:$D,0),MATCH('2015'!G$6,DataEx!$7:$7,0))</f>
        <v>1667941.2800000003</v>
      </c>
      <c r="H36" s="189">
        <f>+INDEX(DataEx!$1:$1048576,MATCH('2015'!$A36,DataEx!$D:$D,0),MATCH('2015'!H$6,DataEx!$7:$7,0))</f>
        <v>2872903.4800000028</v>
      </c>
      <c r="I36" s="189">
        <f>+INDEX(DataEx!$1:$1048576,MATCH('2015'!$A36,DataEx!$D:$D,0),MATCH('2015'!I$6,DataEx!$7:$7,0))</f>
        <v>3755417.1200000113</v>
      </c>
      <c r="J36" s="189">
        <f>+INDEX(DataEx!$1:$1048576,MATCH('2015'!$A36,DataEx!$D:$D,0),MATCH('2015'!J$6,DataEx!$7:$7,0))</f>
        <v>4647276.9100000048</v>
      </c>
      <c r="K36" s="189">
        <f>+INDEX(DataEx!$1:$1048576,MATCH('2015'!$A36,DataEx!$D:$D,0),MATCH('2015'!K$6,DataEx!$7:$7,0))</f>
        <v>3742204.4500000062</v>
      </c>
      <c r="L36" s="189">
        <f>+INDEX(DataEx!$1:$1048576,MATCH('2015'!$A36,DataEx!$D:$D,0),MATCH('2015'!L$6,DataEx!$7:$7,0))</f>
        <v>3248713.5500000026</v>
      </c>
      <c r="M36" s="189">
        <f>+INDEX(DataEx!$1:$1048576,MATCH('2015'!$A36,DataEx!$D:$D,0),MATCH('2015'!M$6,DataEx!$7:$7,0))</f>
        <v>0</v>
      </c>
      <c r="N36" s="189">
        <f>+INDEX(DataEx!$1:$1048576,MATCH('2015'!$A36,DataEx!$D:$D,0),MATCH('2015'!N$6,DataEx!$7:$7,0))</f>
        <v>0</v>
      </c>
      <c r="O36" s="189">
        <f>+INDEX(DataEx!$1:$1048576,MATCH('2015'!$A36,DataEx!$D:$D,0),MATCH('2015'!O$6,DataEx!$7:$7,0))</f>
        <v>0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19934456.790000029</v>
      </c>
      <c r="T36" s="271">
        <f t="shared" si="4"/>
        <v>5.5681284852378502E-3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1495923.86</v>
      </c>
      <c r="K37" s="189">
        <f>+INDEX(DataEx!$1:$1048576,MATCH('2015'!$A37,DataEx!$D:$D,0),MATCH('2015'!K$6,DataEx!$7:$7,0))</f>
        <v>1537431.38</v>
      </c>
      <c r="L37" s="189">
        <f>+INDEX(DataEx!$1:$1048576,MATCH('2015'!$A37,DataEx!$D:$D,0),MATCH('2015'!L$6,DataEx!$7:$7,0))</f>
        <v>1471949.0899999999</v>
      </c>
      <c r="M37" s="189">
        <f>+INDEX(DataEx!$1:$1048576,MATCH('2015'!$A37,DataEx!$D:$D,0),MATCH('2015'!M$6,DataEx!$7:$7,0))</f>
        <v>0</v>
      </c>
      <c r="N37" s="189">
        <f>+INDEX(DataEx!$1:$1048576,MATCH('2015'!$A37,DataEx!$D:$D,0),MATCH('2015'!N$6,DataEx!$7:$7,0))</f>
        <v>0</v>
      </c>
      <c r="O37" s="189">
        <f>+INDEX(DataEx!$1:$1048576,MATCH('2015'!$A37,DataEx!$D:$D,0),MATCH('2015'!O$6,DataEx!$7:$7,0))</f>
        <v>0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8082984.9999999991</v>
      </c>
      <c r="T37" s="271">
        <f t="shared" si="4"/>
        <v>2.2577539733526996E-3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5040573.9700000007</v>
      </c>
      <c r="J38" s="189">
        <f>+INDEX(DataEx!$1:$1048576,MATCH('2015'!$A38,DataEx!$D:$D,0),MATCH('2015'!J$6,DataEx!$7:$7,0))</f>
        <v>19073852.520000003</v>
      </c>
      <c r="K38" s="189">
        <f>+INDEX(DataEx!$1:$1048576,MATCH('2015'!$A38,DataEx!$D:$D,0),MATCH('2015'!K$6,DataEx!$7:$7,0))</f>
        <v>15976194.35</v>
      </c>
      <c r="L38" s="189">
        <f>+INDEX(DataEx!$1:$1048576,MATCH('2015'!$A38,DataEx!$D:$D,0),MATCH('2015'!L$6,DataEx!$7:$7,0))</f>
        <v>4432899.2299999995</v>
      </c>
      <c r="M38" s="189">
        <f>+INDEX(DataEx!$1:$1048576,MATCH('2015'!$A38,DataEx!$D:$D,0),MATCH('2015'!M$6,DataEx!$7:$7,0))</f>
        <v>0</v>
      </c>
      <c r="N38" s="189">
        <f>+INDEX(DataEx!$1:$1048576,MATCH('2015'!$A38,DataEx!$D:$D,0),MATCH('2015'!N$6,DataEx!$7:$7,0))</f>
        <v>0</v>
      </c>
      <c r="O38" s="189">
        <f>+INDEX(DataEx!$1:$1048576,MATCH('2015'!$A38,DataEx!$D:$D,0),MATCH('2015'!O$6,DataEx!$7:$7,0))</f>
        <v>0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49645178.960000001</v>
      </c>
      <c r="T38" s="271">
        <f t="shared" si="4"/>
        <v>1.3866981078740818E-2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602143.53</v>
      </c>
      <c r="K39" s="189">
        <f>+INDEX(DataEx!$1:$1048576,MATCH('2015'!$A39,DataEx!$D:$D,0),MATCH('2015'!K$6,DataEx!$7:$7,0))</f>
        <v>694433.44000000006</v>
      </c>
      <c r="L39" s="189">
        <f>+INDEX(DataEx!$1:$1048576,MATCH('2015'!$A39,DataEx!$D:$D,0),MATCH('2015'!L$6,DataEx!$7:$7,0))</f>
        <v>646801.94999999995</v>
      </c>
      <c r="M39" s="189">
        <f>+INDEX(DataEx!$1:$1048576,MATCH('2015'!$A39,DataEx!$D:$D,0),MATCH('2015'!M$6,DataEx!$7:$7,0))</f>
        <v>0</v>
      </c>
      <c r="N39" s="189">
        <f>+INDEX(DataEx!$1:$1048576,MATCH('2015'!$A39,DataEx!$D:$D,0),MATCH('2015'!N$6,DataEx!$7:$7,0))</f>
        <v>0</v>
      </c>
      <c r="O39" s="189">
        <f>+INDEX(DataEx!$1:$1048576,MATCH('2015'!$A39,DataEx!$D:$D,0),MATCH('2015'!O$6,DataEx!$7:$7,0))</f>
        <v>0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4401810.8499999996</v>
      </c>
      <c r="T39" s="271">
        <f t="shared" si="4"/>
        <v>1.2295217591687382E-3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539463.14999999991</v>
      </c>
      <c r="K40" s="189">
        <f>+INDEX(DataEx!$1:$1048576,MATCH('2015'!$A40,DataEx!$D:$D,0),MATCH('2015'!K$6,DataEx!$7:$7,0))</f>
        <v>455124.36999999994</v>
      </c>
      <c r="L40" s="189">
        <f>+INDEX(DataEx!$1:$1048576,MATCH('2015'!$A40,DataEx!$D:$D,0),MATCH('2015'!L$6,DataEx!$7:$7,0))</f>
        <v>387454.28999999992</v>
      </c>
      <c r="M40" s="189">
        <f>+INDEX(DataEx!$1:$1048576,MATCH('2015'!$A40,DataEx!$D:$D,0),MATCH('2015'!M$6,DataEx!$7:$7,0))</f>
        <v>0</v>
      </c>
      <c r="N40" s="189">
        <f>+INDEX(DataEx!$1:$1048576,MATCH('2015'!$A40,DataEx!$D:$D,0),MATCH('2015'!N$6,DataEx!$7:$7,0))</f>
        <v>0</v>
      </c>
      <c r="O40" s="189">
        <f>+INDEX(DataEx!$1:$1048576,MATCH('2015'!$A40,DataEx!$D:$D,0),MATCH('2015'!O$6,DataEx!$7:$7,0))</f>
        <v>0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6179335.5800000001</v>
      </c>
      <c r="T40" s="271">
        <f t="shared" si="4"/>
        <v>1.7260231781235161E-3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2599611.33</v>
      </c>
      <c r="J41" s="189">
        <f>+INDEX(DataEx!$1:$1048576,MATCH('2015'!$A41,DataEx!$D:$D,0),MATCH('2015'!J$6,DataEx!$7:$7,0))</f>
        <v>1938086.8499999989</v>
      </c>
      <c r="K41" s="189">
        <f>+INDEX(DataEx!$1:$1048576,MATCH('2015'!$A41,DataEx!$D:$D,0),MATCH('2015'!K$6,DataEx!$7:$7,0))</f>
        <v>2819257.6400000006</v>
      </c>
      <c r="L41" s="189">
        <f>+INDEX(DataEx!$1:$1048576,MATCH('2015'!$A41,DataEx!$D:$D,0),MATCH('2015'!L$6,DataEx!$7:$7,0))</f>
        <v>1549494.5899999994</v>
      </c>
      <c r="M41" s="189">
        <f>+INDEX(DataEx!$1:$1048576,MATCH('2015'!$A41,DataEx!$D:$D,0),MATCH('2015'!M$6,DataEx!$7:$7,0))</f>
        <v>0</v>
      </c>
      <c r="N41" s="189">
        <f>+INDEX(DataEx!$1:$1048576,MATCH('2015'!$A41,DataEx!$D:$D,0),MATCH('2015'!N$6,DataEx!$7:$7,0))</f>
        <v>0</v>
      </c>
      <c r="O41" s="189">
        <f>+INDEX(DataEx!$1:$1048576,MATCH('2015'!$A41,DataEx!$D:$D,0),MATCH('2015'!O$6,DataEx!$7:$7,0))</f>
        <v>0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11639296.639999997</v>
      </c>
      <c r="T41" s="271">
        <f t="shared" si="4"/>
        <v>3.251109365660176E-3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608967.27</v>
      </c>
      <c r="K42" s="189">
        <f>+INDEX(DataEx!$1:$1048576,MATCH('2015'!$A42,DataEx!$D:$D,0),MATCH('2015'!K$6,DataEx!$7:$7,0))</f>
        <v>1154162.4099999999</v>
      </c>
      <c r="L42" s="189">
        <f>+INDEX(DataEx!$1:$1048576,MATCH('2015'!$A42,DataEx!$D:$D,0),MATCH('2015'!L$6,DataEx!$7:$7,0))</f>
        <v>968554.92</v>
      </c>
      <c r="M42" s="189">
        <f>+INDEX(DataEx!$1:$1048576,MATCH('2015'!$A42,DataEx!$D:$D,0),MATCH('2015'!M$6,DataEx!$7:$7,0))</f>
        <v>0</v>
      </c>
      <c r="N42" s="189">
        <f>+INDEX(DataEx!$1:$1048576,MATCH('2015'!$A42,DataEx!$D:$D,0),MATCH('2015'!N$6,DataEx!$7:$7,0))</f>
        <v>0</v>
      </c>
      <c r="O42" s="189">
        <f>+INDEX(DataEx!$1:$1048576,MATCH('2015'!$A42,DataEx!$D:$D,0),MATCH('2015'!O$6,DataEx!$7:$7,0))</f>
        <v>0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4724234.6500000022</v>
      </c>
      <c r="T42" s="271">
        <f t="shared" si="4"/>
        <v>1.3195817574928081E-3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40502347.820000008</v>
      </c>
      <c r="K43" s="219">
        <f t="shared" si="8"/>
        <v>40971406.99000001</v>
      </c>
      <c r="L43" s="219">
        <f t="shared" si="8"/>
        <v>40988719.57</v>
      </c>
      <c r="M43" s="219">
        <f t="shared" si="8"/>
        <v>0</v>
      </c>
      <c r="N43" s="219">
        <f t="shared" si="8"/>
        <v>0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243182408.63000005</v>
      </c>
      <c r="T43" s="274">
        <f t="shared" si="4"/>
        <v>6.7926149724868032E-2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5139689.5999999996</v>
      </c>
      <c r="K44" s="189">
        <f>+INDEX(DataEx!$1:$1048576,MATCH('2015'!$A44,DataEx!$D:$D,0),MATCH('2015'!K$6,DataEx!$7:$7,0))</f>
        <v>4851223.5199999996</v>
      </c>
      <c r="L44" s="189">
        <f>+INDEX(DataEx!$1:$1048576,MATCH('2015'!$A44,DataEx!$D:$D,0),MATCH('2015'!L$6,DataEx!$7:$7,0))</f>
        <v>4951711.88</v>
      </c>
      <c r="M44" s="189">
        <f>+INDEX(DataEx!$1:$1048576,MATCH('2015'!$A44,DataEx!$D:$D,0),MATCH('2015'!M$6,DataEx!$7:$7,0))</f>
        <v>0</v>
      </c>
      <c r="N44" s="189">
        <f>+INDEX(DataEx!$1:$1048576,MATCH('2015'!$A44,DataEx!$D:$D,0),MATCH('2015'!N$6,DataEx!$7:$7,0))</f>
        <v>0</v>
      </c>
      <c r="O44" s="189">
        <f>+INDEX(DataEx!$1:$1048576,MATCH('2015'!$A44,DataEx!$D:$D,0),MATCH('2015'!O$6,DataEx!$7:$7,0))</f>
        <v>0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30051051.169999994</v>
      </c>
      <c r="T44" s="271">
        <f t="shared" si="4"/>
        <v>8.3939139046395328E-3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1469394.41</v>
      </c>
      <c r="K45" s="189">
        <f>+INDEX(DataEx!$1:$1048576,MATCH('2015'!$A45,DataEx!$D:$D,0),MATCH('2015'!K$6,DataEx!$7:$7,0))</f>
        <v>2049731.8899999997</v>
      </c>
      <c r="L45" s="189">
        <f>+INDEX(DataEx!$1:$1048576,MATCH('2015'!$A45,DataEx!$D:$D,0),MATCH('2015'!L$6,DataEx!$7:$7,0))</f>
        <v>2688479.92</v>
      </c>
      <c r="M45" s="189">
        <f>+INDEX(DataEx!$1:$1048576,MATCH('2015'!$A45,DataEx!$D:$D,0),MATCH('2015'!M$6,DataEx!$7:$7,0))</f>
        <v>0</v>
      </c>
      <c r="N45" s="189">
        <f>+INDEX(DataEx!$1:$1048576,MATCH('2015'!$A45,DataEx!$D:$D,0),MATCH('2015'!N$6,DataEx!$7:$7,0))</f>
        <v>0</v>
      </c>
      <c r="O45" s="189">
        <f>+INDEX(DataEx!$1:$1048576,MATCH('2015'!$A45,DataEx!$D:$D,0),MATCH('2015'!O$6,DataEx!$7:$7,0))</f>
        <v>0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9141831.6400000006</v>
      </c>
      <c r="T45" s="271">
        <f t="shared" si="4"/>
        <v>2.5535129298064302E-3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32093069.74000001</v>
      </c>
      <c r="K46" s="189">
        <f>+INDEX(DataEx!$1:$1048576,MATCH('2015'!$A46,DataEx!$D:$D,0),MATCH('2015'!K$6,DataEx!$7:$7,0))</f>
        <v>32083695.330000009</v>
      </c>
      <c r="L46" s="189">
        <f>+INDEX(DataEx!$1:$1048576,MATCH('2015'!$A46,DataEx!$D:$D,0),MATCH('2015'!L$6,DataEx!$7:$7,0))</f>
        <v>32184677.510000002</v>
      </c>
      <c r="M46" s="189">
        <f>+INDEX(DataEx!$1:$1048576,MATCH('2015'!$A46,DataEx!$D:$D,0),MATCH('2015'!M$6,DataEx!$7:$7,0))</f>
        <v>0</v>
      </c>
      <c r="N46" s="189">
        <f>+INDEX(DataEx!$1:$1048576,MATCH('2015'!$A46,DataEx!$D:$D,0),MATCH('2015'!N$6,DataEx!$7:$7,0))</f>
        <v>0</v>
      </c>
      <c r="O46" s="189">
        <f>+INDEX(DataEx!$1:$1048576,MATCH('2015'!$A46,DataEx!$D:$D,0),MATCH('2015'!O$6,DataEx!$7:$7,0))</f>
        <v>0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192764290.84000003</v>
      </c>
      <c r="T46" s="271">
        <f t="shared" si="4"/>
        <v>5.3843269975699014E-2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1146889.2000000004</v>
      </c>
      <c r="K47" s="189">
        <f>+INDEX(DataEx!$1:$1048576,MATCH('2015'!$A47,DataEx!$D:$D,0),MATCH('2015'!K$6,DataEx!$7:$7,0))</f>
        <v>1220185.26</v>
      </c>
      <c r="L47" s="189">
        <f>+INDEX(DataEx!$1:$1048576,MATCH('2015'!$A47,DataEx!$D:$D,0),MATCH('2015'!L$6,DataEx!$7:$7,0))</f>
        <v>594321.54</v>
      </c>
      <c r="M47" s="189">
        <f>+INDEX(DataEx!$1:$1048576,MATCH('2015'!$A47,DataEx!$D:$D,0),MATCH('2015'!M$6,DataEx!$7:$7,0))</f>
        <v>0</v>
      </c>
      <c r="N47" s="189">
        <f>+INDEX(DataEx!$1:$1048576,MATCH('2015'!$A47,DataEx!$D:$D,0),MATCH('2015'!N$6,DataEx!$7:$7,0))</f>
        <v>0</v>
      </c>
      <c r="O47" s="189">
        <f>+INDEX(DataEx!$1:$1048576,MATCH('2015'!$A47,DataEx!$D:$D,0),MATCH('2015'!O$6,DataEx!$7:$7,0))</f>
        <v>0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7334639.5800000001</v>
      </c>
      <c r="T47" s="271">
        <f t="shared" si="4"/>
        <v>2.0487247786374683E-3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653304.86999999988</v>
      </c>
      <c r="K48" s="189">
        <f>+INDEX(DataEx!$1:$1048576,MATCH('2015'!$A48,DataEx!$D:$D,0),MATCH('2015'!K$6,DataEx!$7:$7,0))</f>
        <v>766570.99</v>
      </c>
      <c r="L48" s="189">
        <f>+INDEX(DataEx!$1:$1048576,MATCH('2015'!$A48,DataEx!$D:$D,0),MATCH('2015'!L$6,DataEx!$7:$7,0))</f>
        <v>569528.72</v>
      </c>
      <c r="M48" s="189">
        <f>+INDEX(DataEx!$1:$1048576,MATCH('2015'!$A48,DataEx!$D:$D,0),MATCH('2015'!M$6,DataEx!$7:$7,0))</f>
        <v>0</v>
      </c>
      <c r="N48" s="189">
        <f>+INDEX(DataEx!$1:$1048576,MATCH('2015'!$A48,DataEx!$D:$D,0),MATCH('2015'!N$6,DataEx!$7:$7,0))</f>
        <v>0</v>
      </c>
      <c r="O48" s="189">
        <f>+INDEX(DataEx!$1:$1048576,MATCH('2015'!$A48,DataEx!$D:$D,0),MATCH('2015'!O$6,DataEx!$7:$7,0))</f>
        <v>0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3890595.3999999994</v>
      </c>
      <c r="T48" s="271">
        <f t="shared" si="4"/>
        <v>1.0867281360855841E-3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14999479.220000006</v>
      </c>
      <c r="K49" s="201">
        <f>+INDEX(DataEx!$1:$1048576,MATCH('2015'!$A49,DataEx!$D:$D,0),MATCH('2015'!K$6,DataEx!$7:$7,0))</f>
        <v>7593694.929999995</v>
      </c>
      <c r="L49" s="201">
        <f>+INDEX(DataEx!$1:$1048576,MATCH('2015'!$A49,DataEx!$D:$D,0),MATCH('2015'!L$6,DataEx!$7:$7,0))</f>
        <v>8431005.1099999994</v>
      </c>
      <c r="M49" s="201">
        <f>+INDEX(DataEx!$1:$1048576,MATCH('2015'!$A49,DataEx!$D:$D,0),MATCH('2015'!M$6,DataEx!$7:$7,0))</f>
        <v>0</v>
      </c>
      <c r="N49" s="201">
        <f>+INDEX(DataEx!$1:$1048576,MATCH('2015'!$A49,DataEx!$D:$D,0),MATCH('2015'!N$6,DataEx!$7:$7,0))</f>
        <v>0</v>
      </c>
      <c r="O49" s="201">
        <f>+INDEX(DataEx!$1:$1048576,MATCH('2015'!$A49,DataEx!$D:$D,0),MATCH('2015'!O$6,DataEx!$7:$7,0))</f>
        <v>0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60654905.980000019</v>
      </c>
      <c r="T49" s="274">
        <f t="shared" si="4"/>
        <v>1.6942237920728475E-2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+INDEX(DataEx!$1:$1048576,MATCH('2015'!$A50,DataEx!$D:$D,0),MATCH('2015'!G$6,DataEx!$7:$7,0))</f>
        <v>212599.13000000003</v>
      </c>
      <c r="H50" s="201">
        <f>+INDEX(DataEx!$1:$1048576,MATCH('2015'!$A50,DataEx!$D:$D,0),MATCH('2015'!H$6,DataEx!$7:$7,0))</f>
        <v>13042118.35</v>
      </c>
      <c r="I50" s="201">
        <f>+INDEX(DataEx!$1:$1048576,MATCH('2015'!$A50,DataEx!$D:$D,0),MATCH('2015'!I$6,DataEx!$7:$7,0))</f>
        <v>3425472.6699999962</v>
      </c>
      <c r="J50" s="201">
        <f>+INDEX(DataEx!$1:$1048576,MATCH('2015'!$A50,DataEx!$D:$D,0),MATCH('2015'!J$6,DataEx!$7:$7,0))</f>
        <v>16016853.459999995</v>
      </c>
      <c r="K50" s="201">
        <f>+INDEX(DataEx!$1:$1048576,MATCH('2015'!$A50,DataEx!$D:$D,0),MATCH('2015'!K$6,DataEx!$7:$7,0))</f>
        <v>2373603.1400000025</v>
      </c>
      <c r="L50" s="201">
        <f>+INDEX(DataEx!$1:$1048576,MATCH('2015'!$A50,DataEx!$D:$D,0),MATCH('2015'!L$6,DataEx!$7:$7,0))</f>
        <v>12413886.129999995</v>
      </c>
      <c r="M50" s="201">
        <f>+INDEX(DataEx!$1:$1048576,MATCH('2015'!$A50,DataEx!$D:$D,0),MATCH('2015'!M$6,DataEx!$7:$7,0))</f>
        <v>0</v>
      </c>
      <c r="N50" s="201">
        <f>+INDEX(DataEx!$1:$1048576,MATCH('2015'!$A50,DataEx!$D:$D,0),MATCH('2015'!N$6,DataEx!$7:$7,0))</f>
        <v>0</v>
      </c>
      <c r="O50" s="201">
        <f>+INDEX(DataEx!$1:$1048576,MATCH('2015'!$A50,DataEx!$D:$D,0),MATCH('2015'!O$6,DataEx!$7:$7,0))</f>
        <v>0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47484532.879999988</v>
      </c>
      <c r="T50" s="274">
        <f t="shared" si="4"/>
        <v>1.326346551213653E-2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287926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298266</v>
      </c>
      <c r="M51" s="189">
        <f>+INDEX(DataEx!$1:$1048576,MATCH('2015'!$A51,DataEx!$D:$D,0),MATCH('2015'!M$6,DataEx!$7:$7,0))</f>
        <v>0</v>
      </c>
      <c r="N51" s="189">
        <f>+INDEX(DataEx!$1:$1048576,MATCH('2015'!$A51,DataEx!$D:$D,0),MATCH('2015'!N$6,DataEx!$7:$7,0))</f>
        <v>0</v>
      </c>
      <c r="O51" s="189">
        <f>+INDEX(DataEx!$1:$1048576,MATCH('2015'!$A51,DataEx!$D:$D,0),MATCH('2015'!O$6,DataEx!$7:$7,0))</f>
        <v>0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902823.12</v>
      </c>
      <c r="T51" s="271">
        <f t="shared" si="4"/>
        <v>2.5217818496690034E-4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851526.67</v>
      </c>
      <c r="J52" s="189">
        <f>+INDEX(DataEx!$1:$1048576,MATCH('2015'!$A52,DataEx!$D:$D,0),MATCH('2015'!J$6,DataEx!$7:$7,0))</f>
        <v>2065789.5</v>
      </c>
      <c r="K52" s="189">
        <f>+INDEX(DataEx!$1:$1048576,MATCH('2015'!$A52,DataEx!$D:$D,0),MATCH('2015'!K$6,DataEx!$7:$7,0))</f>
        <v>349813.47000000003</v>
      </c>
      <c r="L52" s="189">
        <f>+INDEX(DataEx!$1:$1048576,MATCH('2015'!$A52,DataEx!$D:$D,0),MATCH('2015'!L$6,DataEx!$7:$7,0))</f>
        <v>2801716.91</v>
      </c>
      <c r="M52" s="189">
        <f>+INDEX(DataEx!$1:$1048576,MATCH('2015'!$A52,DataEx!$D:$D,0),MATCH('2015'!M$6,DataEx!$7:$7,0))</f>
        <v>0</v>
      </c>
      <c r="N52" s="189">
        <f>+INDEX(DataEx!$1:$1048576,MATCH('2015'!$A52,DataEx!$D:$D,0),MATCH('2015'!N$6,DataEx!$7:$7,0))</f>
        <v>0</v>
      </c>
      <c r="O52" s="189">
        <f>+INDEX(DataEx!$1:$1048576,MATCH('2015'!$A52,DataEx!$D:$D,0),MATCH('2015'!O$6,DataEx!$7:$7,0))</f>
        <v>0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6068846.5500000007</v>
      </c>
      <c r="T52" s="271">
        <f t="shared" si="4"/>
        <v>1.6951611826485295E-3</v>
      </c>
    </row>
    <row r="53" spans="1:20" ht="13.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46" t="str">
        <f>+VLOOKUP($A54,Master!$D$22:$G$218,4,TRUE)</f>
        <v>Otplata obaveza iz prethodnih godina</v>
      </c>
      <c r="C54" s="347"/>
      <c r="D54" s="347"/>
      <c r="E54" s="347"/>
      <c r="F54" s="347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4020535.4399999976</v>
      </c>
      <c r="K54" s="225">
        <f>+INDEX(DataEx!$1:$1048576,MATCH('2015'!$A54,DataEx!$D:$D,0),MATCH('2015'!K$6,DataEx!$7:$7,0))</f>
        <v>2434526.8999999985</v>
      </c>
      <c r="L54" s="225">
        <f>+INDEX(DataEx!$1:$1048576,MATCH('2015'!$A54,DataEx!$D:$D,0),MATCH('2015'!L$6,DataEx!$7:$7,0))</f>
        <v>27513982.240000013</v>
      </c>
      <c r="M54" s="225">
        <f>+INDEX(DataEx!$1:$1048576,MATCH('2015'!$A54,DataEx!$D:$D,0),MATCH('2015'!M$6,DataEx!$7:$7,0))</f>
        <v>0</v>
      </c>
      <c r="N54" s="225">
        <f>+INDEX(DataEx!$1:$1048576,MATCH('2015'!$A54,DataEx!$D:$D,0),MATCH('2015'!N$6,DataEx!$7:$7,0))</f>
        <v>0</v>
      </c>
      <c r="O54" s="225">
        <f>+INDEX(DataEx!$1:$1048576,MATCH('2015'!$A54,DataEx!$D:$D,0),MATCH('2015'!O$6,DataEx!$7:$7,0))</f>
        <v>0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39414968.460000008</v>
      </c>
      <c r="T54" s="285">
        <f>+S54/$T$7</f>
        <v>1.1009460199435772E-2</v>
      </c>
    </row>
    <row r="55" spans="1:20" ht="13.5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+G10-G30</f>
        <v>-21938190.850000039</v>
      </c>
      <c r="H56" s="177">
        <f t="shared" ref="H56:R56" si="9">+H10-H30</f>
        <v>-21285412.170000046</v>
      </c>
      <c r="I56" s="177">
        <f t="shared" si="9"/>
        <v>-10982931.670000046</v>
      </c>
      <c r="J56" s="177">
        <f t="shared" si="9"/>
        <v>-29188750.890000001</v>
      </c>
      <c r="K56" s="177">
        <f t="shared" si="9"/>
        <v>-13492772.620000005</v>
      </c>
      <c r="L56" s="177">
        <f t="shared" si="9"/>
        <v>-21050762.370000005</v>
      </c>
      <c r="M56" s="177">
        <f t="shared" si="9"/>
        <v>0</v>
      </c>
      <c r="N56" s="177">
        <f t="shared" si="9"/>
        <v>0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-117938820.57000014</v>
      </c>
      <c r="T56" s="287">
        <f t="shared" si="4"/>
        <v>-3.2942884436188972E-2</v>
      </c>
    </row>
    <row r="57" spans="1:20" ht="13.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+G56+G38</f>
        <v>-19706739.840000041</v>
      </c>
      <c r="H57" s="231">
        <f t="shared" ref="H57:R57" si="10">+H56+H38</f>
        <v>-18395204.290000048</v>
      </c>
      <c r="I57" s="231">
        <f t="shared" si="10"/>
        <v>-5942357.7000000458</v>
      </c>
      <c r="J57" s="231">
        <f t="shared" si="10"/>
        <v>-10114898.369999997</v>
      </c>
      <c r="K57" s="231">
        <f t="shared" si="10"/>
        <v>2483421.7299999949</v>
      </c>
      <c r="L57" s="231">
        <f t="shared" si="10"/>
        <v>-16617863.140000004</v>
      </c>
      <c r="M57" s="231">
        <f t="shared" si="10"/>
        <v>0</v>
      </c>
      <c r="N57" s="231">
        <f t="shared" si="10"/>
        <v>0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-68293641.610000134</v>
      </c>
      <c r="T57" s="287">
        <f t="shared" si="4"/>
        <v>-1.9075903357448153E-2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 t="shared" ref="G58:R58" si="11">+SUM(G59:G60)</f>
        <v>17043987.649999999</v>
      </c>
      <c r="H58" s="219">
        <f t="shared" si="11"/>
        <v>1933056.25</v>
      </c>
      <c r="I58" s="219">
        <f t="shared" si="11"/>
        <v>30815576.710000008</v>
      </c>
      <c r="J58" s="219">
        <f t="shared" si="11"/>
        <v>39716380.309999995</v>
      </c>
      <c r="K58" s="219">
        <f t="shared" si="11"/>
        <v>5165036.2</v>
      </c>
      <c r="L58" s="219">
        <f t="shared" si="11"/>
        <v>34898791.960000001</v>
      </c>
      <c r="M58" s="219">
        <f t="shared" si="11"/>
        <v>0</v>
      </c>
      <c r="N58" s="219">
        <f t="shared" si="11"/>
        <v>0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129572829.08000001</v>
      </c>
      <c r="T58" s="289">
        <f t="shared" si="4"/>
        <v>3.6192516711823698E-2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814379.62</v>
      </c>
      <c r="I59" s="237">
        <f>+INDEX(DataEx!$1:$1048576,MATCH('2015'!$A59,DataEx!$D:$D,0),MATCH('2015'!I$6,DataEx!$7:$7,0))</f>
        <v>18805287.670000002</v>
      </c>
      <c r="J59" s="237">
        <f>+INDEX(DataEx!$1:$1048576,MATCH('2015'!$A59,DataEx!$D:$D,0),MATCH('2015'!J$6,DataEx!$7:$7,0))</f>
        <v>4348886.3999999994</v>
      </c>
      <c r="K59" s="237">
        <f>+INDEX(DataEx!$1:$1048576,MATCH('2015'!$A59,DataEx!$D:$D,0),MATCH('2015'!K$6,DataEx!$7:$7,0))</f>
        <v>97613.569999999992</v>
      </c>
      <c r="L59" s="237">
        <f>+INDEX(DataEx!$1:$1048576,MATCH('2015'!$A59,DataEx!$D:$D,0),MATCH('2015'!L$6,DataEx!$7:$7,0))</f>
        <v>13454297.34</v>
      </c>
      <c r="M59" s="237">
        <f>+INDEX(DataEx!$1:$1048576,MATCH('2015'!$A59,DataEx!$D:$D,0),MATCH('2015'!M$6,DataEx!$7:$7,0))</f>
        <v>0</v>
      </c>
      <c r="N59" s="237">
        <f>+INDEX(DataEx!$1:$1048576,MATCH('2015'!$A59,DataEx!$D:$D,0),MATCH('2015'!N$6,DataEx!$7:$7,0))</f>
        <v>0</v>
      </c>
      <c r="O59" s="237">
        <f>+INDEX(DataEx!$1:$1048576,MATCH('2015'!$A59,DataEx!$D:$D,0),MATCH('2015'!O$6,DataEx!$7:$7,0))</f>
        <v>0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38131033.43</v>
      </c>
      <c r="T59" s="291">
        <f t="shared" si="4"/>
        <v>1.0650829147230523E-2</v>
      </c>
    </row>
    <row r="60" spans="1:20" ht="13.5" thickBot="1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35367493.909999996</v>
      </c>
      <c r="K60" s="237">
        <f>+INDEX(DataEx!$1:$1048576,MATCH('2015'!$A60,DataEx!$D:$D,0),MATCH('2015'!K$6,DataEx!$7:$7,0))</f>
        <v>5067422.63</v>
      </c>
      <c r="L60" s="237">
        <f>+INDEX(DataEx!$1:$1048576,MATCH('2015'!$A60,DataEx!$D:$D,0),MATCH('2015'!L$6,DataEx!$7:$7,0))</f>
        <v>21444494.620000001</v>
      </c>
      <c r="M60" s="237">
        <f>+INDEX(DataEx!$1:$1048576,MATCH('2015'!$A60,DataEx!$D:$D,0),MATCH('2015'!M$6,DataEx!$7:$7,0))</f>
        <v>0</v>
      </c>
      <c r="N60" s="237">
        <f>+INDEX(DataEx!$1:$1048576,MATCH('2015'!$A60,DataEx!$D:$D,0),MATCH('2015'!N$6,DataEx!$7:$7,0))</f>
        <v>0</v>
      </c>
      <c r="O60" s="237">
        <f>+INDEX(DataEx!$1:$1048576,MATCH('2015'!$A60,DataEx!$D:$D,0),MATCH('2015'!O$6,DataEx!$7:$7,0))</f>
        <v>0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91441795.650000006</v>
      </c>
      <c r="T60" s="291">
        <f t="shared" si="4"/>
        <v>2.5541687564593168E-2</v>
      </c>
    </row>
    <row r="61" spans="1:20" ht="13.5" thickBot="1">
      <c r="A61" s="170">
        <v>1002</v>
      </c>
      <c r="B61" s="336" t="str">
        <f>+VLOOKUP($A61,Master!$D$22:$G$218,4,FALSE)</f>
        <v>Nedostajuća sredstva</v>
      </c>
      <c r="C61" s="337"/>
      <c r="D61" s="337"/>
      <c r="E61" s="337"/>
      <c r="F61" s="337"/>
      <c r="G61" s="243">
        <f t="shared" ref="G61:R61" si="12">+G56-G58</f>
        <v>-38982178.500000037</v>
      </c>
      <c r="H61" s="243">
        <f t="shared" si="12"/>
        <v>-23218468.420000046</v>
      </c>
      <c r="I61" s="243">
        <f t="shared" si="12"/>
        <v>-41798508.380000055</v>
      </c>
      <c r="J61" s="243">
        <f t="shared" si="12"/>
        <v>-68905131.199999988</v>
      </c>
      <c r="K61" s="243">
        <f t="shared" si="12"/>
        <v>-18657808.820000004</v>
      </c>
      <c r="L61" s="243">
        <f t="shared" si="12"/>
        <v>-55949554.330000006</v>
      </c>
      <c r="M61" s="243">
        <f t="shared" si="12"/>
        <v>0</v>
      </c>
      <c r="N61" s="243">
        <f t="shared" si="12"/>
        <v>0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-247511649.65000013</v>
      </c>
      <c r="T61" s="293">
        <f t="shared" si="4"/>
        <v>-6.9135401148012657E-2</v>
      </c>
    </row>
    <row r="62" spans="1:20" ht="13.5" thickBot="1">
      <c r="A62" s="170">
        <v>1003</v>
      </c>
      <c r="B62" s="338" t="str">
        <f>+VLOOKUP($A62,Master!$D$22:$G$218,4,FALSE)</f>
        <v>Finansiranje</v>
      </c>
      <c r="C62" s="339"/>
      <c r="D62" s="339"/>
      <c r="E62" s="339"/>
      <c r="F62" s="339"/>
      <c r="G62" s="177">
        <f>+SUM(G63:G66)</f>
        <v>38982178.500000037</v>
      </c>
      <c r="H62" s="177">
        <f t="shared" ref="H62:R62" si="13">+SUM(H63:H66)</f>
        <v>23218468.420000046</v>
      </c>
      <c r="I62" s="177">
        <f t="shared" si="13"/>
        <v>41798508.380000055</v>
      </c>
      <c r="J62" s="177">
        <f t="shared" si="13"/>
        <v>68905131.199999988</v>
      </c>
      <c r="K62" s="177">
        <f t="shared" si="13"/>
        <v>18657808.820000004</v>
      </c>
      <c r="L62" s="177">
        <f t="shared" si="13"/>
        <v>55949554.330000006</v>
      </c>
      <c r="M62" s="177">
        <f t="shared" si="13"/>
        <v>0</v>
      </c>
      <c r="N62" s="177">
        <f t="shared" si="13"/>
        <v>0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247511649.65000013</v>
      </c>
      <c r="T62" s="295">
        <f t="shared" si="4"/>
        <v>6.9135401148012657E-2</v>
      </c>
    </row>
    <row r="63" spans="1:20">
      <c r="A63" s="170">
        <v>7511</v>
      </c>
      <c r="B63" s="334" t="str">
        <f>+VLOOKUP($A63,Master!$D$22:$G$218,4,FALSE)</f>
        <v>Pozajmice i krediti od domaćih izvora</v>
      </c>
      <c r="C63" s="335"/>
      <c r="D63" s="335"/>
      <c r="E63" s="335"/>
      <c r="F63" s="335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1515711.62</v>
      </c>
      <c r="I63" s="237">
        <f>+INDEX(DataEx!$1:$1048576,MATCH('2015'!$A63,DataEx!$D:$D,0),MATCH('2015'!I$6,DataEx!$7:$7,0))</f>
        <v>12751233.139999999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35395133.140000001</v>
      </c>
      <c r="T63" s="291">
        <f t="shared" si="4"/>
        <v>9.8866325354040399E-3</v>
      </c>
    </row>
    <row r="64" spans="1:20">
      <c r="A64" s="170">
        <v>7512</v>
      </c>
      <c r="B64" s="330" t="str">
        <f>+VLOOKUP($A64,Master!$D$22:$G$218,4,FALSE)</f>
        <v>Pozajmice i krediti od inostranih izvora</v>
      </c>
      <c r="C64" s="331"/>
      <c r="D64" s="331"/>
      <c r="E64" s="331"/>
      <c r="F64" s="331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496529781.13999999</v>
      </c>
      <c r="J64" s="237">
        <f>+INDEX(DataEx!$1:$1048576,MATCH('2015'!$A64,DataEx!$D:$D,0),MATCH('2015'!J$6,DataEx!$7:$7,0))</f>
        <v>360049</v>
      </c>
      <c r="K64" s="237">
        <f>+INDEX(DataEx!$1:$1048576,MATCH('2015'!$A64,DataEx!$D:$D,0),MATCH('2015'!K$6,DataEx!$7:$7,0))</f>
        <v>844590.42999999993</v>
      </c>
      <c r="L64" s="237">
        <f>+INDEX(DataEx!$1:$1048576,MATCH('2015'!$A64,DataEx!$D:$D,0),MATCH('2015'!L$6,DataEx!$7:$7,0))</f>
        <v>858399.53999999992</v>
      </c>
      <c r="M64" s="237">
        <f>+INDEX(DataEx!$1:$1048576,MATCH('2015'!$A64,DataEx!$D:$D,0),MATCH('2015'!M$6,DataEx!$7:$7,0))</f>
        <v>0</v>
      </c>
      <c r="N64" s="237">
        <f>+INDEX(DataEx!$1:$1048576,MATCH('2015'!$A64,DataEx!$D:$D,0),MATCH('2015'!N$6,DataEx!$7:$7,0))</f>
        <v>0</v>
      </c>
      <c r="O64" s="237">
        <f>+INDEX(DataEx!$1:$1048576,MATCH('2015'!$A64,DataEx!$D:$D,0),MATCH('2015'!O$6,DataEx!$7:$7,0))</f>
        <v>0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498953823.22000003</v>
      </c>
      <c r="T64" s="291">
        <f t="shared" si="4"/>
        <v>0.13936868333845423</v>
      </c>
    </row>
    <row r="65" spans="1:20">
      <c r="A65" s="170">
        <v>72</v>
      </c>
      <c r="B65" s="330" t="str">
        <f>+VLOOKUP($A65,Master!$D$22:$G$218,4,FALSE)</f>
        <v>Primici od prodaje imovine</v>
      </c>
      <c r="C65" s="331"/>
      <c r="D65" s="331"/>
      <c r="E65" s="331"/>
      <c r="F65" s="331"/>
      <c r="G65" s="237">
        <f>+INDEX(DataEx!$1:$1048576,MATCH('2015'!$A65,DataEx!$D:$D,0),MATCH('2015'!G$6,DataEx!$7:$7,0))</f>
        <v>282802.59999999998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23946.27</v>
      </c>
      <c r="K65" s="237">
        <f>+INDEX(DataEx!$1:$1048576,MATCH('2015'!$A65,DataEx!$D:$D,0),MATCH('2015'!K$6,DataEx!$7:$7,0))</f>
        <v>2673826.0900000003</v>
      </c>
      <c r="L65" s="237">
        <f>+INDEX(DataEx!$1:$1048576,MATCH('2015'!$A65,DataEx!$D:$D,0),MATCH('2015'!L$6,DataEx!$7:$7,0))</f>
        <v>40019.590000000004</v>
      </c>
      <c r="M65" s="237">
        <f>+INDEX(DataEx!$1:$1048576,MATCH('2015'!$A65,DataEx!$D:$D,0),MATCH('2015'!M$6,DataEx!$7:$7,0))</f>
        <v>0</v>
      </c>
      <c r="N65" s="237">
        <f>+INDEX(DataEx!$1:$1048576,MATCH('2015'!$A65,DataEx!$D:$D,0),MATCH('2015'!N$6,DataEx!$7:$7,0))</f>
        <v>0</v>
      </c>
      <c r="O65" s="237">
        <f>+INDEX(DataEx!$1:$1048576,MATCH('2015'!$A65,DataEx!$D:$D,0),MATCH('2015'!O$6,DataEx!$7:$7,0))</f>
        <v>0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4187467.5000000005</v>
      </c>
      <c r="T65" s="291">
        <f t="shared" si="4"/>
        <v>1.1696509874025867E-3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17540154.930000037</v>
      </c>
      <c r="H66" s="251">
        <f t="shared" ref="H66:R66" si="14">-H61-SUM(H63:H65)</f>
        <v>21202323.400000047</v>
      </c>
      <c r="I66" s="251">
        <f t="shared" si="14"/>
        <v>-468478915.96999991</v>
      </c>
      <c r="J66" s="251">
        <f t="shared" si="14"/>
        <v>68521135.929999992</v>
      </c>
      <c r="K66" s="251">
        <f t="shared" si="14"/>
        <v>15139392.300000004</v>
      </c>
      <c r="L66" s="251">
        <f t="shared" si="14"/>
        <v>55051135.200000003</v>
      </c>
      <c r="M66" s="251">
        <f t="shared" si="14"/>
        <v>0</v>
      </c>
      <c r="N66" s="251">
        <f t="shared" si="14"/>
        <v>0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-291024774.2099998</v>
      </c>
      <c r="T66" s="297">
        <f t="shared" si="4"/>
        <v>-8.1289565713248177E-2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417" t="str">
        <f>+Master!G245</f>
        <v>Plan ostvarenja budžeta</v>
      </c>
      <c r="C102" s="418"/>
      <c r="D102" s="418"/>
      <c r="E102" s="418"/>
      <c r="F102" s="418"/>
      <c r="G102" s="410">
        <v>2015</v>
      </c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2"/>
      <c r="S102" s="116" t="str">
        <f>+S7</f>
        <v>BDP</v>
      </c>
      <c r="T102" s="117">
        <f>+T7</f>
        <v>3580100000</v>
      </c>
    </row>
    <row r="103" spans="1:21" ht="15.75" customHeight="1">
      <c r="B103" s="419"/>
      <c r="C103" s="420"/>
      <c r="D103" s="420"/>
      <c r="E103" s="420"/>
      <c r="F103" s="421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0" t="str">
        <f>+Master!G239</f>
        <v>Jan - Dec</v>
      </c>
      <c r="T103" s="412">
        <f>+T8</f>
        <v>0</v>
      </c>
    </row>
    <row r="104" spans="1:21" ht="13.5" thickBot="1">
      <c r="B104" s="422"/>
      <c r="C104" s="423"/>
      <c r="D104" s="423"/>
      <c r="E104" s="423"/>
      <c r="F104" s="424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3" t="str">
        <f>+VLOOKUP(LEFT($A105,LEN(A105)-1)*1,Master!$D$22:$G$218,4,FALSE)</f>
        <v>Prihodi budžeta</v>
      </c>
      <c r="C105" s="414"/>
      <c r="D105" s="414"/>
      <c r="E105" s="414"/>
      <c r="F105" s="414"/>
      <c r="G105" s="97">
        <f>+G106+G115+SUM(G120:G124)</f>
        <v>69711123.673160329</v>
      </c>
      <c r="H105" s="97">
        <f t="shared" ref="H105:R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115844941.95875578</v>
      </c>
      <c r="Q105" s="97">
        <f t="shared" si="18"/>
        <v>100830471.93450241</v>
      </c>
      <c r="R105" s="97">
        <f t="shared" si="18"/>
        <v>156948018.04167318</v>
      </c>
      <c r="S105" s="122">
        <f>+SUM(G105:R105)</f>
        <v>1329179261.6533833</v>
      </c>
      <c r="T105" s="123">
        <f>+S105/$T$7</f>
        <v>0.37126875273131565</v>
      </c>
      <c r="U105" s="304"/>
    </row>
    <row r="106" spans="1:21">
      <c r="A106" s="138" t="str">
        <f t="shared" si="17"/>
        <v>711p</v>
      </c>
      <c r="B106" s="415" t="str">
        <f>+VLOOKUP(LEFT($A106,LEN(A106)-1)*1,Master!$D$22:$G$218,4,FALSE)</f>
        <v>Porezi</v>
      </c>
      <c r="C106" s="416"/>
      <c r="D106" s="416"/>
      <c r="E106" s="416"/>
      <c r="F106" s="416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0.23258362044896555</v>
      </c>
      <c r="U106" s="303"/>
    </row>
    <row r="107" spans="1:21">
      <c r="A107" s="138" t="str">
        <f t="shared" si="17"/>
        <v>7111p</v>
      </c>
      <c r="B107" s="398" t="str">
        <f>+VLOOKUP(LEFT($A107,LEN(A107)-1)*1,Master!$D$22:$G$218,4,FALSE)</f>
        <v>Porez na dohodak fizičkih lica</v>
      </c>
      <c r="C107" s="399"/>
      <c r="D107" s="399"/>
      <c r="E107" s="399"/>
      <c r="F107" s="399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3.0147102825434865E-2</v>
      </c>
    </row>
    <row r="108" spans="1:21">
      <c r="A108" s="138" t="str">
        <f t="shared" si="17"/>
        <v>7112p</v>
      </c>
      <c r="B108" s="398" t="str">
        <f>+VLOOKUP(LEFT($A108,LEN(A108)-1)*1,Master!$D$22:$G$218,4,FALSE)</f>
        <v>Porez na dobit pravnih lica</v>
      </c>
      <c r="C108" s="399"/>
      <c r="D108" s="399"/>
      <c r="E108" s="399"/>
      <c r="F108" s="399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1.30263284377692E-2</v>
      </c>
    </row>
    <row r="109" spans="1:21">
      <c r="A109" s="138" t="str">
        <f t="shared" si="17"/>
        <v>7113p</v>
      </c>
      <c r="B109" s="398" t="str">
        <f>+VLOOKUP(LEFT($A109,LEN(A109)-1)*1,Master!$D$22:$G$218,4,FALSE)</f>
        <v>Porez na promet nepokretnosti</v>
      </c>
      <c r="C109" s="399"/>
      <c r="D109" s="399"/>
      <c r="E109" s="399"/>
      <c r="F109" s="399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4.3449285079869482E-4</v>
      </c>
    </row>
    <row r="110" spans="1:21">
      <c r="A110" s="138" t="str">
        <f t="shared" si="17"/>
        <v>7114p</v>
      </c>
      <c r="B110" s="398" t="str">
        <f>+VLOOKUP(LEFT($A110,LEN(A110)-1)*1,Master!$D$22:$G$218,4,FALSE)</f>
        <v>Porez na dodatu vrijednost</v>
      </c>
      <c r="C110" s="399"/>
      <c r="D110" s="399"/>
      <c r="E110" s="399"/>
      <c r="F110" s="399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0.13414294304518112</v>
      </c>
    </row>
    <row r="111" spans="1:21">
      <c r="A111" s="138" t="str">
        <f t="shared" si="17"/>
        <v>7115p</v>
      </c>
      <c r="B111" s="398" t="str">
        <f>+VLOOKUP(LEFT($A111,LEN(A111)-1)*1,Master!$D$22:$G$218,4,FALSE)</f>
        <v>Akcize</v>
      </c>
      <c r="C111" s="399"/>
      <c r="D111" s="399"/>
      <c r="E111" s="399"/>
      <c r="F111" s="399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4.6845001935035338E-2</v>
      </c>
    </row>
    <row r="112" spans="1:21">
      <c r="A112" s="138" t="str">
        <f t="shared" si="17"/>
        <v>7116p</v>
      </c>
      <c r="B112" s="398" t="str">
        <f>+VLOOKUP(LEFT($A112,LEN(A112)-1)*1,Master!$D$22:$G$218,4,FALSE)</f>
        <v>Porez na međunarodnu trgovinu i transakcije</v>
      </c>
      <c r="C112" s="399"/>
      <c r="D112" s="399"/>
      <c r="E112" s="399"/>
      <c r="F112" s="399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6.3898892056328885E-3</v>
      </c>
    </row>
    <row r="113" spans="1:20">
      <c r="A113" s="138" t="str">
        <f t="shared" si="17"/>
        <v>7117p</v>
      </c>
      <c r="B113" s="398" t="str">
        <f>+VLOOKUP(LEFT($A113,LEN(A113)-1)*1,Master!$D$22:$G$218,4,FALSE)</f>
        <v>Lokalni porezi</v>
      </c>
      <c r="C113" s="399"/>
      <c r="D113" s="399"/>
      <c r="E113" s="399"/>
      <c r="F113" s="399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8" t="str">
        <f>+VLOOKUP(LEFT($A114,LEN(A114)-1)*1,Master!$D$22:$G$218,4,FALSE)</f>
        <v>Ostali republički porezi</v>
      </c>
      <c r="C114" s="399"/>
      <c r="D114" s="399"/>
      <c r="E114" s="399"/>
      <c r="F114" s="399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1.597862149113438E-3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0.11661466795709641</v>
      </c>
    </row>
    <row r="116" spans="1:20">
      <c r="A116" s="138" t="str">
        <f t="shared" si="17"/>
        <v>7121p</v>
      </c>
      <c r="B116" s="398" t="str">
        <f>+VLOOKUP(LEFT($A116,LEN(A116)-1)*1,Master!$D$22:$G$218,4,FALSE)</f>
        <v>Doprinosi za penzijsko i invalidsko osiguranje</v>
      </c>
      <c r="C116" s="399"/>
      <c r="D116" s="399"/>
      <c r="E116" s="399"/>
      <c r="F116" s="399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6.8826401231749351E-2</v>
      </c>
    </row>
    <row r="117" spans="1:20">
      <c r="A117" s="138" t="str">
        <f t="shared" si="17"/>
        <v>7122p</v>
      </c>
      <c r="B117" s="398" t="str">
        <f>+VLOOKUP(LEFT($A117,LEN(A117)-1)*1,Master!$D$22:$G$218,4,FALSE)</f>
        <v>Doprinosi za zdravstveno osiguranje</v>
      </c>
      <c r="C117" s="399"/>
      <c r="D117" s="399"/>
      <c r="E117" s="399"/>
      <c r="F117" s="399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4.0628992889990535E-2</v>
      </c>
    </row>
    <row r="118" spans="1:20">
      <c r="A118" s="138" t="str">
        <f t="shared" si="17"/>
        <v>7123p</v>
      </c>
      <c r="B118" s="398" t="str">
        <f>+VLOOKUP(LEFT($A118,LEN(A118)-1)*1,Master!$D$22:$G$218,4,FALSE)</f>
        <v>Doprinosi za osiguranje od nezaposlenosti</v>
      </c>
      <c r="C118" s="399"/>
      <c r="D118" s="399"/>
      <c r="E118" s="399"/>
      <c r="F118" s="399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3.5534487134112414E-3</v>
      </c>
    </row>
    <row r="119" spans="1:20">
      <c r="A119" s="138" t="str">
        <f t="shared" si="17"/>
        <v>7124p</v>
      </c>
      <c r="B119" s="398" t="str">
        <f>+VLOOKUP(LEFT($A119,LEN(A119)-1)*1,Master!$D$22:$G$218,4,FALSE)</f>
        <v>Ostali doprinosi</v>
      </c>
      <c r="C119" s="399"/>
      <c r="D119" s="399"/>
      <c r="E119" s="399"/>
      <c r="F119" s="399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3.6058251219452868E-3</v>
      </c>
    </row>
    <row r="120" spans="1:20">
      <c r="A120" s="138" t="str">
        <f t="shared" si="17"/>
        <v>713p</v>
      </c>
      <c r="B120" s="402" t="str">
        <f>+VLOOKUP(LEFT($A120,LEN(A120)-1)*1,Master!$D$22:$G$218,4,FALSE)</f>
        <v>Takse</v>
      </c>
      <c r="C120" s="403"/>
      <c r="D120" s="403"/>
      <c r="E120" s="403"/>
      <c r="F120" s="403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4.7213448408289236E-3</v>
      </c>
    </row>
    <row r="121" spans="1:20">
      <c r="A121" s="138" t="str">
        <f t="shared" si="17"/>
        <v>714p</v>
      </c>
      <c r="B121" s="402" t="str">
        <f>+VLOOKUP(LEFT($A121,LEN(A121)-1)*1,Master!$D$22:$G$218,4,FALSE)</f>
        <v>Naknade</v>
      </c>
      <c r="C121" s="403"/>
      <c r="D121" s="403"/>
      <c r="E121" s="403"/>
      <c r="F121" s="403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1787224.7424951708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933609.9711569082</v>
      </c>
      <c r="S121" s="128">
        <f t="shared" si="20"/>
        <v>13478728.643637205</v>
      </c>
      <c r="T121" s="129">
        <f t="shared" si="21"/>
        <v>3.7649028361322881E-3</v>
      </c>
    </row>
    <row r="122" spans="1:20">
      <c r="A122" s="138" t="str">
        <f t="shared" si="17"/>
        <v>715p</v>
      </c>
      <c r="B122" s="402" t="str">
        <f>+VLOOKUP(LEFT($A122,LEN(A122)-1)*1,Master!$D$22:$G$218,4,FALSE)</f>
        <v>Ostali prihodi</v>
      </c>
      <c r="C122" s="403"/>
      <c r="D122" s="403"/>
      <c r="E122" s="403"/>
      <c r="F122" s="403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1.0325685409075996E-2</v>
      </c>
    </row>
    <row r="123" spans="1:20">
      <c r="A123" s="138" t="str">
        <f t="shared" si="17"/>
        <v>73p</v>
      </c>
      <c r="B123" s="402" t="str">
        <f>+VLOOKUP(LEFT($A123,LEN(A123)-1)*1,Master!$D$22:$G$218,4,FALSE)</f>
        <v>Primici od otplate kredita i sredstva prenesena iz prethodne godine</v>
      </c>
      <c r="C123" s="403"/>
      <c r="D123" s="403"/>
      <c r="E123" s="403"/>
      <c r="F123" s="403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1.4172084241496844E-3</v>
      </c>
    </row>
    <row r="124" spans="1:20" ht="13.5" thickBot="1">
      <c r="A124" s="138" t="str">
        <f t="shared" si="17"/>
        <v>74p</v>
      </c>
      <c r="B124" s="404" t="str">
        <f>+VLOOKUP(LEFT($A124,LEN(A124)-1)*1,Master!$D$22:$G$218,4,FALSE)</f>
        <v>Donacije i transferi</v>
      </c>
      <c r="C124" s="405"/>
      <c r="D124" s="405"/>
      <c r="E124" s="405"/>
      <c r="F124" s="405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1.8413228150668277E-3</v>
      </c>
    </row>
    <row r="125" spans="1:20" ht="13.5" thickBot="1">
      <c r="A125" s="138" t="str">
        <f t="shared" si="17"/>
        <v>4p</v>
      </c>
      <c r="B125" s="390" t="str">
        <f>+VLOOKUP(LEFT($A125,LEN(A125)-1)*1,Master!$D$22:$G$218,4,FALSE)</f>
        <v>Budžetki izdaci</v>
      </c>
      <c r="C125" s="391"/>
      <c r="D125" s="391"/>
      <c r="E125" s="391"/>
      <c r="F125" s="391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0.43712991707494209</v>
      </c>
    </row>
    <row r="126" spans="1:20" ht="13.5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0.357607815178347</v>
      </c>
    </row>
    <row r="127" spans="1:20">
      <c r="A127" s="138" t="str">
        <f t="shared" si="17"/>
        <v>40p</v>
      </c>
      <c r="B127" s="400" t="str">
        <f>+VLOOKUP(LEFT($A127,LEN(A127)-1)*1,Master!$D$22:$G$218,4,FALSE)</f>
        <v>Tekući budžetski izdaci</v>
      </c>
      <c r="C127" s="401"/>
      <c r="D127" s="401"/>
      <c r="E127" s="401"/>
      <c r="F127" s="401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0.17648287871009191</v>
      </c>
    </row>
    <row r="128" spans="1:20">
      <c r="A128" s="138" t="str">
        <f t="shared" si="17"/>
        <v>411p</v>
      </c>
      <c r="B128" s="398" t="str">
        <f>+VLOOKUP(LEFT($A128,LEN(A128)-1)*1,Master!$D$22:$G$218,4,FALSE)</f>
        <v>Bruto zarade i doprinosi na teret poslodavca</v>
      </c>
      <c r="C128" s="399"/>
      <c r="D128" s="399"/>
      <c r="E128" s="399"/>
      <c r="F128" s="399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0.10596452521717271</v>
      </c>
    </row>
    <row r="129" spans="1:20">
      <c r="A129" s="138" t="str">
        <f t="shared" si="17"/>
        <v>412p</v>
      </c>
      <c r="B129" s="398" t="str">
        <f>+VLOOKUP(LEFT($A129,LEN(A129)-1)*1,Master!$D$22:$G$218,4,FALSE)</f>
        <v>Ostala lična primanja</v>
      </c>
      <c r="C129" s="399"/>
      <c r="D129" s="399"/>
      <c r="E129" s="399"/>
      <c r="F129" s="399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3.2456090667858433E-3</v>
      </c>
    </row>
    <row r="130" spans="1:20">
      <c r="A130" s="138" t="str">
        <f t="shared" si="17"/>
        <v>413p</v>
      </c>
      <c r="B130" s="398" t="str">
        <f>+VLOOKUP(LEFT($A130,LEN(A130)-1)*1,Master!$D$22:$G$218,4,FALSE)</f>
        <v>Rashodi za materijal</v>
      </c>
      <c r="C130" s="399"/>
      <c r="D130" s="399"/>
      <c r="E130" s="399"/>
      <c r="F130" s="399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8.2137599731851064E-3</v>
      </c>
    </row>
    <row r="131" spans="1:20">
      <c r="A131" s="138" t="str">
        <f t="shared" si="17"/>
        <v>414p</v>
      </c>
      <c r="B131" s="398" t="str">
        <f>+VLOOKUP(LEFT($A131,LEN(A131)-1)*1,Master!$D$22:$G$218,4,FALSE)</f>
        <v>Rashodi za usluge</v>
      </c>
      <c r="C131" s="399"/>
      <c r="D131" s="399"/>
      <c r="E131" s="399"/>
      <c r="F131" s="399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1.1600394826960138E-2</v>
      </c>
    </row>
    <row r="132" spans="1:20">
      <c r="A132" s="138" t="str">
        <f t="shared" si="17"/>
        <v>415p</v>
      </c>
      <c r="B132" s="398" t="str">
        <f>+VLOOKUP(LEFT($A132,LEN(A132)-1)*1,Master!$D$22:$G$218,4,FALSE)</f>
        <v>Rashodi za tekuće održavanje</v>
      </c>
      <c r="C132" s="399"/>
      <c r="D132" s="399"/>
      <c r="E132" s="399"/>
      <c r="F132" s="399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5.8130279405603225E-3</v>
      </c>
    </row>
    <row r="133" spans="1:20">
      <c r="A133" s="138" t="str">
        <f t="shared" si="17"/>
        <v>416p</v>
      </c>
      <c r="B133" s="398" t="str">
        <f>+VLOOKUP(LEFT($A133,LEN(A133)-1)*1,Master!$D$22:$G$218,4,FALSE)</f>
        <v>Kamate</v>
      </c>
      <c r="C133" s="399"/>
      <c r="D133" s="399"/>
      <c r="E133" s="399"/>
      <c r="F133" s="399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2.1163063593195721E-2</v>
      </c>
    </row>
    <row r="134" spans="1:20">
      <c r="A134" s="138" t="str">
        <f t="shared" si="17"/>
        <v>417p</v>
      </c>
      <c r="B134" s="398" t="str">
        <f>+VLOOKUP(LEFT($A134,LEN(A134)-1)*1,Master!$D$22:$G$218,4,FALSE)</f>
        <v>Renta</v>
      </c>
      <c r="C134" s="399"/>
      <c r="D134" s="399"/>
      <c r="E134" s="399"/>
      <c r="F134" s="399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2.3261809698053122E-3</v>
      </c>
    </row>
    <row r="135" spans="1:20">
      <c r="A135" s="138" t="str">
        <f t="shared" si="17"/>
        <v>418p</v>
      </c>
      <c r="B135" s="398" t="str">
        <f>+VLOOKUP(LEFT($A135,LEN(A135)-1)*1,Master!$D$22:$G$218,4,FALSE)</f>
        <v>Subvencije</v>
      </c>
      <c r="C135" s="399"/>
      <c r="D135" s="399"/>
      <c r="E135" s="399"/>
      <c r="F135" s="399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5.9360353062763611E-3</v>
      </c>
    </row>
    <row r="136" spans="1:20">
      <c r="A136" s="138" t="str">
        <f t="shared" si="17"/>
        <v>419p</v>
      </c>
      <c r="B136" s="398" t="str">
        <f>+VLOOKUP(LEFT($A136,LEN(A136)-1)*1,Master!$D$22:$G$218,4,FALSE)</f>
        <v>Ostali izdaci</v>
      </c>
      <c r="C136" s="399"/>
      <c r="D136" s="399"/>
      <c r="E136" s="399"/>
      <c r="F136" s="399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8.3517090919248034E-3</v>
      </c>
    </row>
    <row r="137" spans="1:20">
      <c r="A137" s="138" t="str">
        <f t="shared" si="17"/>
        <v>440p</v>
      </c>
      <c r="B137" s="398" t="str">
        <f>+VLOOKUP(LEFT($A137,LEN(A137)-1)*1,Master!$D$22:$G$218,4,FALSE)</f>
        <v>Kapitalni izdaci u tekućem budžetu</v>
      </c>
      <c r="C137" s="399"/>
      <c r="D137" s="399"/>
      <c r="E137" s="399"/>
      <c r="F137" s="399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3.8685727242255791E-3</v>
      </c>
    </row>
    <row r="138" spans="1:20">
      <c r="A138" s="138" t="str">
        <f t="shared" si="17"/>
        <v>42p</v>
      </c>
      <c r="B138" s="384" t="str">
        <f>+VLOOKUP(LEFT($A138,LEN(A138)-1)*1,Master!$D$22:$G$218,4,FALSE)</f>
        <v>Transferi za socijalnu zaštitu</v>
      </c>
      <c r="C138" s="385"/>
      <c r="D138" s="385"/>
      <c r="E138" s="385"/>
      <c r="F138" s="385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0.14101436412390717</v>
      </c>
    </row>
    <row r="139" spans="1:20">
      <c r="A139" s="138" t="str">
        <f t="shared" si="17"/>
        <v>421p</v>
      </c>
      <c r="B139" s="398" t="str">
        <f>+VLOOKUP(LEFT($A139,LEN(A139)-1)*1,Master!$D$22:$G$218,4,FALSE)</f>
        <v>Prava iz oblasti socijalne zaštite</v>
      </c>
      <c r="C139" s="399"/>
      <c r="D139" s="399"/>
      <c r="E139" s="399"/>
      <c r="F139" s="399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1.690752353286221E-2</v>
      </c>
    </row>
    <row r="140" spans="1:20">
      <c r="A140" s="138" t="str">
        <f t="shared" si="17"/>
        <v>422p</v>
      </c>
      <c r="B140" s="398" t="str">
        <f>+VLOOKUP(LEFT($A140,LEN(A140)-1)*1,Master!$D$22:$G$218,4,FALSE)</f>
        <v>Sredstva za tehnološke viškove</v>
      </c>
      <c r="C140" s="399"/>
      <c r="D140" s="399"/>
      <c r="E140" s="399"/>
      <c r="F140" s="399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5.4300159213429792E-3</v>
      </c>
    </row>
    <row r="141" spans="1:20">
      <c r="A141" s="138" t="str">
        <f t="shared" si="17"/>
        <v>423p</v>
      </c>
      <c r="B141" s="398" t="str">
        <f>+VLOOKUP(LEFT($A141,LEN(A141)-1)*1,Master!$D$22:$G$218,4,FALSE)</f>
        <v>Prava iz oblasti penzijskog i invalidskog osiguranja</v>
      </c>
      <c r="C141" s="399"/>
      <c r="D141" s="399"/>
      <c r="E141" s="399"/>
      <c r="F141" s="399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0.1124144297645317</v>
      </c>
    </row>
    <row r="142" spans="1:20">
      <c r="A142" s="138" t="str">
        <f t="shared" si="17"/>
        <v>424p</v>
      </c>
      <c r="B142" s="398" t="str">
        <f>+VLOOKUP(LEFT($A142,LEN(A142)-1)*1,Master!$D$22:$G$218,4,FALSE)</f>
        <v>Ostala prava iz oblasti zdravstvene zaštite</v>
      </c>
      <c r="C142" s="399"/>
      <c r="D142" s="399"/>
      <c r="E142" s="399"/>
      <c r="F142" s="399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4.1898270998016818E-3</v>
      </c>
    </row>
    <row r="143" spans="1:20">
      <c r="A143" s="138" t="str">
        <f t="shared" si="17"/>
        <v>425p</v>
      </c>
      <c r="B143" s="398" t="str">
        <f>+VLOOKUP(LEFT($A143,LEN(A143)-1)*1,Master!$D$22:$G$218,4,FALSE)</f>
        <v>Ostala prava iz zdravstvenog osiguranja</v>
      </c>
      <c r="C143" s="399"/>
      <c r="D143" s="399"/>
      <c r="E143" s="399"/>
      <c r="F143" s="399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2.0725678053685644E-3</v>
      </c>
    </row>
    <row r="144" spans="1:20">
      <c r="A144" s="138" t="str">
        <f t="shared" si="17"/>
        <v>43p</v>
      </c>
      <c r="B144" s="392" t="str">
        <f>+VLOOKUP(LEFT($A144,LEN(A144)-1)*1,Master!$D$22:$G$218,4,FALSE)</f>
        <v xml:space="preserve">Transferi institucijama, pojedincima, nevladinom i javnom sektoru </v>
      </c>
      <c r="C144" s="393"/>
      <c r="D144" s="393"/>
      <c r="E144" s="393"/>
      <c r="F144" s="393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3.5835506443954078E-2</v>
      </c>
    </row>
    <row r="145" spans="1:20">
      <c r="A145" s="138" t="str">
        <f t="shared" si="17"/>
        <v>44p</v>
      </c>
      <c r="B145" s="392" t="str">
        <f>+VLOOKUP(LEFT($A145,LEN(A145)-1)*1,Master!$D$22:$G$218,4,FALSE)</f>
        <v>Kapitalni budžet</v>
      </c>
      <c r="C145" s="393"/>
      <c r="D145" s="393"/>
      <c r="E145" s="393"/>
      <c r="F145" s="393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7.9522101896595046E-2</v>
      </c>
    </row>
    <row r="146" spans="1:20">
      <c r="A146" s="138" t="str">
        <f t="shared" si="17"/>
        <v>451p</v>
      </c>
      <c r="B146" s="382" t="str">
        <f>+VLOOKUP(LEFT($A146,LEN(A146)-1)*1,Master!$D$22:$G$218,4,FALSE)</f>
        <v>Pozajmice i krediti</v>
      </c>
      <c r="C146" s="383"/>
      <c r="D146" s="383"/>
      <c r="E146" s="383"/>
      <c r="F146" s="383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6.2847406497025223E-4</v>
      </c>
    </row>
    <row r="147" spans="1:20">
      <c r="A147" s="138" t="str">
        <f t="shared" si="17"/>
        <v>47p</v>
      </c>
      <c r="B147" s="382" t="str">
        <f>+VLOOKUP(LEFT($A147,LEN(A147)-1)*1,Master!$D$22:$G$218,4,FALSE)</f>
        <v>Rezerve</v>
      </c>
      <c r="C147" s="383"/>
      <c r="D147" s="383"/>
      <c r="E147" s="383"/>
      <c r="F147" s="383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3.6465918354235908E-3</v>
      </c>
    </row>
    <row r="148" spans="1:20" ht="13.5" thickBot="1">
      <c r="A148" s="138" t="str">
        <f t="shared" si="17"/>
        <v>462p</v>
      </c>
      <c r="B148" s="386" t="str">
        <f>+VLOOKUP(LEFT($A148,LEN(A148)-1)*1,Master!$D$22:$G$218,4,FALSE)</f>
        <v>Otplata garancija</v>
      </c>
      <c r="C148" s="387"/>
      <c r="D148" s="387"/>
      <c r="E148" s="387"/>
      <c r="F148" s="387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4" t="str">
        <f>+VLOOKUP(LEFT($A149,LEN(A149)-1)*1,Master!$D$22:$G$218,4,FALSE)</f>
        <v>Suficit / deficit</v>
      </c>
      <c r="C149" s="395"/>
      <c r="D149" s="395"/>
      <c r="E149" s="395"/>
      <c r="F149" s="395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-14569126.051244229</v>
      </c>
      <c r="Q149" s="97">
        <f t="shared" si="27"/>
        <v>-29583596.075497597</v>
      </c>
      <c r="R149" s="97">
        <f t="shared" si="27"/>
        <v>26533950.031673178</v>
      </c>
      <c r="S149" s="114">
        <f t="shared" si="20"/>
        <v>-235789554.46661681</v>
      </c>
      <c r="T149" s="115">
        <f t="shared" si="21"/>
        <v>-6.5861164343626377E-2</v>
      </c>
    </row>
    <row r="150" spans="1:20" ht="13.5" thickBot="1">
      <c r="A150" s="139" t="str">
        <f>+CONCATENATE(A57,"p")</f>
        <v>1001p</v>
      </c>
      <c r="B150" s="396" t="str">
        <f>+VLOOKUP(LEFT($A150,LEN(A150)-1)*1,Master!$D$22:$G$218,4,FALSE)</f>
        <v>Primarni bilans</v>
      </c>
      <c r="C150" s="397"/>
      <c r="D150" s="397"/>
      <c r="E150" s="397"/>
      <c r="F150" s="397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-8255302.3870775625</v>
      </c>
      <c r="Q150" s="98">
        <f t="shared" si="28"/>
        <v>-23269772.411330931</v>
      </c>
      <c r="R150" s="98">
        <f t="shared" si="28"/>
        <v>32847773.695839845</v>
      </c>
      <c r="S150" s="114">
        <f t="shared" si="20"/>
        <v>-160023670.49661684</v>
      </c>
      <c r="T150" s="115">
        <f t="shared" si="21"/>
        <v>-4.4698100750430667E-2</v>
      </c>
    </row>
    <row r="151" spans="1:20">
      <c r="A151" s="139" t="str">
        <f>+CONCATENATE(A58,"p")</f>
        <v>46p</v>
      </c>
      <c r="B151" s="384" t="str">
        <f>+VLOOKUP(LEFT($A151,LEN(A151)-1)*1,Master!$D$22:$G$218,4,FALSE)</f>
        <v>Otplata dugova</v>
      </c>
      <c r="C151" s="385"/>
      <c r="D151" s="385"/>
      <c r="E151" s="385"/>
      <c r="F151" s="385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0.11125166458199495</v>
      </c>
    </row>
    <row r="152" spans="1:20">
      <c r="A152" s="139" t="str">
        <f>+CONCATENATE(A59,"p")</f>
        <v>4611p</v>
      </c>
      <c r="B152" s="380" t="str">
        <f>+VLOOKUP(LEFT($A152,LEN(A152)-1)*1,Master!$D$22:$G$218,4,FALSE)</f>
        <v>Otplata hartija od vrijednosti i kredita rezidentima</v>
      </c>
      <c r="C152" s="381"/>
      <c r="D152" s="381"/>
      <c r="E152" s="381"/>
      <c r="F152" s="381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1.30471556436971E-2</v>
      </c>
    </row>
    <row r="153" spans="1:20">
      <c r="A153" s="139" t="str">
        <f>+CONCATENATE(A60,"p")</f>
        <v>4612p</v>
      </c>
      <c r="B153" s="382" t="str">
        <f>+VLOOKUP(LEFT($A153,LEN(A153)-1)*1,Master!$D$22:$G$218,4,FALSE)</f>
        <v>Otplata hartija od vrijednosti i kredita nerezidentima</v>
      </c>
      <c r="C153" s="383"/>
      <c r="D153" s="383"/>
      <c r="E153" s="383"/>
      <c r="F153" s="383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8.8760336987793634E-2</v>
      </c>
    </row>
    <row r="154" spans="1:20" ht="13.5" thickBot="1">
      <c r="A154" s="139" t="str">
        <f>+CONCATENATE(A54,"p")</f>
        <v>4630p</v>
      </c>
      <c r="B154" s="386" t="str">
        <f>+VLOOKUP(LEFT($A154,LEN(A154)-1)*1,Master!$D$22:$G$218,4,FALSE)</f>
        <v>Otplata obaveza iz prethodnih godina</v>
      </c>
      <c r="C154" s="387"/>
      <c r="D154" s="387"/>
      <c r="E154" s="387"/>
      <c r="F154" s="387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9.4441719505041766E-3</v>
      </c>
    </row>
    <row r="155" spans="1:20" ht="13.5" thickBot="1">
      <c r="A155" s="139" t="str">
        <f t="shared" ref="A155:A160" si="30">+CONCATENATE(A61,"p")</f>
        <v>1002p</v>
      </c>
      <c r="B155" s="388" t="str">
        <f>+VLOOKUP(LEFT($A155,LEN(A155)-1)*1,Master!$D$22:$G$218,4,FALSE)</f>
        <v>Nedostajuća sredstva</v>
      </c>
      <c r="C155" s="389"/>
      <c r="D155" s="389"/>
      <c r="E155" s="389"/>
      <c r="F155" s="389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-47760133.082077563</v>
      </c>
      <c r="Q155" s="79">
        <f t="shared" si="31"/>
        <v>-62774603.106330931</v>
      </c>
      <c r="R155" s="79">
        <f t="shared" si="31"/>
        <v>-6657056.9991601557</v>
      </c>
      <c r="S155" s="118">
        <f t="shared" si="20"/>
        <v>-634081638.83661687</v>
      </c>
      <c r="T155" s="119">
        <f t="shared" si="21"/>
        <v>-0.17711282892562133</v>
      </c>
    </row>
    <row r="156" spans="1:20" ht="13.5" thickBot="1">
      <c r="A156" s="139" t="str">
        <f t="shared" si="30"/>
        <v>1003p</v>
      </c>
      <c r="B156" s="390" t="str">
        <f>+VLOOKUP(LEFT($A156,LEN(A156)-1)*1,Master!$D$22:$G$218,4,FALSE)</f>
        <v>Finansiranje</v>
      </c>
      <c r="C156" s="391"/>
      <c r="D156" s="391"/>
      <c r="E156" s="391"/>
      <c r="F156" s="391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47760133.082077563</v>
      </c>
      <c r="Q156" s="97">
        <f t="shared" si="32"/>
        <v>62774603.106330931</v>
      </c>
      <c r="R156" s="97">
        <f t="shared" si="32"/>
        <v>6657056.9991601557</v>
      </c>
      <c r="S156" s="120">
        <f t="shared" si="20"/>
        <v>634081638.83661687</v>
      </c>
      <c r="T156" s="121">
        <f t="shared" si="21"/>
        <v>0.17711282892562133</v>
      </c>
    </row>
    <row r="157" spans="1:20">
      <c r="A157" s="139" t="str">
        <f t="shared" si="30"/>
        <v>7511p</v>
      </c>
      <c r="B157" s="380" t="str">
        <f>+VLOOKUP(LEFT($A157,LEN(A157)-1)*1,Master!$D$22:$G$218,4,FALSE)</f>
        <v>Pozajmice i krediti od domaćih izvora</v>
      </c>
      <c r="C157" s="381"/>
      <c r="D157" s="381"/>
      <c r="E157" s="381"/>
      <c r="F157" s="381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2" t="str">
        <f>+VLOOKUP(LEFT($A158,LEN(A158)-1)*1,Master!$D$22:$G$218,4,FALSE)</f>
        <v>Pozajmice i krediti od inostranih izvora</v>
      </c>
      <c r="C158" s="383"/>
      <c r="D158" s="383"/>
      <c r="E158" s="383"/>
      <c r="F158" s="383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0.17711282892562141</v>
      </c>
    </row>
    <row r="159" spans="1:20">
      <c r="A159" s="139" t="str">
        <f t="shared" si="30"/>
        <v>72p</v>
      </c>
      <c r="B159" s="382" t="str">
        <f>+VLOOKUP(LEFT($A159,LEN(A159)-1)*1,Master!$D$22:$G$218,4,FALSE)</f>
        <v>Primici od prodaje imovine</v>
      </c>
      <c r="C159" s="383"/>
      <c r="D159" s="383"/>
      <c r="E159" s="383"/>
      <c r="F159" s="383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-5080003.4876405299</v>
      </c>
      <c r="Q160" s="101">
        <f t="shared" si="33"/>
        <v>9934466.5366128385</v>
      </c>
      <c r="R160" s="101">
        <f t="shared" si="33"/>
        <v>-46183079.570557937</v>
      </c>
      <c r="S160" s="112">
        <f t="shared" si="20"/>
        <v>-2.6822090148925781E-7</v>
      </c>
      <c r="T160" s="113">
        <f t="shared" si="21"/>
        <v>-7.4919946786195305E-17</v>
      </c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U160"/>
  <sheetViews>
    <sheetView workbookViewId="0">
      <pane ySplit="5" topLeftCell="A6" activePane="bottomLeft" state="frozen"/>
      <selection activeCell="DK219" sqref="DK219"/>
      <selection pane="bottomLeft" activeCell="A6" sqref="A6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425" t="str">
        <f>+Master!G244</f>
        <v>Ostvarenje budžeta</v>
      </c>
      <c r="C7" s="365"/>
      <c r="D7" s="365"/>
      <c r="E7" s="365"/>
      <c r="F7" s="365"/>
      <c r="G7" s="372">
        <v>2014</v>
      </c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6"/>
      <c r="S7" s="261" t="str">
        <f>+Master!G241</f>
        <v>BDP</v>
      </c>
      <c r="T7" s="262">
        <v>3424880000</v>
      </c>
    </row>
    <row r="8" spans="1:20" ht="16.5" customHeight="1">
      <c r="A8" s="170"/>
      <c r="B8" s="366"/>
      <c r="C8" s="367"/>
      <c r="D8" s="367"/>
      <c r="E8" s="367"/>
      <c r="F8" s="368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2" t="s">
        <v>712</v>
      </c>
      <c r="T8" s="376"/>
    </row>
    <row r="9" spans="1:20" ht="13.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0.39471548684625446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0.24327964265025342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3.0484519653243326E-2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1.3145094572656561E-2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4.3195670505243977E-4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0.14528660647964309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4.5685380728667867E-2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6.5024846009203241E-3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1.7435999100698422E-3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0.12972812026990727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7.8869983193571747E-2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4.409926875686155E-2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3.5505236358646139E-3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3.2083446836093524E-3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4.381756394384621E-3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4.9511196158697531E-3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8.6222120629043941E-3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2.1554629797248372E-3</v>
      </c>
    </row>
    <row r="29" spans="1:20" ht="13.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1.5971728732101561E-3</v>
      </c>
    </row>
    <row r="30" spans="1:20" ht="13.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0.4246643949101867</v>
      </c>
    </row>
    <row r="31" spans="1:20" ht="13.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0.40272132702751623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0.20191224472390273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0.1130968723108547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3.4529722384433882E-3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8.3463611425801786E-3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1.5155821707621865E-2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6.2119968495246555E-3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2.1893313324846418E-2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2.349863849244353E-3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5.3802945913433466E-3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7.2344790124033546E-3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1.8790269697040479E-2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0.14369788434047323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1.806338149657798E-2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6.5952025764406327E-3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0.11223483533729647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4.4425310492630403E-3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2.361933880895097E-3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2.8920647170119829E-2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2.1943067882670354E-2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7.2554360152764469E-4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3.9512458013127461E-3</v>
      </c>
    </row>
    <row r="53" spans="1:20" ht="13.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4.4553184199154425E-3</v>
      </c>
    </row>
    <row r="54" spans="1:20" ht="13.5" thickBot="1">
      <c r="A54" s="170">
        <v>4630</v>
      </c>
      <c r="B54" s="346" t="str">
        <f>+VLOOKUP($A54,Master!$D$22:$G$218,4,TRUE)</f>
        <v>Otplata obaveza iz prethodnih godina</v>
      </c>
      <c r="C54" s="347"/>
      <c r="D54" s="347"/>
      <c r="E54" s="347"/>
      <c r="F54" s="347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1.9058442970264655E-2</v>
      </c>
    </row>
    <row r="55" spans="1:20" ht="13.5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-2.9948908063932172E-2</v>
      </c>
    </row>
    <row r="57" spans="1:20" ht="13.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-8.0555947390857519E-3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6.1243299701011424E-2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2.9127104248907985E-2</v>
      </c>
    </row>
    <row r="60" spans="1:20" ht="13.5" thickBot="1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3.2116195452103438E-2</v>
      </c>
    </row>
    <row r="61" spans="1:20" ht="13.5" thickBot="1">
      <c r="A61" s="170">
        <v>1002</v>
      </c>
      <c r="B61" s="336" t="str">
        <f>+VLOOKUP($A61,Master!$D$22:$G$218,4,FALSE)</f>
        <v>Nedostajuća sredstva</v>
      </c>
      <c r="C61" s="337"/>
      <c r="D61" s="337"/>
      <c r="E61" s="337"/>
      <c r="F61" s="337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-9.1192207764943578E-2</v>
      </c>
    </row>
    <row r="62" spans="1:20" ht="13.5" thickBot="1">
      <c r="A62" s="170">
        <v>1003</v>
      </c>
      <c r="B62" s="338" t="str">
        <f>+VLOOKUP($A62,Master!$D$22:$G$218,4,FALSE)</f>
        <v>Finansiranje</v>
      </c>
      <c r="C62" s="339"/>
      <c r="D62" s="339"/>
      <c r="E62" s="339"/>
      <c r="F62" s="339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9.1192207764943578E-2</v>
      </c>
    </row>
    <row r="63" spans="1:20">
      <c r="A63" s="170">
        <v>7511</v>
      </c>
      <c r="B63" s="334" t="str">
        <f>+VLOOKUP($A63,Master!$D$22:$G$218,4,FALSE)</f>
        <v>Pozajmice i krediti od domaćih izvora</v>
      </c>
      <c r="C63" s="335"/>
      <c r="D63" s="335"/>
      <c r="E63" s="335"/>
      <c r="F63" s="335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3.0485961455583847E-2</v>
      </c>
    </row>
    <row r="64" spans="1:20">
      <c r="A64" s="170">
        <v>7512</v>
      </c>
      <c r="B64" s="330" t="str">
        <f>+VLOOKUP($A64,Master!$D$22:$G$218,4,FALSE)</f>
        <v>Pozajmice i krediti od inostranih izvora</v>
      </c>
      <c r="C64" s="331"/>
      <c r="D64" s="331"/>
      <c r="E64" s="331"/>
      <c r="F64" s="331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6.0074368652332337E-2</v>
      </c>
    </row>
    <row r="65" spans="1:20">
      <c r="A65" s="170">
        <v>72</v>
      </c>
      <c r="B65" s="330" t="str">
        <f>+VLOOKUP($A65,Master!$D$22:$G$218,4,FALSE)</f>
        <v>Primici od prodaje imovine</v>
      </c>
      <c r="C65" s="331"/>
      <c r="D65" s="331"/>
      <c r="E65" s="331"/>
      <c r="F65" s="331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1.1442499357641729E-3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-5.1237227873675382E-4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417" t="str">
        <f>+Master!G245</f>
        <v>Plan ostvarenja budžeta</v>
      </c>
      <c r="C102" s="418"/>
      <c r="D102" s="418"/>
      <c r="E102" s="418"/>
      <c r="F102" s="418"/>
      <c r="G102" s="410">
        <v>2014</v>
      </c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2"/>
      <c r="S102" s="116" t="str">
        <f>+S7</f>
        <v>BDP</v>
      </c>
      <c r="T102" s="117">
        <v>3393200615</v>
      </c>
    </row>
    <row r="103" spans="1:21" ht="15.75" customHeight="1">
      <c r="B103" s="419"/>
      <c r="C103" s="420"/>
      <c r="D103" s="420"/>
      <c r="E103" s="420"/>
      <c r="F103" s="421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0" t="str">
        <f>+Master!G239</f>
        <v>Jan - Dec</v>
      </c>
      <c r="T103" s="412">
        <f>+T8</f>
        <v>0</v>
      </c>
    </row>
    <row r="104" spans="1:21" ht="13.5" thickBot="1">
      <c r="B104" s="422"/>
      <c r="C104" s="423"/>
      <c r="D104" s="423"/>
      <c r="E104" s="423"/>
      <c r="F104" s="424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3" t="str">
        <f>+VLOOKUP(LEFT($A105,LEN(A105)-1)*1,Master!$D$22:$G$218,4,FALSE)</f>
        <v>Prihodi budžeta</v>
      </c>
      <c r="C105" s="414"/>
      <c r="D105" s="414"/>
      <c r="E105" s="414"/>
      <c r="F105" s="414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0.37258426556176283</v>
      </c>
      <c r="U105" s="304"/>
    </row>
    <row r="106" spans="1:21">
      <c r="A106" s="138" t="str">
        <f t="shared" si="17"/>
        <v>711p</v>
      </c>
      <c r="B106" s="415" t="str">
        <f>+VLOOKUP(LEFT($A106,LEN(A106)-1)*1,Master!$D$22:$G$218,4,FALSE)</f>
        <v>Porezi</v>
      </c>
      <c r="C106" s="416"/>
      <c r="D106" s="416"/>
      <c r="E106" s="416"/>
      <c r="F106" s="416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0.23295090670608337</v>
      </c>
      <c r="U106" s="303"/>
    </row>
    <row r="107" spans="1:21">
      <c r="A107" s="138" t="str">
        <f t="shared" si="17"/>
        <v>7111p</v>
      </c>
      <c r="B107" s="398" t="str">
        <f>+VLOOKUP(LEFT($A107,LEN(A107)-1)*1,Master!$D$22:$G$218,4,FALSE)</f>
        <v>Porez na dohodak fizičkih lica</v>
      </c>
      <c r="C107" s="399"/>
      <c r="D107" s="399"/>
      <c r="E107" s="399"/>
      <c r="F107" s="399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2.8033582085940211E-2</v>
      </c>
    </row>
    <row r="108" spans="1:21">
      <c r="A108" s="138" t="str">
        <f t="shared" si="17"/>
        <v>7112p</v>
      </c>
      <c r="B108" s="398" t="str">
        <f>+VLOOKUP(LEFT($A108,LEN(A108)-1)*1,Master!$D$22:$G$218,4,FALSE)</f>
        <v>Porez na dobit pravnih lica</v>
      </c>
      <c r="C108" s="399"/>
      <c r="D108" s="399"/>
      <c r="E108" s="399"/>
      <c r="F108" s="399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1.2962685271163078E-2</v>
      </c>
    </row>
    <row r="109" spans="1:21">
      <c r="A109" s="138" t="str">
        <f t="shared" si="17"/>
        <v>7113p</v>
      </c>
      <c r="B109" s="398" t="str">
        <f>+VLOOKUP(LEFT($A109,LEN(A109)-1)*1,Master!$D$22:$G$218,4,FALSE)</f>
        <v>Porez na promet nepokretnosti</v>
      </c>
      <c r="C109" s="399"/>
      <c r="D109" s="399"/>
      <c r="E109" s="399"/>
      <c r="F109" s="399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4.5097541312163927E-4</v>
      </c>
    </row>
    <row r="110" spans="1:21">
      <c r="A110" s="138" t="str">
        <f t="shared" si="17"/>
        <v>7114p</v>
      </c>
      <c r="B110" s="398" t="str">
        <f>+VLOOKUP(LEFT($A110,LEN(A110)-1)*1,Master!$D$22:$G$218,4,FALSE)</f>
        <v>Porez na dodatu vrijednost</v>
      </c>
      <c r="C110" s="399"/>
      <c r="D110" s="399"/>
      <c r="E110" s="399"/>
      <c r="F110" s="399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0.13312747615367285</v>
      </c>
    </row>
    <row r="111" spans="1:21">
      <c r="A111" s="138" t="str">
        <f t="shared" si="17"/>
        <v>7115p</v>
      </c>
      <c r="B111" s="398" t="str">
        <f>+VLOOKUP(LEFT($A111,LEN(A111)-1)*1,Master!$D$22:$G$218,4,FALSE)</f>
        <v>Akcize</v>
      </c>
      <c r="C111" s="399"/>
      <c r="D111" s="399"/>
      <c r="E111" s="399"/>
      <c r="F111" s="399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4.9961455153287156E-2</v>
      </c>
    </row>
    <row r="112" spans="1:21">
      <c r="A112" s="138" t="str">
        <f t="shared" si="17"/>
        <v>7116p</v>
      </c>
      <c r="B112" s="398" t="str">
        <f>+VLOOKUP(LEFT($A112,LEN(A112)-1)*1,Master!$D$22:$G$218,4,FALSE)</f>
        <v>Porez na međunarodnu trgovinu i transakcije</v>
      </c>
      <c r="C112" s="399"/>
      <c r="D112" s="399"/>
      <c r="E112" s="399"/>
      <c r="F112" s="399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6.9302730888551583E-3</v>
      </c>
    </row>
    <row r="113" spans="1:20">
      <c r="A113" s="138" t="str">
        <f t="shared" si="17"/>
        <v>7117p</v>
      </c>
      <c r="B113" s="398" t="str">
        <f>+VLOOKUP(LEFT($A113,LEN(A113)-1)*1,Master!$D$22:$G$218,4,FALSE)</f>
        <v>Lokalni porezi</v>
      </c>
      <c r="C113" s="399"/>
      <c r="D113" s="399"/>
      <c r="E113" s="399"/>
      <c r="F113" s="399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8" t="str">
        <f>+VLOOKUP(LEFT($A114,LEN(A114)-1)*1,Master!$D$22:$G$218,4,FALSE)</f>
        <v>Ostali republički porezi</v>
      </c>
      <c r="C114" s="399"/>
      <c r="D114" s="399"/>
      <c r="E114" s="399"/>
      <c r="F114" s="399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1.4844595400433033E-3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0.11615682117597774</v>
      </c>
    </row>
    <row r="116" spans="1:20">
      <c r="A116" s="138" t="str">
        <f t="shared" si="17"/>
        <v>7121p</v>
      </c>
      <c r="B116" s="398" t="str">
        <f>+VLOOKUP(LEFT($A116,LEN(A116)-1)*1,Master!$D$22:$G$218,4,FALSE)</f>
        <v>Doprinosi za penzijsko i invalidsko osiguranje</v>
      </c>
      <c r="C116" s="399"/>
      <c r="D116" s="399"/>
      <c r="E116" s="399"/>
      <c r="F116" s="399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6.8581204801945489E-2</v>
      </c>
    </row>
    <row r="117" spans="1:20">
      <c r="A117" s="138" t="str">
        <f t="shared" si="17"/>
        <v>7122p</v>
      </c>
      <c r="B117" s="398" t="str">
        <f>+VLOOKUP(LEFT($A117,LEN(A117)-1)*1,Master!$D$22:$G$218,4,FALSE)</f>
        <v>Doprinosi za zdravstveno osiguranje</v>
      </c>
      <c r="C117" s="399"/>
      <c r="D117" s="399"/>
      <c r="E117" s="399"/>
      <c r="F117" s="399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4.0488221140841135E-2</v>
      </c>
    </row>
    <row r="118" spans="1:20">
      <c r="A118" s="138" t="str">
        <f t="shared" si="17"/>
        <v>7123p</v>
      </c>
      <c r="B118" s="398" t="str">
        <f>+VLOOKUP(LEFT($A118,LEN(A118)-1)*1,Master!$D$22:$G$218,4,FALSE)</f>
        <v>Doprinosi za osiguranje od nezaposlenosti</v>
      </c>
      <c r="C118" s="399"/>
      <c r="D118" s="399"/>
      <c r="E118" s="399"/>
      <c r="F118" s="399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3.392056224010914E-3</v>
      </c>
    </row>
    <row r="119" spans="1:20">
      <c r="A119" s="138" t="str">
        <f t="shared" si="17"/>
        <v>7124p</v>
      </c>
      <c r="B119" s="398" t="str">
        <f>+VLOOKUP(LEFT($A119,LEN(A119)-1)*1,Master!$D$22:$G$218,4,FALSE)</f>
        <v>Ostali doprinosi</v>
      </c>
      <c r="C119" s="399"/>
      <c r="D119" s="399"/>
      <c r="E119" s="399"/>
      <c r="F119" s="399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3.6953390091802045E-3</v>
      </c>
    </row>
    <row r="120" spans="1:20">
      <c r="A120" s="138" t="str">
        <f t="shared" si="17"/>
        <v>713p</v>
      </c>
      <c r="B120" s="402" t="str">
        <f>+VLOOKUP(LEFT($A120,LEN(A120)-1)*1,Master!$D$22:$G$218,4,FALSE)</f>
        <v>Takse</v>
      </c>
      <c r="C120" s="403"/>
      <c r="D120" s="403"/>
      <c r="E120" s="403"/>
      <c r="F120" s="403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6.1091329326226429E-3</v>
      </c>
    </row>
    <row r="121" spans="1:20">
      <c r="A121" s="138" t="str">
        <f t="shared" si="17"/>
        <v>714p</v>
      </c>
      <c r="B121" s="402" t="str">
        <f>+VLOOKUP(LEFT($A121,LEN(A121)-1)*1,Master!$D$22:$G$218,4,FALSE)</f>
        <v>Naknade</v>
      </c>
      <c r="C121" s="403"/>
      <c r="D121" s="403"/>
      <c r="E121" s="403"/>
      <c r="F121" s="403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3.802832148358999E-3</v>
      </c>
    </row>
    <row r="122" spans="1:20">
      <c r="A122" s="138" t="str">
        <f t="shared" si="17"/>
        <v>715p</v>
      </c>
      <c r="B122" s="402" t="str">
        <f>+VLOOKUP(LEFT($A122,LEN(A122)-1)*1,Master!$D$22:$G$218,4,FALSE)</f>
        <v>Ostali prihodi</v>
      </c>
      <c r="C122" s="403"/>
      <c r="D122" s="403"/>
      <c r="E122" s="403"/>
      <c r="F122" s="403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9.1713493362506754E-3</v>
      </c>
    </row>
    <row r="123" spans="1:20">
      <c r="A123" s="138" t="str">
        <f t="shared" si="17"/>
        <v>73p</v>
      </c>
      <c r="B123" s="402" t="str">
        <f>+VLOOKUP(LEFT($A123,LEN(A123)-1)*1,Master!$D$22:$G$218,4,FALSE)</f>
        <v>Primici od otplate kredita i sredstva prenesena iz prethodne godine</v>
      </c>
      <c r="C123" s="403"/>
      <c r="D123" s="403"/>
      <c r="E123" s="403"/>
      <c r="F123" s="403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2.0573749991726151E-3</v>
      </c>
    </row>
    <row r="124" spans="1:20" ht="13.5" thickBot="1">
      <c r="A124" s="138" t="str">
        <f t="shared" si="17"/>
        <v>74p</v>
      </c>
      <c r="B124" s="404" t="str">
        <f>+VLOOKUP(LEFT($A124,LEN(A124)-1)*1,Master!$D$22:$G$218,4,FALSE)</f>
        <v>Donacije i transferi</v>
      </c>
      <c r="C124" s="405"/>
      <c r="D124" s="405"/>
      <c r="E124" s="405"/>
      <c r="F124" s="405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2.3358482632968164E-3</v>
      </c>
    </row>
    <row r="125" spans="1:20" ht="13.5" thickBot="1">
      <c r="A125" s="138" t="str">
        <f t="shared" si="17"/>
        <v>4p</v>
      </c>
      <c r="B125" s="390" t="str">
        <f>+VLOOKUP(LEFT($A125,LEN(A125)-1)*1,Master!$D$22:$G$218,4,FALSE)</f>
        <v>Budžetki izdaci</v>
      </c>
      <c r="C125" s="391"/>
      <c r="D125" s="391"/>
      <c r="E125" s="391"/>
      <c r="F125" s="391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0.38762413205781965</v>
      </c>
    </row>
    <row r="126" spans="1:20" ht="13.5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0.36126685822632765</v>
      </c>
    </row>
    <row r="127" spans="1:20">
      <c r="A127" s="138" t="str">
        <f t="shared" si="17"/>
        <v>40p</v>
      </c>
      <c r="B127" s="400" t="str">
        <f>+VLOOKUP(LEFT($A127,LEN(A127)-1)*1,Master!$D$22:$G$218,4,FALSE)</f>
        <v>Tekući budžetski izdaci</v>
      </c>
      <c r="C127" s="401"/>
      <c r="D127" s="401"/>
      <c r="E127" s="401"/>
      <c r="F127" s="401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0.18456633255471716</v>
      </c>
    </row>
    <row r="128" spans="1:20">
      <c r="A128" s="138" t="str">
        <f t="shared" si="17"/>
        <v>411p</v>
      </c>
      <c r="B128" s="398" t="str">
        <f>+VLOOKUP(LEFT($A128,LEN(A128)-1)*1,Master!$D$22:$G$218,4,FALSE)</f>
        <v>Bruto zarade i doprinosi na teret poslodavca</v>
      </c>
      <c r="C128" s="399"/>
      <c r="D128" s="399"/>
      <c r="E128" s="399"/>
      <c r="F128" s="399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0.11280503016748028</v>
      </c>
    </row>
    <row r="129" spans="1:20">
      <c r="A129" s="138" t="str">
        <f t="shared" si="17"/>
        <v>412p</v>
      </c>
      <c r="B129" s="398" t="str">
        <f>+VLOOKUP(LEFT($A129,LEN(A129)-1)*1,Master!$D$22:$G$218,4,FALSE)</f>
        <v>Ostala lična primanja</v>
      </c>
      <c r="C129" s="399"/>
      <c r="D129" s="399"/>
      <c r="E129" s="399"/>
      <c r="F129" s="399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3.3514061689752638E-3</v>
      </c>
    </row>
    <row r="130" spans="1:20">
      <c r="A130" s="138" t="str">
        <f t="shared" si="17"/>
        <v>413p</v>
      </c>
      <c r="B130" s="398" t="str">
        <f>+VLOOKUP(LEFT($A130,LEN(A130)-1)*1,Master!$D$22:$G$218,4,FALSE)</f>
        <v>Rashodi za materijal</v>
      </c>
      <c r="C130" s="399"/>
      <c r="D130" s="399"/>
      <c r="E130" s="399"/>
      <c r="F130" s="399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8.9943968585544237E-3</v>
      </c>
    </row>
    <row r="131" spans="1:20">
      <c r="A131" s="138" t="str">
        <f t="shared" si="17"/>
        <v>414p</v>
      </c>
      <c r="B131" s="398" t="str">
        <f>+VLOOKUP(LEFT($A131,LEN(A131)-1)*1,Master!$D$22:$G$218,4,FALSE)</f>
        <v>Rashodi za usluge</v>
      </c>
      <c r="C131" s="399"/>
      <c r="D131" s="399"/>
      <c r="E131" s="399"/>
      <c r="F131" s="399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1.2456649410063265E-2</v>
      </c>
    </row>
    <row r="132" spans="1:20">
      <c r="A132" s="138" t="str">
        <f t="shared" si="17"/>
        <v>415p</v>
      </c>
      <c r="B132" s="398" t="str">
        <f>+VLOOKUP(LEFT($A132,LEN(A132)-1)*1,Master!$D$22:$G$218,4,FALSE)</f>
        <v>Rashodi za tekuće održavanje</v>
      </c>
      <c r="C132" s="399"/>
      <c r="D132" s="399"/>
      <c r="E132" s="399"/>
      <c r="F132" s="399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6.3228210039475837E-3</v>
      </c>
    </row>
    <row r="133" spans="1:20">
      <c r="A133" s="138" t="str">
        <f t="shared" si="17"/>
        <v>416p</v>
      </c>
      <c r="B133" s="398" t="str">
        <f>+VLOOKUP(LEFT($A133,LEN(A133)-1)*1,Master!$D$22:$G$218,4,FALSE)</f>
        <v>Kamate</v>
      </c>
      <c r="C133" s="399"/>
      <c r="D133" s="399"/>
      <c r="E133" s="399"/>
      <c r="F133" s="399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2.2063652487094437E-2</v>
      </c>
    </row>
    <row r="134" spans="1:20">
      <c r="A134" s="138" t="str">
        <f t="shared" si="17"/>
        <v>417p</v>
      </c>
      <c r="B134" s="398" t="str">
        <f>+VLOOKUP(LEFT($A134,LEN(A134)-1)*1,Master!$D$22:$G$218,4,FALSE)</f>
        <v>Renta</v>
      </c>
      <c r="C134" s="399"/>
      <c r="D134" s="399"/>
      <c r="E134" s="399"/>
      <c r="F134" s="399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2.3790036848006357E-3</v>
      </c>
    </row>
    <row r="135" spans="1:20">
      <c r="A135" s="138" t="str">
        <f t="shared" si="17"/>
        <v>418p</v>
      </c>
      <c r="B135" s="398" t="str">
        <f>+VLOOKUP(LEFT($A135,LEN(A135)-1)*1,Master!$D$22:$G$218,4,FALSE)</f>
        <v>Subvencije</v>
      </c>
      <c r="C135" s="399"/>
      <c r="D135" s="399"/>
      <c r="E135" s="399"/>
      <c r="F135" s="399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5.5110252038027613E-3</v>
      </c>
    </row>
    <row r="136" spans="1:20">
      <c r="A136" s="138" t="str">
        <f t="shared" si="17"/>
        <v>419p</v>
      </c>
      <c r="B136" s="398" t="str">
        <f>+VLOOKUP(LEFT($A136,LEN(A136)-1)*1,Master!$D$22:$G$218,4,FALSE)</f>
        <v>Ostali izdaci</v>
      </c>
      <c r="C136" s="399"/>
      <c r="D136" s="399"/>
      <c r="E136" s="399"/>
      <c r="F136" s="399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7.6609385512884072E-3</v>
      </c>
    </row>
    <row r="137" spans="1:20">
      <c r="A137" s="138" t="str">
        <f t="shared" si="17"/>
        <v>440p</v>
      </c>
      <c r="B137" s="398" t="str">
        <f>+VLOOKUP(LEFT($A137,LEN(A137)-1)*1,Master!$D$22:$G$218,4,FALSE)</f>
        <v>Kapitalni izdaci u tekućem budžetu</v>
      </c>
      <c r="C137" s="399"/>
      <c r="D137" s="399"/>
      <c r="E137" s="399"/>
      <c r="F137" s="399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3.0214090187101446E-3</v>
      </c>
    </row>
    <row r="138" spans="1:20">
      <c r="A138" s="138" t="str">
        <f t="shared" si="17"/>
        <v>42p</v>
      </c>
      <c r="B138" s="384" t="str">
        <f>+VLOOKUP(LEFT($A138,LEN(A138)-1)*1,Master!$D$22:$G$218,4,FALSE)</f>
        <v>Transferi za socijalnu zaštitu</v>
      </c>
      <c r="C138" s="385"/>
      <c r="D138" s="385"/>
      <c r="E138" s="385"/>
      <c r="F138" s="385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0.14444984903704661</v>
      </c>
    </row>
    <row r="139" spans="1:20">
      <c r="A139" s="138" t="str">
        <f t="shared" si="17"/>
        <v>421p</v>
      </c>
      <c r="B139" s="398" t="str">
        <f>+VLOOKUP(LEFT($A139,LEN(A139)-1)*1,Master!$D$22:$G$218,4,FALSE)</f>
        <v>Prava iz oblasti socijalne zaštite</v>
      </c>
      <c r="C139" s="399"/>
      <c r="D139" s="399"/>
      <c r="E139" s="399"/>
      <c r="F139" s="399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1.7123227675130227E-2</v>
      </c>
    </row>
    <row r="140" spans="1:20">
      <c r="A140" s="138" t="str">
        <f t="shared" si="17"/>
        <v>422p</v>
      </c>
      <c r="B140" s="398" t="str">
        <f>+VLOOKUP(LEFT($A140,LEN(A140)-1)*1,Master!$D$22:$G$218,4,FALSE)</f>
        <v>Sredstva za tehnološke viškove</v>
      </c>
      <c r="C140" s="399"/>
      <c r="D140" s="399"/>
      <c r="E140" s="399"/>
      <c r="F140" s="399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5.0390448716451383E-3</v>
      </c>
    </row>
    <row r="141" spans="1:20">
      <c r="A141" s="138" t="str">
        <f t="shared" si="17"/>
        <v>423p</v>
      </c>
      <c r="B141" s="398" t="str">
        <f>+VLOOKUP(LEFT($A141,LEN(A141)-1)*1,Master!$D$22:$G$218,4,FALSE)</f>
        <v>Prava iz oblasti penzijskog i invalidskog osiguranja</v>
      </c>
      <c r="C141" s="399"/>
      <c r="D141" s="399"/>
      <c r="E141" s="399"/>
      <c r="F141" s="399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0.11600998428266103</v>
      </c>
    </row>
    <row r="142" spans="1:20">
      <c r="A142" s="138" t="str">
        <f t="shared" si="17"/>
        <v>424p</v>
      </c>
      <c r="B142" s="398" t="str">
        <f>+VLOOKUP(LEFT($A142,LEN(A142)-1)*1,Master!$D$22:$G$218,4,FALSE)</f>
        <v>Ostala prava iz oblasti zdravstvene zaštite</v>
      </c>
      <c r="C142" s="399"/>
      <c r="D142" s="399"/>
      <c r="E142" s="399"/>
      <c r="F142" s="399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4.2337249772254797E-3</v>
      </c>
    </row>
    <row r="143" spans="1:20">
      <c r="A143" s="138" t="str">
        <f t="shared" si="17"/>
        <v>425p</v>
      </c>
      <c r="B143" s="398" t="str">
        <f>+VLOOKUP(LEFT($A143,LEN(A143)-1)*1,Master!$D$22:$G$218,4,FALSE)</f>
        <v>Ostala prava iz zdravstvenog osiguranja</v>
      </c>
      <c r="C143" s="399"/>
      <c r="D143" s="399"/>
      <c r="E143" s="399"/>
      <c r="F143" s="399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2.0438672303847135E-3</v>
      </c>
    </row>
    <row r="144" spans="1:20">
      <c r="A144" s="138" t="str">
        <f t="shared" si="17"/>
        <v>43p</v>
      </c>
      <c r="B144" s="392" t="str">
        <f>+VLOOKUP(LEFT($A144,LEN(A144)-1)*1,Master!$D$22:$G$218,4,FALSE)</f>
        <v xml:space="preserve">Transferi institucijama, pojedincima, nevladinom i javnom sektoru </v>
      </c>
      <c r="C144" s="393"/>
      <c r="D144" s="393"/>
      <c r="E144" s="393"/>
      <c r="F144" s="393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2.904044743821255E-2</v>
      </c>
    </row>
    <row r="145" spans="1:20">
      <c r="A145" s="138" t="str">
        <f t="shared" si="17"/>
        <v>44p</v>
      </c>
      <c r="B145" s="392" t="str">
        <f>+VLOOKUP(LEFT($A145,LEN(A145)-1)*1,Master!$D$22:$G$218,4,FALSE)</f>
        <v>Kapitalni budžet</v>
      </c>
      <c r="C145" s="393"/>
      <c r="D145" s="393"/>
      <c r="E145" s="393"/>
      <c r="F145" s="393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2.6357273831491907E-2</v>
      </c>
    </row>
    <row r="146" spans="1:20">
      <c r="A146" s="138" t="str">
        <f t="shared" si="17"/>
        <v>451p</v>
      </c>
      <c r="B146" s="382" t="str">
        <f>+VLOOKUP(LEFT($A146,LEN(A146)-1)*1,Master!$D$22:$G$218,4,FALSE)</f>
        <v>Pozajmice i krediti</v>
      </c>
      <c r="C146" s="383"/>
      <c r="D146" s="383"/>
      <c r="E146" s="383"/>
      <c r="F146" s="383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6.2483941043189818E-4</v>
      </c>
    </row>
    <row r="147" spans="1:20">
      <c r="A147" s="138" t="str">
        <f t="shared" si="17"/>
        <v>47p</v>
      </c>
      <c r="B147" s="382" t="str">
        <f>+VLOOKUP(LEFT($A147,LEN(A147)-1)*1,Master!$D$22:$G$218,4,FALSE)</f>
        <v>Rezerve</v>
      </c>
      <c r="C147" s="383"/>
      <c r="D147" s="383"/>
      <c r="E147" s="383"/>
      <c r="F147" s="383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2.5853897859195061E-3</v>
      </c>
    </row>
    <row r="148" spans="1:20" ht="13.5" thickBot="1">
      <c r="A148" s="138" t="str">
        <f t="shared" si="17"/>
        <v>462p</v>
      </c>
      <c r="B148" s="386" t="str">
        <f>+VLOOKUP(LEFT($A148,LEN(A148)-1)*1,Master!$D$22:$G$218,4,FALSE)</f>
        <v>Otplata garancija</v>
      </c>
      <c r="C148" s="387"/>
      <c r="D148" s="387"/>
      <c r="E148" s="387"/>
      <c r="F148" s="387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4" t="str">
        <f>+VLOOKUP(LEFT($A149,LEN(A149)-1)*1,Master!$D$22:$G$218,4,FALSE)</f>
        <v>Suficit / deficit</v>
      </c>
      <c r="C149" s="395"/>
      <c r="D149" s="395"/>
      <c r="E149" s="395"/>
      <c r="F149" s="395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-1.5039866496056759E-2</v>
      </c>
    </row>
    <row r="150" spans="1:20" ht="13.5" thickBot="1">
      <c r="A150" s="139" t="str">
        <f>+CONCATENATE(A57,"p")</f>
        <v>1001p</v>
      </c>
      <c r="B150" s="396" t="str">
        <f>+VLOOKUP(LEFT($A150,LEN(A150)-1)*1,Master!$D$22:$G$218,4,FALSE)</f>
        <v>Primarni bilans</v>
      </c>
      <c r="C150" s="397"/>
      <c r="D150" s="397"/>
      <c r="E150" s="397"/>
      <c r="F150" s="397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7.0237859910376853E-3</v>
      </c>
    </row>
    <row r="151" spans="1:20">
      <c r="A151" s="139" t="str">
        <f>+CONCATENATE(A58,"p")</f>
        <v>46p</v>
      </c>
      <c r="B151" s="384" t="str">
        <f>+VLOOKUP(LEFT($A151,LEN(A151)-1)*1,Master!$D$22:$G$218,4,FALSE)</f>
        <v>Otplata dugova</v>
      </c>
      <c r="C151" s="385"/>
      <c r="D151" s="385"/>
      <c r="E151" s="385"/>
      <c r="F151" s="385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5.0053404933895498E-2</v>
      </c>
    </row>
    <row r="152" spans="1:20">
      <c r="A152" s="139" t="str">
        <f>+CONCATENATE(A59,"p")</f>
        <v>4611p</v>
      </c>
      <c r="B152" s="380" t="str">
        <f>+VLOOKUP(LEFT($A152,LEN(A152)-1)*1,Master!$D$22:$G$218,4,FALSE)</f>
        <v>Otplata hartija od vrijednosti i kredita rezidentima</v>
      </c>
      <c r="C152" s="381"/>
      <c r="D152" s="381"/>
      <c r="E152" s="381"/>
      <c r="F152" s="381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8.7618676479175889E-3</v>
      </c>
    </row>
    <row r="153" spans="1:20">
      <c r="A153" s="139" t="str">
        <f>+CONCATENATE(A60,"p")</f>
        <v>4612p</v>
      </c>
      <c r="B153" s="382" t="str">
        <f>+VLOOKUP(LEFT($A153,LEN(A153)-1)*1,Master!$D$22:$G$218,4,FALSE)</f>
        <v>Otplata hartija od vrijednosti i kredita nerezidentima</v>
      </c>
      <c r="C153" s="383"/>
      <c r="D153" s="383"/>
      <c r="E153" s="383"/>
      <c r="F153" s="383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3.1557426902548404E-2</v>
      </c>
    </row>
    <row r="154" spans="1:20" ht="13.5" thickBot="1">
      <c r="A154" s="139" t="str">
        <f>+CONCATENATE(A54,"p")</f>
        <v>4630p</v>
      </c>
      <c r="B154" s="386" t="str">
        <f>+VLOOKUP(LEFT($A154,LEN(A154)-1)*1,Master!$D$22:$G$218,4,FALSE)</f>
        <v>Otplata obaveza iz prethodnih godina</v>
      </c>
      <c r="C154" s="387"/>
      <c r="D154" s="387"/>
      <c r="E154" s="387"/>
      <c r="F154" s="387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9.7341103834294885E-3</v>
      </c>
    </row>
    <row r="155" spans="1:20" ht="13.5" thickBot="1">
      <c r="A155" s="139" t="str">
        <f t="shared" ref="A155:A160" si="30">+CONCATENATE(A61,"p")</f>
        <v>1002p</v>
      </c>
      <c r="B155" s="388" t="str">
        <f>+VLOOKUP(LEFT($A155,LEN(A155)-1)*1,Master!$D$22:$G$218,4,FALSE)</f>
        <v>Nedostajuća sredstva</v>
      </c>
      <c r="C155" s="389"/>
      <c r="D155" s="389"/>
      <c r="E155" s="389"/>
      <c r="F155" s="389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-6.5093271429952262E-2</v>
      </c>
    </row>
    <row r="156" spans="1:20" ht="13.5" thickBot="1">
      <c r="A156" s="139" t="str">
        <f t="shared" si="30"/>
        <v>1003p</v>
      </c>
      <c r="B156" s="390" t="str">
        <f>+VLOOKUP(LEFT($A156,LEN(A156)-1)*1,Master!$D$22:$G$218,4,FALSE)</f>
        <v>Finansiranje</v>
      </c>
      <c r="C156" s="391"/>
      <c r="D156" s="391"/>
      <c r="E156" s="391"/>
      <c r="F156" s="391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6.5093271429952262E-2</v>
      </c>
    </row>
    <row r="157" spans="1:20">
      <c r="A157" s="139" t="str">
        <f t="shared" si="30"/>
        <v>7511p</v>
      </c>
      <c r="B157" s="380" t="str">
        <f>+VLOOKUP(LEFT($A157,LEN(A157)-1)*1,Master!$D$22:$G$218,4,FALSE)</f>
        <v>Pozajmice i krediti od domaćih izvora</v>
      </c>
      <c r="C157" s="381"/>
      <c r="D157" s="381"/>
      <c r="E157" s="381"/>
      <c r="F157" s="381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2" t="str">
        <f>+VLOOKUP(LEFT($A158,LEN(A158)-1)*1,Master!$D$22:$G$218,4,FALSE)</f>
        <v>Pozajmice i krediti od inostranih izvora</v>
      </c>
      <c r="C158" s="383"/>
      <c r="D158" s="383"/>
      <c r="E158" s="383"/>
      <c r="F158" s="383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6.6564544119160227E-2</v>
      </c>
    </row>
    <row r="159" spans="1:20">
      <c r="A159" s="139" t="str">
        <f t="shared" si="30"/>
        <v>72p</v>
      </c>
      <c r="B159" s="382" t="str">
        <f>+VLOOKUP(LEFT($A159,LEN(A159)-1)*1,Master!$D$22:$G$218,4,FALSE)</f>
        <v>Primici od prodaje imovine</v>
      </c>
      <c r="C159" s="383"/>
      <c r="D159" s="383"/>
      <c r="E159" s="383"/>
      <c r="F159" s="383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1.4599051645605102E-3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-2.9311778537684857E-3</v>
      </c>
    </row>
  </sheetData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0"/>
  <sheetViews>
    <sheetView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7" t="str">
        <f>+Master!G244</f>
        <v>Ostvarenje budžeta</v>
      </c>
      <c r="C7" s="418"/>
      <c r="D7" s="418"/>
      <c r="E7" s="418"/>
      <c r="F7" s="418"/>
      <c r="G7" s="410">
        <v>2013</v>
      </c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2"/>
      <c r="S7" s="116" t="str">
        <f>+Master!G241</f>
        <v>BDP</v>
      </c>
      <c r="T7" s="117">
        <v>3327000000</v>
      </c>
    </row>
    <row r="8" spans="1:20" ht="16.5" customHeight="1">
      <c r="B8" s="419"/>
      <c r="C8" s="420"/>
      <c r="D8" s="420"/>
      <c r="E8" s="420"/>
      <c r="F8" s="421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0" t="s">
        <v>713</v>
      </c>
      <c r="T8" s="412"/>
    </row>
    <row r="9" spans="1:20" ht="13.5" thickBot="1">
      <c r="B9" s="422"/>
      <c r="C9" s="423"/>
      <c r="D9" s="423"/>
      <c r="E9" s="423"/>
      <c r="F9" s="424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3" t="str">
        <f>+VLOOKUP($A10,Master!$D$22:$G$218,4,FALSE)</f>
        <v>Prihodi budžeta</v>
      </c>
      <c r="C10" s="414"/>
      <c r="D10" s="414"/>
      <c r="E10" s="414"/>
      <c r="F10" s="414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415" t="str">
        <f>+VLOOKUP($A11,Master!$D$22:$G$218,4,FALSE)</f>
        <v>Porezi</v>
      </c>
      <c r="C11" s="416"/>
      <c r="D11" s="416"/>
      <c r="E11" s="416"/>
      <c r="F11" s="416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8" t="str">
        <f>+VLOOKUP($A12,Master!$D$22:$G$218,4,FALSE)</f>
        <v>Porez na dohodak fizičkih lica</v>
      </c>
      <c r="C12" s="399"/>
      <c r="D12" s="399"/>
      <c r="E12" s="399"/>
      <c r="F12" s="399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8" t="str">
        <f>+VLOOKUP($A13,Master!$D$22:$G$218,4,FALSE)</f>
        <v>Porez na dobit pravnih lica</v>
      </c>
      <c r="C13" s="399"/>
      <c r="D13" s="399"/>
      <c r="E13" s="399"/>
      <c r="F13" s="399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8" t="str">
        <f>+VLOOKUP($A14,Master!$D$22:$G$218,4,FALSE)</f>
        <v>Porez na promet nepokretnosti</v>
      </c>
      <c r="C14" s="399"/>
      <c r="D14" s="399"/>
      <c r="E14" s="399"/>
      <c r="F14" s="399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8" t="str">
        <f>+VLOOKUP($A15,Master!$D$22:$G$218,4,FALSE)</f>
        <v>Porez na dodatu vrijednost</v>
      </c>
      <c r="C15" s="399"/>
      <c r="D15" s="399"/>
      <c r="E15" s="399"/>
      <c r="F15" s="399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8" t="str">
        <f>+VLOOKUP($A16,Master!$D$22:$G$218,4,FALSE)</f>
        <v>Akcize</v>
      </c>
      <c r="C16" s="399"/>
      <c r="D16" s="399"/>
      <c r="E16" s="399"/>
      <c r="F16" s="399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8" t="str">
        <f>+VLOOKUP($A17,Master!$D$22:$G$218,4,FALSE)</f>
        <v>Porez na međunarodnu trgovinu i transakcije</v>
      </c>
      <c r="C17" s="399"/>
      <c r="D17" s="399"/>
      <c r="E17" s="399"/>
      <c r="F17" s="399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8" t="str">
        <f>+VLOOKUP($A18,Master!$D$22:$G$218,4,FALSE)</f>
        <v>Lokalni porezi</v>
      </c>
      <c r="C18" s="399"/>
      <c r="D18" s="399"/>
      <c r="E18" s="399"/>
      <c r="F18" s="399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8" t="str">
        <f>+VLOOKUP($A19,Master!$D$22:$G$218,4,FALSE)</f>
        <v>Ostali republički porezi</v>
      </c>
      <c r="C19" s="399"/>
      <c r="D19" s="399"/>
      <c r="E19" s="399"/>
      <c r="F19" s="399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8" t="str">
        <f>+VLOOKUP($A21,Master!$D$22:$G$218,4,FALSE)</f>
        <v>Doprinosi za penzijsko i invalidsko osiguranje</v>
      </c>
      <c r="C21" s="399"/>
      <c r="D21" s="399"/>
      <c r="E21" s="399"/>
      <c r="F21" s="399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8" t="str">
        <f>+VLOOKUP($A22,Master!$D$22:$G$218,4,FALSE)</f>
        <v>Doprinosi za zdravstveno osiguranje</v>
      </c>
      <c r="C22" s="399"/>
      <c r="D22" s="399"/>
      <c r="E22" s="399"/>
      <c r="F22" s="399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8" t="str">
        <f>+VLOOKUP($A23,Master!$D$22:$G$218,4,FALSE)</f>
        <v>Doprinosi za osiguranje od nezaposlenosti</v>
      </c>
      <c r="C23" s="399"/>
      <c r="D23" s="399"/>
      <c r="E23" s="399"/>
      <c r="F23" s="399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8" t="str">
        <f>+VLOOKUP($A24,Master!$D$22:$G$218,4,FALSE)</f>
        <v>Ostali doprinosi</v>
      </c>
      <c r="C24" s="399"/>
      <c r="D24" s="399"/>
      <c r="E24" s="399"/>
      <c r="F24" s="399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2" t="str">
        <f>+VLOOKUP($A25,Master!$D$22:$G$218,4,FALSE)</f>
        <v>Takse</v>
      </c>
      <c r="C25" s="403"/>
      <c r="D25" s="403"/>
      <c r="E25" s="403"/>
      <c r="F25" s="403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2" t="str">
        <f>+VLOOKUP($A26,Master!$D$22:$G$218,4,FALSE)</f>
        <v>Naknade</v>
      </c>
      <c r="C26" s="403"/>
      <c r="D26" s="403"/>
      <c r="E26" s="403"/>
      <c r="F26" s="403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2" t="str">
        <f>+VLOOKUP($A27,Master!$D$22:$G$218,4,FALSE)</f>
        <v>Ostali prihodi</v>
      </c>
      <c r="C27" s="403"/>
      <c r="D27" s="403"/>
      <c r="E27" s="403"/>
      <c r="F27" s="403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2" t="str">
        <f>+VLOOKUP($A28,Master!$D$22:$G$218,4,FALSE)</f>
        <v>Primici od otplate kredita i sredstva prenesena iz prethodne godine</v>
      </c>
      <c r="C28" s="403"/>
      <c r="D28" s="403"/>
      <c r="E28" s="403"/>
      <c r="F28" s="403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404" t="str">
        <f>+VLOOKUP($A29,Master!$D$22:$G$218,4,FALSE)</f>
        <v>Donacije i transferi</v>
      </c>
      <c r="C29" s="405"/>
      <c r="D29" s="405"/>
      <c r="E29" s="405"/>
      <c r="F29" s="405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390" t="str">
        <f>+VLOOKUP($A30,Master!$D$22:$G$218,4,FALSE)</f>
        <v>Budžetki izdaci</v>
      </c>
      <c r="C30" s="391"/>
      <c r="D30" s="391"/>
      <c r="E30" s="391"/>
      <c r="F30" s="391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400" t="str">
        <f>+VLOOKUP($A32,Master!$D$22:$G$218,4,FALSE)</f>
        <v>Tekući budžetski izdaci</v>
      </c>
      <c r="C32" s="401"/>
      <c r="D32" s="401"/>
      <c r="E32" s="401"/>
      <c r="F32" s="4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8" t="str">
        <f>+VLOOKUP($A33,Master!$D$22:$G$218,4,FALSE)</f>
        <v>Bruto zarade i doprinosi na teret poslodavca</v>
      </c>
      <c r="C33" s="399"/>
      <c r="D33" s="399"/>
      <c r="E33" s="399"/>
      <c r="F33" s="399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8" t="str">
        <f>+VLOOKUP($A34,Master!$D$22:$G$218,4,FALSE)</f>
        <v>Ostala lična primanja</v>
      </c>
      <c r="C34" s="399"/>
      <c r="D34" s="399"/>
      <c r="E34" s="399"/>
      <c r="F34" s="399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8" t="str">
        <f>+VLOOKUP($A35,Master!$D$22:$G$218,4,FALSE)</f>
        <v>Rashodi za materijal</v>
      </c>
      <c r="C35" s="399"/>
      <c r="D35" s="399"/>
      <c r="E35" s="399"/>
      <c r="F35" s="399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8" t="str">
        <f>+VLOOKUP($A36,Master!$D$22:$G$218,4,FALSE)</f>
        <v>Rashodi za usluge</v>
      </c>
      <c r="C36" s="399"/>
      <c r="D36" s="399"/>
      <c r="E36" s="399"/>
      <c r="F36" s="399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8" t="str">
        <f>+VLOOKUP($A37,Master!$D$22:$G$218,4,FALSE)</f>
        <v>Rashodi za tekuće održavanje</v>
      </c>
      <c r="C37" s="399"/>
      <c r="D37" s="399"/>
      <c r="E37" s="399"/>
      <c r="F37" s="399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8" t="str">
        <f>+VLOOKUP($A38,Master!$D$22:$G$218,4,FALSE)</f>
        <v>Kamate</v>
      </c>
      <c r="C38" s="399"/>
      <c r="D38" s="399"/>
      <c r="E38" s="399"/>
      <c r="F38" s="399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8" t="str">
        <f>+VLOOKUP($A39,Master!$D$22:$G$218,4,FALSE)</f>
        <v>Renta</v>
      </c>
      <c r="C39" s="399"/>
      <c r="D39" s="399"/>
      <c r="E39" s="399"/>
      <c r="F39" s="399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8" t="str">
        <f>+VLOOKUP($A40,Master!$D$22:$G$218,4,FALSE)</f>
        <v>Subvencije</v>
      </c>
      <c r="C40" s="399"/>
      <c r="D40" s="399"/>
      <c r="E40" s="399"/>
      <c r="F40" s="399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8" t="str">
        <f>+VLOOKUP($A41,Master!$D$22:$G$218,4,FALSE)</f>
        <v>Ostali izdaci</v>
      </c>
      <c r="C41" s="399"/>
      <c r="D41" s="399"/>
      <c r="E41" s="399"/>
      <c r="F41" s="399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8" t="str">
        <f>+VLOOKUP($A42,Master!$D$22:$G$218,4,FALSE)</f>
        <v>Kapitalni izdaci u tekućem budžetu</v>
      </c>
      <c r="C42" s="399"/>
      <c r="D42" s="399"/>
      <c r="E42" s="399"/>
      <c r="F42" s="399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8" t="str">
        <f>+VLOOKUP($A44,Master!$D$22:$G$218,4,FALSE)</f>
        <v>Prava iz oblasti socijalne zaštite</v>
      </c>
      <c r="C44" s="399"/>
      <c r="D44" s="399"/>
      <c r="E44" s="399"/>
      <c r="F44" s="399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8" t="str">
        <f>+VLOOKUP($A45,Master!$D$22:$G$218,4,FALSE)</f>
        <v>Sredstva za tehnološke viškove</v>
      </c>
      <c r="C45" s="399"/>
      <c r="D45" s="399"/>
      <c r="E45" s="399"/>
      <c r="F45" s="399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8" t="str">
        <f>+VLOOKUP($A46,Master!$D$22:$G$218,4,FALSE)</f>
        <v>Prava iz oblasti penzijskog i invalidskog osiguranja</v>
      </c>
      <c r="C46" s="399"/>
      <c r="D46" s="399"/>
      <c r="E46" s="399"/>
      <c r="F46" s="399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8" t="str">
        <f>+VLOOKUP($A47,Master!$D$22:$G$218,4,FALSE)</f>
        <v>Ostala prava iz oblasti zdravstvene zaštite</v>
      </c>
      <c r="C47" s="399"/>
      <c r="D47" s="399"/>
      <c r="E47" s="399"/>
      <c r="F47" s="399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8" t="str">
        <f>+VLOOKUP($A48,Master!$D$22:$G$218,4,FALSE)</f>
        <v>Ostala prava iz zdravstvenog osiguranja</v>
      </c>
      <c r="C48" s="399"/>
      <c r="D48" s="399"/>
      <c r="E48" s="399"/>
      <c r="F48" s="399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92" t="str">
        <f>+VLOOKUP($A49,Master!$D$22:$G$218,4,FALSE)</f>
        <v xml:space="preserve">Transferi institucijama, pojedincima, nevladinom i javnom sektoru </v>
      </c>
      <c r="C49" s="393"/>
      <c r="D49" s="393"/>
      <c r="E49" s="393"/>
      <c r="F49" s="393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92" t="str">
        <f>+VLOOKUP($A50,Master!$D$22:$G$218,4,FALSE)</f>
        <v>Kapitalni budžet</v>
      </c>
      <c r="C50" s="393"/>
      <c r="D50" s="393"/>
      <c r="E50" s="393"/>
      <c r="F50" s="393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82" t="str">
        <f>+VLOOKUP($A51,Master!$D$22:$G$218,4,FALSE)</f>
        <v>Pozajmice i krediti</v>
      </c>
      <c r="C51" s="383"/>
      <c r="D51" s="383"/>
      <c r="E51" s="383"/>
      <c r="F51" s="383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82" t="str">
        <f>+VLOOKUP($A52,Master!$D$22:$G$218,4,FALSE)</f>
        <v>Rezerve</v>
      </c>
      <c r="C52" s="383"/>
      <c r="D52" s="383"/>
      <c r="E52" s="383"/>
      <c r="F52" s="383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86" t="str">
        <f>+VLOOKUP($A53,Master!$D$22:$G$218,4,FALSE)</f>
        <v>Otplata garancija</v>
      </c>
      <c r="C53" s="387"/>
      <c r="D53" s="387"/>
      <c r="E53" s="387"/>
      <c r="F53" s="387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86" t="str">
        <f>+VLOOKUP($A54,Master!$D$22:$G$218,4,FALSE)</f>
        <v>Otplata obaveza iz prethodnih godina</v>
      </c>
      <c r="C54" s="387"/>
      <c r="D54" s="387"/>
      <c r="E54" s="387"/>
      <c r="F54" s="387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394" t="str">
        <f>+VLOOKUP($A56,Master!$D$22:$G$218,4,FALSE)</f>
        <v>Suficit / deficit</v>
      </c>
      <c r="C56" s="395"/>
      <c r="D56" s="395"/>
      <c r="E56" s="395"/>
      <c r="F56" s="395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396" t="str">
        <f>+VLOOKUP($A57,Master!$D$22:$G$218,4,FALSE)</f>
        <v>Primarni bilans</v>
      </c>
      <c r="C57" s="397"/>
      <c r="D57" s="397"/>
      <c r="E57" s="397"/>
      <c r="F57" s="397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84" t="str">
        <f>+VLOOKUP($A58,Master!$D$22:$G$218,4,FALSE)</f>
        <v>Otplata dugova</v>
      </c>
      <c r="C58" s="385"/>
      <c r="D58" s="385"/>
      <c r="E58" s="385"/>
      <c r="F58" s="385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380" t="str">
        <f>+VLOOKUP($A59,Master!$D$22:$G$218,4,FALSE)</f>
        <v>Otplata hartija od vrijednosti i kredita rezidentima</v>
      </c>
      <c r="C59" s="381"/>
      <c r="D59" s="381"/>
      <c r="E59" s="381"/>
      <c r="F59" s="381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382" t="str">
        <f>+VLOOKUP($A60,Master!$D$22:$G$218,4,FALSE)</f>
        <v>Otplata hartija od vrijednosti i kredita nerezidentima</v>
      </c>
      <c r="C60" s="383"/>
      <c r="D60" s="383"/>
      <c r="E60" s="383"/>
      <c r="F60" s="383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388" t="str">
        <f>+VLOOKUP($A61,Master!$D$22:$G$218,4,FALSE)</f>
        <v>Nedostajuća sredstva</v>
      </c>
      <c r="C61" s="389"/>
      <c r="D61" s="389"/>
      <c r="E61" s="389"/>
      <c r="F61" s="389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390" t="str">
        <f>+VLOOKUP($A62,Master!$D$22:$G$218,4,FALSE)</f>
        <v>Finansiranje</v>
      </c>
      <c r="C62" s="391"/>
      <c r="D62" s="391"/>
      <c r="E62" s="391"/>
      <c r="F62" s="391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380" t="str">
        <f>+VLOOKUP($A63,Master!$D$22:$G$218,4,FALSE)</f>
        <v>Pozajmice i krediti od domaćih izvora</v>
      </c>
      <c r="C63" s="381"/>
      <c r="D63" s="381"/>
      <c r="E63" s="381"/>
      <c r="F63" s="381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82" t="str">
        <f>+VLOOKUP($A64,Master!$D$22:$G$218,4,FALSE)</f>
        <v>Pozajmice i krediti od inostranih izvora</v>
      </c>
      <c r="C64" s="383"/>
      <c r="D64" s="383"/>
      <c r="E64" s="383"/>
      <c r="F64" s="383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82" t="str">
        <f>+VLOOKUP($A65,Master!$D$22:$G$218,4,FALSE)</f>
        <v>Primici od prodaje imovine</v>
      </c>
      <c r="C65" s="383"/>
      <c r="D65" s="383"/>
      <c r="E65" s="383"/>
      <c r="F65" s="383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425" t="str">
        <f>+Master!G245</f>
        <v>Plan ostvarenja budžeta</v>
      </c>
      <c r="C102" s="365"/>
      <c r="D102" s="365"/>
      <c r="E102" s="365"/>
      <c r="F102" s="365"/>
      <c r="G102" s="372">
        <v>2013</v>
      </c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6"/>
      <c r="S102" s="261" t="str">
        <f>+S7</f>
        <v>BDP</v>
      </c>
      <c r="T102" s="262">
        <v>3393200615</v>
      </c>
    </row>
    <row r="103" spans="1:20" ht="15.75" customHeight="1">
      <c r="A103" s="170"/>
      <c r="B103" s="366"/>
      <c r="C103" s="367"/>
      <c r="D103" s="367"/>
      <c r="E103" s="367"/>
      <c r="F103" s="368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72" t="str">
        <f>+Master!G239</f>
        <v>Jan - Dec</v>
      </c>
      <c r="T103" s="376">
        <f>+T8</f>
        <v>0</v>
      </c>
    </row>
    <row r="104" spans="1:20" ht="13.5" thickBot="1">
      <c r="A104" s="170"/>
      <c r="B104" s="369"/>
      <c r="C104" s="370"/>
      <c r="D104" s="370"/>
      <c r="E104" s="370"/>
      <c r="F104" s="371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58" t="str">
        <f>+VLOOKUP(LEFT($A105,LEN(A105)-1)*1,Master!$D$22:$G$218,4,FALSE)</f>
        <v>Prihodi budžeta</v>
      </c>
      <c r="C105" s="359"/>
      <c r="D105" s="359"/>
      <c r="E105" s="359"/>
      <c r="F105" s="359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60" t="str">
        <f>+VLOOKUP(LEFT($A106,LEN(A106)-1)*1,Master!$D$22:$G$218,4,FALSE)</f>
        <v>Porezi</v>
      </c>
      <c r="C106" s="361"/>
      <c r="D106" s="361"/>
      <c r="E106" s="361"/>
      <c r="F106" s="361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2" t="str">
        <f>+VLOOKUP(LEFT($A107,LEN(A107)-1)*1,Master!$D$22:$G$218,4,FALSE)</f>
        <v>Porez na dohodak fizičkih lica</v>
      </c>
      <c r="C107" s="343"/>
      <c r="D107" s="343"/>
      <c r="E107" s="343"/>
      <c r="F107" s="343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2" t="str">
        <f>+VLOOKUP(LEFT($A108,LEN(A108)-1)*1,Master!$D$22:$G$218,4,FALSE)</f>
        <v>Porez na dobit pravnih lica</v>
      </c>
      <c r="C108" s="343"/>
      <c r="D108" s="343"/>
      <c r="E108" s="343"/>
      <c r="F108" s="343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2" t="str">
        <f>+VLOOKUP(LEFT($A109,LEN(A109)-1)*1,Master!$D$22:$G$218,4,FALSE)</f>
        <v>Porez na promet nepokretnosti</v>
      </c>
      <c r="C109" s="343"/>
      <c r="D109" s="343"/>
      <c r="E109" s="343"/>
      <c r="F109" s="343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2" t="str">
        <f>+VLOOKUP(LEFT($A110,LEN(A110)-1)*1,Master!$D$22:$G$218,4,FALSE)</f>
        <v>Porez na dodatu vrijednost</v>
      </c>
      <c r="C110" s="343"/>
      <c r="D110" s="343"/>
      <c r="E110" s="343"/>
      <c r="F110" s="343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2" t="str">
        <f>+VLOOKUP(LEFT($A111,LEN(A111)-1)*1,Master!$D$22:$G$218,4,FALSE)</f>
        <v>Akcize</v>
      </c>
      <c r="C111" s="343"/>
      <c r="D111" s="343"/>
      <c r="E111" s="343"/>
      <c r="F111" s="343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2" t="str">
        <f>+VLOOKUP(LEFT($A112,LEN(A112)-1)*1,Master!$D$22:$G$218,4,FALSE)</f>
        <v>Porez na međunarodnu trgovinu i transakcije</v>
      </c>
      <c r="C112" s="343"/>
      <c r="D112" s="343"/>
      <c r="E112" s="343"/>
      <c r="F112" s="343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2" t="str">
        <f>+VLOOKUP(LEFT($A113,LEN(A113)-1)*1,Master!$D$22:$G$218,4,FALSE)</f>
        <v>Lokalni porezi</v>
      </c>
      <c r="C113" s="343"/>
      <c r="D113" s="343"/>
      <c r="E113" s="343"/>
      <c r="F113" s="343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2" t="str">
        <f>+VLOOKUP(LEFT($A114,LEN(A114)-1)*1,Master!$D$22:$G$218,4,FALSE)</f>
        <v>Ostali republički porezi</v>
      </c>
      <c r="C114" s="343"/>
      <c r="D114" s="343"/>
      <c r="E114" s="343"/>
      <c r="F114" s="343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62" t="str">
        <f>+VLOOKUP(LEFT($A115,LEN(A115)-1)*1,Master!$D$22:$G$218,4,FALSE)</f>
        <v>Doprinosi</v>
      </c>
      <c r="C115" s="363"/>
      <c r="D115" s="363"/>
      <c r="E115" s="363"/>
      <c r="F115" s="363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2" t="str">
        <f>+VLOOKUP(LEFT($A116,LEN(A116)-1)*1,Master!$D$22:$G$218,4,FALSE)</f>
        <v>Doprinosi za penzijsko i invalidsko osiguranje</v>
      </c>
      <c r="C116" s="343"/>
      <c r="D116" s="343"/>
      <c r="E116" s="343"/>
      <c r="F116" s="343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2" t="str">
        <f>+VLOOKUP(LEFT($A117,LEN(A117)-1)*1,Master!$D$22:$G$218,4,FALSE)</f>
        <v>Doprinosi za zdravstveno osiguranje</v>
      </c>
      <c r="C117" s="343"/>
      <c r="D117" s="343"/>
      <c r="E117" s="343"/>
      <c r="F117" s="343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2" t="str">
        <f>+VLOOKUP(LEFT($A118,LEN(A118)-1)*1,Master!$D$22:$G$218,4,FALSE)</f>
        <v>Doprinosi za osiguranje od nezaposlenosti</v>
      </c>
      <c r="C118" s="343"/>
      <c r="D118" s="343"/>
      <c r="E118" s="343"/>
      <c r="F118" s="343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2" t="str">
        <f>+VLOOKUP(LEFT($A119,LEN(A119)-1)*1,Master!$D$22:$G$218,4,FALSE)</f>
        <v>Ostali doprinosi</v>
      </c>
      <c r="C119" s="343"/>
      <c r="D119" s="343"/>
      <c r="E119" s="343"/>
      <c r="F119" s="343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50" t="str">
        <f>+VLOOKUP(LEFT($A120,LEN(A120)-1)*1,Master!$D$22:$G$218,4,FALSE)</f>
        <v>Takse</v>
      </c>
      <c r="C120" s="351"/>
      <c r="D120" s="351"/>
      <c r="E120" s="351"/>
      <c r="F120" s="351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50" t="str">
        <f>+VLOOKUP(LEFT($A121,LEN(A121)-1)*1,Master!$D$22:$G$218,4,FALSE)</f>
        <v>Naknade</v>
      </c>
      <c r="C121" s="351"/>
      <c r="D121" s="351"/>
      <c r="E121" s="351"/>
      <c r="F121" s="351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50" t="str">
        <f>+VLOOKUP(LEFT($A122,LEN(A122)-1)*1,Master!$D$22:$G$218,4,FALSE)</f>
        <v>Ostali prihodi</v>
      </c>
      <c r="C122" s="351"/>
      <c r="D122" s="351"/>
      <c r="E122" s="351"/>
      <c r="F122" s="351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50" t="str">
        <f>+VLOOKUP(LEFT($A123,LEN(A123)-1)*1,Master!$D$22:$G$218,4,FALSE)</f>
        <v>Primici od otplate kredita i sredstva prenesena iz prethodne godine</v>
      </c>
      <c r="C123" s="351"/>
      <c r="D123" s="351"/>
      <c r="E123" s="351"/>
      <c r="F123" s="351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52" t="str">
        <f>+VLOOKUP(LEFT($A124,LEN(A124)-1)*1,Master!$D$22:$G$218,4,FALSE)</f>
        <v>Donacije i transferi</v>
      </c>
      <c r="C124" s="353"/>
      <c r="D124" s="353"/>
      <c r="E124" s="353"/>
      <c r="F124" s="353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38" t="str">
        <f>+VLOOKUP(LEFT($A125,LEN(A125)-1)*1,Master!$D$22:$G$218,4,FALSE)</f>
        <v>Budžetki izdaci</v>
      </c>
      <c r="C125" s="339"/>
      <c r="D125" s="339"/>
      <c r="E125" s="339"/>
      <c r="F125" s="339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54" t="str">
        <f>+VLOOKUP(LEFT($A126,LEN(A126)-1)*1,Master!$D$22:$G$218,4,FALSE)</f>
        <v>Tekući izdaci</v>
      </c>
      <c r="C126" s="355"/>
      <c r="D126" s="355"/>
      <c r="E126" s="355"/>
      <c r="F126" s="355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56" t="str">
        <f>+VLOOKUP(LEFT($A127,LEN(A127)-1)*1,Master!$D$22:$G$218,4,FALSE)</f>
        <v>Tekući budžetski izdaci</v>
      </c>
      <c r="C127" s="357"/>
      <c r="D127" s="357"/>
      <c r="E127" s="357"/>
      <c r="F127" s="357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2" t="str">
        <f>+VLOOKUP(LEFT($A128,LEN(A128)-1)*1,Master!$D$22:$G$218,4,FALSE)</f>
        <v>Bruto zarade i doprinosi na teret poslodavca</v>
      </c>
      <c r="C128" s="343"/>
      <c r="D128" s="343"/>
      <c r="E128" s="343"/>
      <c r="F128" s="343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2" t="str">
        <f>+VLOOKUP(LEFT($A129,LEN(A129)-1)*1,Master!$D$22:$G$218,4,FALSE)</f>
        <v>Ostala lična primanja</v>
      </c>
      <c r="C129" s="343"/>
      <c r="D129" s="343"/>
      <c r="E129" s="343"/>
      <c r="F129" s="343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2" t="str">
        <f>+VLOOKUP(LEFT($A130,LEN(A130)-1)*1,Master!$D$22:$G$218,4,FALSE)</f>
        <v>Rashodi za materijal</v>
      </c>
      <c r="C130" s="343"/>
      <c r="D130" s="343"/>
      <c r="E130" s="343"/>
      <c r="F130" s="343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2" t="str">
        <f>+VLOOKUP(LEFT($A131,LEN(A131)-1)*1,Master!$D$22:$G$218,4,FALSE)</f>
        <v>Rashodi za usluge</v>
      </c>
      <c r="C131" s="343"/>
      <c r="D131" s="343"/>
      <c r="E131" s="343"/>
      <c r="F131" s="343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2" t="str">
        <f>+VLOOKUP(LEFT($A132,LEN(A132)-1)*1,Master!$D$22:$G$218,4,FALSE)</f>
        <v>Rashodi za tekuće održavanje</v>
      </c>
      <c r="C132" s="343"/>
      <c r="D132" s="343"/>
      <c r="E132" s="343"/>
      <c r="F132" s="343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2" t="str">
        <f>+VLOOKUP(LEFT($A133,LEN(A133)-1)*1,Master!$D$22:$G$218,4,FALSE)</f>
        <v>Kamate</v>
      </c>
      <c r="C133" s="343"/>
      <c r="D133" s="343"/>
      <c r="E133" s="343"/>
      <c r="F133" s="343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2" t="str">
        <f>+VLOOKUP(LEFT($A134,LEN(A134)-1)*1,Master!$D$22:$G$218,4,FALSE)</f>
        <v>Renta</v>
      </c>
      <c r="C134" s="343"/>
      <c r="D134" s="343"/>
      <c r="E134" s="343"/>
      <c r="F134" s="343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2" t="str">
        <f>+VLOOKUP(LEFT($A135,LEN(A135)-1)*1,Master!$D$22:$G$218,4,FALSE)</f>
        <v>Subvencije</v>
      </c>
      <c r="C135" s="343"/>
      <c r="D135" s="343"/>
      <c r="E135" s="343"/>
      <c r="F135" s="343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2" t="str">
        <f>+VLOOKUP(LEFT($A136,LEN(A136)-1)*1,Master!$D$22:$G$218,4,FALSE)</f>
        <v>Ostali izdaci</v>
      </c>
      <c r="C136" s="343"/>
      <c r="D136" s="343"/>
      <c r="E136" s="343"/>
      <c r="F136" s="343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2" t="str">
        <f>+VLOOKUP(LEFT($A137,LEN(A137)-1)*1,Master!$D$22:$G$218,4,FALSE)</f>
        <v>Kapitalni izdaci u tekućem budžetu</v>
      </c>
      <c r="C137" s="343"/>
      <c r="D137" s="343"/>
      <c r="E137" s="343"/>
      <c r="F137" s="343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32" t="str">
        <f>+VLOOKUP(LEFT($A138,LEN(A138)-1)*1,Master!$D$22:$G$218,4,FALSE)</f>
        <v>Transferi za socijalnu zaštitu</v>
      </c>
      <c r="C138" s="333"/>
      <c r="D138" s="333"/>
      <c r="E138" s="333"/>
      <c r="F138" s="333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2" t="str">
        <f>+VLOOKUP(LEFT($A139,LEN(A139)-1)*1,Master!$D$22:$G$218,4,FALSE)</f>
        <v>Prava iz oblasti socijalne zaštite</v>
      </c>
      <c r="C139" s="343"/>
      <c r="D139" s="343"/>
      <c r="E139" s="343"/>
      <c r="F139" s="343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2" t="str">
        <f>+VLOOKUP(LEFT($A140,LEN(A140)-1)*1,Master!$D$22:$G$218,4,FALSE)</f>
        <v>Sredstva za tehnološke viškove</v>
      </c>
      <c r="C140" s="343"/>
      <c r="D140" s="343"/>
      <c r="E140" s="343"/>
      <c r="F140" s="343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2" t="str">
        <f>+VLOOKUP(LEFT($A141,LEN(A141)-1)*1,Master!$D$22:$G$218,4,FALSE)</f>
        <v>Prava iz oblasti penzijskog i invalidskog osiguranja</v>
      </c>
      <c r="C141" s="343"/>
      <c r="D141" s="343"/>
      <c r="E141" s="343"/>
      <c r="F141" s="343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2" t="str">
        <f>+VLOOKUP(LEFT($A142,LEN(A142)-1)*1,Master!$D$22:$G$218,4,FALSE)</f>
        <v>Ostala prava iz oblasti zdravstvene zaštite</v>
      </c>
      <c r="C142" s="343"/>
      <c r="D142" s="343"/>
      <c r="E142" s="343"/>
      <c r="F142" s="343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2" t="str">
        <f>+VLOOKUP(LEFT($A143,LEN(A143)-1)*1,Master!$D$22:$G$218,4,FALSE)</f>
        <v>Ostala prava iz zdravstvenog osiguranja</v>
      </c>
      <c r="C143" s="343"/>
      <c r="D143" s="343"/>
      <c r="E143" s="343"/>
      <c r="F143" s="343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44" t="str">
        <f>+VLOOKUP(LEFT($A144,LEN(A144)-1)*1,Master!$D$22:$G$218,4,FALSE)</f>
        <v xml:space="preserve">Transferi institucijama, pojedincima, nevladinom i javnom sektoru </v>
      </c>
      <c r="C144" s="345"/>
      <c r="D144" s="345"/>
      <c r="E144" s="345"/>
      <c r="F144" s="345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44" t="str">
        <f>+VLOOKUP(LEFT($A145,LEN(A145)-1)*1,Master!$D$22:$G$218,4,FALSE)</f>
        <v>Kapitalni budžet</v>
      </c>
      <c r="C145" s="345"/>
      <c r="D145" s="345"/>
      <c r="E145" s="345"/>
      <c r="F145" s="345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30" t="str">
        <f>+VLOOKUP(LEFT($A146,LEN(A146)-1)*1,Master!$D$22:$G$218,4,FALSE)</f>
        <v>Pozajmice i krediti</v>
      </c>
      <c r="C146" s="331"/>
      <c r="D146" s="331"/>
      <c r="E146" s="331"/>
      <c r="F146" s="331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30" t="str">
        <f>+VLOOKUP(LEFT($A147,LEN(A147)-1)*1,Master!$D$22:$G$218,4,FALSE)</f>
        <v>Rezerve</v>
      </c>
      <c r="C147" s="331"/>
      <c r="D147" s="331"/>
      <c r="E147" s="331"/>
      <c r="F147" s="331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46" t="str">
        <f>+VLOOKUP(LEFT($A148,LEN(A148)-1)*1,Master!$D$22:$G$218,4,FALSE)</f>
        <v>Otplata garancija</v>
      </c>
      <c r="C148" s="347"/>
      <c r="D148" s="347"/>
      <c r="E148" s="347"/>
      <c r="F148" s="347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48" t="str">
        <f>+VLOOKUP(LEFT($A149,LEN(A149)-1)*1,Master!$D$22:$G$218,4,FALSE)</f>
        <v>Suficit / deficit</v>
      </c>
      <c r="C149" s="349"/>
      <c r="D149" s="349"/>
      <c r="E149" s="349"/>
      <c r="F149" s="349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40" t="str">
        <f>+VLOOKUP(LEFT($A150,LEN(A150)-1)*1,Master!$D$22:$G$218,4,FALSE)</f>
        <v>Primarni bilans</v>
      </c>
      <c r="C150" s="341"/>
      <c r="D150" s="341"/>
      <c r="E150" s="341"/>
      <c r="F150" s="341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32" t="str">
        <f>+VLOOKUP(LEFT($A151,LEN(A151)-1)*1,Master!$D$22:$G$218,4,FALSE)</f>
        <v>Otplata dugova</v>
      </c>
      <c r="C151" s="333"/>
      <c r="D151" s="333"/>
      <c r="E151" s="333"/>
      <c r="F151" s="333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34" t="str">
        <f>+VLOOKUP(LEFT($A152,LEN(A152)-1)*1,Master!$D$22:$G$218,4,FALSE)</f>
        <v>Otplata hartija od vrijednosti i kredita rezidentima</v>
      </c>
      <c r="C152" s="335"/>
      <c r="D152" s="335"/>
      <c r="E152" s="335"/>
      <c r="F152" s="335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30" t="str">
        <f>+VLOOKUP(LEFT($A153,LEN(A153)-1)*1,Master!$D$22:$G$218,4,FALSE)</f>
        <v>Otplata hartija od vrijednosti i kredita nerezidentima</v>
      </c>
      <c r="C153" s="331"/>
      <c r="D153" s="331"/>
      <c r="E153" s="331"/>
      <c r="F153" s="331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46" t="str">
        <f>+VLOOKUP(LEFT($A154,LEN(A154)-1)*1,Master!$D$22:$G$218,4,FALSE)</f>
        <v>Otplata obaveza iz prethodnih godina</v>
      </c>
      <c r="C154" s="347"/>
      <c r="D154" s="347"/>
      <c r="E154" s="347"/>
      <c r="F154" s="347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36" t="str">
        <f>+VLOOKUP(LEFT($A155,LEN(A155)-1)*1,Master!$D$22:$G$218,4,FALSE)</f>
        <v>Nedostajuća sredstva</v>
      </c>
      <c r="C155" s="337"/>
      <c r="D155" s="337"/>
      <c r="E155" s="337"/>
      <c r="F155" s="337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38" t="str">
        <f>+VLOOKUP(LEFT($A156,LEN(A156)-1)*1,Master!$D$22:$G$218,4,FALSE)</f>
        <v>Finansiranje</v>
      </c>
      <c r="C156" s="339"/>
      <c r="D156" s="339"/>
      <c r="E156" s="339"/>
      <c r="F156" s="339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34" t="str">
        <f>+VLOOKUP(LEFT($A157,LEN(A157)-1)*1,Master!$D$22:$G$218,4,FALSE)</f>
        <v>Pozajmice i krediti od domaćih izvora</v>
      </c>
      <c r="C157" s="335"/>
      <c r="D157" s="335"/>
      <c r="E157" s="335"/>
      <c r="F157" s="335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30" t="str">
        <f>+VLOOKUP(LEFT($A158,LEN(A158)-1)*1,Master!$D$22:$G$218,4,FALSE)</f>
        <v>Pozajmice i krediti od inostranih izvora</v>
      </c>
      <c r="C158" s="331"/>
      <c r="D158" s="331"/>
      <c r="E158" s="331"/>
      <c r="F158" s="331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30" t="str">
        <f>+VLOOKUP(LEFT($A159,LEN(A159)-1)*1,Master!$D$22:$G$218,4,FALSE)</f>
        <v>Primici od prodaje imovine</v>
      </c>
      <c r="C159" s="331"/>
      <c r="D159" s="331"/>
      <c r="E159" s="331"/>
      <c r="F159" s="331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7" t="str">
        <f>+Master!G244</f>
        <v>Ostvarenje budžeta</v>
      </c>
      <c r="C7" s="418"/>
      <c r="D7" s="418"/>
      <c r="E7" s="418"/>
      <c r="F7" s="418"/>
      <c r="G7" s="410">
        <v>2013</v>
      </c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2"/>
      <c r="S7" s="116" t="str">
        <f>+Master!G241</f>
        <v>BDP</v>
      </c>
      <c r="T7" s="117">
        <v>3393200615</v>
      </c>
    </row>
    <row r="8" spans="1:20" ht="16.5" customHeight="1">
      <c r="B8" s="419"/>
      <c r="C8" s="420"/>
      <c r="D8" s="420"/>
      <c r="E8" s="420"/>
      <c r="F8" s="421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0" t="str">
        <f>+Master!G238</f>
        <v>Jan - Jun</v>
      </c>
      <c r="T8" s="412"/>
    </row>
    <row r="9" spans="1:20" ht="13.5" thickBot="1">
      <c r="B9" s="422"/>
      <c r="C9" s="423"/>
      <c r="D9" s="423"/>
      <c r="E9" s="423"/>
      <c r="F9" s="424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3" t="str">
        <f>+VLOOKUP($A10,Master!$D$22:$G$218,4,FALSE)</f>
        <v>Prihodi budžeta</v>
      </c>
      <c r="C10" s="414"/>
      <c r="D10" s="414"/>
      <c r="E10" s="414"/>
      <c r="F10" s="414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415" t="str">
        <f>+VLOOKUP($A11,Master!$D$22:$G$218,4,FALSE)</f>
        <v>Porezi</v>
      </c>
      <c r="C11" s="416"/>
      <c r="D11" s="416"/>
      <c r="E11" s="416"/>
      <c r="F11" s="416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8" t="str">
        <f>+VLOOKUP($A12,Master!$D$22:$G$218,4,FALSE)</f>
        <v>Porez na dohodak fizičkih lica</v>
      </c>
      <c r="C12" s="399"/>
      <c r="D12" s="399"/>
      <c r="E12" s="399"/>
      <c r="F12" s="399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8" t="str">
        <f>+VLOOKUP($A13,Master!$D$22:$G$218,4,FALSE)</f>
        <v>Porez na dobit pravnih lica</v>
      </c>
      <c r="C13" s="399"/>
      <c r="D13" s="399"/>
      <c r="E13" s="399"/>
      <c r="F13" s="399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8" t="str">
        <f>+VLOOKUP($A14,Master!$D$22:$G$218,4,FALSE)</f>
        <v>Porez na promet nepokretnosti</v>
      </c>
      <c r="C14" s="399"/>
      <c r="D14" s="399"/>
      <c r="E14" s="399"/>
      <c r="F14" s="399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8" t="str">
        <f>+VLOOKUP($A15,Master!$D$22:$G$218,4,FALSE)</f>
        <v>Porez na dodatu vrijednost</v>
      </c>
      <c r="C15" s="399"/>
      <c r="D15" s="399"/>
      <c r="E15" s="399"/>
      <c r="F15" s="399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8" t="str">
        <f>+VLOOKUP($A16,Master!$D$22:$G$218,4,FALSE)</f>
        <v>Akcize</v>
      </c>
      <c r="C16" s="399"/>
      <c r="D16" s="399"/>
      <c r="E16" s="399"/>
      <c r="F16" s="399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8" t="str">
        <f>+VLOOKUP($A17,Master!$D$22:$G$218,4,FALSE)</f>
        <v>Porez na međunarodnu trgovinu i transakcije</v>
      </c>
      <c r="C17" s="399"/>
      <c r="D17" s="399"/>
      <c r="E17" s="399"/>
      <c r="F17" s="399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8" t="str">
        <f>+VLOOKUP($A18,Master!$D$22:$G$218,4,FALSE)</f>
        <v>Lokalni porezi</v>
      </c>
      <c r="C18" s="399"/>
      <c r="D18" s="399"/>
      <c r="E18" s="399"/>
      <c r="F18" s="399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8" t="str">
        <f>+VLOOKUP($A19,Master!$D$22:$G$218,4,FALSE)</f>
        <v>Ostali republički porezi</v>
      </c>
      <c r="C19" s="399"/>
      <c r="D19" s="399"/>
      <c r="E19" s="399"/>
      <c r="F19" s="399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8" t="str">
        <f>+VLOOKUP($A21,Master!$D$22:$G$218,4,FALSE)</f>
        <v>Doprinosi za penzijsko i invalidsko osiguranje</v>
      </c>
      <c r="C21" s="399"/>
      <c r="D21" s="399"/>
      <c r="E21" s="399"/>
      <c r="F21" s="399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8" t="str">
        <f>+VLOOKUP($A22,Master!$D$22:$G$218,4,FALSE)</f>
        <v>Doprinosi za zdravstveno osiguranje</v>
      </c>
      <c r="C22" s="399"/>
      <c r="D22" s="399"/>
      <c r="E22" s="399"/>
      <c r="F22" s="399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8" t="str">
        <f>+VLOOKUP($A23,Master!$D$22:$G$218,4,FALSE)</f>
        <v>Doprinosi za osiguranje od nezaposlenosti</v>
      </c>
      <c r="C23" s="399"/>
      <c r="D23" s="399"/>
      <c r="E23" s="399"/>
      <c r="F23" s="399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8" t="str">
        <f>+VLOOKUP($A24,Master!$D$22:$G$218,4,FALSE)</f>
        <v>Ostali doprinosi</v>
      </c>
      <c r="C24" s="399"/>
      <c r="D24" s="399"/>
      <c r="E24" s="399"/>
      <c r="F24" s="399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2" t="str">
        <f>+VLOOKUP($A25,Master!$D$22:$G$218,4,FALSE)</f>
        <v>Takse</v>
      </c>
      <c r="C25" s="403"/>
      <c r="D25" s="403"/>
      <c r="E25" s="403"/>
      <c r="F25" s="403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2" t="str">
        <f>+VLOOKUP($A26,Master!$D$22:$G$218,4,FALSE)</f>
        <v>Naknade</v>
      </c>
      <c r="C26" s="403"/>
      <c r="D26" s="403"/>
      <c r="E26" s="403"/>
      <c r="F26" s="403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2" t="str">
        <f>+VLOOKUP($A27,Master!$D$22:$G$218,4,FALSE)</f>
        <v>Ostali prihodi</v>
      </c>
      <c r="C27" s="403"/>
      <c r="D27" s="403"/>
      <c r="E27" s="403"/>
      <c r="F27" s="403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2" t="str">
        <f>+VLOOKUP($A28,Master!$D$22:$G$218,4,FALSE)</f>
        <v>Primici od otplate kredita i sredstva prenesena iz prethodne godine</v>
      </c>
      <c r="C28" s="403"/>
      <c r="D28" s="403"/>
      <c r="E28" s="403"/>
      <c r="F28" s="403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04" t="str">
        <f>+VLOOKUP($A29,Master!$D$22:$G$218,4,FALSE)</f>
        <v>Donacije i transferi</v>
      </c>
      <c r="C29" s="405"/>
      <c r="D29" s="405"/>
      <c r="E29" s="405"/>
      <c r="F29" s="405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390" t="str">
        <f>+VLOOKUP($A30,Master!$D$22:$G$218,4,FALSE)</f>
        <v>Budžetki izdaci</v>
      </c>
      <c r="C30" s="391"/>
      <c r="D30" s="391"/>
      <c r="E30" s="391"/>
      <c r="F30" s="391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00" t="str">
        <f>+VLOOKUP($A32,Master!$D$22:$G$218,4,FALSE)</f>
        <v>Tekući budžetski izdaci</v>
      </c>
      <c r="C32" s="401"/>
      <c r="D32" s="401"/>
      <c r="E32" s="401"/>
      <c r="F32" s="4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8" t="str">
        <f>+VLOOKUP($A33,Master!$D$22:$G$218,4,FALSE)</f>
        <v>Bruto zarade i doprinosi na teret poslodavca</v>
      </c>
      <c r="C33" s="399"/>
      <c r="D33" s="399"/>
      <c r="E33" s="399"/>
      <c r="F33" s="399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8" t="str">
        <f>+VLOOKUP($A34,Master!$D$22:$G$218,4,FALSE)</f>
        <v>Ostala lična primanja</v>
      </c>
      <c r="C34" s="399"/>
      <c r="D34" s="399"/>
      <c r="E34" s="399"/>
      <c r="F34" s="399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8" t="str">
        <f>+VLOOKUP($A35,Master!$D$22:$G$218,4,FALSE)</f>
        <v>Rashodi za materijal</v>
      </c>
      <c r="C35" s="399"/>
      <c r="D35" s="399"/>
      <c r="E35" s="399"/>
      <c r="F35" s="399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8" t="str">
        <f>+VLOOKUP($A36,Master!$D$22:$G$218,4,FALSE)</f>
        <v>Rashodi za usluge</v>
      </c>
      <c r="C36" s="399"/>
      <c r="D36" s="399"/>
      <c r="E36" s="399"/>
      <c r="F36" s="399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8" t="str">
        <f>+VLOOKUP($A37,Master!$D$22:$G$218,4,FALSE)</f>
        <v>Rashodi za tekuće održavanje</v>
      </c>
      <c r="C37" s="399"/>
      <c r="D37" s="399"/>
      <c r="E37" s="399"/>
      <c r="F37" s="399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8" t="str">
        <f>+VLOOKUP($A38,Master!$D$22:$G$218,4,FALSE)</f>
        <v>Kamate</v>
      </c>
      <c r="C38" s="399"/>
      <c r="D38" s="399"/>
      <c r="E38" s="399"/>
      <c r="F38" s="399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8" t="str">
        <f>+VLOOKUP($A39,Master!$D$22:$G$218,4,FALSE)</f>
        <v>Renta</v>
      </c>
      <c r="C39" s="399"/>
      <c r="D39" s="399"/>
      <c r="E39" s="399"/>
      <c r="F39" s="399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8" t="str">
        <f>+VLOOKUP($A40,Master!$D$22:$G$218,4,FALSE)</f>
        <v>Subvencije</v>
      </c>
      <c r="C40" s="399"/>
      <c r="D40" s="399"/>
      <c r="E40" s="399"/>
      <c r="F40" s="399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8" t="str">
        <f>+VLOOKUP($A41,Master!$D$22:$G$218,4,FALSE)</f>
        <v>Ostali izdaci</v>
      </c>
      <c r="C41" s="399"/>
      <c r="D41" s="399"/>
      <c r="E41" s="399"/>
      <c r="F41" s="399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8" t="str">
        <f>+VLOOKUP($A42,Master!$D$22:$G$218,4,FALSE)</f>
        <v>Kapitalni izdaci u tekućem budžetu</v>
      </c>
      <c r="C42" s="399"/>
      <c r="D42" s="399"/>
      <c r="E42" s="399"/>
      <c r="F42" s="399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8" t="str">
        <f>+VLOOKUP($A44,Master!$D$22:$G$218,4,FALSE)</f>
        <v>Prava iz oblasti socijalne zaštite</v>
      </c>
      <c r="C44" s="399"/>
      <c r="D44" s="399"/>
      <c r="E44" s="399"/>
      <c r="F44" s="399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8" t="str">
        <f>+VLOOKUP($A45,Master!$D$22:$G$218,4,FALSE)</f>
        <v>Sredstva za tehnološke viškove</v>
      </c>
      <c r="C45" s="399"/>
      <c r="D45" s="399"/>
      <c r="E45" s="399"/>
      <c r="F45" s="399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8" t="str">
        <f>+VLOOKUP($A46,Master!$D$22:$G$218,4,FALSE)</f>
        <v>Prava iz oblasti penzijskog i invalidskog osiguranja</v>
      </c>
      <c r="C46" s="399"/>
      <c r="D46" s="399"/>
      <c r="E46" s="399"/>
      <c r="F46" s="399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8" t="str">
        <f>+VLOOKUP($A47,Master!$D$22:$G$218,4,FALSE)</f>
        <v>Ostala prava iz oblasti zdravstvene zaštite</v>
      </c>
      <c r="C47" s="399"/>
      <c r="D47" s="399"/>
      <c r="E47" s="399"/>
      <c r="F47" s="399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8" t="str">
        <f>+VLOOKUP($A48,Master!$D$22:$G$218,4,FALSE)</f>
        <v>Ostala prava iz zdravstvenog osiguranja</v>
      </c>
      <c r="C48" s="399"/>
      <c r="D48" s="399"/>
      <c r="E48" s="399"/>
      <c r="F48" s="399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92" t="str">
        <f>+VLOOKUP($A49,Master!$D$22:$G$218,4,FALSE)</f>
        <v xml:space="preserve">Transferi institucijama, pojedincima, nevladinom i javnom sektoru </v>
      </c>
      <c r="C49" s="393"/>
      <c r="D49" s="393"/>
      <c r="E49" s="393"/>
      <c r="F49" s="393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92" t="str">
        <f>+VLOOKUP($A50,Master!$D$22:$G$218,4,FALSE)</f>
        <v>Kapitalni budžet</v>
      </c>
      <c r="C50" s="393"/>
      <c r="D50" s="393"/>
      <c r="E50" s="393"/>
      <c r="F50" s="393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82" t="str">
        <f>+VLOOKUP($A51,Master!$D$22:$G$218,4,FALSE)</f>
        <v>Pozajmice i krediti</v>
      </c>
      <c r="C51" s="383"/>
      <c r="D51" s="383"/>
      <c r="E51" s="383"/>
      <c r="F51" s="383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82" t="str">
        <f>+VLOOKUP($A52,Master!$D$22:$G$218,4,FALSE)</f>
        <v>Rezerve</v>
      </c>
      <c r="C52" s="383"/>
      <c r="D52" s="383"/>
      <c r="E52" s="383"/>
      <c r="F52" s="383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86" t="str">
        <f>+VLOOKUP($A53,Master!$D$22:$G$218,4,FALSE)</f>
        <v>Otplata garancija</v>
      </c>
      <c r="C53" s="387"/>
      <c r="D53" s="387"/>
      <c r="E53" s="387"/>
      <c r="F53" s="387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394" t="str">
        <f>+VLOOKUP($A54,Master!$D$22:$G$218,4,FALSE)</f>
        <v>Suficit / deficit</v>
      </c>
      <c r="C54" s="395"/>
      <c r="D54" s="395"/>
      <c r="E54" s="395"/>
      <c r="F54" s="395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396" t="str">
        <f>+VLOOKUP($A55,Master!$D$22:$G$218,4,FALSE)</f>
        <v>Primarni bilans</v>
      </c>
      <c r="C55" s="397"/>
      <c r="D55" s="397"/>
      <c r="E55" s="397"/>
      <c r="F55" s="397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84" t="str">
        <f>+VLOOKUP($A56,Master!$D$22:$G$218,4,FALSE)</f>
        <v>Otplata dugova</v>
      </c>
      <c r="C56" s="385"/>
      <c r="D56" s="385"/>
      <c r="E56" s="385"/>
      <c r="F56" s="385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380" t="str">
        <f>+VLOOKUP($A57,Master!$D$22:$G$218,4,FALSE)</f>
        <v>Otplata hartija od vrijednosti i kredita rezidentima</v>
      </c>
      <c r="C57" s="381"/>
      <c r="D57" s="381"/>
      <c r="E57" s="381"/>
      <c r="F57" s="381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82" t="str">
        <f>+VLOOKUP($A58,Master!$D$22:$G$218,4,FALSE)</f>
        <v>Otplata hartija od vrijednosti i kredita nerezidentima</v>
      </c>
      <c r="C58" s="383"/>
      <c r="D58" s="383"/>
      <c r="E58" s="383"/>
      <c r="F58" s="383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86" t="str">
        <f>+VLOOKUP($A59,Master!$D$22:$G$218,4,FALSE)</f>
        <v>Otplata obaveza iz prethodnih godina</v>
      </c>
      <c r="C59" s="387"/>
      <c r="D59" s="387"/>
      <c r="E59" s="387"/>
      <c r="F59" s="387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388" t="str">
        <f>+VLOOKUP($A60,Master!$D$22:$G$218,4,FALSE)</f>
        <v>Nedostajuća sredstva</v>
      </c>
      <c r="C60" s="389"/>
      <c r="D60" s="389"/>
      <c r="E60" s="389"/>
      <c r="F60" s="389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390" t="str">
        <f>+VLOOKUP($A61,Master!$D$22:$G$218,4,FALSE)</f>
        <v>Finansiranje</v>
      </c>
      <c r="C61" s="391"/>
      <c r="D61" s="391"/>
      <c r="E61" s="391"/>
      <c r="F61" s="391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380" t="str">
        <f>+VLOOKUP($A62,Master!$D$22:$G$218,4,FALSE)</f>
        <v>Pozajmice i krediti od domaćih izvora</v>
      </c>
      <c r="C62" s="381"/>
      <c r="D62" s="381"/>
      <c r="E62" s="381"/>
      <c r="F62" s="381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82" t="str">
        <f>+VLOOKUP($A63,Master!$D$22:$G$218,4,FALSE)</f>
        <v>Pozajmice i krediti od inostranih izvora</v>
      </c>
      <c r="C63" s="383"/>
      <c r="D63" s="383"/>
      <c r="E63" s="383"/>
      <c r="F63" s="383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82" t="str">
        <f>+VLOOKUP($A64,Master!$D$22:$G$218,4,FALSE)</f>
        <v>Primici od prodaje imovine</v>
      </c>
      <c r="C64" s="383"/>
      <c r="D64" s="383"/>
      <c r="E64" s="383"/>
      <c r="F64" s="383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25" t="str">
        <f>+Master!G245</f>
        <v>Plan ostvarenja budžeta</v>
      </c>
      <c r="C101" s="365"/>
      <c r="D101" s="365"/>
      <c r="E101" s="365"/>
      <c r="F101" s="365"/>
      <c r="G101" s="372">
        <v>2014</v>
      </c>
      <c r="H101" s="373"/>
      <c r="I101" s="373"/>
      <c r="J101" s="373"/>
      <c r="K101" s="373"/>
      <c r="L101" s="373"/>
      <c r="M101" s="373"/>
      <c r="N101" s="373"/>
      <c r="O101" s="373"/>
      <c r="P101" s="373"/>
      <c r="Q101" s="373"/>
      <c r="R101" s="376"/>
      <c r="S101" s="261" t="str">
        <f>+S7</f>
        <v>BDP</v>
      </c>
      <c r="T101" s="262">
        <v>3393200615</v>
      </c>
    </row>
    <row r="102" spans="1:20" ht="15.75" customHeight="1">
      <c r="A102" s="170"/>
      <c r="B102" s="366"/>
      <c r="C102" s="367"/>
      <c r="D102" s="367"/>
      <c r="E102" s="367"/>
      <c r="F102" s="368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72" t="str">
        <f>+Master!G239</f>
        <v>Jan - Dec</v>
      </c>
      <c r="T102" s="376">
        <f t="shared" si="16"/>
        <v>0</v>
      </c>
    </row>
    <row r="103" spans="1:20" ht="13.5" thickBot="1">
      <c r="A103" s="170"/>
      <c r="B103" s="369"/>
      <c r="C103" s="370"/>
      <c r="D103" s="370"/>
      <c r="E103" s="370"/>
      <c r="F103" s="371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58" t="str">
        <f>+VLOOKUP(LEFT($A104,LEN(A104)-1)*1,Master!$D$22:$G$218,4,FALSE)</f>
        <v>Prihodi budžeta</v>
      </c>
      <c r="C104" s="359"/>
      <c r="D104" s="359"/>
      <c r="E104" s="359"/>
      <c r="F104" s="359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60" t="str">
        <f>+VLOOKUP(LEFT($A105,LEN(A105)-1)*1,Master!$D$22:$G$218,4,FALSE)</f>
        <v>Porezi</v>
      </c>
      <c r="C105" s="361"/>
      <c r="D105" s="361"/>
      <c r="E105" s="361"/>
      <c r="F105" s="361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2" t="str">
        <f>+VLOOKUP(LEFT($A106,LEN(A106)-1)*1,Master!$D$22:$G$218,4,FALSE)</f>
        <v>Porez na dohodak fizičkih lica</v>
      </c>
      <c r="C106" s="343"/>
      <c r="D106" s="343"/>
      <c r="E106" s="343"/>
      <c r="F106" s="343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2" t="str">
        <f>+VLOOKUP(LEFT($A107,LEN(A107)-1)*1,Master!$D$22:$G$218,4,FALSE)</f>
        <v>Porez na dobit pravnih lica</v>
      </c>
      <c r="C107" s="343"/>
      <c r="D107" s="343"/>
      <c r="E107" s="343"/>
      <c r="F107" s="343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2" t="str">
        <f>+VLOOKUP(LEFT($A108,LEN(A108)-1)*1,Master!$D$22:$G$218,4,FALSE)</f>
        <v>Porez na promet nepokretnosti</v>
      </c>
      <c r="C108" s="343"/>
      <c r="D108" s="343"/>
      <c r="E108" s="343"/>
      <c r="F108" s="343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2" t="str">
        <f>+VLOOKUP(LEFT($A109,LEN(A109)-1)*1,Master!$D$22:$G$218,4,FALSE)</f>
        <v>Porez na dodatu vrijednost</v>
      </c>
      <c r="C109" s="343"/>
      <c r="D109" s="343"/>
      <c r="E109" s="343"/>
      <c r="F109" s="343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2" t="str">
        <f>+VLOOKUP(LEFT($A110,LEN(A110)-1)*1,Master!$D$22:$G$218,4,FALSE)</f>
        <v>Akcize</v>
      </c>
      <c r="C110" s="343"/>
      <c r="D110" s="343"/>
      <c r="E110" s="343"/>
      <c r="F110" s="343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2" t="str">
        <f>+VLOOKUP(LEFT($A111,LEN(A111)-1)*1,Master!$D$22:$G$218,4,FALSE)</f>
        <v>Porez na međunarodnu trgovinu i transakcije</v>
      </c>
      <c r="C111" s="343"/>
      <c r="D111" s="343"/>
      <c r="E111" s="343"/>
      <c r="F111" s="343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2" t="str">
        <f>+VLOOKUP(LEFT($A112,LEN(A112)-1)*1,Master!$D$22:$G$218,4,FALSE)</f>
        <v>Lokalni porezi</v>
      </c>
      <c r="C112" s="343"/>
      <c r="D112" s="343"/>
      <c r="E112" s="343"/>
      <c r="F112" s="343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2" t="str">
        <f>+VLOOKUP(LEFT($A113,LEN(A113)-1)*1,Master!$D$22:$G$218,4,FALSE)</f>
        <v>Ostali republički porezi</v>
      </c>
      <c r="C113" s="343"/>
      <c r="D113" s="343"/>
      <c r="E113" s="343"/>
      <c r="F113" s="343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62" t="str">
        <f>+VLOOKUP(LEFT($A114,LEN(A114)-1)*1,Master!$D$22:$G$218,4,FALSE)</f>
        <v>Doprinosi</v>
      </c>
      <c r="C114" s="363"/>
      <c r="D114" s="363"/>
      <c r="E114" s="363"/>
      <c r="F114" s="363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2" t="str">
        <f>+VLOOKUP(LEFT($A115,LEN(A115)-1)*1,Master!$D$22:$G$218,4,FALSE)</f>
        <v>Doprinosi za penzijsko i invalidsko osiguranje</v>
      </c>
      <c r="C115" s="343"/>
      <c r="D115" s="343"/>
      <c r="E115" s="343"/>
      <c r="F115" s="343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2" t="str">
        <f>+VLOOKUP(LEFT($A116,LEN(A116)-1)*1,Master!$D$22:$G$218,4,FALSE)</f>
        <v>Doprinosi za zdravstveno osiguranje</v>
      </c>
      <c r="C116" s="343"/>
      <c r="D116" s="343"/>
      <c r="E116" s="343"/>
      <c r="F116" s="343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2" t="str">
        <f>+VLOOKUP(LEFT($A117,LEN(A117)-1)*1,Master!$D$22:$G$218,4,FALSE)</f>
        <v>Doprinosi za osiguranje od nezaposlenosti</v>
      </c>
      <c r="C117" s="343"/>
      <c r="D117" s="343"/>
      <c r="E117" s="343"/>
      <c r="F117" s="343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2" t="str">
        <f>+VLOOKUP(LEFT($A118,LEN(A118)-1)*1,Master!$D$22:$G$218,4,FALSE)</f>
        <v>Ostali doprinosi</v>
      </c>
      <c r="C118" s="343"/>
      <c r="D118" s="343"/>
      <c r="E118" s="343"/>
      <c r="F118" s="343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50" t="str">
        <f>+VLOOKUP(LEFT($A119,LEN(A119)-1)*1,Master!$D$22:$G$218,4,FALSE)</f>
        <v>Takse</v>
      </c>
      <c r="C119" s="351"/>
      <c r="D119" s="351"/>
      <c r="E119" s="351"/>
      <c r="F119" s="351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50" t="str">
        <f>+VLOOKUP(LEFT($A120,LEN(A120)-1)*1,Master!$D$22:$G$218,4,FALSE)</f>
        <v>Naknade</v>
      </c>
      <c r="C120" s="351"/>
      <c r="D120" s="351"/>
      <c r="E120" s="351"/>
      <c r="F120" s="351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50" t="str">
        <f>+VLOOKUP(LEFT($A121,LEN(A121)-1)*1,Master!$D$22:$G$218,4,FALSE)</f>
        <v>Ostali prihodi</v>
      </c>
      <c r="C121" s="351"/>
      <c r="D121" s="351"/>
      <c r="E121" s="351"/>
      <c r="F121" s="351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50" t="str">
        <f>+VLOOKUP(LEFT($A122,LEN(A122)-1)*1,Master!$D$22:$G$218,4,FALSE)</f>
        <v>Primici od otplate kredita i sredstva prenesena iz prethodne godine</v>
      </c>
      <c r="C122" s="351"/>
      <c r="D122" s="351"/>
      <c r="E122" s="351"/>
      <c r="F122" s="351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52" t="str">
        <f>+VLOOKUP(LEFT($A123,LEN(A123)-1)*1,Master!$D$22:$G$218,4,FALSE)</f>
        <v>Donacije i transferi</v>
      </c>
      <c r="C123" s="353"/>
      <c r="D123" s="353"/>
      <c r="E123" s="353"/>
      <c r="F123" s="353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38" t="str">
        <f>+VLOOKUP(LEFT($A124,LEN(A124)-1)*1,Master!$D$22:$G$218,4,FALSE)</f>
        <v>Budžetki izdaci</v>
      </c>
      <c r="C124" s="339"/>
      <c r="D124" s="339"/>
      <c r="E124" s="339"/>
      <c r="F124" s="339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54" t="str">
        <f>+VLOOKUP(LEFT($A125,LEN(A125)-1)*1,Master!$D$22:$G$218,4,FALSE)</f>
        <v>Tekući izdaci</v>
      </c>
      <c r="C125" s="355"/>
      <c r="D125" s="355"/>
      <c r="E125" s="355"/>
      <c r="F125" s="355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56" t="str">
        <f>+VLOOKUP(LEFT($A126,LEN(A126)-1)*1,Master!$D$22:$G$218,4,FALSE)</f>
        <v>Tekući budžetski izdaci</v>
      </c>
      <c r="C126" s="357"/>
      <c r="D126" s="357"/>
      <c r="E126" s="357"/>
      <c r="F126" s="357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2" t="str">
        <f>+VLOOKUP(LEFT($A127,LEN(A127)-1)*1,Master!$D$22:$G$218,4,FALSE)</f>
        <v>Bruto zarade i doprinosi na teret poslodavca</v>
      </c>
      <c r="C127" s="343"/>
      <c r="D127" s="343"/>
      <c r="E127" s="343"/>
      <c r="F127" s="343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2" t="str">
        <f>+VLOOKUP(LEFT($A128,LEN(A128)-1)*1,Master!$D$22:$G$218,4,FALSE)</f>
        <v>Ostala lična primanja</v>
      </c>
      <c r="C128" s="343"/>
      <c r="D128" s="343"/>
      <c r="E128" s="343"/>
      <c r="F128" s="343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2" t="str">
        <f>+VLOOKUP(LEFT($A129,LEN(A129)-1)*1,Master!$D$22:$G$218,4,FALSE)</f>
        <v>Rashodi za materijal</v>
      </c>
      <c r="C129" s="343"/>
      <c r="D129" s="343"/>
      <c r="E129" s="343"/>
      <c r="F129" s="343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2" t="str">
        <f>+VLOOKUP(LEFT($A130,LEN(A130)-1)*1,Master!$D$22:$G$218,4,FALSE)</f>
        <v>Rashodi za usluge</v>
      </c>
      <c r="C130" s="343"/>
      <c r="D130" s="343"/>
      <c r="E130" s="343"/>
      <c r="F130" s="343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2" t="str">
        <f>+VLOOKUP(LEFT($A131,LEN(A131)-1)*1,Master!$D$22:$G$218,4,FALSE)</f>
        <v>Rashodi za tekuće održavanje</v>
      </c>
      <c r="C131" s="343"/>
      <c r="D131" s="343"/>
      <c r="E131" s="343"/>
      <c r="F131" s="343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2" t="str">
        <f>+VLOOKUP(LEFT($A132,LEN(A132)-1)*1,Master!$D$22:$G$218,4,FALSE)</f>
        <v>Kamate</v>
      </c>
      <c r="C132" s="343"/>
      <c r="D132" s="343"/>
      <c r="E132" s="343"/>
      <c r="F132" s="343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2" t="str">
        <f>+VLOOKUP(LEFT($A133,LEN(A133)-1)*1,Master!$D$22:$G$218,4,FALSE)</f>
        <v>Renta</v>
      </c>
      <c r="C133" s="343"/>
      <c r="D133" s="343"/>
      <c r="E133" s="343"/>
      <c r="F133" s="343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2" t="str">
        <f>+VLOOKUP(LEFT($A134,LEN(A134)-1)*1,Master!$D$22:$G$218,4,FALSE)</f>
        <v>Subvencije</v>
      </c>
      <c r="C134" s="343"/>
      <c r="D134" s="343"/>
      <c r="E134" s="343"/>
      <c r="F134" s="343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2" t="str">
        <f>+VLOOKUP(LEFT($A135,LEN(A135)-1)*1,Master!$D$22:$G$218,4,FALSE)</f>
        <v>Ostali izdaci</v>
      </c>
      <c r="C135" s="343"/>
      <c r="D135" s="343"/>
      <c r="E135" s="343"/>
      <c r="F135" s="343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2" t="str">
        <f>+VLOOKUP(LEFT($A136,LEN(A136)-1)*1,Master!$D$22:$G$218,4,FALSE)</f>
        <v>Kapitalni izdaci u tekućem budžetu</v>
      </c>
      <c r="C136" s="343"/>
      <c r="D136" s="343"/>
      <c r="E136" s="343"/>
      <c r="F136" s="343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32" t="str">
        <f>+VLOOKUP(LEFT($A137,LEN(A137)-1)*1,Master!$D$22:$G$218,4,FALSE)</f>
        <v>Transferi za socijalnu zaštitu</v>
      </c>
      <c r="C137" s="333"/>
      <c r="D137" s="333"/>
      <c r="E137" s="333"/>
      <c r="F137" s="333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2" t="str">
        <f>+VLOOKUP(LEFT($A138,LEN(A138)-1)*1,Master!$D$22:$G$218,4,FALSE)</f>
        <v>Prava iz oblasti socijalne zaštite</v>
      </c>
      <c r="C138" s="343"/>
      <c r="D138" s="343"/>
      <c r="E138" s="343"/>
      <c r="F138" s="343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2" t="str">
        <f>+VLOOKUP(LEFT($A139,LEN(A139)-1)*1,Master!$D$22:$G$218,4,FALSE)</f>
        <v>Sredstva za tehnološke viškove</v>
      </c>
      <c r="C139" s="343"/>
      <c r="D139" s="343"/>
      <c r="E139" s="343"/>
      <c r="F139" s="343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2" t="str">
        <f>+VLOOKUP(LEFT($A140,LEN(A140)-1)*1,Master!$D$22:$G$218,4,FALSE)</f>
        <v>Prava iz oblasti penzijskog i invalidskog osiguranja</v>
      </c>
      <c r="C140" s="343"/>
      <c r="D140" s="343"/>
      <c r="E140" s="343"/>
      <c r="F140" s="343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2" t="str">
        <f>+VLOOKUP(LEFT($A141,LEN(A141)-1)*1,Master!$D$22:$G$218,4,FALSE)</f>
        <v>Ostala prava iz oblasti zdravstvene zaštite</v>
      </c>
      <c r="C141" s="343"/>
      <c r="D141" s="343"/>
      <c r="E141" s="343"/>
      <c r="F141" s="343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2" t="str">
        <f>+VLOOKUP(LEFT($A142,LEN(A142)-1)*1,Master!$D$22:$G$218,4,FALSE)</f>
        <v>Ostala prava iz zdravstvenog osiguranja</v>
      </c>
      <c r="C142" s="343"/>
      <c r="D142" s="343"/>
      <c r="E142" s="343"/>
      <c r="F142" s="343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44" t="str">
        <f>+VLOOKUP(LEFT($A143,LEN(A143)-1)*1,Master!$D$22:$G$218,4,FALSE)</f>
        <v xml:space="preserve">Transferi institucijama, pojedincima, nevladinom i javnom sektoru </v>
      </c>
      <c r="C143" s="345"/>
      <c r="D143" s="345"/>
      <c r="E143" s="345"/>
      <c r="F143" s="345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44" t="str">
        <f>+VLOOKUP(LEFT($A144,LEN(A144)-1)*1,Master!$D$22:$G$218,4,FALSE)</f>
        <v>Kapitalni budžet</v>
      </c>
      <c r="C144" s="345"/>
      <c r="D144" s="345"/>
      <c r="E144" s="345"/>
      <c r="F144" s="345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30" t="str">
        <f>+VLOOKUP(LEFT($A145,LEN(A145)-1)*1,Master!$D$22:$G$218,4,FALSE)</f>
        <v>Pozajmice i krediti</v>
      </c>
      <c r="C145" s="331"/>
      <c r="D145" s="331"/>
      <c r="E145" s="331"/>
      <c r="F145" s="331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30" t="str">
        <f>+VLOOKUP(LEFT($A146,LEN(A146)-1)*1,Master!$D$22:$G$218,4,FALSE)</f>
        <v>Rezerve</v>
      </c>
      <c r="C146" s="331"/>
      <c r="D146" s="331"/>
      <c r="E146" s="331"/>
      <c r="F146" s="331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46" t="str">
        <f>+VLOOKUP(LEFT($A147,LEN(A147)-1)*1,Master!$D$22:$G$218,4,FALSE)</f>
        <v>Otplata garancija</v>
      </c>
      <c r="C147" s="347"/>
      <c r="D147" s="347"/>
      <c r="E147" s="347"/>
      <c r="F147" s="347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48" t="str">
        <f>+VLOOKUP(LEFT($A148,LEN(A148)-1)*1,Master!$D$22:$G$218,4,FALSE)</f>
        <v>Suficit / deficit</v>
      </c>
      <c r="C148" s="349"/>
      <c r="D148" s="349"/>
      <c r="E148" s="349"/>
      <c r="F148" s="349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40" t="str">
        <f>+VLOOKUP(LEFT($A149,LEN(A149)-1)*1,Master!$D$22:$G$218,4,FALSE)</f>
        <v>Primarni bilans</v>
      </c>
      <c r="C149" s="341"/>
      <c r="D149" s="341"/>
      <c r="E149" s="341"/>
      <c r="F149" s="341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32" t="str">
        <f>+VLOOKUP(LEFT($A150,LEN(A150)-1)*1,Master!$D$22:$G$218,4,FALSE)</f>
        <v>Otplata dugova</v>
      </c>
      <c r="C150" s="333"/>
      <c r="D150" s="333"/>
      <c r="E150" s="333"/>
      <c r="F150" s="333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34" t="str">
        <f>+VLOOKUP(LEFT($A151,LEN(A151)-1)*1,Master!$D$22:$G$218,4,FALSE)</f>
        <v>Otplata hartija od vrijednosti i kredita rezidentima</v>
      </c>
      <c r="C151" s="335"/>
      <c r="D151" s="335"/>
      <c r="E151" s="335"/>
      <c r="F151" s="335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30" t="str">
        <f>+VLOOKUP(LEFT($A152,LEN(A152)-1)*1,Master!$D$22:$G$218,4,FALSE)</f>
        <v>Otplata hartija od vrijednosti i kredita nerezidentima</v>
      </c>
      <c r="C152" s="331"/>
      <c r="D152" s="331"/>
      <c r="E152" s="331"/>
      <c r="F152" s="331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46" t="str">
        <f>+VLOOKUP(LEFT($A153,LEN(A153)-1)*1,Master!$D$22:$G$218,4,FALSE)</f>
        <v>Otplata obaveza iz prethodnih godina</v>
      </c>
      <c r="C153" s="347"/>
      <c r="D153" s="347"/>
      <c r="E153" s="347"/>
      <c r="F153" s="347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36" t="str">
        <f>+VLOOKUP(LEFT($A154,LEN(A154)-1)*1,Master!$D$22:$G$218,4,FALSE)</f>
        <v>Nedostajuća sredstva</v>
      </c>
      <c r="C154" s="337"/>
      <c r="D154" s="337"/>
      <c r="E154" s="337"/>
      <c r="F154" s="337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38" t="str">
        <f>+VLOOKUP(LEFT($A155,LEN(A155)-1)*1,Master!$D$22:$G$218,4,FALSE)</f>
        <v>Finansiranje</v>
      </c>
      <c r="C155" s="339"/>
      <c r="D155" s="339"/>
      <c r="E155" s="339"/>
      <c r="F155" s="339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34" t="str">
        <f>+VLOOKUP(LEFT($A156,LEN(A156)-1)*1,Master!$D$22:$G$218,4,FALSE)</f>
        <v>Pozajmice i krediti od domaćih izvora</v>
      </c>
      <c r="C156" s="335"/>
      <c r="D156" s="335"/>
      <c r="E156" s="335"/>
      <c r="F156" s="335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30" t="str">
        <f>+VLOOKUP(LEFT($A157,LEN(A157)-1)*1,Master!$D$22:$G$218,4,FALSE)</f>
        <v>Pozajmice i krediti od inostranih izvora</v>
      </c>
      <c r="C157" s="331"/>
      <c r="D157" s="331"/>
      <c r="E157" s="331"/>
      <c r="F157" s="331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30" t="str">
        <f>+VLOOKUP(LEFT($A158,LEN(A158)-1)*1,Master!$D$22:$G$218,4,FALSE)</f>
        <v>Primici od prodaje imovine</v>
      </c>
      <c r="C158" s="331"/>
      <c r="D158" s="331"/>
      <c r="E158" s="331"/>
      <c r="F158" s="331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DU411"/>
  <sheetViews>
    <sheetView zoomScale="85" zoomScaleNormal="85" workbookViewId="0">
      <pane xSplit="5" ySplit="7" topLeftCell="DH8" activePane="bottomRight" state="frozen"/>
      <selection pane="topRight" activeCell="F1" sqref="F1"/>
      <selection pane="bottomLeft" activeCell="A8" sqref="A8"/>
      <selection pane="bottomRight" activeCell="DJ8" sqref="DJ8:DO194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29" t="s">
        <v>575</v>
      </c>
      <c r="F6" s="427">
        <v>2006</v>
      </c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8"/>
      <c r="R6" s="427">
        <v>2007</v>
      </c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8"/>
      <c r="AD6" s="427">
        <v>2008</v>
      </c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8"/>
      <c r="AP6" s="427">
        <v>2009</v>
      </c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8"/>
      <c r="BB6" s="427">
        <v>2010</v>
      </c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8"/>
      <c r="BN6" s="427">
        <v>2011</v>
      </c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8"/>
      <c r="BZ6" s="426">
        <v>2012</v>
      </c>
      <c r="CA6" s="426"/>
      <c r="CB6" s="426"/>
      <c r="CC6" s="426"/>
      <c r="CD6" s="426"/>
      <c r="CE6" s="426"/>
      <c r="CF6" s="426"/>
      <c r="CG6" s="426"/>
      <c r="CH6" s="426"/>
      <c r="CI6" s="426"/>
      <c r="CJ6" s="426"/>
      <c r="CK6" s="426"/>
      <c r="CL6" s="427">
        <v>2013</v>
      </c>
      <c r="CM6" s="426"/>
      <c r="CN6" s="426"/>
      <c r="CO6" s="426"/>
      <c r="CP6" s="426"/>
      <c r="CQ6" s="426"/>
      <c r="CR6" s="426"/>
      <c r="CS6" s="426"/>
      <c r="CT6" s="426"/>
      <c r="CU6" s="426"/>
      <c r="CV6" s="426"/>
      <c r="CW6" s="428"/>
      <c r="CX6" s="427">
        <v>2014</v>
      </c>
      <c r="CY6" s="426"/>
      <c r="CZ6" s="426"/>
      <c r="DA6" s="426"/>
      <c r="DB6" s="426"/>
      <c r="DC6" s="426"/>
      <c r="DD6" s="426"/>
      <c r="DE6" s="426"/>
      <c r="DF6" s="426"/>
      <c r="DG6" s="426"/>
      <c r="DH6" s="426"/>
      <c r="DI6" s="428"/>
      <c r="DJ6" s="427">
        <v>2015</v>
      </c>
      <c r="DK6" s="426"/>
      <c r="DL6" s="426"/>
      <c r="DM6" s="426"/>
      <c r="DN6" s="426"/>
      <c r="DO6" s="426"/>
      <c r="DP6" s="426"/>
      <c r="DQ6" s="426"/>
      <c r="DR6" s="426"/>
      <c r="DS6" s="426"/>
      <c r="DT6" s="426"/>
      <c r="DU6" s="428"/>
    </row>
    <row r="7" spans="1:125">
      <c r="E7" s="429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92623370.179999977</v>
      </c>
      <c r="DK8" s="105">
        <v>88788159.359999999</v>
      </c>
      <c r="DL8" s="105">
        <v>610608181.14999986</v>
      </c>
      <c r="DM8" s="105">
        <v>111937140.87</v>
      </c>
      <c r="DN8" s="105">
        <v>103320694.32000001</v>
      </c>
      <c r="DO8" s="105">
        <v>119082031.97000001</v>
      </c>
      <c r="DP8" s="105">
        <v>0</v>
      </c>
      <c r="DQ8" s="105">
        <v>0</v>
      </c>
      <c r="DR8" s="105">
        <v>0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71181346.609999985</v>
      </c>
      <c r="DK9" s="105">
        <v>86772014.340000004</v>
      </c>
      <c r="DL9" s="105">
        <v>100330756.79999995</v>
      </c>
      <c r="DM9" s="105">
        <v>111553145.60000001</v>
      </c>
      <c r="DN9" s="105">
        <v>99802277.799999997</v>
      </c>
      <c r="DO9" s="105">
        <v>118183612.84</v>
      </c>
      <c r="DP9" s="105">
        <v>0</v>
      </c>
      <c r="DQ9" s="105">
        <v>0</v>
      </c>
      <c r="DR9" s="105">
        <v>0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0</v>
      </c>
      <c r="DQ10" s="143">
        <v>0</v>
      </c>
      <c r="DR10" s="143">
        <v>0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0</v>
      </c>
      <c r="DQ11" s="105">
        <v>0</v>
      </c>
      <c r="DR11" s="105">
        <v>0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0</v>
      </c>
      <c r="DQ12" s="105">
        <v>0</v>
      </c>
      <c r="DR12" s="105">
        <v>0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0</v>
      </c>
      <c r="DQ13" s="105">
        <v>0</v>
      </c>
      <c r="DR13" s="105">
        <v>0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0</v>
      </c>
      <c r="DQ15" s="105">
        <v>0</v>
      </c>
      <c r="DR15" s="105">
        <v>0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0</v>
      </c>
      <c r="DQ16" s="105">
        <v>0</v>
      </c>
      <c r="DR16" s="105">
        <v>0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528926.12</v>
      </c>
      <c r="DN18" s="105">
        <v>542376.13</v>
      </c>
      <c r="DO18" s="105">
        <v>577563.37999999989</v>
      </c>
      <c r="DP18" s="105">
        <v>0</v>
      </c>
      <c r="DQ18" s="105">
        <v>0</v>
      </c>
      <c r="DR18" s="105">
        <v>0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36027646.540000007</v>
      </c>
      <c r="DN19" s="143">
        <v>31171999</v>
      </c>
      <c r="DO19" s="143">
        <v>36861388.580000021</v>
      </c>
      <c r="DP19" s="143">
        <v>0</v>
      </c>
      <c r="DQ19" s="143">
        <v>0</v>
      </c>
      <c r="DR19" s="143">
        <v>0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21707838.580000013</v>
      </c>
      <c r="DN20" s="105">
        <v>18812433.620000005</v>
      </c>
      <c r="DO20" s="105">
        <v>22230880.830000017</v>
      </c>
      <c r="DP20" s="105">
        <v>0</v>
      </c>
      <c r="DQ20" s="105">
        <v>0</v>
      </c>
      <c r="DR20" s="105">
        <v>0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11914746.479999989</v>
      </c>
      <c r="DM21" s="105">
        <v>12374414.689999998</v>
      </c>
      <c r="DN21" s="105">
        <v>10681950.839999996</v>
      </c>
      <c r="DO21" s="105">
        <v>12634484.650000002</v>
      </c>
      <c r="DP21" s="105">
        <v>0</v>
      </c>
      <c r="DQ21" s="105">
        <v>0</v>
      </c>
      <c r="DR21" s="105">
        <v>0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963008.57000000007</v>
      </c>
      <c r="DM22" s="105">
        <v>1000044.4400000005</v>
      </c>
      <c r="DN22" s="105">
        <v>865659.34000000008</v>
      </c>
      <c r="DO22" s="105">
        <v>1020289.0099999999</v>
      </c>
      <c r="DP22" s="105">
        <v>0</v>
      </c>
      <c r="DQ22" s="105">
        <v>0</v>
      </c>
      <c r="DR22" s="105">
        <v>0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945348.83000000019</v>
      </c>
      <c r="DN23" s="105">
        <v>811955.19999999972</v>
      </c>
      <c r="DO23" s="105">
        <v>975734.09</v>
      </c>
      <c r="DP23" s="105">
        <v>0</v>
      </c>
      <c r="DQ23" s="105">
        <v>0</v>
      </c>
      <c r="DR23" s="105">
        <v>0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891170.60999999975</v>
      </c>
      <c r="DL24" s="143">
        <v>1005157.1000000003</v>
      </c>
      <c r="DM24" s="143">
        <v>971110.91999999993</v>
      </c>
      <c r="DN24" s="143">
        <v>893907.30999999994</v>
      </c>
      <c r="DO24" s="143">
        <v>1263844.4900000002</v>
      </c>
      <c r="DP24" s="143">
        <v>0</v>
      </c>
      <c r="DQ24" s="143">
        <v>0</v>
      </c>
      <c r="DR24" s="143">
        <v>0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579888.25999999978</v>
      </c>
      <c r="DL25" s="105">
        <v>701001.30000000016</v>
      </c>
      <c r="DM25" s="105">
        <v>648048.47</v>
      </c>
      <c r="DN25" s="105">
        <v>600552.63</v>
      </c>
      <c r="DO25" s="105">
        <v>874721.0900000002</v>
      </c>
      <c r="DP25" s="105">
        <v>0</v>
      </c>
      <c r="DQ25" s="105">
        <v>0</v>
      </c>
      <c r="DR25" s="105">
        <v>0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171013.29000000007</v>
      </c>
      <c r="DN26" s="105">
        <v>149324.24000000002</v>
      </c>
      <c r="DO26" s="105">
        <v>188424.29000000004</v>
      </c>
      <c r="DP26" s="105">
        <v>0</v>
      </c>
      <c r="DQ26" s="105">
        <v>0</v>
      </c>
      <c r="DR26" s="105">
        <v>0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17910.239999999998</v>
      </c>
      <c r="DN27" s="105">
        <v>30816.6</v>
      </c>
      <c r="DO27" s="105">
        <v>75975.209999999992</v>
      </c>
      <c r="DP27" s="105">
        <v>0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80775.64</v>
      </c>
      <c r="DM30" s="105">
        <v>134138.91999999995</v>
      </c>
      <c r="DN30" s="105">
        <v>113213.83999999997</v>
      </c>
      <c r="DO30" s="105">
        <v>124723.9</v>
      </c>
      <c r="DP30" s="105">
        <v>0</v>
      </c>
      <c r="DQ30" s="105">
        <v>0</v>
      </c>
      <c r="DR30" s="105">
        <v>0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1045966.4</v>
      </c>
      <c r="DL31" s="143">
        <v>1519129.5299999998</v>
      </c>
      <c r="DM31" s="143">
        <v>925997.17999999993</v>
      </c>
      <c r="DN31" s="143">
        <v>2000871.4600000004</v>
      </c>
      <c r="DO31" s="143">
        <v>3067345.37</v>
      </c>
      <c r="DP31" s="143">
        <v>0</v>
      </c>
      <c r="DQ31" s="143">
        <v>0</v>
      </c>
      <c r="DR31" s="143">
        <v>0</v>
      </c>
      <c r="DS31" s="143">
        <v>0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15169.380000000001</v>
      </c>
      <c r="DN32" s="105">
        <v>11570.17</v>
      </c>
      <c r="DO32" s="105">
        <v>32379.269999999997</v>
      </c>
      <c r="DP32" s="105">
        <v>0</v>
      </c>
      <c r="DQ32" s="105">
        <v>0</v>
      </c>
      <c r="DR32" s="105">
        <v>0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91809.7</v>
      </c>
      <c r="DN33" s="105">
        <v>172520.56999999998</v>
      </c>
      <c r="DO33" s="105">
        <v>295154.81</v>
      </c>
      <c r="DP33" s="105">
        <v>0</v>
      </c>
      <c r="DQ33" s="105">
        <v>0</v>
      </c>
      <c r="DR33" s="105">
        <v>0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627.47</v>
      </c>
      <c r="DN34" s="105">
        <v>613.48</v>
      </c>
      <c r="DO34" s="105">
        <v>744.61</v>
      </c>
      <c r="DP34" s="105">
        <v>0</v>
      </c>
      <c r="DQ34" s="105">
        <v>0</v>
      </c>
      <c r="DR34" s="105">
        <v>0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395780.74</v>
      </c>
      <c r="DN35" s="105">
        <v>414824.88</v>
      </c>
      <c r="DO35" s="105">
        <v>427154.32000000012</v>
      </c>
      <c r="DP35" s="105">
        <v>0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246973.09999999998</v>
      </c>
      <c r="DN39" s="105">
        <v>681672.80999999994</v>
      </c>
      <c r="DO39" s="105">
        <v>2024244.67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199884.82999999993</v>
      </c>
      <c r="DL40" s="105">
        <v>890301.44999999972</v>
      </c>
      <c r="DM40" s="105">
        <v>175636.78999999998</v>
      </c>
      <c r="DN40" s="105">
        <v>719669.55000000051</v>
      </c>
      <c r="DO40" s="105">
        <v>287667.69</v>
      </c>
      <c r="DP40" s="105">
        <v>0</v>
      </c>
      <c r="DQ40" s="105">
        <v>0</v>
      </c>
      <c r="DR40" s="105">
        <v>0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1079000.5799999996</v>
      </c>
      <c r="DK41" s="143">
        <v>1357152.6799999995</v>
      </c>
      <c r="DL41" s="143">
        <v>1908825.9099999992</v>
      </c>
      <c r="DM41" s="143">
        <v>3053596.8600000003</v>
      </c>
      <c r="DN41" s="143">
        <v>2679781.1700000018</v>
      </c>
      <c r="DO41" s="143">
        <v>2204039.129999998</v>
      </c>
      <c r="DP41" s="143">
        <v>0</v>
      </c>
      <c r="DQ41" s="143">
        <v>0</v>
      </c>
      <c r="DR41" s="143">
        <v>0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94475.180000000008</v>
      </c>
      <c r="DK42" s="105">
        <v>11948.380000000003</v>
      </c>
      <c r="DL42" s="105">
        <v>310981.36000000004</v>
      </c>
      <c r="DM42" s="105">
        <v>710303.47</v>
      </c>
      <c r="DN42" s="105">
        <v>301859.41000000003</v>
      </c>
      <c r="DO42" s="105">
        <v>91022.58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896678.8600000001</v>
      </c>
      <c r="DN43" s="105">
        <v>908733.1800000004</v>
      </c>
      <c r="DO43" s="105">
        <v>1319981.7099999986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204700.82999999996</v>
      </c>
      <c r="DN44" s="105">
        <v>152469.52000000002</v>
      </c>
      <c r="DO44" s="105">
        <v>225386.87000000002</v>
      </c>
      <c r="DP44" s="105">
        <v>0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372991.83999999991</v>
      </c>
      <c r="DL46" s="105">
        <v>545555.07999999949</v>
      </c>
      <c r="DM46" s="105">
        <v>1241913.7000000004</v>
      </c>
      <c r="DN46" s="105">
        <v>1316719.0600000012</v>
      </c>
      <c r="DO46" s="105">
        <v>567647.96999999951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282802.59999999998</v>
      </c>
      <c r="DK47" s="143">
        <v>170462.88</v>
      </c>
      <c r="DL47" s="143">
        <v>996410.07000000018</v>
      </c>
      <c r="DM47" s="143">
        <v>23946.27</v>
      </c>
      <c r="DN47" s="143">
        <v>2673826.0900000003</v>
      </c>
      <c r="DO47" s="143">
        <v>40019.590000000004</v>
      </c>
      <c r="DP47" s="143">
        <v>0</v>
      </c>
      <c r="DQ47" s="143">
        <v>0</v>
      </c>
      <c r="DR47" s="143">
        <v>0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282802.59999999998</v>
      </c>
      <c r="DK48" s="105">
        <v>170462.88</v>
      </c>
      <c r="DL48" s="105">
        <v>996410.07000000018</v>
      </c>
      <c r="DM48" s="105">
        <v>23946.27</v>
      </c>
      <c r="DN48" s="105">
        <v>2673826.0900000003</v>
      </c>
      <c r="DO48" s="105">
        <v>40019.590000000004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506716.21999999991</v>
      </c>
      <c r="DM50" s="143">
        <v>364215.68999999994</v>
      </c>
      <c r="DN50" s="143">
        <v>398596.26999999996</v>
      </c>
      <c r="DO50" s="143">
        <v>952416.52</v>
      </c>
      <c r="DP50" s="143">
        <v>0</v>
      </c>
      <c r="DQ50" s="143">
        <v>0</v>
      </c>
      <c r="DR50" s="143">
        <v>0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506716.21999999991</v>
      </c>
      <c r="DM51" s="105">
        <v>364215.68999999994</v>
      </c>
      <c r="DN51" s="105">
        <v>398596.26999999996</v>
      </c>
      <c r="DO51" s="105">
        <v>952416.52</v>
      </c>
      <c r="DP51" s="105">
        <v>0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287203.82000000007</v>
      </c>
      <c r="DM53" s="143">
        <v>570763.18999999994</v>
      </c>
      <c r="DN53" s="143">
        <v>142862.19000000003</v>
      </c>
      <c r="DO53" s="143">
        <v>464110.17999999993</v>
      </c>
      <c r="DP53" s="143">
        <v>0</v>
      </c>
      <c r="DQ53" s="143">
        <v>0</v>
      </c>
      <c r="DR53" s="143">
        <v>0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287203.82000000007</v>
      </c>
      <c r="DM54" s="105">
        <v>570763.18999999994</v>
      </c>
      <c r="DN54" s="105">
        <v>142862.19000000003</v>
      </c>
      <c r="DO54" s="105">
        <v>464110.17999999993</v>
      </c>
      <c r="DP54" s="105">
        <v>0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>
        <v>1845682.1400000001</v>
      </c>
      <c r="DL56" s="143">
        <v>509281014.27999997</v>
      </c>
      <c r="DM56" s="143">
        <v>360049</v>
      </c>
      <c r="DN56" s="143">
        <v>844590.42999999993</v>
      </c>
      <c r="DO56" s="143">
        <v>858399.53999999992</v>
      </c>
      <c r="DP56" s="143">
        <v>0</v>
      </c>
      <c r="DQ56" s="143">
        <v>0</v>
      </c>
      <c r="DR56" s="143">
        <v>0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>
        <v>1845682.1400000001</v>
      </c>
      <c r="DL57" s="105">
        <v>509281014.27999997</v>
      </c>
      <c r="DM57" s="105">
        <v>360049</v>
      </c>
      <c r="DN57" s="105">
        <v>844590.42999999993</v>
      </c>
      <c r="DO57" s="105">
        <v>858399.53999999992</v>
      </c>
      <c r="DP57" s="105">
        <v>0</v>
      </c>
      <c r="DQ57" s="105">
        <v>0</v>
      </c>
      <c r="DR57" s="105">
        <v>0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>
        <v>1515711.62</v>
      </c>
      <c r="DL58" s="105">
        <v>12751233.139999999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496529781.13999999</v>
      </c>
      <c r="DM59" s="105">
        <v>360049</v>
      </c>
      <c r="DN59" s="105">
        <v>844590.42999999993</v>
      </c>
      <c r="DO59" s="105">
        <v>858399.53999999992</v>
      </c>
      <c r="DP59" s="105">
        <v>0</v>
      </c>
      <c r="DQ59" s="105">
        <v>0</v>
      </c>
      <c r="DR59" s="105">
        <v>0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108627427.87000003</v>
      </c>
      <c r="DK60" s="105">
        <v>108052603.74000004</v>
      </c>
      <c r="DL60" s="105">
        <v>140157317.56000003</v>
      </c>
      <c r="DM60" s="105">
        <v>176437741.36000004</v>
      </c>
      <c r="DN60" s="105">
        <v>116025559.72000001</v>
      </c>
      <c r="DO60" s="105">
        <v>146619184.92999998</v>
      </c>
      <c r="DP60" s="105">
        <v>0</v>
      </c>
      <c r="DQ60" s="105">
        <v>0</v>
      </c>
      <c r="DR60" s="105">
        <v>0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45951425.210000023</v>
      </c>
      <c r="DL61" s="105">
        <v>52780143.020000003</v>
      </c>
      <c r="DM61" s="105">
        <v>62848965.050000012</v>
      </c>
      <c r="DN61" s="105">
        <v>59572004.990000002</v>
      </c>
      <c r="DO61" s="105">
        <v>46786799.249999993</v>
      </c>
      <c r="DP61" s="105">
        <v>0</v>
      </c>
      <c r="DQ61" s="105">
        <v>0</v>
      </c>
      <c r="DR61" s="105">
        <v>0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31713123.150000025</v>
      </c>
      <c r="DL62" s="105">
        <v>31097646.160000004</v>
      </c>
      <c r="DM62" s="105">
        <v>30027106.569999997</v>
      </c>
      <c r="DN62" s="105">
        <v>30719874.460000001</v>
      </c>
      <c r="DO62" s="105">
        <v>31553475.629999992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18490790.249999996</v>
      </c>
      <c r="DM63" s="105">
        <v>18512111.879999995</v>
      </c>
      <c r="DN63" s="105">
        <v>18703654.850000005</v>
      </c>
      <c r="DO63" s="105">
        <v>18407099.799999993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2630710.9099999988</v>
      </c>
      <c r="DM64" s="105">
        <v>2468617.7200000002</v>
      </c>
      <c r="DN64" s="105">
        <v>2210217.2400000012</v>
      </c>
      <c r="DO64" s="105">
        <v>2694234.419999999</v>
      </c>
      <c r="DP64" s="105">
        <v>0</v>
      </c>
      <c r="DQ64" s="105">
        <v>0</v>
      </c>
      <c r="DR64" s="105">
        <v>0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6393423.8700000057</v>
      </c>
      <c r="DM65" s="105">
        <v>5397618.7200000035</v>
      </c>
      <c r="DN65" s="105">
        <v>6107437.1499999994</v>
      </c>
      <c r="DO65" s="105">
        <v>6523721.7100000046</v>
      </c>
      <c r="DP65" s="105">
        <v>0</v>
      </c>
      <c r="DQ65" s="105">
        <v>0</v>
      </c>
      <c r="DR65" s="105">
        <v>0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3476486.85</v>
      </c>
      <c r="DM66" s="105">
        <v>2985803.3000000017</v>
      </c>
      <c r="DN66" s="105">
        <v>3403057.2899999972</v>
      </c>
      <c r="DO66" s="105">
        <v>3553180.5699999975</v>
      </c>
      <c r="DP66" s="105">
        <v>0</v>
      </c>
      <c r="DQ66" s="105">
        <v>0</v>
      </c>
      <c r="DR66" s="105">
        <v>0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106234.28000000001</v>
      </c>
      <c r="DM67" s="105">
        <v>662954.94999999972</v>
      </c>
      <c r="DN67" s="105">
        <v>295507.93000000011</v>
      </c>
      <c r="DO67" s="105">
        <v>375239.12999999977</v>
      </c>
      <c r="DP67" s="105">
        <v>0</v>
      </c>
      <c r="DQ67" s="105">
        <v>0</v>
      </c>
      <c r="DR67" s="105">
        <v>0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1465514.319999998</v>
      </c>
      <c r="DM68" s="105">
        <v>2142336.950000002</v>
      </c>
      <c r="DN68" s="105">
        <v>810226.86000000068</v>
      </c>
      <c r="DO68" s="105">
        <v>1128717.030000001</v>
      </c>
      <c r="DP68" s="105">
        <v>0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276562.08999999979</v>
      </c>
      <c r="DN70" s="105">
        <v>176035.14999999994</v>
      </c>
      <c r="DO70" s="105">
        <v>178052.43</v>
      </c>
      <c r="DP70" s="105">
        <v>0</v>
      </c>
      <c r="DQ70" s="105">
        <v>0</v>
      </c>
      <c r="DR70" s="105">
        <v>0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33216.080000000009</v>
      </c>
      <c r="DN71" s="105">
        <v>16903.580000000002</v>
      </c>
      <c r="DO71" s="105">
        <v>12818.669999999998</v>
      </c>
      <c r="DP71" s="105">
        <v>0</v>
      </c>
      <c r="DQ71" s="105">
        <v>0</v>
      </c>
      <c r="DR71" s="105">
        <v>0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2000</v>
      </c>
      <c r="DO72" s="105">
        <v>324</v>
      </c>
      <c r="DP72" s="105">
        <v>0</v>
      </c>
      <c r="DQ72" s="105">
        <v>0</v>
      </c>
      <c r="DR72" s="105">
        <v>0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1027806.8300000001</v>
      </c>
      <c r="DN73" s="105">
        <v>48147.179999999993</v>
      </c>
      <c r="DO73" s="105">
        <v>226080.84999999998</v>
      </c>
      <c r="DP73" s="105">
        <v>0</v>
      </c>
      <c r="DQ73" s="105">
        <v>0</v>
      </c>
      <c r="DR73" s="105">
        <v>0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61273.450000000004</v>
      </c>
      <c r="DN74" s="105">
        <v>0</v>
      </c>
      <c r="DO74" s="105">
        <v>62783.55</v>
      </c>
      <c r="DP74" s="105">
        <v>0</v>
      </c>
      <c r="DQ74" s="105">
        <v>0</v>
      </c>
      <c r="DR74" s="105">
        <v>0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1170691.1999999983</v>
      </c>
      <c r="DM75" s="105">
        <v>743478.5000000021</v>
      </c>
      <c r="DN75" s="105">
        <v>567140.95000000077</v>
      </c>
      <c r="DO75" s="105">
        <v>648657.53000000096</v>
      </c>
      <c r="DP75" s="105">
        <v>0</v>
      </c>
      <c r="DQ75" s="105">
        <v>0</v>
      </c>
      <c r="DR75" s="105">
        <v>0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2148164.209999999</v>
      </c>
      <c r="DM76" s="105">
        <v>1773807.4399999995</v>
      </c>
      <c r="DN76" s="105">
        <v>1663095.6299999994</v>
      </c>
      <c r="DO76" s="105">
        <v>1398738.97</v>
      </c>
      <c r="DP76" s="105">
        <v>0</v>
      </c>
      <c r="DQ76" s="105">
        <v>0</v>
      </c>
      <c r="DR76" s="105">
        <v>0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297501.88999999926</v>
      </c>
      <c r="DM77" s="105">
        <v>276404.5499999997</v>
      </c>
      <c r="DN77" s="105">
        <v>212823.94999999978</v>
      </c>
      <c r="DO77" s="105">
        <v>284909.66999999952</v>
      </c>
      <c r="DP77" s="105">
        <v>0</v>
      </c>
      <c r="DQ77" s="105">
        <v>0</v>
      </c>
      <c r="DR77" s="105">
        <v>0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71114.360000000015</v>
      </c>
      <c r="DN78" s="105">
        <v>60621.33</v>
      </c>
      <c r="DO78" s="105">
        <v>61009.72</v>
      </c>
      <c r="DP78" s="105">
        <v>0</v>
      </c>
      <c r="DQ78" s="105">
        <v>0</v>
      </c>
      <c r="DR78" s="105">
        <v>0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305263.06000000011</v>
      </c>
      <c r="DN79" s="105">
        <v>277327.90999999997</v>
      </c>
      <c r="DO79" s="105">
        <v>324956.65000000002</v>
      </c>
      <c r="DP79" s="105">
        <v>0</v>
      </c>
      <c r="DQ79" s="105">
        <v>0</v>
      </c>
      <c r="DR79" s="105">
        <v>0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562051.24999999988</v>
      </c>
      <c r="DN80" s="105">
        <v>572952.08999999985</v>
      </c>
      <c r="DO80" s="105">
        <v>379440.70000000024</v>
      </c>
      <c r="DP80" s="105">
        <v>0</v>
      </c>
      <c r="DQ80" s="105">
        <v>0</v>
      </c>
      <c r="DR80" s="105">
        <v>0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729391.2899999998</v>
      </c>
      <c r="DM81" s="105">
        <v>556406.52999999991</v>
      </c>
      <c r="DN81" s="105">
        <v>537677.78999999992</v>
      </c>
      <c r="DO81" s="105">
        <v>318778.15000000008</v>
      </c>
      <c r="DP81" s="105">
        <v>0</v>
      </c>
      <c r="DQ81" s="105">
        <v>0</v>
      </c>
      <c r="DR81" s="105">
        <v>0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2567.69</v>
      </c>
      <c r="DN82" s="105">
        <v>1692.5600000000002</v>
      </c>
      <c r="DO82" s="105">
        <v>29644.080000000005</v>
      </c>
      <c r="DP82" s="105">
        <v>0</v>
      </c>
      <c r="DQ82" s="105">
        <v>0</v>
      </c>
      <c r="DR82" s="105">
        <v>0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3755417.1200000113</v>
      </c>
      <c r="DM83" s="105">
        <v>4647276.9100000048</v>
      </c>
      <c r="DN83" s="105">
        <v>3742204.4500000062</v>
      </c>
      <c r="DO83" s="105">
        <v>3248713.5500000026</v>
      </c>
      <c r="DP83" s="105">
        <v>0</v>
      </c>
      <c r="DQ83" s="105">
        <v>0</v>
      </c>
      <c r="DR83" s="105">
        <v>0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429881.6500000002</v>
      </c>
      <c r="DM84" s="105">
        <v>466310.05999999982</v>
      </c>
      <c r="DN84" s="105">
        <v>550274.11</v>
      </c>
      <c r="DO84" s="105">
        <v>519959.32000000007</v>
      </c>
      <c r="DP84" s="105">
        <v>0</v>
      </c>
      <c r="DQ84" s="105">
        <v>0</v>
      </c>
      <c r="DR84" s="105">
        <v>0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41603.709999999992</v>
      </c>
      <c r="DM85" s="105">
        <v>32204.420000000006</v>
      </c>
      <c r="DN85" s="105">
        <v>64523.040000000001</v>
      </c>
      <c r="DO85" s="105">
        <v>52972.710000000028</v>
      </c>
      <c r="DP85" s="105">
        <v>0</v>
      </c>
      <c r="DQ85" s="105">
        <v>0</v>
      </c>
      <c r="DR85" s="105">
        <v>0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424891.39000000025</v>
      </c>
      <c r="DM86" s="105">
        <v>285499.40000000014</v>
      </c>
      <c r="DN86" s="105">
        <v>428504.81000000046</v>
      </c>
      <c r="DO86" s="105">
        <v>347830.65999999992</v>
      </c>
      <c r="DP86" s="105">
        <v>0</v>
      </c>
      <c r="DQ86" s="105">
        <v>0</v>
      </c>
      <c r="DR86" s="105">
        <v>0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334975.07999999996</v>
      </c>
      <c r="DM87" s="105">
        <v>591578.27999999991</v>
      </c>
      <c r="DN87" s="105">
        <v>185371.44999999995</v>
      </c>
      <c r="DO87" s="105">
        <v>247325.18</v>
      </c>
      <c r="DP87" s="105">
        <v>0</v>
      </c>
      <c r="DQ87" s="105">
        <v>0</v>
      </c>
      <c r="DR87" s="105">
        <v>0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105509.05</v>
      </c>
      <c r="DM88" s="105">
        <v>88140.11</v>
      </c>
      <c r="DN88" s="105">
        <v>22003.85</v>
      </c>
      <c r="DO88" s="105">
        <v>71635.95</v>
      </c>
      <c r="DP88" s="105">
        <v>0</v>
      </c>
      <c r="DQ88" s="105">
        <v>0</v>
      </c>
      <c r="DR88" s="105">
        <v>0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88963.790000000008</v>
      </c>
      <c r="DM89" s="105">
        <v>609011.47</v>
      </c>
      <c r="DN89" s="105">
        <v>89091.720000000045</v>
      </c>
      <c r="DO89" s="105">
        <v>109250.87000000004</v>
      </c>
      <c r="DP89" s="105">
        <v>0</v>
      </c>
      <c r="DQ89" s="105">
        <v>0</v>
      </c>
      <c r="DR89" s="105">
        <v>0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1377097.6700000104</v>
      </c>
      <c r="DM90" s="105">
        <v>1819303.7400000053</v>
      </c>
      <c r="DN90" s="105">
        <v>1684410.9400000055</v>
      </c>
      <c r="DO90" s="105">
        <v>1422271.7900000028</v>
      </c>
      <c r="DP90" s="105">
        <v>0</v>
      </c>
      <c r="DQ90" s="105">
        <v>0</v>
      </c>
      <c r="DR90" s="105">
        <v>0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71638.64</v>
      </c>
      <c r="DM91" s="105">
        <v>69449.429999999993</v>
      </c>
      <c r="DN91" s="105">
        <v>134440.69</v>
      </c>
      <c r="DO91" s="105">
        <v>47041.789999999994</v>
      </c>
      <c r="DP91" s="105">
        <v>0</v>
      </c>
      <c r="DQ91" s="105">
        <v>0</v>
      </c>
      <c r="DR91" s="105">
        <v>0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880856.14</v>
      </c>
      <c r="DM92" s="105">
        <v>685779.99999999988</v>
      </c>
      <c r="DN92" s="105">
        <v>583583.84000000032</v>
      </c>
      <c r="DO92" s="105">
        <v>430425.27999999956</v>
      </c>
      <c r="DP92" s="105">
        <v>0</v>
      </c>
      <c r="DQ92" s="105">
        <v>0</v>
      </c>
      <c r="DR92" s="105">
        <v>0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1495923.86</v>
      </c>
      <c r="DN93" s="105">
        <v>1537431.38</v>
      </c>
      <c r="DO93" s="105">
        <v>1471949.0899999999</v>
      </c>
      <c r="DP93" s="105">
        <v>0</v>
      </c>
      <c r="DQ93" s="105">
        <v>0</v>
      </c>
      <c r="DR93" s="105">
        <v>0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1242197.1600000001</v>
      </c>
      <c r="DN94" s="105">
        <v>1298294.9999999998</v>
      </c>
      <c r="DO94" s="105">
        <v>1191028.7599999998</v>
      </c>
      <c r="DP94" s="105">
        <v>0</v>
      </c>
      <c r="DQ94" s="105">
        <v>0</v>
      </c>
      <c r="DR94" s="105">
        <v>0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80972.520000000033</v>
      </c>
      <c r="DN95" s="105">
        <v>88960.930000000008</v>
      </c>
      <c r="DO95" s="105">
        <v>99205.060000000056</v>
      </c>
      <c r="DP95" s="105">
        <v>0</v>
      </c>
      <c r="DQ95" s="105">
        <v>0</v>
      </c>
      <c r="DR95" s="105">
        <v>0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172754.18</v>
      </c>
      <c r="DN96" s="105">
        <v>150175.4500000001</v>
      </c>
      <c r="DO96" s="105">
        <v>181715.27000000014</v>
      </c>
      <c r="DP96" s="105">
        <v>0</v>
      </c>
      <c r="DQ96" s="105">
        <v>0</v>
      </c>
      <c r="DR96" s="105">
        <v>0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2890207.88</v>
      </c>
      <c r="DL97" s="105">
        <v>5040573.9700000007</v>
      </c>
      <c r="DM97" s="105">
        <v>19073852.520000003</v>
      </c>
      <c r="DN97" s="105">
        <v>15976194.35</v>
      </c>
      <c r="DO97" s="105">
        <v>4432899.2299999995</v>
      </c>
      <c r="DP97" s="105">
        <v>0</v>
      </c>
      <c r="DQ97" s="105">
        <v>0</v>
      </c>
      <c r="DR97" s="105">
        <v>0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2020546.0699999998</v>
      </c>
      <c r="DM98" s="105">
        <v>41946.62</v>
      </c>
      <c r="DN98" s="105">
        <v>35809.409999999989</v>
      </c>
      <c r="DO98" s="105">
        <v>892028.43</v>
      </c>
      <c r="DP98" s="105">
        <v>0</v>
      </c>
      <c r="DQ98" s="105">
        <v>0</v>
      </c>
      <c r="DR98" s="105">
        <v>0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2777899.53</v>
      </c>
      <c r="DL99" s="105">
        <v>3020027.9000000004</v>
      </c>
      <c r="DM99" s="105">
        <v>19031905.900000002</v>
      </c>
      <c r="DN99" s="105">
        <v>15940384.939999999</v>
      </c>
      <c r="DO99" s="105">
        <v>3540870.8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602143.53</v>
      </c>
      <c r="DN100" s="105">
        <v>694433.44000000006</v>
      </c>
      <c r="DO100" s="105">
        <v>646801.94999999995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579689.87</v>
      </c>
      <c r="DN101" s="105">
        <v>677574.88</v>
      </c>
      <c r="DO101" s="105">
        <v>621987.55999999994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21667.66</v>
      </c>
      <c r="DN102" s="105">
        <v>16012.56</v>
      </c>
      <c r="DO102" s="105">
        <v>22444.389999999992</v>
      </c>
      <c r="DP102" s="105">
        <v>0</v>
      </c>
      <c r="DQ102" s="105">
        <v>0</v>
      </c>
      <c r="DR102" s="105">
        <v>0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786</v>
      </c>
      <c r="DN103" s="105">
        <v>846</v>
      </c>
      <c r="DO103" s="105">
        <v>2370.0000000000005</v>
      </c>
      <c r="DP103" s="105">
        <v>0</v>
      </c>
      <c r="DQ103" s="105">
        <v>0</v>
      </c>
      <c r="DR103" s="105">
        <v>0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387454.28999999992</v>
      </c>
      <c r="DP104" s="105">
        <v>0</v>
      </c>
      <c r="DQ104" s="105">
        <v>0</v>
      </c>
      <c r="DR104" s="105">
        <v>0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539463.14999999991</v>
      </c>
      <c r="DN105" s="105">
        <v>455124.36999999994</v>
      </c>
      <c r="DO105" s="105">
        <v>387454.28999999992</v>
      </c>
      <c r="DP105" s="105">
        <v>0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1690971.0999999989</v>
      </c>
      <c r="DL108" s="105">
        <v>2599611.33</v>
      </c>
      <c r="DM108" s="105">
        <v>1938086.8499999989</v>
      </c>
      <c r="DN108" s="105">
        <v>2819257.6400000006</v>
      </c>
      <c r="DO108" s="105">
        <v>1549494.5899999994</v>
      </c>
      <c r="DP108" s="105">
        <v>0</v>
      </c>
      <c r="DQ108" s="105">
        <v>0</v>
      </c>
      <c r="DR108" s="105">
        <v>0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516913.49999999913</v>
      </c>
      <c r="DL109" s="105">
        <v>410429.48999999993</v>
      </c>
      <c r="DM109" s="105">
        <v>511303.38999999932</v>
      </c>
      <c r="DN109" s="105">
        <v>441792.22999999952</v>
      </c>
      <c r="DO109" s="105">
        <v>482866.24999999953</v>
      </c>
      <c r="DP109" s="105">
        <v>0</v>
      </c>
      <c r="DQ109" s="105">
        <v>0</v>
      </c>
      <c r="DR109" s="105">
        <v>0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56652.230000000025</v>
      </c>
      <c r="DN110" s="105">
        <v>91162.79</v>
      </c>
      <c r="DO110" s="105">
        <v>89602.479999999952</v>
      </c>
      <c r="DP110" s="105">
        <v>0</v>
      </c>
      <c r="DQ110" s="105">
        <v>0</v>
      </c>
      <c r="DR110" s="105">
        <v>0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300202.21999999991</v>
      </c>
      <c r="DN111" s="105">
        <v>314799.64999999985</v>
      </c>
      <c r="DO111" s="105">
        <v>290482.25999999989</v>
      </c>
      <c r="DP111" s="105">
        <v>0</v>
      </c>
      <c r="DQ111" s="105">
        <v>0</v>
      </c>
      <c r="DR111" s="105">
        <v>0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161205.55999999994</v>
      </c>
      <c r="DM112" s="105">
        <v>192877.9200000001</v>
      </c>
      <c r="DN112" s="105">
        <v>159923.21000000008</v>
      </c>
      <c r="DO112" s="105">
        <v>170581.3900000001</v>
      </c>
      <c r="DP112" s="105">
        <v>0</v>
      </c>
      <c r="DQ112" s="105">
        <v>0</v>
      </c>
      <c r="DR112" s="105">
        <v>0</v>
      </c>
      <c r="DS112" s="105">
        <v>0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211719.16</v>
      </c>
      <c r="DN113" s="105">
        <v>368196.08000000019</v>
      </c>
      <c r="DO113" s="105">
        <v>139821.4</v>
      </c>
      <c r="DP113" s="105">
        <v>0</v>
      </c>
      <c r="DQ113" s="105">
        <v>0</v>
      </c>
      <c r="DR113" s="105">
        <v>0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490653.96999999986</v>
      </c>
      <c r="DN114" s="105">
        <v>198213.58000000005</v>
      </c>
      <c r="DO114" s="105">
        <v>208544.98</v>
      </c>
      <c r="DP114" s="105">
        <v>0</v>
      </c>
      <c r="DQ114" s="105">
        <v>0</v>
      </c>
      <c r="DR114" s="105">
        <v>0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66.67</v>
      </c>
      <c r="DN115" s="105">
        <v>66.67</v>
      </c>
      <c r="DO115" s="105">
        <v>291.67</v>
      </c>
      <c r="DP115" s="105">
        <v>0</v>
      </c>
      <c r="DQ115" s="105">
        <v>0</v>
      </c>
      <c r="DR115" s="105">
        <v>0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802.67</v>
      </c>
      <c r="DN116" s="105">
        <v>525.79999999999995</v>
      </c>
      <c r="DO116" s="105">
        <v>921.28000000000009</v>
      </c>
      <c r="DP116" s="105">
        <v>0</v>
      </c>
      <c r="DQ116" s="105">
        <v>0</v>
      </c>
      <c r="DR116" s="105">
        <v>0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323034.66000000003</v>
      </c>
      <c r="DM117" s="105">
        <v>173808.61999999991</v>
      </c>
      <c r="DN117" s="105">
        <v>1244577.6300000008</v>
      </c>
      <c r="DO117" s="105">
        <v>166382.88</v>
      </c>
      <c r="DP117" s="105">
        <v>0</v>
      </c>
      <c r="DQ117" s="105">
        <v>0</v>
      </c>
      <c r="DR117" s="105">
        <v>0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40502347.820000008</v>
      </c>
      <c r="DN118" s="105">
        <v>40971406.99000001</v>
      </c>
      <c r="DO118" s="105">
        <v>40988719.57</v>
      </c>
      <c r="DP118" s="105">
        <v>0</v>
      </c>
      <c r="DQ118" s="105">
        <v>0</v>
      </c>
      <c r="DR118" s="105">
        <v>0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5139689.5999999996</v>
      </c>
      <c r="DN119" s="105">
        <v>4851223.5199999996</v>
      </c>
      <c r="DO119" s="105">
        <v>4951711.88</v>
      </c>
      <c r="DP119" s="105">
        <v>0</v>
      </c>
      <c r="DQ119" s="105">
        <v>0</v>
      </c>
      <c r="DR119" s="105">
        <v>0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370220.55</v>
      </c>
      <c r="DN120" s="105">
        <v>362285.06</v>
      </c>
      <c r="DO120" s="105">
        <v>353819.58999999997</v>
      </c>
      <c r="DP120" s="105">
        <v>0</v>
      </c>
      <c r="DQ120" s="105">
        <v>0</v>
      </c>
      <c r="DR120" s="105">
        <v>0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729198.6</v>
      </c>
      <c r="DN121" s="105">
        <v>591422.56000000006</v>
      </c>
      <c r="DO121" s="105">
        <v>586897.75</v>
      </c>
      <c r="DP121" s="105">
        <v>0</v>
      </c>
      <c r="DQ121" s="105">
        <v>0</v>
      </c>
      <c r="DR121" s="105">
        <v>0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1510728.15</v>
      </c>
      <c r="DN122" s="105">
        <v>1219098.9400000002</v>
      </c>
      <c r="DO122" s="105">
        <v>1145000.6299999999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1368918.0499999998</v>
      </c>
      <c r="DN123" s="105">
        <v>1426578.2299999997</v>
      </c>
      <c r="DO123" s="105">
        <v>1538295.4699999995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886951.09</v>
      </c>
      <c r="DN124" s="105">
        <v>951300.79999999993</v>
      </c>
      <c r="DO124" s="105">
        <v>979736.44000000006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23074.18</v>
      </c>
      <c r="DN125" s="105">
        <v>19524.849999999999</v>
      </c>
      <c r="DO125" s="105">
        <v>30374.03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250598.97999999998</v>
      </c>
      <c r="DN126" s="105">
        <v>281013.07999999996</v>
      </c>
      <c r="DO126" s="105">
        <v>317587.96999999997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2049731.8899999997</v>
      </c>
      <c r="DO127" s="105">
        <v>2688479.92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1240783.5799999998</v>
      </c>
      <c r="DO129" s="105">
        <v>1906195.96</v>
      </c>
      <c r="DP129" s="105">
        <v>0</v>
      </c>
      <c r="DQ129" s="105">
        <v>0</v>
      </c>
      <c r="DR129" s="105">
        <v>0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808948.30999999994</v>
      </c>
      <c r="DO131" s="105">
        <v>782283.96000000008</v>
      </c>
      <c r="DP131" s="105">
        <v>0</v>
      </c>
      <c r="DQ131" s="105">
        <v>0</v>
      </c>
      <c r="DR131" s="105">
        <v>0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32083695.330000009</v>
      </c>
      <c r="DO133" s="105">
        <v>32184677.510000002</v>
      </c>
      <c r="DP133" s="105">
        <v>0</v>
      </c>
      <c r="DQ133" s="105">
        <v>0</v>
      </c>
      <c r="DR133" s="105">
        <v>0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18354889.04000001</v>
      </c>
      <c r="DO134" s="105">
        <v>18496600.40000001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5618825.8800000027</v>
      </c>
      <c r="DO135" s="105">
        <v>5615859.4699999997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6350815.4499999993</v>
      </c>
      <c r="DO136" s="105">
        <v>6349181.9499999955</v>
      </c>
      <c r="DP136" s="105">
        <v>0</v>
      </c>
      <c r="DQ136" s="105">
        <v>0</v>
      </c>
      <c r="DR136" s="105">
        <v>0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801253.57999999949</v>
      </c>
      <c r="DO137" s="105">
        <v>729954.90999999968</v>
      </c>
      <c r="DP137" s="105">
        <v>0</v>
      </c>
      <c r="DQ137" s="105">
        <v>0</v>
      </c>
      <c r="DR137" s="105">
        <v>0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190610.93</v>
      </c>
      <c r="DO138" s="105">
        <v>190357.54</v>
      </c>
      <c r="DP138" s="105">
        <v>0</v>
      </c>
      <c r="DQ138" s="105">
        <v>0</v>
      </c>
      <c r="DR138" s="105">
        <v>0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767300.45</v>
      </c>
      <c r="DO139" s="105">
        <v>802723.24000000011</v>
      </c>
      <c r="DP139" s="105">
        <v>0</v>
      </c>
      <c r="DQ139" s="105">
        <v>0</v>
      </c>
      <c r="DR139" s="105">
        <v>0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1220185.26</v>
      </c>
      <c r="DO141" s="105">
        <v>594321.54</v>
      </c>
      <c r="DP141" s="105">
        <v>0</v>
      </c>
      <c r="DQ141" s="105">
        <v>0</v>
      </c>
      <c r="DR141" s="105">
        <v>0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594321.54</v>
      </c>
      <c r="DP142" s="105">
        <v>0</v>
      </c>
      <c r="DQ142" s="105">
        <v>0</v>
      </c>
      <c r="DR142" s="105">
        <v>0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766570.99</v>
      </c>
      <c r="DO143" s="105">
        <v>569528.72</v>
      </c>
      <c r="DP143" s="105">
        <v>0</v>
      </c>
      <c r="DQ143" s="105">
        <v>0</v>
      </c>
      <c r="DR143" s="105">
        <v>0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118345.54</v>
      </c>
      <c r="DO144" s="105">
        <v>1872.9300000000003</v>
      </c>
      <c r="DP144" s="105">
        <v>0</v>
      </c>
      <c r="DQ144" s="105">
        <v>0</v>
      </c>
      <c r="DR144" s="105">
        <v>0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202606.82000000004</v>
      </c>
      <c r="DO145" s="105">
        <v>200826.3</v>
      </c>
      <c r="DP145" s="105">
        <v>0</v>
      </c>
      <c r="DQ145" s="105">
        <v>0</v>
      </c>
      <c r="DR145" s="105">
        <v>0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445618.63</v>
      </c>
      <c r="DO146" s="105">
        <v>366829.49</v>
      </c>
      <c r="DP146" s="105">
        <v>0</v>
      </c>
      <c r="DQ146" s="105">
        <v>0</v>
      </c>
      <c r="DR146" s="105">
        <v>0</v>
      </c>
      <c r="DS146" s="105">
        <v>0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7593694.929999995</v>
      </c>
      <c r="DO147" s="105">
        <v>8431005.1099999994</v>
      </c>
      <c r="DP147" s="105">
        <v>0</v>
      </c>
      <c r="DQ147" s="105">
        <v>0</v>
      </c>
      <c r="DR147" s="105">
        <v>0</v>
      </c>
      <c r="DS147" s="105">
        <v>0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7593694.929999995</v>
      </c>
      <c r="DO148" s="105">
        <v>8421005.1099999994</v>
      </c>
      <c r="DP148" s="105">
        <v>0</v>
      </c>
      <c r="DQ148" s="105">
        <v>0</v>
      </c>
      <c r="DR148" s="105">
        <v>0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2175484.1599999941</v>
      </c>
      <c r="DO149" s="105">
        <v>4610413.3299999982</v>
      </c>
      <c r="DP149" s="105">
        <v>0</v>
      </c>
      <c r="DQ149" s="105">
        <v>0</v>
      </c>
      <c r="DR149" s="105">
        <v>0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1626606.61</v>
      </c>
      <c r="DO150" s="105">
        <v>151911.44999999995</v>
      </c>
      <c r="DP150" s="105">
        <v>0</v>
      </c>
      <c r="DQ150" s="105">
        <v>0</v>
      </c>
      <c r="DR150" s="105">
        <v>0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929500</v>
      </c>
      <c r="DO151" s="105">
        <v>178500</v>
      </c>
      <c r="DP151" s="105">
        <v>0</v>
      </c>
      <c r="DQ151" s="105">
        <v>0</v>
      </c>
      <c r="DR151" s="105">
        <v>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39480</v>
      </c>
      <c r="DO152" s="105">
        <v>148920</v>
      </c>
      <c r="DP152" s="105">
        <v>0</v>
      </c>
      <c r="DQ152" s="105">
        <v>0</v>
      </c>
      <c r="DR152" s="105">
        <v>0</v>
      </c>
      <c r="DS152" s="105">
        <v>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390912.02</v>
      </c>
      <c r="DO153" s="105">
        <v>381833.74000000011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38178.479999999996</v>
      </c>
      <c r="DO154" s="105">
        <v>67698.319999999992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848123.13</v>
      </c>
      <c r="DO155" s="105">
        <v>872521.20999999973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522771.63000000064</v>
      </c>
      <c r="DO156" s="105">
        <v>976368.81000000134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1022638.9</v>
      </c>
      <c r="DO157" s="105">
        <v>1032838.25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10000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10000</v>
      </c>
      <c r="DP162" s="105">
        <v>0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3425472.6699999962</v>
      </c>
      <c r="DM165" s="105">
        <v>16016853.459999995</v>
      </c>
      <c r="DN165" s="105">
        <v>2373603.1400000025</v>
      </c>
      <c r="DO165" s="105">
        <v>12413886.129999995</v>
      </c>
      <c r="DP165" s="105">
        <v>0</v>
      </c>
      <c r="DQ165" s="105">
        <v>0</v>
      </c>
      <c r="DR165" s="105">
        <v>0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1618272.1700000025</v>
      </c>
      <c r="DM166" s="105">
        <v>608967.27</v>
      </c>
      <c r="DN166" s="105">
        <v>1154162.4099999999</v>
      </c>
      <c r="DO166" s="105">
        <v>968554.92</v>
      </c>
      <c r="DP166" s="105">
        <v>0</v>
      </c>
      <c r="DQ166" s="105">
        <v>0</v>
      </c>
      <c r="DR166" s="105">
        <v>0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6491.63</v>
      </c>
      <c r="DO167" s="105">
        <v>21200</v>
      </c>
      <c r="DP167" s="105">
        <v>0</v>
      </c>
      <c r="DQ167" s="105">
        <v>0</v>
      </c>
      <c r="DR167" s="105">
        <v>0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33304</v>
      </c>
      <c r="DO168" s="105">
        <v>192200</v>
      </c>
      <c r="DP168" s="105">
        <v>0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67464.479999999996</v>
      </c>
      <c r="DO169" s="105">
        <v>117658.33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109820.15000000001</v>
      </c>
      <c r="DO170" s="105">
        <v>55683.25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465186.66999999993</v>
      </c>
      <c r="DO171" s="105">
        <v>367759.69999999995</v>
      </c>
      <c r="DP171" s="105">
        <v>0</v>
      </c>
      <c r="DQ171" s="105">
        <v>0</v>
      </c>
      <c r="DR171" s="105">
        <v>0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406555.54000000004</v>
      </c>
      <c r="DM172" s="105">
        <v>200976.64000000004</v>
      </c>
      <c r="DN172" s="105">
        <v>465071.95999999996</v>
      </c>
      <c r="DO172" s="105">
        <v>201405.9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6823.52</v>
      </c>
      <c r="DO173" s="105">
        <v>12647.74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298266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298266</v>
      </c>
      <c r="DP177" s="105">
        <v>0</v>
      </c>
      <c r="DQ177" s="105">
        <v>0</v>
      </c>
      <c r="DR177" s="105">
        <v>0</v>
      </c>
      <c r="DS177" s="105">
        <v>0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287766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10500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>
        <v>1933056.25</v>
      </c>
      <c r="DL183" s="105">
        <v>30815576.710000008</v>
      </c>
      <c r="DM183" s="105">
        <v>39716380.309999995</v>
      </c>
      <c r="DN183" s="105">
        <v>5165036.2</v>
      </c>
      <c r="DO183" s="105">
        <v>34898791.960000001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>
        <v>1933056.25</v>
      </c>
      <c r="DL184" s="105">
        <v>30815576.710000008</v>
      </c>
      <c r="DM184" s="105">
        <v>39716380.309999995</v>
      </c>
      <c r="DN184" s="105">
        <v>5165036.2</v>
      </c>
      <c r="DO184" s="105">
        <v>34898791.960000001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>
        <v>814379.62</v>
      </c>
      <c r="DL185" s="105">
        <v>18805287.670000002</v>
      </c>
      <c r="DM185" s="105">
        <v>4348886.3999999994</v>
      </c>
      <c r="DN185" s="105">
        <v>97613.569999999992</v>
      </c>
      <c r="DO185" s="105">
        <v>13454297.34</v>
      </c>
      <c r="DP185" s="105">
        <v>0</v>
      </c>
      <c r="DQ185" s="105">
        <v>0</v>
      </c>
      <c r="DR185" s="105">
        <v>0</v>
      </c>
      <c r="DS185" s="105">
        <v>0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12010289.040000005</v>
      </c>
      <c r="DM186" s="105">
        <v>35367493.909999996</v>
      </c>
      <c r="DN186" s="105">
        <v>5067422.63</v>
      </c>
      <c r="DO186" s="105">
        <v>21444494.620000001</v>
      </c>
      <c r="DP186" s="105">
        <v>0</v>
      </c>
      <c r="DQ186" s="105">
        <v>0</v>
      </c>
      <c r="DR186" s="105">
        <v>0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2434526.8999999985</v>
      </c>
      <c r="DO190" s="105">
        <v>27513982.240000013</v>
      </c>
      <c r="DP190" s="105">
        <v>0</v>
      </c>
      <c r="DQ190" s="105">
        <v>0</v>
      </c>
      <c r="DR190" s="105">
        <v>0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349813.47000000003</v>
      </c>
      <c r="DO191" s="105">
        <v>2801716.91</v>
      </c>
      <c r="DP191" s="105">
        <v>0</v>
      </c>
      <c r="DQ191" s="105">
        <v>0</v>
      </c>
      <c r="DR191" s="105">
        <v>0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2801716.91</v>
      </c>
      <c r="DP192" s="105">
        <v>0</v>
      </c>
      <c r="DQ192" s="105">
        <v>0</v>
      </c>
      <c r="DR192" s="105">
        <v>0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5">
      <c r="E221" s="429" t="s">
        <v>696</v>
      </c>
      <c r="F221" s="427">
        <v>2006</v>
      </c>
      <c r="G221" s="426"/>
      <c r="H221" s="426"/>
      <c r="I221" s="426"/>
      <c r="J221" s="426"/>
      <c r="K221" s="426"/>
      <c r="L221" s="426"/>
      <c r="M221" s="426"/>
      <c r="N221" s="426"/>
      <c r="O221" s="426"/>
      <c r="P221" s="426"/>
      <c r="Q221" s="428"/>
      <c r="R221" s="427">
        <v>2007</v>
      </c>
      <c r="S221" s="426"/>
      <c r="T221" s="426"/>
      <c r="U221" s="426"/>
      <c r="V221" s="426"/>
      <c r="W221" s="426"/>
      <c r="X221" s="426"/>
      <c r="Y221" s="426"/>
      <c r="Z221" s="426"/>
      <c r="AA221" s="426"/>
      <c r="AB221" s="426"/>
      <c r="AC221" s="428"/>
      <c r="AD221" s="427">
        <v>2008</v>
      </c>
      <c r="AE221" s="426"/>
      <c r="AF221" s="426"/>
      <c r="AG221" s="426"/>
      <c r="AH221" s="426"/>
      <c r="AI221" s="426"/>
      <c r="AJ221" s="426"/>
      <c r="AK221" s="426"/>
      <c r="AL221" s="426"/>
      <c r="AM221" s="426"/>
      <c r="AN221" s="426"/>
      <c r="AO221" s="428"/>
      <c r="AP221" s="427">
        <v>2009</v>
      </c>
      <c r="AQ221" s="426"/>
      <c r="AR221" s="426"/>
      <c r="AS221" s="426"/>
      <c r="AT221" s="426"/>
      <c r="AU221" s="426"/>
      <c r="AV221" s="426"/>
      <c r="AW221" s="426"/>
      <c r="AX221" s="426"/>
      <c r="AY221" s="426"/>
      <c r="AZ221" s="426"/>
      <c r="BA221" s="428"/>
      <c r="BB221" s="427">
        <v>2010</v>
      </c>
      <c r="BC221" s="426"/>
      <c r="BD221" s="426"/>
      <c r="BE221" s="426"/>
      <c r="BF221" s="426"/>
      <c r="BG221" s="426"/>
      <c r="BH221" s="426"/>
      <c r="BI221" s="426"/>
      <c r="BJ221" s="426"/>
      <c r="BK221" s="426"/>
      <c r="BL221" s="426"/>
      <c r="BM221" s="428"/>
      <c r="BN221" s="427">
        <v>2011</v>
      </c>
      <c r="BO221" s="426"/>
      <c r="BP221" s="426"/>
      <c r="BQ221" s="426"/>
      <c r="BR221" s="426"/>
      <c r="BS221" s="426"/>
      <c r="BT221" s="426"/>
      <c r="BU221" s="426"/>
      <c r="BV221" s="426"/>
      <c r="BW221" s="426"/>
      <c r="BX221" s="426"/>
      <c r="BY221" s="428"/>
      <c r="BZ221" s="426">
        <v>2012</v>
      </c>
      <c r="CA221" s="426"/>
      <c r="CB221" s="426"/>
      <c r="CC221" s="426"/>
      <c r="CD221" s="426"/>
      <c r="CE221" s="426"/>
      <c r="CF221" s="426"/>
      <c r="CG221" s="426"/>
      <c r="CH221" s="426"/>
      <c r="CI221" s="426"/>
      <c r="CJ221" s="426"/>
      <c r="CK221" s="426"/>
      <c r="CL221" s="427">
        <v>2013</v>
      </c>
      <c r="CM221" s="426"/>
      <c r="CN221" s="426"/>
      <c r="CO221" s="426"/>
      <c r="CP221" s="426"/>
      <c r="CQ221" s="426"/>
      <c r="CR221" s="426"/>
      <c r="CS221" s="426"/>
      <c r="CT221" s="426"/>
      <c r="CU221" s="426"/>
      <c r="CV221" s="426"/>
      <c r="CW221" s="428"/>
      <c r="CX221" s="427">
        <v>2014</v>
      </c>
      <c r="CY221" s="426"/>
      <c r="CZ221" s="426"/>
      <c r="DA221" s="426"/>
      <c r="DB221" s="426"/>
      <c r="DC221" s="426"/>
      <c r="DD221" s="426"/>
      <c r="DE221" s="426"/>
      <c r="DF221" s="426"/>
      <c r="DG221" s="426"/>
      <c r="DH221" s="426"/>
      <c r="DI221" s="428"/>
      <c r="DJ221" s="427">
        <v>2015</v>
      </c>
      <c r="DK221" s="426"/>
      <c r="DL221" s="426"/>
      <c r="DM221" s="426"/>
      <c r="DN221" s="426"/>
      <c r="DO221" s="426"/>
      <c r="DP221" s="426"/>
      <c r="DQ221" s="426"/>
      <c r="DR221" s="426"/>
      <c r="DS221" s="426"/>
      <c r="DT221" s="426"/>
      <c r="DU221" s="428"/>
    </row>
    <row r="222" spans="1:125">
      <c r="E222" s="429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5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5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</row>
    <row r="225" spans="1:125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327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</row>
    <row r="226" spans="1:125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5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5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5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5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5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5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5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5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327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</row>
    <row r="235" spans="1:125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5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5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5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5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327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</row>
    <row r="240" spans="1:125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5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5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5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5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5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5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327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1787224.7424951708</v>
      </c>
      <c r="DT246" s="143">
        <f t="shared" si="24"/>
        <v>1123435.7637199732</v>
      </c>
      <c r="DU246" s="144">
        <f t="shared" si="24"/>
        <v>933609.9711569082</v>
      </c>
    </row>
    <row r="247" spans="1:125" ht="30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5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5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5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5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5" ht="30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5" ht="45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5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5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817742.14418820629</v>
      </c>
      <c r="DT255" s="105">
        <v>218163.61219474112</v>
      </c>
      <c r="DU255" s="106">
        <v>-10382.289247500768</v>
      </c>
    </row>
    <row r="256" spans="1:125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327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</row>
    <row r="257" spans="1:125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5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5" ht="30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5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5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5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7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</row>
    <row r="263" spans="1:125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5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5" s="9" customFormat="1" ht="30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7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</row>
    <row r="266" spans="1:125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5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5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7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</row>
    <row r="269" spans="1:125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5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5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5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327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 ht="30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 ht="30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 ht="30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/>
  <dimension ref="B1:G277"/>
  <sheetViews>
    <sheetView workbookViewId="0">
      <pane ySplit="4" topLeftCell="A21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6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Jun</v>
      </c>
    </row>
    <row r="238" spans="3:7">
      <c r="D238" s="49"/>
      <c r="E238" s="9"/>
      <c r="F238" s="10"/>
      <c r="G238" s="52" t="str">
        <f>+CONCATENATE("Jan - ",LEFT(G237,3))</f>
        <v>Jan - Jun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Jun</v>
      </c>
      <c r="F246" s="10" t="str">
        <f>+CONCATENATE("Analytics for period ",G238)</f>
        <v>Analytics for period Jan - Jun</v>
      </c>
      <c r="G246" s="52" t="str">
        <f>+IF(ISBLANK(IF($B$2=1,E246,F246)),"",IF($B$2=1,E246,F246))</f>
        <v>Analitika za period Jan - Jun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Jun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Jun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Jun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Jun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Jun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Jun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Kontakt:e-mail: mf@mif.gov.metel/fax: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marija.goranovic</cp:lastModifiedBy>
  <cp:lastPrinted>2015-02-20T13:44:35Z</cp:lastPrinted>
  <dcterms:created xsi:type="dcterms:W3CDTF">2014-09-15T13:41:17Z</dcterms:created>
  <dcterms:modified xsi:type="dcterms:W3CDTF">2015-07-20T13:58:03Z</dcterms:modified>
</cp:coreProperties>
</file>