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andjela.bulatovic\Desktop\Analiza konsolidovane javne potrošnje za III kvartal\"/>
    </mc:Choice>
  </mc:AlternateContent>
  <workbookProtection workbookAlgorithmName="SHA-512" workbookHashValue="59ccs4ajZLkR7ZxbDkMVR4s+MnsaklWaok9Pll0AKNzYpzZuWKFh5tRe2QwcovS/8rMEmCGlWl4v3OeHr8BJ1w==" workbookSaltValue="uojq/dLC7XRQ8p+S1daPfg==" workbookSpinCount="100000" lockStructure="1"/>
  <bookViews>
    <workbookView xWindow="0" yWindow="0" windowWidth="11970" windowHeight="6015"/>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I43" i="44" l="1"/>
  <c r="I38" i="43" l="1"/>
  <c r="I37" i="43" s="1"/>
  <c r="C38" i="43"/>
  <c r="C37" i="43" s="1"/>
  <c r="E38" i="43"/>
  <c r="E37" i="43" s="1"/>
  <c r="J73" i="10" l="1"/>
  <c r="J74" i="10"/>
  <c r="J75" i="10"/>
  <c r="I53" i="44" l="1"/>
  <c r="I60" i="43"/>
  <c r="E60" i="43" l="1"/>
  <c r="C60" i="43"/>
  <c r="C51" i="44"/>
  <c r="E43" i="44"/>
  <c r="C43" i="44"/>
  <c r="E2" i="43" l="1"/>
  <c r="E12" i="43" l="1"/>
  <c r="F56" i="43" l="1"/>
  <c r="I12" i="43"/>
  <c r="C12" i="43" l="1"/>
  <c r="K68" i="10" l="1"/>
  <c r="K69" i="10"/>
  <c r="C8" i="44" l="1"/>
  <c r="I54" i="44" l="1"/>
  <c r="E54" i="44"/>
  <c r="C54" i="44"/>
  <c r="C7" i="10" l="1"/>
  <c r="C15" i="10"/>
  <c r="C67" i="10" l="1"/>
  <c r="I2" i="44" l="1"/>
  <c r="E2" i="44"/>
  <c r="C2" i="44"/>
  <c r="I2" i="43"/>
  <c r="J63" i="43" s="1"/>
  <c r="C2" i="43"/>
  <c r="D56" i="43" s="1"/>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0" i="43" l="1"/>
  <c r="K70" i="43"/>
  <c r="L70" i="43"/>
  <c r="F70" i="43"/>
  <c r="G70" i="43"/>
  <c r="H70" i="43"/>
  <c r="D70" i="43"/>
  <c r="J25" i="43"/>
  <c r="K25" i="43"/>
  <c r="L25" i="43"/>
  <c r="J26" i="43"/>
  <c r="K26" i="43"/>
  <c r="L26" i="43"/>
  <c r="J27" i="43"/>
  <c r="K27" i="43"/>
  <c r="L27" i="43"/>
  <c r="G25" i="43"/>
  <c r="H25" i="43"/>
  <c r="G26" i="43"/>
  <c r="H26" i="43"/>
  <c r="G27" i="43"/>
  <c r="H27" i="43"/>
  <c r="F25" i="43"/>
  <c r="F26" i="43"/>
  <c r="F27" i="43"/>
  <c r="F28" i="43"/>
  <c r="F29" i="43"/>
  <c r="D25"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69" i="43"/>
  <c r="K69" i="43"/>
  <c r="J69" i="43"/>
  <c r="H69" i="43"/>
  <c r="G69" i="43"/>
  <c r="F69" i="43"/>
  <c r="D69" i="43"/>
  <c r="L68" i="43"/>
  <c r="K68" i="43"/>
  <c r="J68" i="43"/>
  <c r="H68" i="43"/>
  <c r="G68" i="43"/>
  <c r="F68" i="43"/>
  <c r="D68" i="43"/>
  <c r="L67" i="43"/>
  <c r="K67" i="43"/>
  <c r="J67" i="43"/>
  <c r="H67" i="43"/>
  <c r="G67" i="43"/>
  <c r="F67" i="43"/>
  <c r="D67"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6" i="43"/>
  <c r="C55" i="43" s="1"/>
  <c r="E6" i="43"/>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3" i="10"/>
  <c r="L73" i="10"/>
  <c r="K74" i="10"/>
  <c r="L74" i="10"/>
  <c r="K75" i="10"/>
  <c r="L75" i="10"/>
  <c r="G73" i="10"/>
  <c r="G74" i="10"/>
  <c r="G75" i="10"/>
  <c r="H73" i="10"/>
  <c r="H74" i="10"/>
  <c r="H75" i="10"/>
  <c r="F73" i="10"/>
  <c r="F74" i="10"/>
  <c r="F75" i="10"/>
  <c r="D73" i="10"/>
  <c r="D74" i="10"/>
  <c r="D75"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8" i="10"/>
  <c r="F69" i="10"/>
  <c r="F70" i="10"/>
  <c r="D68"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I57" i="43"/>
  <c r="J55" i="43"/>
  <c r="K55" i="43"/>
  <c r="G55" i="43"/>
  <c r="C57" i="43"/>
  <c r="L55" i="43"/>
  <c r="D55" i="43"/>
  <c r="G18" i="46" s="1"/>
  <c r="H55"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I66" i="10" l="1"/>
  <c r="F6" i="10"/>
  <c r="E66" i="10"/>
  <c r="F66" i="10" s="1"/>
  <c r="C66" i="10"/>
  <c r="H22" i="44"/>
  <c r="C6" i="44"/>
  <c r="C10" i="46"/>
  <c r="C62" i="10"/>
  <c r="C64" i="10" s="1"/>
  <c r="C65"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5" i="43"/>
  <c r="C71" i="43" s="1"/>
  <c r="C66" i="43" s="1"/>
  <c r="K57" i="43"/>
  <c r="H57" i="43"/>
  <c r="G57" i="43"/>
  <c r="L57" i="43"/>
  <c r="D57" i="43"/>
  <c r="I65" i="43"/>
  <c r="I71" i="43" s="1"/>
  <c r="J57" i="43"/>
  <c r="I58" i="43"/>
  <c r="J58" i="43" s="1"/>
  <c r="E65" i="43"/>
  <c r="E71" i="43" s="1"/>
  <c r="F57" i="43"/>
  <c r="E58" i="43"/>
  <c r="F58" i="43" s="1"/>
  <c r="E62" i="10"/>
  <c r="K39" i="10"/>
  <c r="H39" i="10"/>
  <c r="D39" i="10"/>
  <c r="D14" i="46" s="1"/>
  <c r="G39" i="10"/>
  <c r="L39" i="10"/>
  <c r="J6" i="10"/>
  <c r="J66" i="10"/>
  <c r="I62" i="10"/>
  <c r="L6" i="10"/>
  <c r="K6" i="10"/>
  <c r="H6" i="10"/>
  <c r="D6" i="10"/>
  <c r="D10" i="46" s="1"/>
  <c r="G6" i="10"/>
  <c r="D6" i="44" l="1"/>
  <c r="J10" i="46" s="1"/>
  <c r="E49" i="44"/>
  <c r="F49" i="44" s="1"/>
  <c r="K66" i="10"/>
  <c r="I49" i="44"/>
  <c r="J49" i="44" s="1"/>
  <c r="G66" i="10"/>
  <c r="G6" i="44"/>
  <c r="C49" i="44"/>
  <c r="D49" i="44" s="1"/>
  <c r="I10" i="46"/>
  <c r="C45" i="44"/>
  <c r="D45" i="44" s="1"/>
  <c r="J18" i="46" s="1"/>
  <c r="K6" i="44"/>
  <c r="G27" i="44"/>
  <c r="C18" i="46"/>
  <c r="H6" i="44"/>
  <c r="L6" i="44"/>
  <c r="K27" i="44"/>
  <c r="L27" i="44"/>
  <c r="J6" i="44"/>
  <c r="I45" i="44"/>
  <c r="H27" i="44"/>
  <c r="F6" i="44"/>
  <c r="E45" i="44"/>
  <c r="J65" i="43"/>
  <c r="F65" i="43"/>
  <c r="L65" i="43"/>
  <c r="H65" i="43"/>
  <c r="D65" i="43"/>
  <c r="K65" i="43"/>
  <c r="G65" i="43"/>
  <c r="L58" i="43"/>
  <c r="H58" i="43"/>
  <c r="D58" i="43"/>
  <c r="K58" i="43"/>
  <c r="G58" i="43"/>
  <c r="E64" i="10"/>
  <c r="E71" i="10" s="1"/>
  <c r="F62" i="10"/>
  <c r="L62" i="10"/>
  <c r="H62" i="10"/>
  <c r="C71" i="10"/>
  <c r="C76" i="10" s="1"/>
  <c r="C72" i="10" s="1"/>
  <c r="D62" i="10"/>
  <c r="D18" i="46" s="1"/>
  <c r="K62" i="10"/>
  <c r="G62" i="10"/>
  <c r="J62" i="10"/>
  <c r="I64" i="10"/>
  <c r="I71" i="10" s="1"/>
  <c r="H66" i="10"/>
  <c r="L66" i="10"/>
  <c r="D66" i="10"/>
  <c r="I18" i="46" l="1"/>
  <c r="G45" i="44"/>
  <c r="C47" i="44"/>
  <c r="C48" i="44" s="1"/>
  <c r="L45" i="44"/>
  <c r="K45" i="44"/>
  <c r="K49" i="44"/>
  <c r="H49" i="44"/>
  <c r="L49" i="44"/>
  <c r="J45" i="44"/>
  <c r="I47" i="44"/>
  <c r="H45" i="44"/>
  <c r="G49" i="44"/>
  <c r="E47" i="44"/>
  <c r="F45" i="44"/>
  <c r="F71" i="43"/>
  <c r="E66" i="43"/>
  <c r="F66" i="43" s="1"/>
  <c r="J71" i="43"/>
  <c r="I66" i="43"/>
  <c r="J66" i="43" s="1"/>
  <c r="I76" i="10"/>
  <c r="J71" i="10"/>
  <c r="K71" i="10"/>
  <c r="L71" i="10"/>
  <c r="G71" i="10"/>
  <c r="H71" i="10"/>
  <c r="D71" i="10"/>
  <c r="E76" i="10"/>
  <c r="F71" i="10"/>
  <c r="J64" i="10"/>
  <c r="I65" i="10"/>
  <c r="J65" i="10" s="1"/>
  <c r="H64" i="10"/>
  <c r="D64" i="10"/>
  <c r="G64" i="10"/>
  <c r="K64" i="10"/>
  <c r="L64" i="10"/>
  <c r="F64" i="10"/>
  <c r="E65" i="10"/>
  <c r="H47" i="44" l="1"/>
  <c r="C55" i="44"/>
  <c r="D55" i="44" s="1"/>
  <c r="D47" i="44"/>
  <c r="L47" i="44"/>
  <c r="K47" i="44"/>
  <c r="J47" i="44"/>
  <c r="I48" i="44"/>
  <c r="J48" i="44" s="1"/>
  <c r="I55" i="44"/>
  <c r="G47" i="44"/>
  <c r="E55" i="44"/>
  <c r="E48" i="44"/>
  <c r="F48" i="44" s="1"/>
  <c r="F47" i="44"/>
  <c r="D48" i="44"/>
  <c r="D76" i="10"/>
  <c r="G76" i="10"/>
  <c r="K76" i="10"/>
  <c r="H76" i="10"/>
  <c r="L76" i="10"/>
  <c r="E72" i="10"/>
  <c r="F72" i="10" s="1"/>
  <c r="F76" i="10"/>
  <c r="I72" i="10"/>
  <c r="J72" i="10" s="1"/>
  <c r="J76" i="10"/>
  <c r="D65" i="10"/>
  <c r="H65" i="10"/>
  <c r="L65" i="10"/>
  <c r="K65" i="10"/>
  <c r="G65" i="10"/>
  <c r="F65" i="10"/>
  <c r="C61" i="44" l="1"/>
  <c r="D61" i="44" s="1"/>
  <c r="G55" i="44"/>
  <c r="E61" i="44"/>
  <c r="K55" i="44"/>
  <c r="I61" i="44"/>
  <c r="L48" i="44"/>
  <c r="H48" i="44"/>
  <c r="K48" i="44"/>
  <c r="J55" i="44"/>
  <c r="L55" i="44"/>
  <c r="G48" i="44"/>
  <c r="H55" i="44"/>
  <c r="F55" i="44"/>
  <c r="K72" i="10"/>
  <c r="D72" i="10"/>
  <c r="H72" i="10"/>
  <c r="L72" i="10"/>
  <c r="G72" i="10"/>
  <c r="L61" i="44" l="1"/>
  <c r="C56" i="44"/>
  <c r="D56" i="44" s="1"/>
  <c r="H61" i="44"/>
  <c r="K61" i="44"/>
  <c r="J61" i="44"/>
  <c r="I56" i="44"/>
  <c r="J56" i="44" s="1"/>
  <c r="F61" i="44"/>
  <c r="E56" i="44"/>
  <c r="F56" i="44" s="1"/>
  <c r="G61" i="44"/>
  <c r="L56" i="44" l="1"/>
  <c r="K56" i="44"/>
  <c r="G56" i="44"/>
  <c r="H56" i="44"/>
  <c r="K71" i="43"/>
  <c r="L71" i="43"/>
  <c r="H71" i="43"/>
  <c r="D71" i="43"/>
  <c r="K66" i="43"/>
  <c r="G71" i="43"/>
  <c r="D66" i="43" l="1"/>
  <c r="L66" i="43"/>
  <c r="G66" i="43"/>
  <c r="H66" i="43"/>
</calcChain>
</file>

<file path=xl/sharedStrings.xml><?xml version="1.0" encoding="utf-8"?>
<sst xmlns="http://schemas.openxmlformats.org/spreadsheetml/2006/main" count="460" uniqueCount="188">
  <si>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</si>
  <si>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</si>
  <si>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</si>
  <si>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</si>
  <si>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</si>
  <si>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</si>
  <si>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</si>
  <si>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</si>
  <si>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</si>
  <si>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</si>
  <si>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</si>
  <si>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</si>
  <si>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</si>
  <si>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</si>
  <si>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</si>
  <si>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</si>
  <si>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</si>
  <si>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</si>
  <si>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</si>
  <si>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</si>
  <si>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</si>
  <si>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</si>
  <si>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</si>
  <si>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</si>
  <si>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</si>
  <si>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</si>
  <si>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</si>
  <si>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</si>
  <si>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</si>
  <si>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</si>
  <si>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</si>
  <si>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</si>
  <si>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</si>
  <si>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</si>
  <si>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</si>
  <si>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</si>
  <si>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</si>
  <si>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</si>
  <si>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</si>
  <si>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</si>
  <si>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</si>
  <si>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</si>
  <si>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</si>
  <si>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</si>
  <si>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</si>
  <si>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</si>
  <si>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</si>
  <si>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</si>
  <si>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</si>
  <si>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</si>
  <si>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</si>
  <si>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</si>
  <si>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</si>
  <si>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</si>
  <si>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</si>
  <si>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</si>
  <si>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</si>
  <si>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</si>
  <si>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</si>
  <si>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</si>
  <si>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</si>
  <si>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</si>
  <si>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</si>
  <si>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</si>
  <si>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</si>
  <si>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</si>
  <si>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</si>
  <si>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</si>
  <si>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</si>
  <si>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</si>
  <si>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</si>
  <si>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</si>
  <si>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</si>
  <si>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</si>
  <si>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</si>
  <si>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</si>
  <si>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</si>
  <si>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</si>
  <si>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</si>
  <si>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</si>
  <si>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</si>
  <si>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</si>
  <si>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</si>
  <si>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</si>
  <si>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</si>
  <si>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</si>
  <si>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</si>
  <si>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</si>
  <si>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</si>
  <si>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</si>
  <si>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</si>
  <si>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</si>
  <si>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</si>
  <si>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</si>
  <si>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</si>
  <si>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</si>
  <si>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</si>
  <si>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</si>
  <si>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</si>
  <si>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</si>
  <si>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</si>
  <si>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</si>
  <si>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</si>
  <si>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</si>
  <si>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</si>
  <si>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</si>
  <si>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</si>
  <si>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</si>
  <si>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</si>
  <si>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</si>
  <si>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</si>
  <si>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</si>
  <si>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</si>
  <si>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</si>
  <si>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</si>
  <si>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</si>
  <si>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</si>
  <si>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</si>
  <si>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</si>
  <si>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</si>
  <si>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</si>
  <si>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</si>
  <si>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</si>
  <si>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</si>
  <si>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</si>
  <si>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</si>
  <si>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</si>
  <si>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</si>
  <si>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</si>
  <si>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</si>
  <si>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</si>
  <si>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</si>
  <si>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</si>
  <si>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</si>
  <si>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</si>
  <si>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</si>
  <si>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</si>
  <si>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</si>
  <si>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</si>
  <si>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</si>
  <si>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</si>
  <si>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</si>
  <si>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</si>
  <si>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</si>
  <si>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</si>
  <si>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</si>
  <si>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</si>
  <si>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</si>
  <si>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</si>
  <si>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</si>
  <si>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</si>
  <si>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</si>
  <si>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</si>
  <si>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</si>
  <si>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</si>
  <si>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</si>
  <si>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</si>
  <si>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</si>
  <si>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</si>
  <si>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</si>
  <si>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</si>
  <si>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</si>
  <si>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</si>
  <si>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</si>
  <si>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</si>
  <si>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</si>
  <si>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</si>
  <si>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</si>
  <si>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</si>
  <si>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</si>
  <si>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</si>
  <si>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</si>
  <si>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</si>
  <si>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</si>
  <si>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</si>
  <si>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</si>
  <si>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</si>
  <si>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</si>
  <si>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</si>
  <si>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</si>
  <si>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</si>
  <si>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</si>
  <si>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</si>
  <si>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Ministarstvo finansija i socijalnog staranja/ Ministry of finance and social welfare</t>
  </si>
  <si>
    <t>Q 1 - Q3 2021</t>
  </si>
  <si>
    <t>Plan Q 1 - Q3 2021</t>
  </si>
  <si>
    <t>Q 1 - Q3 2020</t>
  </si>
  <si>
    <t>Q 1 - Q3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</si>
</sst>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5">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showDLblsOverMax val="0"/>
  </c:chart>
  <c:spPr>
    <a:solidFill>
      <a:schemeClr val="bg1"/>
    </a:solidFill>
    <a:ln w="9525" cap="flat" cmpd="sng" algn="ctr">
      <a:no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ME" sz="1100" b="1" i="0" baseline="0">
              <a:solidFill>
                <a:schemeClr val="dk1"/>
              </a:solidFill>
              <a:effectLst/>
              <a:latin typeface="+mn-lt"/>
              <a:ea typeface="+mn-ea"/>
              <a:cs typeface="+mn-cs"/>
            </a:rPr>
            <a:t>OSTALE NAPOMENE:                                                    </a:t>
          </a:r>
          <a:r>
            <a:rPr lang="sr-Latn-ME" sz="1100" b="0" i="0" baseline="0">
              <a:solidFill>
                <a:schemeClr val="dk1"/>
              </a:solidFill>
              <a:effectLst/>
              <a:latin typeface="+mn-lt"/>
              <a:ea typeface="+mn-ea"/>
              <a:cs typeface="+mn-cs"/>
            </a:rPr>
            <a:t>Plan izdataka budžeta pripremljen je u skladu sa Rješenjem o privremenom finansiranju budžeta za januar, februar, mart, april, maj i jun 2021. godine, odnosno Zakonom o budžetu za 2021. godinu za period jul - decembar.</a:t>
          </a:r>
          <a:endParaRPr lang="sr-Latn-RS">
            <a:effectLst/>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sr-Latn-RS"/>
            <a:t>The budget expenditure plan was prepared in accordance with the Decision on temporary financing of the budget for January, February, March, April, May and June 2021, and the Law on Budget for 2021 for the period July - December.</a:t>
          </a: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42"/>
  <sheetViews>
    <sheetView tabSelected="1" workbookViewId="0">
      <selection activeCell="I27" sqref="I27"/>
    </sheetView>
  </sheetViews>
  <sheetFormatPr defaultRowHeight="12.75"/>
  <cols>
    <col min="4" max="4" width="25.42578125" customWidth="1"/>
    <col min="7" max="7" width="24.28515625" customWidth="1"/>
    <col min="10" max="10" width="26.42578125" customWidth="1"/>
  </cols>
  <sheetData>
    <row r="2" spans="2:11">
      <c r="D2" s="67" t="s">
        <v>173</v>
      </c>
    </row>
    <row r="3" spans="2:11">
      <c r="D3" s="67" t="s">
        <v>183</v>
      </c>
    </row>
    <row r="4" spans="2:11">
      <c r="D4" s="67" t="s">
        <v>174</v>
      </c>
    </row>
    <row r="5" spans="2:11" ht="13.5" thickBot="1"/>
    <row r="6" spans="2:11">
      <c r="B6" s="45"/>
      <c r="C6" s="46"/>
      <c r="D6" s="46"/>
      <c r="E6" s="46"/>
      <c r="F6" s="46"/>
      <c r="G6" s="46"/>
      <c r="H6" s="46"/>
      <c r="I6" s="46"/>
      <c r="J6" s="46"/>
      <c r="K6" s="47"/>
    </row>
    <row r="7" spans="2:11">
      <c r="B7" s="48"/>
      <c r="C7" s="90" t="s">
        <v>167</v>
      </c>
      <c r="D7" s="90"/>
      <c r="E7" s="49"/>
      <c r="F7" s="90" t="s">
        <v>168</v>
      </c>
      <c r="G7" s="90"/>
      <c r="H7" s="49"/>
      <c r="I7" s="90" t="s">
        <v>169</v>
      </c>
      <c r="J7" s="90"/>
      <c r="K7" s="50"/>
    </row>
    <row r="8" spans="2:11">
      <c r="B8" s="48"/>
      <c r="C8" s="51"/>
      <c r="D8" s="49"/>
      <c r="E8" s="49"/>
      <c r="F8" s="49"/>
      <c r="G8" s="49"/>
      <c r="H8" s="49"/>
      <c r="I8" s="49"/>
      <c r="J8" s="49"/>
      <c r="K8" s="50"/>
    </row>
    <row r="9" spans="2:11" ht="15">
      <c r="B9" s="48"/>
      <c r="C9" s="52" t="s">
        <v>170</v>
      </c>
      <c r="D9" s="53"/>
      <c r="E9" s="53"/>
      <c r="F9" s="52" t="str">
        <f>+C9</f>
        <v>Prihodi/Revenues</v>
      </c>
      <c r="G9" s="54"/>
      <c r="H9" s="55"/>
      <c r="I9" s="52" t="str">
        <f>+F9</f>
        <v>Prihodi/Revenues</v>
      </c>
      <c r="J9" s="54"/>
      <c r="K9" s="50"/>
    </row>
    <row r="10" spans="2:11">
      <c r="B10" s="48"/>
      <c r="C10" s="56">
        <f>+'Centralna država-ek klas'!C6</f>
        <v>1344566999.2799997</v>
      </c>
      <c r="D10" s="57">
        <f>+'Centralna država-ek klas'!D6</f>
        <v>27.545264566406484</v>
      </c>
      <c r="E10" s="49"/>
      <c r="F10" s="58">
        <f>+'Lokalna država-ek klas '!C6</f>
        <v>190728271.34500003</v>
      </c>
      <c r="G10" s="57">
        <f>+'Lokalna država-ek klas '!D6</f>
        <v>3.9073253302398956</v>
      </c>
      <c r="H10" s="55"/>
      <c r="I10" s="58">
        <f>+'Opšta država-ek klas'!C6</f>
        <v>1535295270.625</v>
      </c>
      <c r="J10" s="57">
        <f>+'Opšta država-ek klas'!D6</f>
        <v>31.452589896646387</v>
      </c>
      <c r="K10" s="50"/>
    </row>
    <row r="11" spans="2:11">
      <c r="B11" s="48"/>
      <c r="C11" s="59" t="s">
        <v>165</v>
      </c>
      <c r="D11" s="59" t="s">
        <v>166</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171</v>
      </c>
      <c r="D13" s="55"/>
      <c r="E13" s="49"/>
      <c r="F13" s="52" t="str">
        <f>+C13</f>
        <v>Rashodi/Expenditures</v>
      </c>
      <c r="G13" s="54"/>
      <c r="H13" s="55"/>
      <c r="I13" s="52" t="str">
        <f>+F13</f>
        <v>Rashodi/Expenditures</v>
      </c>
      <c r="J13" s="54"/>
      <c r="K13" s="50"/>
    </row>
    <row r="14" spans="2:11">
      <c r="B14" s="48"/>
      <c r="C14" s="56">
        <f>+'Centralna država-ek klas'!C39</f>
        <v>1409205724.49</v>
      </c>
      <c r="D14" s="57">
        <f>+'Centralna država-ek klas'!D39</f>
        <v>28.869475846393378</v>
      </c>
      <c r="E14" s="49"/>
      <c r="F14" s="58">
        <f>+'Lokalna država-ek klas '!C37</f>
        <v>185111148.57799998</v>
      </c>
      <c r="G14" s="57">
        <f>+'Lokalna država-ek klas '!D37</f>
        <v>3.7922510105504674</v>
      </c>
      <c r="H14" s="55"/>
      <c r="I14" s="58">
        <f>+'Opšta država-ek klas'!C27</f>
        <v>1594316873.0680001</v>
      </c>
      <c r="J14" s="57">
        <f>+'Opšta država-ek klas'!D27</f>
        <v>32.661726856943851</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172</v>
      </c>
      <c r="D17" s="49"/>
      <c r="E17" s="49"/>
      <c r="F17" s="52" t="str">
        <f>+C17</f>
        <v>Budžetski bilans/ Budget balance</v>
      </c>
      <c r="G17" s="54"/>
      <c r="H17" s="55"/>
      <c r="I17" s="52" t="str">
        <f>+F17</f>
        <v>Budžetski bilans/ Budget balance</v>
      </c>
      <c r="J17" s="54"/>
      <c r="K17" s="50"/>
    </row>
    <row r="18" spans="2:11">
      <c r="B18" s="48"/>
      <c r="C18" s="56">
        <f>+'Centralna država-ek klas'!C62</f>
        <v>-64638725.210000277</v>
      </c>
      <c r="D18" s="57">
        <f>+'Centralna država-ek klas'!D62</f>
        <v>-1.3242112799868944</v>
      </c>
      <c r="E18" s="49"/>
      <c r="F18" s="58">
        <f>+'Lokalna država-ek klas '!C55</f>
        <v>5617122.7670000494</v>
      </c>
      <c r="G18" s="57">
        <f>+'Lokalna država-ek klas '!D55</f>
        <v>0.11507431968942801</v>
      </c>
      <c r="H18" s="55"/>
      <c r="I18" s="58">
        <f>+'Opšta država-ek klas'!C45</f>
        <v>-59021602.443000078</v>
      </c>
      <c r="J18" s="57">
        <f>+'Opšta država-ek klas'!D45</f>
        <v>-1.2091369602974633</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sheetProtection algorithmName="SHA-512" hashValue="dP/lQRAKkeUBlKoqX40loaPzCi5if2jDhTcpbptH6OL03IQqenr89O1cvrejOoZkAuPL32HarkHEJKQGT863sw==" saltValue="Rzsexbid3Jo5MO6uB95cXg=="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zoomScale="90" zoomScaleNormal="90" zoomScaleSheetLayoutView="90" workbookViewId="0">
      <pane ySplit="5" topLeftCell="A6" activePane="bottomLeft" state="frozen"/>
      <selection pane="bottomLeft" activeCell="N14" sqref="N14"/>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ol min="6" max="6" width="9.140625" style="7" customWidth="1"/>
    <col min="7" max="7" width="11.140625" style="6" customWidth="1"/>
    <col min="8" max="8" width="10.4257812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97">
        <v>4881300000</v>
      </c>
      <c r="D2" s="98"/>
      <c r="E2" s="97">
        <v>4636600000</v>
      </c>
      <c r="F2" s="98"/>
      <c r="G2" s="9"/>
      <c r="H2" s="10"/>
      <c r="I2" s="97">
        <v>4185600000</v>
      </c>
      <c r="J2" s="98"/>
      <c r="K2" s="85"/>
      <c r="L2" s="10"/>
      <c r="M2" s="8" t="s">
        <v>81</v>
      </c>
    </row>
    <row r="3" spans="1:13" ht="15" customHeight="1" thickBot="1">
      <c r="A3" s="8"/>
      <c r="B3" s="8"/>
      <c r="C3" s="11"/>
      <c r="D3" s="8"/>
      <c r="E3" s="11"/>
      <c r="F3" s="10"/>
      <c r="G3" s="11"/>
      <c r="H3" s="10"/>
      <c r="I3" s="11"/>
      <c r="J3" s="10"/>
      <c r="K3" s="11"/>
      <c r="L3" s="10"/>
      <c r="M3" s="8"/>
    </row>
    <row r="4" spans="1:13" ht="15" customHeight="1">
      <c r="A4" s="91" t="s">
        <v>73</v>
      </c>
      <c r="B4" s="101" t="s">
        <v>74</v>
      </c>
      <c r="C4" s="95" t="s">
        <v>184</v>
      </c>
      <c r="D4" s="96"/>
      <c r="E4" s="93" t="s">
        <v>185</v>
      </c>
      <c r="F4" s="94"/>
      <c r="G4" s="93" t="s">
        <v>175</v>
      </c>
      <c r="H4" s="94"/>
      <c r="I4" s="93" t="s">
        <v>186</v>
      </c>
      <c r="J4" s="94"/>
      <c r="K4" s="93" t="s">
        <v>175</v>
      </c>
      <c r="L4" s="94"/>
      <c r="M4" s="99" t="s">
        <v>151</v>
      </c>
    </row>
    <row r="5" spans="1:13" ht="27" customHeight="1">
      <c r="A5" s="92"/>
      <c r="B5" s="102"/>
      <c r="C5" s="12" t="s">
        <v>63</v>
      </c>
      <c r="D5" s="13" t="s">
        <v>57</v>
      </c>
      <c r="E5" s="12" t="s">
        <v>63</v>
      </c>
      <c r="F5" s="13" t="s">
        <v>57</v>
      </c>
      <c r="G5" s="12" t="s">
        <v>66</v>
      </c>
      <c r="H5" s="13" t="s">
        <v>64</v>
      </c>
      <c r="I5" s="12" t="s">
        <v>63</v>
      </c>
      <c r="J5" s="14" t="s">
        <v>57</v>
      </c>
      <c r="K5" s="12" t="s">
        <v>63</v>
      </c>
      <c r="L5" s="14" t="s">
        <v>64</v>
      </c>
      <c r="M5" s="100"/>
    </row>
    <row r="6" spans="1:13" ht="15" customHeight="1">
      <c r="A6" s="15"/>
      <c r="B6" s="16" t="s">
        <v>52</v>
      </c>
      <c r="C6" s="17">
        <f>+C7+C15+C20+C25+C32+C37+C38</f>
        <v>1344566999.2799997</v>
      </c>
      <c r="D6" s="39">
        <f>+C6/$C$2*100</f>
        <v>27.545264566406484</v>
      </c>
      <c r="E6" s="17">
        <f>+E7+E15+E20+E25+E32+E37+E38</f>
        <v>1337385739.8890536</v>
      </c>
      <c r="F6" s="39">
        <f>+E6/$E$2*100</f>
        <v>28.84410429817223</v>
      </c>
      <c r="G6" s="17">
        <f>+C6-E6</f>
        <v>7181259.3909461498</v>
      </c>
      <c r="H6" s="39">
        <f>+C6/E6*100-100</f>
        <v>0.53696246167108086</v>
      </c>
      <c r="I6" s="17">
        <f>+I7+I15+I20+I25+I32+I37+I38</f>
        <v>1165940583.8199997</v>
      </c>
      <c r="J6" s="39">
        <f>+I6/$I$2*100</f>
        <v>27.855996364201062</v>
      </c>
      <c r="K6" s="17">
        <f>+C6-I6</f>
        <v>178626415.46000004</v>
      </c>
      <c r="L6" s="39">
        <f>+C6/I6*100-100</f>
        <v>15.320370346382646</v>
      </c>
      <c r="M6" s="82" t="s">
        <v>152</v>
      </c>
    </row>
    <row r="7" spans="1:13" ht="15" customHeight="1">
      <c r="A7" s="18">
        <v>711</v>
      </c>
      <c r="B7" s="19" t="s">
        <v>1</v>
      </c>
      <c r="C7" s="20">
        <f>+SUM(C8:C14)</f>
        <v>861310070.55999994</v>
      </c>
      <c r="D7" s="40">
        <f t="shared" ref="D7:D71" si="0">+C7/$C$2*100</f>
        <v>17.645095990002662</v>
      </c>
      <c r="E7" s="20">
        <f>+SUM(E8:E14)</f>
        <v>815274898.27652812</v>
      </c>
      <c r="F7" s="40">
        <f t="shared" ref="F7:F38" si="1">+E7/$E$2*100</f>
        <v>17.583464139165081</v>
      </c>
      <c r="G7" s="20">
        <f t="shared" ref="G7:G62" si="2">+C7-E7</f>
        <v>46035172.283471823</v>
      </c>
      <c r="H7" s="40">
        <f t="shared" ref="H7:H62" si="3">+C7/E7*100-100</f>
        <v>5.646582812838858</v>
      </c>
      <c r="I7" s="20">
        <f>+SUM(I8:I14)</f>
        <v>723223862.84000003</v>
      </c>
      <c r="J7" s="40">
        <f t="shared" ref="J7:J71" si="4">+I7/$I$2*100</f>
        <v>17.278857579319574</v>
      </c>
      <c r="K7" s="20">
        <f t="shared" ref="K7:K38" si="5">+C7-I7</f>
        <v>138086207.71999991</v>
      </c>
      <c r="L7" s="40">
        <f t="shared" ref="L7:L38" si="6">+C7/I7*100-100</f>
        <v>19.093148721303876</v>
      </c>
      <c r="M7" s="73" t="s">
        <v>82</v>
      </c>
    </row>
    <row r="8" spans="1:13" ht="15" customHeight="1">
      <c r="A8" s="21">
        <v>7111</v>
      </c>
      <c r="B8" s="22" t="s">
        <v>2</v>
      </c>
      <c r="C8" s="23">
        <v>85841899.279999986</v>
      </c>
      <c r="D8" s="41">
        <f t="shared" si="0"/>
        <v>1.7585868371130637</v>
      </c>
      <c r="E8" s="23">
        <v>101331624.92237556</v>
      </c>
      <c r="F8" s="41">
        <f t="shared" si="1"/>
        <v>2.1854726507004174</v>
      </c>
      <c r="G8" s="23">
        <f t="shared" si="2"/>
        <v>-15489725.642375574</v>
      </c>
      <c r="H8" s="41">
        <f t="shared" si="3"/>
        <v>-15.28617117730164</v>
      </c>
      <c r="I8" s="23">
        <v>82727815.840000004</v>
      </c>
      <c r="J8" s="41">
        <f t="shared" si="4"/>
        <v>1.9764864258409787</v>
      </c>
      <c r="K8" s="23">
        <f t="shared" si="5"/>
        <v>3114083.4399999827</v>
      </c>
      <c r="L8" s="41">
        <f t="shared" si="6"/>
        <v>3.7642519730277684</v>
      </c>
      <c r="M8" s="74" t="s">
        <v>83</v>
      </c>
    </row>
    <row r="9" spans="1:13" ht="15" customHeight="1">
      <c r="A9" s="21">
        <v>7112</v>
      </c>
      <c r="B9" s="22" t="s">
        <v>3</v>
      </c>
      <c r="C9" s="23">
        <v>69932707.189999998</v>
      </c>
      <c r="D9" s="41">
        <f t="shared" si="0"/>
        <v>1.432665625755434</v>
      </c>
      <c r="E9" s="23">
        <v>54802619.223931126</v>
      </c>
      <c r="F9" s="41">
        <f t="shared" si="1"/>
        <v>1.1819570207464765</v>
      </c>
      <c r="G9" s="23">
        <f t="shared" si="2"/>
        <v>15130087.966068871</v>
      </c>
      <c r="H9" s="41">
        <f t="shared" si="3"/>
        <v>27.608330003800049</v>
      </c>
      <c r="I9" s="23">
        <v>73634813.209999993</v>
      </c>
      <c r="J9" s="41">
        <f t="shared" si="4"/>
        <v>1.7592415235569572</v>
      </c>
      <c r="K9" s="23">
        <f t="shared" si="5"/>
        <v>-3702106.0199999958</v>
      </c>
      <c r="L9" s="41">
        <f t="shared" si="6"/>
        <v>-5.0276572433774191</v>
      </c>
      <c r="M9" s="74" t="s">
        <v>84</v>
      </c>
    </row>
    <row r="10" spans="1:13" ht="15" customHeight="1">
      <c r="A10" s="21">
        <v>71132</v>
      </c>
      <c r="B10" s="22" t="s">
        <v>4</v>
      </c>
      <c r="C10" s="23">
        <v>1306081.24</v>
      </c>
      <c r="D10" s="41">
        <f t="shared" si="0"/>
        <v>2.6756831991477679E-2</v>
      </c>
      <c r="E10" s="23">
        <v>1128031.9974546391</v>
      </c>
      <c r="F10" s="41">
        <f t="shared" si="1"/>
        <v>2.4328861610978712E-2</v>
      </c>
      <c r="G10" s="23">
        <f t="shared" si="2"/>
        <v>178049.24254536093</v>
      </c>
      <c r="H10" s="41">
        <f t="shared" si="3"/>
        <v>15.78405957872846</v>
      </c>
      <c r="I10" s="23">
        <v>1092509.47</v>
      </c>
      <c r="J10" s="41">
        <f t="shared" si="4"/>
        <v>2.6101621511850151E-2</v>
      </c>
      <c r="K10" s="23">
        <f t="shared" si="5"/>
        <v>213571.77000000002</v>
      </c>
      <c r="L10" s="41">
        <f t="shared" si="6"/>
        <v>19.548733980310502</v>
      </c>
      <c r="M10" s="74" t="s">
        <v>85</v>
      </c>
    </row>
    <row r="11" spans="1:13" ht="15" customHeight="1">
      <c r="A11" s="21">
        <v>7114</v>
      </c>
      <c r="B11" s="22" t="s">
        <v>5</v>
      </c>
      <c r="C11" s="23">
        <v>493556109.44</v>
      </c>
      <c r="D11" s="41">
        <f t="shared" si="0"/>
        <v>10.111161154610453</v>
      </c>
      <c r="E11" s="23">
        <v>454847577.1782403</v>
      </c>
      <c r="F11" s="41">
        <f t="shared" si="1"/>
        <v>9.8099378246611799</v>
      </c>
      <c r="G11" s="23">
        <f t="shared" si="2"/>
        <v>38708532.261759698</v>
      </c>
      <c r="H11" s="41">
        <f t="shared" si="3"/>
        <v>8.5102206110226462</v>
      </c>
      <c r="I11" s="23">
        <v>388867550.09000003</v>
      </c>
      <c r="J11" s="41">
        <f t="shared" si="4"/>
        <v>9.2906046944285166</v>
      </c>
      <c r="K11" s="23">
        <f t="shared" si="5"/>
        <v>104688559.34999996</v>
      </c>
      <c r="L11" s="41">
        <f t="shared" si="6"/>
        <v>26.921392470462166</v>
      </c>
      <c r="M11" s="74" t="s">
        <v>86</v>
      </c>
    </row>
    <row r="12" spans="1:13" ht="15" customHeight="1">
      <c r="A12" s="21">
        <v>7115</v>
      </c>
      <c r="B12" s="22" t="s">
        <v>6</v>
      </c>
      <c r="C12" s="23">
        <v>181545151.65999997</v>
      </c>
      <c r="D12" s="41">
        <f t="shared" si="0"/>
        <v>3.7191967643865356</v>
      </c>
      <c r="E12" s="23">
        <v>176207099.51983941</v>
      </c>
      <c r="F12" s="41">
        <f t="shared" si="1"/>
        <v>3.8003515403493808</v>
      </c>
      <c r="G12" s="23">
        <f t="shared" si="2"/>
        <v>5338052.1401605606</v>
      </c>
      <c r="H12" s="41">
        <f t="shared" si="3"/>
        <v>3.0294194471770055</v>
      </c>
      <c r="I12" s="23">
        <v>152676294.86000001</v>
      </c>
      <c r="J12" s="41">
        <f t="shared" si="4"/>
        <v>3.6476561271980126</v>
      </c>
      <c r="K12" s="23">
        <f t="shared" si="5"/>
        <v>28868856.799999952</v>
      </c>
      <c r="L12" s="41">
        <f t="shared" si="6"/>
        <v>18.908539027929592</v>
      </c>
      <c r="M12" s="74" t="s">
        <v>87</v>
      </c>
    </row>
    <row r="13" spans="1:13" ht="15" customHeight="1">
      <c r="A13" s="21">
        <v>7116</v>
      </c>
      <c r="B13" s="22" t="s">
        <v>7</v>
      </c>
      <c r="C13" s="23">
        <v>20834357.139999997</v>
      </c>
      <c r="D13" s="41">
        <f t="shared" si="0"/>
        <v>0.42681984594267919</v>
      </c>
      <c r="E13" s="23">
        <v>18826165.356375244</v>
      </c>
      <c r="F13" s="41">
        <f t="shared" si="1"/>
        <v>0.40603384713745505</v>
      </c>
      <c r="G13" s="23">
        <f t="shared" si="2"/>
        <v>2008191.7836247534</v>
      </c>
      <c r="H13" s="41">
        <f t="shared" si="3"/>
        <v>10.667025098367702</v>
      </c>
      <c r="I13" s="23">
        <v>16857479.009999998</v>
      </c>
      <c r="J13" s="41">
        <f t="shared" si="4"/>
        <v>0.40274940295298156</v>
      </c>
      <c r="K13" s="23">
        <f t="shared" si="5"/>
        <v>3976878.129999999</v>
      </c>
      <c r="L13" s="41">
        <f t="shared" si="6"/>
        <v>23.591179485621083</v>
      </c>
      <c r="M13" s="74" t="s">
        <v>88</v>
      </c>
    </row>
    <row r="14" spans="1:13" ht="15" customHeight="1">
      <c r="A14" s="21">
        <v>7118</v>
      </c>
      <c r="B14" s="22" t="s">
        <v>62</v>
      </c>
      <c r="C14" s="23">
        <v>8293764.6100000013</v>
      </c>
      <c r="D14" s="41">
        <f t="shared" si="0"/>
        <v>0.1699089302030197</v>
      </c>
      <c r="E14" s="23">
        <v>8131780.0783117972</v>
      </c>
      <c r="F14" s="41">
        <f t="shared" si="1"/>
        <v>0.17538239395918986</v>
      </c>
      <c r="G14" s="23">
        <f t="shared" si="2"/>
        <v>161984.53168820404</v>
      </c>
      <c r="H14" s="41">
        <f t="shared" si="3"/>
        <v>1.991993513452627</v>
      </c>
      <c r="I14" s="23">
        <v>7367400.3600000003</v>
      </c>
      <c r="J14" s="41">
        <f t="shared" si="4"/>
        <v>0.17601778383027525</v>
      </c>
      <c r="K14" s="23">
        <f t="shared" si="5"/>
        <v>926364.25000000093</v>
      </c>
      <c r="L14" s="41">
        <f t="shared" si="6"/>
        <v>12.573828008988514</v>
      </c>
      <c r="M14" s="74" t="s">
        <v>89</v>
      </c>
    </row>
    <row r="15" spans="1:13" ht="15" customHeight="1">
      <c r="A15" s="18">
        <v>712</v>
      </c>
      <c r="B15" s="19" t="s">
        <v>8</v>
      </c>
      <c r="C15" s="20">
        <f>+SUM(C16:C19)</f>
        <v>376336390.82999998</v>
      </c>
      <c r="D15" s="40">
        <f t="shared" si="0"/>
        <v>7.709757458668796</v>
      </c>
      <c r="E15" s="20">
        <f>+SUM(E16:E19)</f>
        <v>391957667.4992764</v>
      </c>
      <c r="F15" s="40">
        <f t="shared" si="1"/>
        <v>8.453557941148178</v>
      </c>
      <c r="G15" s="20">
        <f t="shared" si="2"/>
        <v>-15621276.669276416</v>
      </c>
      <c r="H15" s="40">
        <f t="shared" si="3"/>
        <v>-3.9854499515066237</v>
      </c>
      <c r="I15" s="20">
        <f>+SUM(I16:I19)</f>
        <v>359840727.81999993</v>
      </c>
      <c r="J15" s="40">
        <f t="shared" si="4"/>
        <v>8.5971121898891418</v>
      </c>
      <c r="K15" s="20">
        <f t="shared" si="5"/>
        <v>16495663.01000005</v>
      </c>
      <c r="L15" s="40">
        <f t="shared" si="6"/>
        <v>4.5841567489968753</v>
      </c>
      <c r="M15" s="73" t="s">
        <v>90</v>
      </c>
    </row>
    <row r="16" spans="1:13" ht="15" customHeight="1">
      <c r="A16" s="21">
        <v>7121</v>
      </c>
      <c r="B16" s="22" t="s">
        <v>9</v>
      </c>
      <c r="C16" s="23">
        <v>232181157.38000003</v>
      </c>
      <c r="D16" s="41">
        <f t="shared" si="0"/>
        <v>4.756543490053879</v>
      </c>
      <c r="E16" s="23">
        <v>240685756.59929746</v>
      </c>
      <c r="F16" s="41">
        <f t="shared" si="1"/>
        <v>5.1909967777961752</v>
      </c>
      <c r="G16" s="23">
        <f t="shared" si="2"/>
        <v>-8504599.2192974389</v>
      </c>
      <c r="H16" s="41">
        <f t="shared" si="3"/>
        <v>-3.5334867087528607</v>
      </c>
      <c r="I16" s="23">
        <v>223660686.28999999</v>
      </c>
      <c r="J16" s="41">
        <f t="shared" si="4"/>
        <v>5.3435752649560397</v>
      </c>
      <c r="K16" s="23">
        <f t="shared" si="5"/>
        <v>8520471.0900000334</v>
      </c>
      <c r="L16" s="41">
        <f t="shared" si="6"/>
        <v>3.8095524212745886</v>
      </c>
      <c r="M16" s="74" t="s">
        <v>91</v>
      </c>
    </row>
    <row r="17" spans="1:13" ht="15" customHeight="1">
      <c r="A17" s="21">
        <v>7122</v>
      </c>
      <c r="B17" s="22" t="s">
        <v>10</v>
      </c>
      <c r="C17" s="23">
        <v>123513506.99000001</v>
      </c>
      <c r="D17" s="41">
        <f t="shared" si="0"/>
        <v>2.5303404214041341</v>
      </c>
      <c r="E17" s="23">
        <v>129589567.11945789</v>
      </c>
      <c r="F17" s="41">
        <f t="shared" si="1"/>
        <v>2.7949266082788657</v>
      </c>
      <c r="G17" s="23">
        <f t="shared" si="2"/>
        <v>-6076060.1294578761</v>
      </c>
      <c r="H17" s="41">
        <f t="shared" si="3"/>
        <v>-4.6886954440220165</v>
      </c>
      <c r="I17" s="23">
        <v>116602557.88</v>
      </c>
      <c r="J17" s="41">
        <f t="shared" si="4"/>
        <v>2.7858027016437306</v>
      </c>
      <c r="K17" s="23">
        <f t="shared" si="5"/>
        <v>6910949.1100000143</v>
      </c>
      <c r="L17" s="41">
        <f t="shared" si="6"/>
        <v>5.9269275354253637</v>
      </c>
      <c r="M17" s="74" t="s">
        <v>92</v>
      </c>
    </row>
    <row r="18" spans="1:13" ht="15" customHeight="1">
      <c r="A18" s="21">
        <v>7123</v>
      </c>
      <c r="B18" s="22" t="s">
        <v>11</v>
      </c>
      <c r="C18" s="23">
        <v>11173917.140000001</v>
      </c>
      <c r="D18" s="41">
        <f t="shared" si="0"/>
        <v>0.22891273103476537</v>
      </c>
      <c r="E18" s="23">
        <v>11736152.559272366</v>
      </c>
      <c r="F18" s="41">
        <f t="shared" si="1"/>
        <v>0.25311979811224528</v>
      </c>
      <c r="G18" s="23">
        <f t="shared" si="2"/>
        <v>-562235.41927236505</v>
      </c>
      <c r="H18" s="41">
        <f t="shared" si="3"/>
        <v>-4.790628073662532</v>
      </c>
      <c r="I18" s="23">
        <v>10616496.130000003</v>
      </c>
      <c r="J18" s="41">
        <f t="shared" si="4"/>
        <v>0.25364335172974012</v>
      </c>
      <c r="K18" s="23">
        <f t="shared" si="5"/>
        <v>557421.00999999791</v>
      </c>
      <c r="L18" s="41">
        <f t="shared" si="6"/>
        <v>5.2505177148310054</v>
      </c>
      <c r="M18" s="74" t="s">
        <v>93</v>
      </c>
    </row>
    <row r="19" spans="1:13" ht="15" customHeight="1">
      <c r="A19" s="21">
        <v>7124</v>
      </c>
      <c r="B19" s="22" t="s">
        <v>12</v>
      </c>
      <c r="C19" s="23">
        <v>9467809.3200000003</v>
      </c>
      <c r="D19" s="41">
        <f t="shared" si="0"/>
        <v>0.19396081617601868</v>
      </c>
      <c r="E19" s="23">
        <v>9946191.2212486565</v>
      </c>
      <c r="F19" s="41">
        <f t="shared" si="1"/>
        <v>0.21451475696089065</v>
      </c>
      <c r="G19" s="23">
        <f t="shared" si="2"/>
        <v>-478381.90124865621</v>
      </c>
      <c r="H19" s="41">
        <f t="shared" si="3"/>
        <v>-4.809699417669151</v>
      </c>
      <c r="I19" s="23">
        <v>8960987.5199999996</v>
      </c>
      <c r="J19" s="41">
        <f t="shared" si="4"/>
        <v>0.21409087155963299</v>
      </c>
      <c r="K19" s="23">
        <f t="shared" si="5"/>
        <v>506821.80000000075</v>
      </c>
      <c r="L19" s="41">
        <f t="shared" si="6"/>
        <v>5.6558699459052519</v>
      </c>
      <c r="M19" s="74" t="s">
        <v>94</v>
      </c>
    </row>
    <row r="20" spans="1:13" ht="15" customHeight="1">
      <c r="A20" s="18">
        <v>713</v>
      </c>
      <c r="B20" s="19" t="s">
        <v>13</v>
      </c>
      <c r="C20" s="20">
        <f>+SUM(C21:C24)</f>
        <v>9344860.4900000002</v>
      </c>
      <c r="D20" s="40">
        <f t="shared" si="0"/>
        <v>0.19144204392272551</v>
      </c>
      <c r="E20" s="20">
        <f>+SUM(E21:E24)</f>
        <v>9779515.7485937327</v>
      </c>
      <c r="F20" s="40">
        <f t="shared" si="1"/>
        <v>0.2109199790491682</v>
      </c>
      <c r="G20" s="20">
        <f t="shared" si="2"/>
        <v>-434655.25859373249</v>
      </c>
      <c r="H20" s="40">
        <f t="shared" si="3"/>
        <v>-4.4445478668638003</v>
      </c>
      <c r="I20" s="20">
        <f>+SUM(I21:I24)</f>
        <v>7445659.7200000007</v>
      </c>
      <c r="J20" s="40">
        <f t="shared" si="4"/>
        <v>0.17788751242354742</v>
      </c>
      <c r="K20" s="20">
        <f t="shared" si="5"/>
        <v>1899200.7699999996</v>
      </c>
      <c r="L20" s="40">
        <f t="shared" si="6"/>
        <v>25.507488139680916</v>
      </c>
      <c r="M20" s="73" t="s">
        <v>95</v>
      </c>
    </row>
    <row r="21" spans="1:13" ht="15" customHeight="1">
      <c r="A21" s="21">
        <v>7131</v>
      </c>
      <c r="B21" s="22" t="s">
        <v>14</v>
      </c>
      <c r="C21" s="23">
        <v>6151394.7000000002</v>
      </c>
      <c r="D21" s="41">
        <f t="shared" si="0"/>
        <v>0.12601959928707518</v>
      </c>
      <c r="E21" s="23">
        <v>6217339.440094457</v>
      </c>
      <c r="F21" s="41">
        <f t="shared" si="1"/>
        <v>0.13409264202420862</v>
      </c>
      <c r="G21" s="23">
        <f t="shared" si="2"/>
        <v>-65944.740094456822</v>
      </c>
      <c r="H21" s="41">
        <f t="shared" si="3"/>
        <v>-1.0606585136592628</v>
      </c>
      <c r="I21" s="23">
        <v>5456906.7300000004</v>
      </c>
      <c r="J21" s="41">
        <f t="shared" si="4"/>
        <v>0.13037334504013762</v>
      </c>
      <c r="K21" s="23">
        <f t="shared" si="5"/>
        <v>694487.96999999974</v>
      </c>
      <c r="L21" s="41">
        <f t="shared" si="6"/>
        <v>12.726770024892843</v>
      </c>
      <c r="M21" s="74" t="s">
        <v>96</v>
      </c>
    </row>
    <row r="22" spans="1:13" ht="15" customHeight="1">
      <c r="A22" s="21">
        <v>7132</v>
      </c>
      <c r="B22" s="22" t="s">
        <v>15</v>
      </c>
      <c r="C22" s="23">
        <v>611450.63</v>
      </c>
      <c r="D22" s="41">
        <f t="shared" si="0"/>
        <v>1.2526389076680394E-2</v>
      </c>
      <c r="E22" s="23">
        <v>634699.91223661159</v>
      </c>
      <c r="F22" s="41">
        <f t="shared" si="1"/>
        <v>1.368890808429909E-2</v>
      </c>
      <c r="G22" s="23">
        <f t="shared" si="2"/>
        <v>-23249.282236611587</v>
      </c>
      <c r="H22" s="41">
        <f t="shared" si="3"/>
        <v>-3.6630353633867259</v>
      </c>
      <c r="I22" s="23">
        <v>564700.65</v>
      </c>
      <c r="J22" s="41">
        <f t="shared" si="4"/>
        <v>1.3491510177752295E-2</v>
      </c>
      <c r="K22" s="23">
        <f t="shared" si="5"/>
        <v>46749.979999999981</v>
      </c>
      <c r="L22" s="41">
        <f t="shared" si="6"/>
        <v>8.2787189991723835</v>
      </c>
      <c r="M22" s="74" t="s">
        <v>97</v>
      </c>
    </row>
    <row r="23" spans="1:13" ht="15" customHeight="1">
      <c r="A23" s="21">
        <v>7133</v>
      </c>
      <c r="B23" s="22" t="s">
        <v>16</v>
      </c>
      <c r="C23" s="23">
        <v>1196960.68</v>
      </c>
      <c r="D23" s="41">
        <f t="shared" si="0"/>
        <v>2.4521350459918462E-2</v>
      </c>
      <c r="E23" s="23">
        <v>1450041.3121862176</v>
      </c>
      <c r="F23" s="41">
        <f t="shared" si="1"/>
        <v>3.1273806500155668E-2</v>
      </c>
      <c r="G23" s="23">
        <f t="shared" si="2"/>
        <v>-253080.6321862177</v>
      </c>
      <c r="H23" s="41">
        <f t="shared" si="3"/>
        <v>-17.453339436560583</v>
      </c>
      <c r="I23" s="23">
        <v>288008.3</v>
      </c>
      <c r="J23" s="41">
        <f t="shared" si="4"/>
        <v>6.8809322438837918E-3</v>
      </c>
      <c r="K23" s="23">
        <f t="shared" si="5"/>
        <v>908952.37999999989</v>
      </c>
      <c r="L23" s="41">
        <f t="shared" si="6"/>
        <v>315.59936987927085</v>
      </c>
      <c r="M23" s="74" t="s">
        <v>98</v>
      </c>
    </row>
    <row r="24" spans="1:13" ht="15" customHeight="1">
      <c r="A24" s="21">
        <v>7136</v>
      </c>
      <c r="B24" s="22" t="s">
        <v>18</v>
      </c>
      <c r="C24" s="23">
        <v>1385054.48</v>
      </c>
      <c r="D24" s="41">
        <f t="shared" si="0"/>
        <v>2.8374705099051482E-2</v>
      </c>
      <c r="E24" s="23">
        <v>1477435.0840764467</v>
      </c>
      <c r="F24" s="41">
        <f t="shared" si="1"/>
        <v>3.1864622440504829E-2</v>
      </c>
      <c r="G24" s="23">
        <f t="shared" si="2"/>
        <v>-92380.604076446733</v>
      </c>
      <c r="H24" s="41">
        <f t="shared" si="3"/>
        <v>-6.2527690774443982</v>
      </c>
      <c r="I24" s="23">
        <v>1136044.04</v>
      </c>
      <c r="J24" s="41">
        <f t="shared" si="4"/>
        <v>2.7141724961773701E-2</v>
      </c>
      <c r="K24" s="23">
        <f t="shared" si="5"/>
        <v>249010.43999999994</v>
      </c>
      <c r="L24" s="41">
        <f t="shared" si="6"/>
        <v>21.919083348212439</v>
      </c>
      <c r="M24" s="74" t="s">
        <v>99</v>
      </c>
    </row>
    <row r="25" spans="1:13" ht="15" customHeight="1">
      <c r="A25" s="18">
        <v>714</v>
      </c>
      <c r="B25" s="19" t="s">
        <v>19</v>
      </c>
      <c r="C25" s="20">
        <f>+SUM(C26:C31)</f>
        <v>29180509.690000001</v>
      </c>
      <c r="D25" s="40">
        <f t="shared" si="0"/>
        <v>0.59780201360293372</v>
      </c>
      <c r="E25" s="20">
        <f>+SUM(E26:E31)</f>
        <v>24908660.482447721</v>
      </c>
      <c r="F25" s="40">
        <f t="shared" si="1"/>
        <v>0.53721823065279983</v>
      </c>
      <c r="G25" s="20">
        <f t="shared" si="2"/>
        <v>4271849.2075522803</v>
      </c>
      <c r="H25" s="40">
        <f t="shared" si="3"/>
        <v>17.150055943644603</v>
      </c>
      <c r="I25" s="20">
        <f>+SUM(I26:I31)</f>
        <v>19024131.439999998</v>
      </c>
      <c r="J25" s="40">
        <f t="shared" si="4"/>
        <v>0.4545138436544342</v>
      </c>
      <c r="K25" s="20">
        <f t="shared" si="5"/>
        <v>10156378.250000004</v>
      </c>
      <c r="L25" s="40">
        <f t="shared" si="6"/>
        <v>53.386817064590275</v>
      </c>
      <c r="M25" s="73" t="s">
        <v>100</v>
      </c>
    </row>
    <row r="26" spans="1:13" ht="15" customHeight="1">
      <c r="A26" s="21">
        <v>7141</v>
      </c>
      <c r="B26" s="22" t="s">
        <v>20</v>
      </c>
      <c r="C26" s="23">
        <v>706798.66</v>
      </c>
      <c r="D26" s="41">
        <f t="shared" si="0"/>
        <v>1.4479721795423351E-2</v>
      </c>
      <c r="E26" s="23">
        <v>851863.17443733744</v>
      </c>
      <c r="F26" s="41">
        <f t="shared" si="1"/>
        <v>1.8372582807172012E-2</v>
      </c>
      <c r="G26" s="23">
        <f t="shared" si="2"/>
        <v>-145064.51443733741</v>
      </c>
      <c r="H26" s="41">
        <f t="shared" si="3"/>
        <v>-17.029086218353513</v>
      </c>
      <c r="I26" s="23">
        <v>666970.15</v>
      </c>
      <c r="J26" s="41">
        <f t="shared" si="4"/>
        <v>1.5934875525611621E-2</v>
      </c>
      <c r="K26" s="23">
        <f t="shared" si="5"/>
        <v>39828.510000000009</v>
      </c>
      <c r="L26" s="41">
        <f t="shared" si="6"/>
        <v>5.9715580974650777</v>
      </c>
      <c r="M26" s="74" t="s">
        <v>101</v>
      </c>
    </row>
    <row r="27" spans="1:13" ht="15" customHeight="1">
      <c r="A27" s="21">
        <v>7142</v>
      </c>
      <c r="B27" s="22" t="s">
        <v>21</v>
      </c>
      <c r="C27" s="23">
        <v>1633161.97</v>
      </c>
      <c r="D27" s="41">
        <f t="shared" si="0"/>
        <v>3.3457520947288627E-2</v>
      </c>
      <c r="E27" s="23">
        <v>2940609.0216170009</v>
      </c>
      <c r="F27" s="41">
        <f t="shared" si="1"/>
        <v>6.3421667204783691E-2</v>
      </c>
      <c r="G27" s="23">
        <f t="shared" si="2"/>
        <v>-1307447.051617001</v>
      </c>
      <c r="H27" s="41">
        <f t="shared" si="3"/>
        <v>-44.461777883618602</v>
      </c>
      <c r="I27" s="23">
        <v>2717694.44</v>
      </c>
      <c r="J27" s="41">
        <f t="shared" si="4"/>
        <v>6.4929626337920487E-2</v>
      </c>
      <c r="K27" s="23">
        <f t="shared" si="5"/>
        <v>-1084532.47</v>
      </c>
      <c r="L27" s="41">
        <f t="shared" si="6"/>
        <v>-39.906343186984628</v>
      </c>
      <c r="M27" s="74" t="s">
        <v>102</v>
      </c>
    </row>
    <row r="28" spans="1:13" ht="15" customHeight="1">
      <c r="A28" s="21">
        <v>7143</v>
      </c>
      <c r="B28" s="22" t="s">
        <v>22</v>
      </c>
      <c r="C28" s="23">
        <v>0</v>
      </c>
      <c r="D28" s="41">
        <f t="shared" si="0"/>
        <v>0</v>
      </c>
      <c r="E28" s="23">
        <v>0</v>
      </c>
      <c r="F28" s="41">
        <f t="shared" si="1"/>
        <v>0</v>
      </c>
      <c r="G28" s="23">
        <f t="shared" si="2"/>
        <v>0</v>
      </c>
      <c r="H28" s="41" t="e">
        <f t="shared" si="3"/>
        <v>#DIV/0!</v>
      </c>
      <c r="I28" s="23">
        <v>354.24</v>
      </c>
      <c r="J28" s="41">
        <f t="shared" si="4"/>
        <v>8.4633027522935788E-6</v>
      </c>
      <c r="K28" s="23">
        <f t="shared" si="5"/>
        <v>-354.24</v>
      </c>
      <c r="L28" s="41">
        <f t="shared" si="6"/>
        <v>-100</v>
      </c>
      <c r="M28" s="74" t="s">
        <v>103</v>
      </c>
    </row>
    <row r="29" spans="1:13" ht="15" customHeight="1">
      <c r="A29" s="21">
        <v>7144</v>
      </c>
      <c r="B29" s="22" t="s">
        <v>23</v>
      </c>
      <c r="C29" s="23">
        <v>5995438.79</v>
      </c>
      <c r="D29" s="41">
        <f t="shared" si="0"/>
        <v>0.12282463257738717</v>
      </c>
      <c r="E29" s="23">
        <v>9962766.1447840594</v>
      </c>
      <c r="F29" s="41">
        <f t="shared" si="1"/>
        <v>0.2148722370871772</v>
      </c>
      <c r="G29" s="23">
        <f t="shared" si="2"/>
        <v>-3967327.3547840593</v>
      </c>
      <c r="H29" s="41">
        <f t="shared" si="3"/>
        <v>-39.821544510117079</v>
      </c>
      <c r="I29" s="23">
        <v>4949758.3</v>
      </c>
      <c r="J29" s="41">
        <f t="shared" si="4"/>
        <v>0.11825684011850153</v>
      </c>
      <c r="K29" s="23">
        <f t="shared" si="5"/>
        <v>1045680.4900000002</v>
      </c>
      <c r="L29" s="41">
        <f t="shared" si="6"/>
        <v>21.125889924766625</v>
      </c>
      <c r="M29" s="74" t="s">
        <v>104</v>
      </c>
    </row>
    <row r="30" spans="1:13" ht="15" customHeight="1">
      <c r="A30" s="21">
        <v>7148</v>
      </c>
      <c r="B30" s="22" t="s">
        <v>24</v>
      </c>
      <c r="C30" s="78">
        <v>2265558.33</v>
      </c>
      <c r="D30" s="41">
        <f t="shared" si="0"/>
        <v>4.6413011492840023E-2</v>
      </c>
      <c r="E30" s="78">
        <v>2642976.8898203871</v>
      </c>
      <c r="F30" s="41">
        <f t="shared" si="1"/>
        <v>5.7002477889410062E-2</v>
      </c>
      <c r="G30" s="78">
        <f t="shared" si="2"/>
        <v>-377418.55982038705</v>
      </c>
      <c r="H30" s="41">
        <f t="shared" si="3"/>
        <v>-14.2800552390012</v>
      </c>
      <c r="I30" s="78">
        <v>2263376.62</v>
      </c>
      <c r="J30" s="41">
        <f t="shared" si="4"/>
        <v>5.4075320623088688E-2</v>
      </c>
      <c r="K30" s="78">
        <f t="shared" si="5"/>
        <v>2181.7099999999627</v>
      </c>
      <c r="L30" s="41">
        <f t="shared" si="6"/>
        <v>9.6391823646200692E-2</v>
      </c>
      <c r="M30" s="74" t="s">
        <v>105</v>
      </c>
    </row>
    <row r="31" spans="1:13" ht="15" customHeight="1">
      <c r="A31" s="21">
        <v>7149</v>
      </c>
      <c r="B31" s="22" t="s">
        <v>25</v>
      </c>
      <c r="C31" s="78">
        <v>18579551.940000001</v>
      </c>
      <c r="D31" s="41">
        <f t="shared" si="0"/>
        <v>0.3806271267899945</v>
      </c>
      <c r="E31" s="78">
        <v>8510445.2517889347</v>
      </c>
      <c r="F31" s="41">
        <f t="shared" si="1"/>
        <v>0.18354926566425689</v>
      </c>
      <c r="G31" s="78">
        <f t="shared" si="2"/>
        <v>10069106.688211067</v>
      </c>
      <c r="H31" s="41">
        <f t="shared" si="3"/>
        <v>118.31468730845188</v>
      </c>
      <c r="I31" s="78">
        <v>8425977.6899999995</v>
      </c>
      <c r="J31" s="41">
        <f t="shared" si="4"/>
        <v>0.20130871774655962</v>
      </c>
      <c r="K31" s="78">
        <f t="shared" si="5"/>
        <v>10153574.250000002</v>
      </c>
      <c r="L31" s="41">
        <f t="shared" si="6"/>
        <v>120.50321782895682</v>
      </c>
      <c r="M31" s="74" t="s">
        <v>106</v>
      </c>
    </row>
    <row r="32" spans="1:13" ht="15" customHeight="1">
      <c r="A32" s="18">
        <v>715</v>
      </c>
      <c r="B32" s="19" t="s">
        <v>26</v>
      </c>
      <c r="C32" s="20">
        <f>+SUM(C33:C36)</f>
        <v>46774697.609999999</v>
      </c>
      <c r="D32" s="40">
        <f t="shared" si="0"/>
        <v>0.95824263229057838</v>
      </c>
      <c r="E32" s="20">
        <f>+SUM(E33:E36)</f>
        <v>58907245.096870333</v>
      </c>
      <c r="F32" s="40">
        <f t="shared" si="1"/>
        <v>1.2704836539030828</v>
      </c>
      <c r="G32" s="20">
        <f t="shared" si="2"/>
        <v>-12132547.486870334</v>
      </c>
      <c r="H32" s="40">
        <f t="shared" si="3"/>
        <v>-20.596019160154071</v>
      </c>
      <c r="I32" s="20">
        <f>+SUM(I33:I36)</f>
        <v>30356906.850000001</v>
      </c>
      <c r="J32" s="40">
        <f t="shared" si="4"/>
        <v>0.72527013689793574</v>
      </c>
      <c r="K32" s="20">
        <f t="shared" si="5"/>
        <v>16417790.759999998</v>
      </c>
      <c r="L32" s="40">
        <f t="shared" si="6"/>
        <v>54.082554725103677</v>
      </c>
      <c r="M32" s="73" t="s">
        <v>107</v>
      </c>
    </row>
    <row r="33" spans="1:106" ht="15" customHeight="1">
      <c r="A33" s="21">
        <v>7151</v>
      </c>
      <c r="B33" s="22" t="s">
        <v>27</v>
      </c>
      <c r="C33" s="78">
        <v>31611997.699999999</v>
      </c>
      <c r="D33" s="41">
        <f t="shared" si="0"/>
        <v>0.64761431790711488</v>
      </c>
      <c r="E33" s="78">
        <v>39670365.505489454</v>
      </c>
      <c r="F33" s="41">
        <f t="shared" si="1"/>
        <v>0.85559171603091599</v>
      </c>
      <c r="G33" s="78">
        <f t="shared" si="2"/>
        <v>-8058367.8054894544</v>
      </c>
      <c r="H33" s="41">
        <f t="shared" si="3"/>
        <v>-20.313318777903277</v>
      </c>
      <c r="I33" s="78">
        <v>13131800.57</v>
      </c>
      <c r="J33" s="41">
        <f t="shared" si="4"/>
        <v>0.31373759007071866</v>
      </c>
      <c r="K33" s="78">
        <f t="shared" si="5"/>
        <v>18480197.129999999</v>
      </c>
      <c r="L33" s="41">
        <f t="shared" si="6"/>
        <v>140.72858502145223</v>
      </c>
      <c r="M33" s="74" t="s">
        <v>108</v>
      </c>
    </row>
    <row r="34" spans="1:106" ht="15" customHeight="1">
      <c r="A34" s="21">
        <v>7152</v>
      </c>
      <c r="B34" s="22" t="s">
        <v>28</v>
      </c>
      <c r="C34" s="78">
        <v>8678371.4900000002</v>
      </c>
      <c r="D34" s="41">
        <f t="shared" si="0"/>
        <v>0.17778811976317785</v>
      </c>
      <c r="E34" s="78">
        <v>9552536.1143552791</v>
      </c>
      <c r="F34" s="41">
        <f t="shared" si="1"/>
        <v>0.20602458944820079</v>
      </c>
      <c r="G34" s="78">
        <f t="shared" si="2"/>
        <v>-874164.62435527891</v>
      </c>
      <c r="H34" s="41">
        <f t="shared" si="3"/>
        <v>-9.1511260872556051</v>
      </c>
      <c r="I34" s="78">
        <v>7766449.4800000004</v>
      </c>
      <c r="J34" s="41">
        <f t="shared" si="4"/>
        <v>0.18555164086391437</v>
      </c>
      <c r="K34" s="78">
        <f t="shared" si="5"/>
        <v>911922.00999999978</v>
      </c>
      <c r="L34" s="41">
        <f t="shared" si="6"/>
        <v>11.741813454762863</v>
      </c>
      <c r="M34" s="74" t="s">
        <v>109</v>
      </c>
    </row>
    <row r="35" spans="1:106">
      <c r="A35" s="21">
        <v>7153</v>
      </c>
      <c r="B35" s="22" t="s">
        <v>29</v>
      </c>
      <c r="C35" s="78">
        <v>1543206.4</v>
      </c>
      <c r="D35" s="41">
        <f t="shared" si="0"/>
        <v>3.1614660029090608E-2</v>
      </c>
      <c r="E35" s="78">
        <v>1982768.1202885185</v>
      </c>
      <c r="F35" s="41">
        <f t="shared" si="1"/>
        <v>4.2763406812934446E-2</v>
      </c>
      <c r="G35" s="78">
        <f t="shared" si="2"/>
        <v>-439561.72028851858</v>
      </c>
      <c r="H35" s="41">
        <f t="shared" si="3"/>
        <v>-22.169093591466293</v>
      </c>
      <c r="I35" s="78">
        <v>1689601.22</v>
      </c>
      <c r="J35" s="41">
        <f t="shared" si="4"/>
        <v>4.0367001624617739E-2</v>
      </c>
      <c r="K35" s="78">
        <f t="shared" si="5"/>
        <v>-146394.82000000007</v>
      </c>
      <c r="L35" s="41">
        <f t="shared" si="6"/>
        <v>-8.6644598895353653</v>
      </c>
      <c r="M35" s="74" t="s">
        <v>110</v>
      </c>
    </row>
    <row r="36" spans="1:106" s="3" customFormat="1" ht="15" customHeight="1">
      <c r="A36" s="21">
        <v>7155</v>
      </c>
      <c r="B36" s="22" t="s">
        <v>26</v>
      </c>
      <c r="C36" s="78">
        <v>4941122.0199999996</v>
      </c>
      <c r="D36" s="41">
        <f t="shared" si="0"/>
        <v>0.10122553459119496</v>
      </c>
      <c r="E36" s="78">
        <v>7701575.3567370791</v>
      </c>
      <c r="F36" s="41">
        <f t="shared" si="1"/>
        <v>0.16610394161103134</v>
      </c>
      <c r="G36" s="78">
        <f t="shared" si="2"/>
        <v>-2760453.3367370795</v>
      </c>
      <c r="H36" s="41">
        <f t="shared" si="3"/>
        <v>-35.842710210221185</v>
      </c>
      <c r="I36" s="78">
        <v>7769055.5800000001</v>
      </c>
      <c r="J36" s="41">
        <f t="shared" si="4"/>
        <v>0.18561390433868502</v>
      </c>
      <c r="K36" s="78">
        <f t="shared" si="5"/>
        <v>-2827933.5600000005</v>
      </c>
      <c r="L36" s="41">
        <f t="shared" si="6"/>
        <v>-36.399965618472265</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5902964.8300000001</v>
      </c>
      <c r="D37" s="40">
        <f t="shared" si="0"/>
        <v>0.12093017905066272</v>
      </c>
      <c r="E37" s="20">
        <v>5385566.8718645815</v>
      </c>
      <c r="F37" s="40">
        <f t="shared" si="1"/>
        <v>0.11615336392754566</v>
      </c>
      <c r="G37" s="20">
        <f t="shared" si="2"/>
        <v>517397.95813541859</v>
      </c>
      <c r="H37" s="40">
        <f t="shared" si="3"/>
        <v>9.6071215982559437</v>
      </c>
      <c r="I37" s="20">
        <v>4952900.55</v>
      </c>
      <c r="J37" s="40">
        <f t="shared" si="4"/>
        <v>0.11833191298738531</v>
      </c>
      <c r="K37" s="20">
        <f t="shared" si="5"/>
        <v>950064.28000000026</v>
      </c>
      <c r="L37" s="40">
        <f t="shared" si="6"/>
        <v>19.181977720105863</v>
      </c>
      <c r="M37" s="73" t="s">
        <v>111</v>
      </c>
    </row>
    <row r="38" spans="1:106" ht="15" customHeight="1">
      <c r="A38" s="18">
        <v>74</v>
      </c>
      <c r="B38" s="19" t="s">
        <v>50</v>
      </c>
      <c r="C38" s="20">
        <v>15717505.27</v>
      </c>
      <c r="D38" s="40">
        <f t="shared" si="0"/>
        <v>0.32199424886812938</v>
      </c>
      <c r="E38" s="20">
        <v>31172185.913472705</v>
      </c>
      <c r="F38" s="40">
        <f t="shared" si="1"/>
        <v>0.67230699032637498</v>
      </c>
      <c r="G38" s="20">
        <f t="shared" si="2"/>
        <v>-15454680.643472705</v>
      </c>
      <c r="H38" s="40">
        <f t="shared" si="3"/>
        <v>-49.578430869017595</v>
      </c>
      <c r="I38" s="20">
        <v>21096394.600000001</v>
      </c>
      <c r="J38" s="40">
        <f t="shared" si="4"/>
        <v>0.50402318902905197</v>
      </c>
      <c r="K38" s="20">
        <f t="shared" si="5"/>
        <v>-5378889.3300000019</v>
      </c>
      <c r="L38" s="40">
        <f t="shared" si="6"/>
        <v>-25.496723169939202</v>
      </c>
      <c r="M38" s="73" t="s">
        <v>112</v>
      </c>
    </row>
    <row r="39" spans="1:106" ht="15" customHeight="1">
      <c r="A39" s="15"/>
      <c r="B39" s="16" t="s">
        <v>75</v>
      </c>
      <c r="C39" s="17">
        <f>+C40+C50+C56+C57+C58+C59+C60+C61</f>
        <v>1409205724.49</v>
      </c>
      <c r="D39" s="39">
        <f t="shared" si="0"/>
        <v>28.869475846393378</v>
      </c>
      <c r="E39" s="17">
        <f>+E40+E50+E56+E57+E58+E59+E60+E61</f>
        <v>1510697120.9699409</v>
      </c>
      <c r="F39" s="39">
        <f t="shared" ref="F39:F76" si="7">+E39/$E$2*100</f>
        <v>32.582002350212242</v>
      </c>
      <c r="G39" s="17">
        <f t="shared" si="2"/>
        <v>-101491396.47994089</v>
      </c>
      <c r="H39" s="39">
        <f t="shared" si="3"/>
        <v>-6.7181829548188006</v>
      </c>
      <c r="I39" s="17">
        <f>+I40+I50+I56+I57+I58+I59+I60+I61</f>
        <v>1498854861.4799998</v>
      </c>
      <c r="J39" s="39">
        <f t="shared" si="4"/>
        <v>35.809796958142201</v>
      </c>
      <c r="K39" s="17">
        <f t="shared" ref="K39:K61" si="8">+C39-I39</f>
        <v>-89649136.989999771</v>
      </c>
      <c r="L39" s="39">
        <f t="shared" ref="L39:L61" si="9">+C39/I39*100-100</f>
        <v>-5.9811753154990868</v>
      </c>
      <c r="M39" s="82" t="s">
        <v>113</v>
      </c>
    </row>
    <row r="40" spans="1:106" ht="15" customHeight="1">
      <c r="A40" s="18">
        <v>41</v>
      </c>
      <c r="B40" s="19" t="s">
        <v>72</v>
      </c>
      <c r="C40" s="20">
        <f>+SUM(C41:C49)</f>
        <v>611493582.08000004</v>
      </c>
      <c r="D40" s="40">
        <f t="shared" si="0"/>
        <v>12.52726900784627</v>
      </c>
      <c r="E40" s="20">
        <f>+SUM(E41:E49)</f>
        <v>647723601.16324091</v>
      </c>
      <c r="F40" s="40">
        <f t="shared" si="7"/>
        <v>13.969796858975132</v>
      </c>
      <c r="G40" s="20">
        <f t="shared" si="2"/>
        <v>-36230019.083240867</v>
      </c>
      <c r="H40" s="40">
        <f t="shared" si="3"/>
        <v>-5.5934381606870147</v>
      </c>
      <c r="I40" s="20">
        <f>+SUM(I41:I49)</f>
        <v>611379285.63999999</v>
      </c>
      <c r="J40" s="40">
        <f t="shared" si="4"/>
        <v>14.606729874808869</v>
      </c>
      <c r="K40" s="20">
        <f t="shared" si="8"/>
        <v>114296.44000005722</v>
      </c>
      <c r="L40" s="40">
        <f t="shared" si="9"/>
        <v>1.8694849937617164E-2</v>
      </c>
      <c r="M40" s="73" t="s">
        <v>114</v>
      </c>
    </row>
    <row r="41" spans="1:106" ht="15" customHeight="1">
      <c r="A41" s="21">
        <v>411</v>
      </c>
      <c r="B41" s="22" t="s">
        <v>30</v>
      </c>
      <c r="C41" s="23">
        <v>400951486.75</v>
      </c>
      <c r="D41" s="41">
        <f t="shared" si="0"/>
        <v>8.2140308268289193</v>
      </c>
      <c r="E41" s="23">
        <v>397384466.41460001</v>
      </c>
      <c r="F41" s="41">
        <f t="shared" si="7"/>
        <v>8.5706005783246351</v>
      </c>
      <c r="G41" s="23">
        <f t="shared" si="2"/>
        <v>3567020.3353999853</v>
      </c>
      <c r="H41" s="41">
        <f t="shared" si="3"/>
        <v>0.89762450142639238</v>
      </c>
      <c r="I41" s="23">
        <v>370997213.16999996</v>
      </c>
      <c r="J41" s="41">
        <f t="shared" si="4"/>
        <v>8.8636566602159785</v>
      </c>
      <c r="K41" s="23">
        <f t="shared" si="8"/>
        <v>29954273.580000043</v>
      </c>
      <c r="L41" s="41">
        <f t="shared" si="9"/>
        <v>8.0739888378283524</v>
      </c>
      <c r="M41" s="74" t="s">
        <v>115</v>
      </c>
    </row>
    <row r="42" spans="1:106" ht="15" customHeight="1">
      <c r="A42" s="21">
        <v>412</v>
      </c>
      <c r="B42" s="22" t="s">
        <v>31</v>
      </c>
      <c r="C42" s="23">
        <v>6951816.6499999994</v>
      </c>
      <c r="D42" s="41">
        <f t="shared" si="0"/>
        <v>0.14241732018109929</v>
      </c>
      <c r="E42" s="23">
        <v>9523450.5019999985</v>
      </c>
      <c r="F42" s="41">
        <f t="shared" si="7"/>
        <v>0.20539728469136867</v>
      </c>
      <c r="G42" s="23">
        <f t="shared" si="2"/>
        <v>-2571633.851999999</v>
      </c>
      <c r="H42" s="41">
        <f t="shared" si="3"/>
        <v>-27.003173392458294</v>
      </c>
      <c r="I42" s="23">
        <v>8426408.7899999991</v>
      </c>
      <c r="J42" s="41">
        <f t="shared" si="4"/>
        <v>0.20131901734518348</v>
      </c>
      <c r="K42" s="23">
        <f t="shared" si="8"/>
        <v>-1474592.1399999997</v>
      </c>
      <c r="L42" s="41">
        <f t="shared" si="9"/>
        <v>-17.499651117685687</v>
      </c>
      <c r="M42" s="74" t="s">
        <v>116</v>
      </c>
    </row>
    <row r="43" spans="1:106" ht="15" customHeight="1">
      <c r="A43" s="21">
        <v>413</v>
      </c>
      <c r="B43" s="22" t="s">
        <v>76</v>
      </c>
      <c r="C43" s="23">
        <v>19445674.460000001</v>
      </c>
      <c r="D43" s="41">
        <f t="shared" si="0"/>
        <v>0.39837081228361299</v>
      </c>
      <c r="E43" s="23">
        <v>25845710.027649999</v>
      </c>
      <c r="F43" s="41">
        <f t="shared" si="7"/>
        <v>0.55742807289069574</v>
      </c>
      <c r="G43" s="23">
        <f t="shared" si="2"/>
        <v>-6400035.5676499978</v>
      </c>
      <c r="H43" s="41">
        <f t="shared" si="3"/>
        <v>-24.762467584768132</v>
      </c>
      <c r="I43" s="23">
        <v>23248131.900000002</v>
      </c>
      <c r="J43" s="41">
        <f t="shared" si="4"/>
        <v>0.55543128583715595</v>
      </c>
      <c r="K43" s="23">
        <f t="shared" si="8"/>
        <v>-3802457.4400000013</v>
      </c>
      <c r="L43" s="41">
        <f t="shared" si="9"/>
        <v>-16.355969831709359</v>
      </c>
      <c r="M43" s="74" t="s">
        <v>117</v>
      </c>
    </row>
    <row r="44" spans="1:106" ht="15" customHeight="1">
      <c r="A44" s="21">
        <v>414</v>
      </c>
      <c r="B44" s="22" t="s">
        <v>77</v>
      </c>
      <c r="C44" s="23">
        <v>37615475.609999999</v>
      </c>
      <c r="D44" s="41">
        <f t="shared" si="0"/>
        <v>0.77060364267715564</v>
      </c>
      <c r="E44" s="23">
        <v>49426750.295850001</v>
      </c>
      <c r="F44" s="41">
        <f t="shared" si="7"/>
        <v>1.0660128174923436</v>
      </c>
      <c r="G44" s="23">
        <f t="shared" si="2"/>
        <v>-11811274.685850002</v>
      </c>
      <c r="H44" s="41">
        <f t="shared" si="3"/>
        <v>-23.896522864950938</v>
      </c>
      <c r="I44" s="23">
        <v>51704886.579999998</v>
      </c>
      <c r="J44" s="41">
        <f t="shared" si="4"/>
        <v>1.2353040562882263</v>
      </c>
      <c r="K44" s="23">
        <f t="shared" si="8"/>
        <v>-14089410.969999999</v>
      </c>
      <c r="L44" s="41">
        <f t="shared" si="9"/>
        <v>-27.249670005948587</v>
      </c>
      <c r="M44" s="74" t="s">
        <v>118</v>
      </c>
    </row>
    <row r="45" spans="1:106" ht="15.75" customHeight="1">
      <c r="A45" s="21">
        <v>415</v>
      </c>
      <c r="B45" s="22" t="s">
        <v>32</v>
      </c>
      <c r="C45" s="23">
        <v>13410729.390000001</v>
      </c>
      <c r="D45" s="41">
        <f t="shared" si="0"/>
        <v>0.27473684039087948</v>
      </c>
      <c r="E45" s="23">
        <v>17105574.433650002</v>
      </c>
      <c r="F45" s="41">
        <f t="shared" si="7"/>
        <v>0.36892495435556233</v>
      </c>
      <c r="G45" s="23">
        <f t="shared" si="2"/>
        <v>-3694845.0436500013</v>
      </c>
      <c r="H45" s="41">
        <f t="shared" si="3"/>
        <v>-21.600239489072763</v>
      </c>
      <c r="I45" s="23">
        <v>15759451.920000002</v>
      </c>
      <c r="J45" s="41">
        <f t="shared" si="4"/>
        <v>0.37651595756880735</v>
      </c>
      <c r="K45" s="23">
        <f t="shared" si="8"/>
        <v>-2348722.5300000012</v>
      </c>
      <c r="L45" s="41">
        <f t="shared" si="9"/>
        <v>-14.903580035161539</v>
      </c>
      <c r="M45" s="74" t="s">
        <v>119</v>
      </c>
    </row>
    <row r="46" spans="1:106" ht="15" customHeight="1">
      <c r="A46" s="21">
        <v>416</v>
      </c>
      <c r="B46" s="22" t="s">
        <v>33</v>
      </c>
      <c r="C46" s="23">
        <v>78811018.110000014</v>
      </c>
      <c r="D46" s="41">
        <f t="shared" si="0"/>
        <v>1.6145497738307419</v>
      </c>
      <c r="E46" s="23">
        <v>70018561.132641032</v>
      </c>
      <c r="F46" s="41">
        <f t="shared" si="7"/>
        <v>1.5101272728430539</v>
      </c>
      <c r="G46" s="23">
        <f t="shared" si="2"/>
        <v>8792456.977358982</v>
      </c>
      <c r="H46" s="41">
        <f t="shared" si="3"/>
        <v>12.557323137079067</v>
      </c>
      <c r="I46" s="23">
        <v>77699396.940000013</v>
      </c>
      <c r="J46" s="41">
        <f t="shared" si="4"/>
        <v>1.8563502709288995</v>
      </c>
      <c r="K46" s="23">
        <f t="shared" si="8"/>
        <v>1111621.1700000018</v>
      </c>
      <c r="L46" s="41">
        <f t="shared" si="9"/>
        <v>1.4306689804277397</v>
      </c>
      <c r="M46" s="74" t="s">
        <v>120</v>
      </c>
    </row>
    <row r="47" spans="1:106" ht="15" customHeight="1">
      <c r="A47" s="21">
        <v>417</v>
      </c>
      <c r="B47" s="22" t="s">
        <v>34</v>
      </c>
      <c r="C47" s="23">
        <v>6896387.8600000013</v>
      </c>
      <c r="D47" s="41">
        <f t="shared" si="0"/>
        <v>0.1412817868190851</v>
      </c>
      <c r="E47" s="23">
        <v>7882184.8513500011</v>
      </c>
      <c r="F47" s="41">
        <f t="shared" si="7"/>
        <v>0.16999924193050944</v>
      </c>
      <c r="G47" s="23">
        <f t="shared" si="2"/>
        <v>-985796.99134999979</v>
      </c>
      <c r="H47" s="41">
        <f t="shared" si="3"/>
        <v>-12.506646443100863</v>
      </c>
      <c r="I47" s="23">
        <v>7542112.04</v>
      </c>
      <c r="J47" s="41">
        <f t="shared" si="4"/>
        <v>0.18019189698012233</v>
      </c>
      <c r="K47" s="23">
        <f t="shared" si="8"/>
        <v>-645724.17999999877</v>
      </c>
      <c r="L47" s="41">
        <f t="shared" si="9"/>
        <v>-8.5615829700668229</v>
      </c>
      <c r="M47" s="74" t="s">
        <v>121</v>
      </c>
    </row>
    <row r="48" spans="1:106" ht="15" customHeight="1">
      <c r="A48" s="21">
        <v>418</v>
      </c>
      <c r="B48" s="22" t="s">
        <v>35</v>
      </c>
      <c r="C48" s="23">
        <v>25345693.82</v>
      </c>
      <c r="D48" s="41">
        <f t="shared" si="0"/>
        <v>0.51924064941716341</v>
      </c>
      <c r="E48" s="23">
        <v>36853709.152400002</v>
      </c>
      <c r="F48" s="41">
        <f t="shared" si="7"/>
        <v>0.79484340146659183</v>
      </c>
      <c r="G48" s="23">
        <f t="shared" si="2"/>
        <v>-11508015.332400002</v>
      </c>
      <c r="H48" s="41">
        <f t="shared" si="3"/>
        <v>-31.22620652594631</v>
      </c>
      <c r="I48" s="23">
        <v>22380520.710000001</v>
      </c>
      <c r="J48" s="41">
        <f t="shared" si="4"/>
        <v>0.53470280748279819</v>
      </c>
      <c r="K48" s="23">
        <f t="shared" si="8"/>
        <v>2965173.1099999994</v>
      </c>
      <c r="L48" s="41">
        <f t="shared" si="9"/>
        <v>13.248901347836423</v>
      </c>
      <c r="M48" s="74" t="s">
        <v>122</v>
      </c>
    </row>
    <row r="49" spans="1:16" ht="15" customHeight="1">
      <c r="A49" s="21">
        <v>419</v>
      </c>
      <c r="B49" s="22" t="s">
        <v>36</v>
      </c>
      <c r="C49" s="23">
        <v>22065299.43</v>
      </c>
      <c r="D49" s="41">
        <f t="shared" si="0"/>
        <v>0.4520373554176142</v>
      </c>
      <c r="E49" s="23">
        <v>33683194.353099994</v>
      </c>
      <c r="F49" s="41">
        <f t="shared" si="7"/>
        <v>0.72646323498037346</v>
      </c>
      <c r="G49" s="23">
        <f t="shared" si="2"/>
        <v>-11617894.923099995</v>
      </c>
      <c r="H49" s="41">
        <f t="shared" si="3"/>
        <v>-34.491666085199412</v>
      </c>
      <c r="I49" s="23">
        <v>33621163.590000004</v>
      </c>
      <c r="J49" s="41">
        <f t="shared" si="4"/>
        <v>0.80325792216169734</v>
      </c>
      <c r="K49" s="23">
        <f t="shared" si="8"/>
        <v>-11555864.160000004</v>
      </c>
      <c r="L49" s="41">
        <f t="shared" si="9"/>
        <v>-34.370803761940834</v>
      </c>
      <c r="M49" s="74" t="s">
        <v>123</v>
      </c>
    </row>
    <row r="50" spans="1:16" ht="15" customHeight="1">
      <c r="A50" s="18">
        <v>42</v>
      </c>
      <c r="B50" s="19" t="s">
        <v>37</v>
      </c>
      <c r="C50" s="20">
        <f>+SUM(C51:C55)</f>
        <v>422331123.44999999</v>
      </c>
      <c r="D50" s="40">
        <f t="shared" si="0"/>
        <v>8.6520214584229613</v>
      </c>
      <c r="E50" s="20">
        <f>+SUM(E51:E55)</f>
        <v>427410055.42534995</v>
      </c>
      <c r="F50" s="40">
        <f t="shared" si="7"/>
        <v>9.2181783079271433</v>
      </c>
      <c r="G50" s="20">
        <f t="shared" si="2"/>
        <v>-5078931.9753499627</v>
      </c>
      <c r="H50" s="40">
        <f t="shared" si="3"/>
        <v>-1.1883042784979665</v>
      </c>
      <c r="I50" s="20">
        <f>+SUM(I51:I55)</f>
        <v>415153764.11000001</v>
      </c>
      <c r="J50" s="40">
        <f t="shared" si="4"/>
        <v>9.9186201287748474</v>
      </c>
      <c r="K50" s="20">
        <f t="shared" si="8"/>
        <v>7177359.3399999738</v>
      </c>
      <c r="L50" s="40">
        <f t="shared" si="9"/>
        <v>1.7288436142176522</v>
      </c>
      <c r="M50" s="73" t="s">
        <v>124</v>
      </c>
    </row>
    <row r="51" spans="1:16" ht="15" customHeight="1">
      <c r="A51" s="21">
        <v>421</v>
      </c>
      <c r="B51" s="22" t="s">
        <v>38</v>
      </c>
      <c r="C51" s="23">
        <v>60873295.140000001</v>
      </c>
      <c r="D51" s="41">
        <f t="shared" si="0"/>
        <v>1.2470713772970317</v>
      </c>
      <c r="E51" s="23">
        <v>61185440.640000001</v>
      </c>
      <c r="F51" s="41">
        <f t="shared" si="7"/>
        <v>1.3196186999094164</v>
      </c>
      <c r="G51" s="23">
        <f t="shared" si="2"/>
        <v>-312145.5</v>
      </c>
      <c r="H51" s="41">
        <f t="shared" si="3"/>
        <v>-0.51016303345200242</v>
      </c>
      <c r="I51" s="23">
        <v>59597303.350000001</v>
      </c>
      <c r="J51" s="41">
        <f t="shared" si="4"/>
        <v>1.4238652367641438</v>
      </c>
      <c r="K51" s="23">
        <f t="shared" si="8"/>
        <v>1275991.7899999991</v>
      </c>
      <c r="L51" s="41">
        <f t="shared" si="9"/>
        <v>2.1410226944437909</v>
      </c>
      <c r="M51" s="74" t="s">
        <v>125</v>
      </c>
    </row>
    <row r="52" spans="1:16" ht="15" customHeight="1">
      <c r="A52" s="21">
        <v>422</v>
      </c>
      <c r="B52" s="22" t="s">
        <v>39</v>
      </c>
      <c r="C52" s="23">
        <v>16588610.18</v>
      </c>
      <c r="D52" s="41">
        <f t="shared" si="0"/>
        <v>0.33984000532644992</v>
      </c>
      <c r="E52" s="23">
        <v>14565931.416000001</v>
      </c>
      <c r="F52" s="41">
        <f t="shared" si="7"/>
        <v>0.31415113264029682</v>
      </c>
      <c r="G52" s="23">
        <f t="shared" si="2"/>
        <v>2022678.7639999986</v>
      </c>
      <c r="H52" s="41">
        <f t="shared" si="3"/>
        <v>13.886367484733441</v>
      </c>
      <c r="I52" s="23">
        <v>12685747.960000001</v>
      </c>
      <c r="J52" s="41">
        <f t="shared" si="4"/>
        <v>0.3030807521024465</v>
      </c>
      <c r="K52" s="23">
        <f t="shared" si="8"/>
        <v>3902862.2199999988</v>
      </c>
      <c r="L52" s="41">
        <f t="shared" si="9"/>
        <v>30.765724120535026</v>
      </c>
      <c r="M52" s="74" t="s">
        <v>126</v>
      </c>
    </row>
    <row r="53" spans="1:16">
      <c r="A53" s="21">
        <v>423</v>
      </c>
      <c r="B53" s="22" t="s">
        <v>40</v>
      </c>
      <c r="C53" s="23">
        <v>323490509.56</v>
      </c>
      <c r="D53" s="41">
        <f t="shared" si="0"/>
        <v>6.6271384581976109</v>
      </c>
      <c r="E53" s="23">
        <v>331084154.14694995</v>
      </c>
      <c r="F53" s="41">
        <f t="shared" si="7"/>
        <v>7.1406667417277729</v>
      </c>
      <c r="G53" s="23">
        <f t="shared" si="2"/>
        <v>-7593644.5869499445</v>
      </c>
      <c r="H53" s="41">
        <f t="shared" si="3"/>
        <v>-2.2935693212244672</v>
      </c>
      <c r="I53" s="23">
        <v>320514777.04000002</v>
      </c>
      <c r="J53" s="41">
        <f t="shared" si="4"/>
        <v>7.657558702217127</v>
      </c>
      <c r="K53" s="23">
        <f t="shared" si="8"/>
        <v>2975732.5199999809</v>
      </c>
      <c r="L53" s="41">
        <f t="shared" si="9"/>
        <v>0.92842287880804975</v>
      </c>
      <c r="M53" s="74" t="s">
        <v>127</v>
      </c>
    </row>
    <row r="54" spans="1:16" ht="15" customHeight="1">
      <c r="A54" s="21">
        <v>424</v>
      </c>
      <c r="B54" s="22" t="s">
        <v>41</v>
      </c>
      <c r="C54" s="23">
        <v>13588227.629999999</v>
      </c>
      <c r="D54" s="41">
        <f t="shared" si="0"/>
        <v>0.27837313072337289</v>
      </c>
      <c r="E54" s="23">
        <v>12193114.808699999</v>
      </c>
      <c r="F54" s="41">
        <f t="shared" si="7"/>
        <v>0.26297534418970797</v>
      </c>
      <c r="G54" s="23">
        <f t="shared" si="2"/>
        <v>1395112.8213</v>
      </c>
      <c r="H54" s="41">
        <f t="shared" si="3"/>
        <v>11.441808292533779</v>
      </c>
      <c r="I54" s="23">
        <v>15267988.899999999</v>
      </c>
      <c r="J54" s="41">
        <f t="shared" si="4"/>
        <v>0.36477419963685009</v>
      </c>
      <c r="K54" s="23">
        <f t="shared" si="8"/>
        <v>-1679761.2699999996</v>
      </c>
      <c r="L54" s="41">
        <f t="shared" si="9"/>
        <v>-11.001850217483451</v>
      </c>
      <c r="M54" s="74" t="s">
        <v>128</v>
      </c>
    </row>
    <row r="55" spans="1:16" ht="15" customHeight="1">
      <c r="A55" s="21">
        <v>425</v>
      </c>
      <c r="B55" s="22" t="s">
        <v>42</v>
      </c>
      <c r="C55" s="23">
        <v>7790480.9400000004</v>
      </c>
      <c r="D55" s="41">
        <f t="shared" si="0"/>
        <v>0.15959848687849548</v>
      </c>
      <c r="E55" s="23">
        <v>8381414.4136999995</v>
      </c>
      <c r="F55" s="41">
        <f t="shared" si="7"/>
        <v>0.18076638945994911</v>
      </c>
      <c r="G55" s="23">
        <f t="shared" si="2"/>
        <v>-590933.47369999904</v>
      </c>
      <c r="H55" s="41">
        <f t="shared" si="3"/>
        <v>-7.0505220781599434</v>
      </c>
      <c r="I55" s="23">
        <v>7087946.8599999994</v>
      </c>
      <c r="J55" s="41">
        <f t="shared" si="4"/>
        <v>0.16934123805428133</v>
      </c>
      <c r="K55" s="23">
        <f t="shared" si="8"/>
        <v>702534.08000000101</v>
      </c>
      <c r="L55" s="41">
        <f t="shared" si="9"/>
        <v>9.9116725037072371</v>
      </c>
      <c r="M55" s="74" t="s">
        <v>129</v>
      </c>
      <c r="P55" s="80"/>
    </row>
    <row r="56" spans="1:16" ht="24.75" customHeight="1">
      <c r="A56" s="18">
        <v>43</v>
      </c>
      <c r="B56" s="79" t="s">
        <v>43</v>
      </c>
      <c r="C56" s="20">
        <v>180169476</v>
      </c>
      <c r="D56" s="40">
        <f t="shared" si="0"/>
        <v>3.6910141970376746</v>
      </c>
      <c r="E56" s="20">
        <v>197168617.40684998</v>
      </c>
      <c r="F56" s="40">
        <f t="shared" si="7"/>
        <v>4.2524396628316001</v>
      </c>
      <c r="G56" s="20">
        <f t="shared" si="2"/>
        <v>-16999141.40684998</v>
      </c>
      <c r="H56" s="40">
        <f t="shared" si="3"/>
        <v>-8.621626316815366</v>
      </c>
      <c r="I56" s="20">
        <v>218278071.13999999</v>
      </c>
      <c r="J56" s="40">
        <f t="shared" si="4"/>
        <v>5.2149768525420486</v>
      </c>
      <c r="K56" s="20">
        <f t="shared" si="8"/>
        <v>-38108595.139999986</v>
      </c>
      <c r="L56" s="40">
        <f t="shared" si="9"/>
        <v>-17.458737353216648</v>
      </c>
      <c r="M56" s="73" t="s">
        <v>130</v>
      </c>
    </row>
    <row r="57" spans="1:16" ht="15" customHeight="1">
      <c r="A57" s="18">
        <v>44</v>
      </c>
      <c r="B57" s="19" t="s">
        <v>67</v>
      </c>
      <c r="C57" s="20">
        <v>107755958.25</v>
      </c>
      <c r="D57" s="40">
        <f t="shared" si="0"/>
        <v>2.2075258281605308</v>
      </c>
      <c r="E57" s="20">
        <v>163335374.62720001</v>
      </c>
      <c r="F57" s="40">
        <f t="shared" si="7"/>
        <v>3.5227402542207651</v>
      </c>
      <c r="G57" s="20">
        <f t="shared" si="2"/>
        <v>-55579416.377200007</v>
      </c>
      <c r="H57" s="40">
        <f t="shared" si="3"/>
        <v>-34.027788838795999</v>
      </c>
      <c r="I57" s="20">
        <v>148774558.20999998</v>
      </c>
      <c r="J57" s="40">
        <f t="shared" si="4"/>
        <v>3.5544380306288224</v>
      </c>
      <c r="K57" s="20">
        <f t="shared" si="8"/>
        <v>-41018599.959999979</v>
      </c>
      <c r="L57" s="40">
        <f t="shared" si="9"/>
        <v>-27.570977493410481</v>
      </c>
      <c r="M57" s="73" t="s">
        <v>131</v>
      </c>
    </row>
    <row r="58" spans="1:16" ht="15" customHeight="1">
      <c r="A58" s="18">
        <v>45</v>
      </c>
      <c r="B58" s="19" t="s">
        <v>44</v>
      </c>
      <c r="C58" s="20">
        <v>828780</v>
      </c>
      <c r="D58" s="40">
        <f t="shared" si="0"/>
        <v>1.697867371396964E-2</v>
      </c>
      <c r="E58" s="20">
        <v>1287641.3347999998</v>
      </c>
      <c r="F58" s="40">
        <f t="shared" si="7"/>
        <v>2.7771240452055382E-2</v>
      </c>
      <c r="G58" s="20">
        <f t="shared" si="2"/>
        <v>-458861.33479999984</v>
      </c>
      <c r="H58" s="40">
        <f t="shared" si="3"/>
        <v>-35.635803418136732</v>
      </c>
      <c r="I58" s="20">
        <v>1152663</v>
      </c>
      <c r="J58" s="40">
        <f t="shared" si="4"/>
        <v>2.7538775802752297E-2</v>
      </c>
      <c r="K58" s="20">
        <f t="shared" si="8"/>
        <v>-323883</v>
      </c>
      <c r="L58" s="40">
        <f t="shared" si="9"/>
        <v>-28.098672378657071</v>
      </c>
      <c r="M58" s="73" t="s">
        <v>132</v>
      </c>
    </row>
    <row r="59" spans="1:16" ht="15" customHeight="1">
      <c r="A59" s="18">
        <v>462</v>
      </c>
      <c r="B59" s="19" t="s">
        <v>45</v>
      </c>
      <c r="C59" s="20">
        <v>7711252.0800000001</v>
      </c>
      <c r="D59" s="40">
        <f t="shared" si="0"/>
        <v>0.15797537705119538</v>
      </c>
      <c r="E59" s="20">
        <v>3860000</v>
      </c>
      <c r="F59" s="40">
        <f t="shared" si="7"/>
        <v>8.3250657809601863E-2</v>
      </c>
      <c r="G59" s="20">
        <f t="shared" si="2"/>
        <v>3851252.08</v>
      </c>
      <c r="H59" s="40">
        <f t="shared" si="3"/>
        <v>99.773369948186541</v>
      </c>
      <c r="I59" s="20">
        <v>0</v>
      </c>
      <c r="J59" s="40">
        <f t="shared" si="4"/>
        <v>0</v>
      </c>
      <c r="K59" s="20">
        <f t="shared" si="8"/>
        <v>7711252.0800000001</v>
      </c>
      <c r="L59" s="40" t="e">
        <f t="shared" si="9"/>
        <v>#DIV/0!</v>
      </c>
      <c r="M59" s="73" t="s">
        <v>133</v>
      </c>
    </row>
    <row r="60" spans="1:16" ht="15" customHeight="1">
      <c r="A60" s="18">
        <v>463</v>
      </c>
      <c r="B60" s="19" t="s">
        <v>46</v>
      </c>
      <c r="C60" s="20">
        <v>21159216.43</v>
      </c>
      <c r="D60" s="40">
        <f t="shared" si="0"/>
        <v>0.43347502571036406</v>
      </c>
      <c r="E60" s="20">
        <v>7823168.9024999999</v>
      </c>
      <c r="F60" s="40">
        <f t="shared" si="7"/>
        <v>0.16872641380537462</v>
      </c>
      <c r="G60" s="20">
        <f t="shared" si="2"/>
        <v>13336047.5275</v>
      </c>
      <c r="H60" s="40">
        <f t="shared" si="3"/>
        <v>170.4686130864219</v>
      </c>
      <c r="I60" s="20">
        <v>13021965.050000001</v>
      </c>
      <c r="J60" s="40">
        <f t="shared" si="4"/>
        <v>0.3111134616303517</v>
      </c>
      <c r="K60" s="20">
        <f t="shared" si="8"/>
        <v>8137251.379999999</v>
      </c>
      <c r="L60" s="40">
        <f t="shared" si="9"/>
        <v>62.488659344082635</v>
      </c>
      <c r="M60" s="73" t="s">
        <v>134</v>
      </c>
    </row>
    <row r="61" spans="1:16" ht="15" customHeight="1">
      <c r="A61" s="18">
        <v>47</v>
      </c>
      <c r="B61" s="19" t="s">
        <v>47</v>
      </c>
      <c r="C61" s="20">
        <v>57756336.199999996</v>
      </c>
      <c r="D61" s="40">
        <f t="shared" si="0"/>
        <v>1.1832162784504128</v>
      </c>
      <c r="E61" s="20">
        <v>62088662.109999999</v>
      </c>
      <c r="F61" s="40">
        <f t="shared" si="7"/>
        <v>1.3390989541905707</v>
      </c>
      <c r="G61" s="20">
        <f t="shared" si="2"/>
        <v>-4332325.9100000039</v>
      </c>
      <c r="H61" s="40">
        <f t="shared" si="3"/>
        <v>-6.9776441668602729</v>
      </c>
      <c r="I61" s="20">
        <v>91094554.329999998</v>
      </c>
      <c r="J61" s="40">
        <f t="shared" si="4"/>
        <v>2.1763798339545106</v>
      </c>
      <c r="K61" s="20">
        <f t="shared" si="8"/>
        <v>-33338218.130000003</v>
      </c>
      <c r="L61" s="40">
        <f t="shared" si="9"/>
        <v>-36.597377719450343</v>
      </c>
      <c r="M61" s="73" t="s">
        <v>135</v>
      </c>
    </row>
    <row r="62" spans="1:16" s="2" customFormat="1" ht="15" customHeight="1">
      <c r="A62" s="15"/>
      <c r="B62" s="16" t="s">
        <v>80</v>
      </c>
      <c r="C62" s="17">
        <f>+C6-C39</f>
        <v>-64638725.210000277</v>
      </c>
      <c r="D62" s="39">
        <f t="shared" si="0"/>
        <v>-1.3242112799868944</v>
      </c>
      <c r="E62" s="17">
        <f>+E6-E39</f>
        <v>-173311381.08088732</v>
      </c>
      <c r="F62" s="39">
        <f t="shared" si="7"/>
        <v>-3.7378980520400145</v>
      </c>
      <c r="G62" s="17">
        <f t="shared" si="2"/>
        <v>108672655.87088704</v>
      </c>
      <c r="H62" s="39">
        <f t="shared" si="3"/>
        <v>-62.703704276736275</v>
      </c>
      <c r="I62" s="17">
        <f>+I6-I39</f>
        <v>-332914277.66000009</v>
      </c>
      <c r="J62" s="39">
        <f t="shared" si="4"/>
        <v>-7.9538005939411338</v>
      </c>
      <c r="K62" s="17">
        <f t="shared" ref="K62" si="10">+C62-I62</f>
        <v>268275552.44999981</v>
      </c>
      <c r="L62" s="39">
        <f t="shared" ref="L62" si="11">+C62/I62*100-100</f>
        <v>-80.583973248508514</v>
      </c>
      <c r="M62" s="82" t="s">
        <v>137</v>
      </c>
    </row>
    <row r="63" spans="1:16"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6" s="2" customFormat="1" ht="15" hidden="1" customHeight="1">
      <c r="A64" s="15"/>
      <c r="B64" s="16" t="s">
        <v>60</v>
      </c>
      <c r="C64" s="17">
        <f>+C62-C63</f>
        <v>-64638725.210000277</v>
      </c>
      <c r="D64" s="39">
        <f t="shared" si="0"/>
        <v>-1.3242112799868944</v>
      </c>
      <c r="E64" s="17">
        <f>+E62-E63</f>
        <v>-173311381.08088732</v>
      </c>
      <c r="F64" s="39">
        <f t="shared" si="7"/>
        <v>-3.7378980520400145</v>
      </c>
      <c r="G64" s="17">
        <f t="shared" si="12"/>
        <v>108672655.87088704</v>
      </c>
      <c r="H64" s="39">
        <f t="shared" si="13"/>
        <v>-62.703704276736275</v>
      </c>
      <c r="I64" s="17">
        <f>+I62-I63</f>
        <v>-332914277.66000009</v>
      </c>
      <c r="J64" s="39">
        <f t="shared" si="4"/>
        <v>-7.9538005939411338</v>
      </c>
      <c r="K64" s="17">
        <f t="shared" si="14"/>
        <v>268275552.44999981</v>
      </c>
      <c r="L64" s="39">
        <f t="shared" si="15"/>
        <v>-80.583973248508514</v>
      </c>
      <c r="M64" s="82" t="s">
        <v>140</v>
      </c>
    </row>
    <row r="65" spans="1:13" s="2" customFormat="1" ht="15" customHeight="1">
      <c r="A65" s="15"/>
      <c r="B65" s="16" t="s">
        <v>78</v>
      </c>
      <c r="C65" s="17">
        <f>+C64+C46</f>
        <v>14172292.899999738</v>
      </c>
      <c r="D65" s="39">
        <f t="shared" si="0"/>
        <v>0.29033849384384769</v>
      </c>
      <c r="E65" s="17">
        <f>+E64+E46</f>
        <v>-103292819.94824629</v>
      </c>
      <c r="F65" s="39">
        <f t="shared" si="7"/>
        <v>-2.2277707791969608</v>
      </c>
      <c r="G65" s="17">
        <f t="shared" ref="G65" si="16">+C65-E65</f>
        <v>117465112.84824602</v>
      </c>
      <c r="H65" s="39">
        <f t="shared" ref="H65" si="17">+C65/E65*100-100</f>
        <v>-113.72050148993958</v>
      </c>
      <c r="I65" s="17">
        <f>+I64+I46</f>
        <v>-255214880.72000009</v>
      </c>
      <c r="J65" s="39">
        <f t="shared" si="4"/>
        <v>-6.0974503230122341</v>
      </c>
      <c r="K65" s="17">
        <f t="shared" ref="K65" si="18">+C65-I65</f>
        <v>269387173.61999983</v>
      </c>
      <c r="L65" s="39">
        <f t="shared" ref="L65" si="19">+C65/I65*100-100</f>
        <v>-105.55308250836218</v>
      </c>
      <c r="M65" s="82" t="s">
        <v>139</v>
      </c>
    </row>
    <row r="66" spans="1:13" s="2" customFormat="1" ht="15" customHeight="1">
      <c r="A66" s="15"/>
      <c r="B66" s="16" t="s">
        <v>79</v>
      </c>
      <c r="C66" s="17">
        <f>+C6-(C39-C57)</f>
        <v>43117233.039999723</v>
      </c>
      <c r="D66" s="39">
        <f t="shared" si="0"/>
        <v>0.88331454817363664</v>
      </c>
      <c r="E66" s="17">
        <f>+E6-(E39-E57)</f>
        <v>-9976006.4536874294</v>
      </c>
      <c r="F66" s="39">
        <f>+E66/$E$2*100</f>
        <v>-0.21515779781925182</v>
      </c>
      <c r="G66" s="17">
        <f>+C66-E66</f>
        <v>53093239.493687153</v>
      </c>
      <c r="H66" s="39">
        <f t="shared" ref="H66" si="20">+C66/E66*100-100</f>
        <v>-532.20935391498574</v>
      </c>
      <c r="I66" s="17">
        <f>+I6-(I39-I57)</f>
        <v>-184139719.45000005</v>
      </c>
      <c r="J66" s="39">
        <f t="shared" si="4"/>
        <v>-4.3993625633123097</v>
      </c>
      <c r="K66" s="17">
        <f>+C66-I66</f>
        <v>227256952.48999977</v>
      </c>
      <c r="L66" s="39">
        <f t="shared" ref="L66" si="21">+C66/I66*100-100</f>
        <v>-123.41549838828089</v>
      </c>
      <c r="M66" s="82" t="s">
        <v>138</v>
      </c>
    </row>
    <row r="67" spans="1:13" s="2" customFormat="1" ht="15" customHeight="1">
      <c r="A67" s="15"/>
      <c r="B67" s="16" t="s">
        <v>0</v>
      </c>
      <c r="C67" s="17">
        <f>+C68+C69</f>
        <v>392129648.78999996</v>
      </c>
      <c r="D67" s="39">
        <f t="shared" si="0"/>
        <v>8.0333036033433718</v>
      </c>
      <c r="E67" s="17">
        <f>+E68+E69</f>
        <v>413791139.18534708</v>
      </c>
      <c r="F67" s="39">
        <f t="shared" si="7"/>
        <v>8.9244519515452509</v>
      </c>
      <c r="G67" s="17">
        <f t="shared" ref="G67" si="22">+C67-E67</f>
        <v>-21661490.395347118</v>
      </c>
      <c r="H67" s="39">
        <f t="shared" ref="H67" si="23">+C67/E67*100-100</f>
        <v>-5.2348850287111617</v>
      </c>
      <c r="I67" s="17">
        <f>+I68+I69</f>
        <v>523777795.28999996</v>
      </c>
      <c r="J67" s="39">
        <f t="shared" si="4"/>
        <v>12.513804359948393</v>
      </c>
      <c r="K67" s="17">
        <f t="shared" ref="K67" si="24">+C67-I67</f>
        <v>-131648146.5</v>
      </c>
      <c r="L67" s="39">
        <f t="shared" ref="L67" si="25">+C67/I67*100-100</f>
        <v>-25.134350421844516</v>
      </c>
      <c r="M67" s="82" t="s">
        <v>141</v>
      </c>
    </row>
    <row r="68" spans="1:13">
      <c r="A68" s="21">
        <v>4611</v>
      </c>
      <c r="B68" s="22" t="s">
        <v>53</v>
      </c>
      <c r="C68" s="23">
        <v>70336811.780000001</v>
      </c>
      <c r="D68" s="41">
        <f t="shared" si="0"/>
        <v>1.4409442521459448</v>
      </c>
      <c r="E68" s="23">
        <v>75740157.970000014</v>
      </c>
      <c r="F68" s="41">
        <f t="shared" si="7"/>
        <v>1.6335279724366996</v>
      </c>
      <c r="G68" s="23">
        <f t="shared" ref="G68:G76" si="26">+C68-E68</f>
        <v>-5403346.1900000125</v>
      </c>
      <c r="H68" s="41">
        <f t="shared" ref="H68:H76" si="27">+C68/E68*100-100</f>
        <v>-7.1340571961049193</v>
      </c>
      <c r="I68" s="23">
        <v>125866383.95999999</v>
      </c>
      <c r="J68" s="41">
        <f t="shared" si="4"/>
        <v>3.0071288216743119</v>
      </c>
      <c r="K68" s="23">
        <f t="shared" ref="K68:K70" si="28">+C68-I68</f>
        <v>-55529572.179999992</v>
      </c>
      <c r="L68" s="41">
        <f t="shared" ref="L68:L70" si="29">+C68/I68*100-100</f>
        <v>-44.117873599711224</v>
      </c>
      <c r="M68" s="74" t="s">
        <v>142</v>
      </c>
    </row>
    <row r="69" spans="1:13" ht="15" customHeight="1">
      <c r="A69" s="21">
        <v>4612</v>
      </c>
      <c r="B69" s="22" t="s">
        <v>54</v>
      </c>
      <c r="C69" s="23">
        <v>321792837.00999999</v>
      </c>
      <c r="D69" s="41">
        <f t="shared" si="0"/>
        <v>6.5923593511974268</v>
      </c>
      <c r="E69" s="23">
        <v>338050981.21534705</v>
      </c>
      <c r="F69" s="41">
        <f t="shared" si="7"/>
        <v>7.2909239791085501</v>
      </c>
      <c r="G69" s="23">
        <f t="shared" si="26"/>
        <v>-16258144.205347061</v>
      </c>
      <c r="H69" s="41">
        <f t="shared" si="27"/>
        <v>-4.8093764280453968</v>
      </c>
      <c r="I69" s="23">
        <v>397911411.32999998</v>
      </c>
      <c r="J69" s="41">
        <f t="shared" si="4"/>
        <v>9.5066755382740826</v>
      </c>
      <c r="K69" s="23">
        <f t="shared" si="28"/>
        <v>-76118574.319999993</v>
      </c>
      <c r="L69" s="41">
        <f t="shared" si="29"/>
        <v>-19.129527867918455</v>
      </c>
      <c r="M69" s="74" t="s">
        <v>143</v>
      </c>
    </row>
    <row r="70" spans="1:13" s="2" customFormat="1" ht="15" customHeight="1">
      <c r="A70" s="83">
        <v>4418</v>
      </c>
      <c r="B70" s="16" t="s">
        <v>65</v>
      </c>
      <c r="C70" s="17">
        <v>0</v>
      </c>
      <c r="D70" s="39">
        <f t="shared" si="0"/>
        <v>0</v>
      </c>
      <c r="E70" s="17">
        <v>536784</v>
      </c>
      <c r="F70" s="39">
        <f t="shared" si="7"/>
        <v>1.1577103912349566E-2</v>
      </c>
      <c r="G70" s="17">
        <f t="shared" si="26"/>
        <v>-536784</v>
      </c>
      <c r="H70" s="39">
        <f t="shared" si="27"/>
        <v>-100</v>
      </c>
      <c r="I70" s="17">
        <v>940769.61</v>
      </c>
      <c r="J70" s="39">
        <f t="shared" si="4"/>
        <v>2.2476338159403669E-2</v>
      </c>
      <c r="K70" s="17">
        <f t="shared" si="28"/>
        <v>-940769.61</v>
      </c>
      <c r="L70" s="39">
        <f t="shared" si="29"/>
        <v>-100</v>
      </c>
      <c r="M70" s="82" t="s">
        <v>144</v>
      </c>
    </row>
    <row r="71" spans="1:13" s="2" customFormat="1" ht="15" customHeight="1">
      <c r="A71" s="15"/>
      <c r="B71" s="16" t="s">
        <v>55</v>
      </c>
      <c r="C71" s="17">
        <f>+C64-C67-C70</f>
        <v>-456768374.00000024</v>
      </c>
      <c r="D71" s="39">
        <f t="shared" si="0"/>
        <v>-9.3575148833302642</v>
      </c>
      <c r="E71" s="17">
        <f>+E64-E67-E70</f>
        <v>-587639304.2662344</v>
      </c>
      <c r="F71" s="39">
        <f t="shared" si="7"/>
        <v>-12.673927107497615</v>
      </c>
      <c r="G71" s="17">
        <f t="shared" si="26"/>
        <v>130870930.26623416</v>
      </c>
      <c r="H71" s="39">
        <f t="shared" si="27"/>
        <v>-22.270622355604402</v>
      </c>
      <c r="I71" s="17">
        <f>+I64-I67-I70</f>
        <v>-857632842.56000006</v>
      </c>
      <c r="J71" s="39">
        <f t="shared" si="4"/>
        <v>-20.490081292048931</v>
      </c>
      <c r="K71" s="17">
        <f t="shared" ref="K71:K76" si="30">+C71-I71</f>
        <v>400864468.55999982</v>
      </c>
      <c r="L71" s="39">
        <f t="shared" ref="L71:L76" si="31">+C71/I71*100-100</f>
        <v>-46.740801968758014</v>
      </c>
      <c r="M71" s="82" t="s">
        <v>145</v>
      </c>
    </row>
    <row r="72" spans="1:13" s="2" customFormat="1" ht="15" customHeight="1">
      <c r="A72" s="15"/>
      <c r="B72" s="16" t="s">
        <v>48</v>
      </c>
      <c r="C72" s="17">
        <f>+SUM(C73:C76)</f>
        <v>456768374.00000024</v>
      </c>
      <c r="D72" s="39">
        <f t="shared" ref="D72:D76" si="32">+C72/$C$2*100</f>
        <v>9.3575148833302642</v>
      </c>
      <c r="E72" s="17">
        <f>+SUM(E73:E76)</f>
        <v>587639304.2662344</v>
      </c>
      <c r="F72" s="39">
        <f t="shared" si="7"/>
        <v>12.673927107497615</v>
      </c>
      <c r="G72" s="17">
        <f t="shared" si="26"/>
        <v>-130870930.26623416</v>
      </c>
      <c r="H72" s="39">
        <f t="shared" si="27"/>
        <v>-22.270622355604402</v>
      </c>
      <c r="I72" s="17">
        <f>+SUM(I73:I76)</f>
        <v>857632842.56000006</v>
      </c>
      <c r="J72" s="39">
        <f t="shared" ref="J72:J76" si="33">+I72/$I$2*100</f>
        <v>20.490081292048931</v>
      </c>
      <c r="K72" s="17">
        <f t="shared" si="30"/>
        <v>-400864468.55999982</v>
      </c>
      <c r="L72" s="39">
        <f t="shared" si="31"/>
        <v>-46.740801968758014</v>
      </c>
      <c r="M72" s="82" t="s">
        <v>146</v>
      </c>
    </row>
    <row r="73" spans="1:13">
      <c r="A73" s="21">
        <v>7511</v>
      </c>
      <c r="B73" s="22" t="s">
        <v>56</v>
      </c>
      <c r="C73" s="23">
        <v>0</v>
      </c>
      <c r="D73" s="41">
        <f t="shared" si="32"/>
        <v>0</v>
      </c>
      <c r="E73" s="23">
        <v>0</v>
      </c>
      <c r="F73" s="41">
        <f t="shared" si="7"/>
        <v>0</v>
      </c>
      <c r="G73" s="23">
        <f t="shared" si="26"/>
        <v>0</v>
      </c>
      <c r="H73" s="41" t="e">
        <f t="shared" si="27"/>
        <v>#DIV/0!</v>
      </c>
      <c r="I73" s="23">
        <v>124532059.13</v>
      </c>
      <c r="J73" s="41">
        <f t="shared" si="33"/>
        <v>2.9752498836487002</v>
      </c>
      <c r="K73" s="23">
        <f t="shared" si="30"/>
        <v>-124532059.13</v>
      </c>
      <c r="L73" s="41">
        <f t="shared" si="31"/>
        <v>-100</v>
      </c>
      <c r="M73" s="74" t="s">
        <v>147</v>
      </c>
    </row>
    <row r="74" spans="1:13" ht="15" customHeight="1">
      <c r="A74" s="21">
        <v>7512</v>
      </c>
      <c r="B74" s="22" t="s">
        <v>49</v>
      </c>
      <c r="C74" s="23">
        <v>75189184.780000016</v>
      </c>
      <c r="D74" s="41">
        <f t="shared" si="32"/>
        <v>1.5403516436195279</v>
      </c>
      <c r="E74" s="23">
        <v>108300000</v>
      </c>
      <c r="F74" s="41">
        <f t="shared" si="7"/>
        <v>2.3357632748134409</v>
      </c>
      <c r="G74" s="23">
        <f t="shared" si="26"/>
        <v>-33110815.219999984</v>
      </c>
      <c r="H74" s="41">
        <f t="shared" si="27"/>
        <v>-30.573236583564153</v>
      </c>
      <c r="I74" s="23">
        <v>372660603.56</v>
      </c>
      <c r="J74" s="41">
        <f t="shared" si="33"/>
        <v>8.903397447438838</v>
      </c>
      <c r="K74" s="23">
        <f t="shared" si="30"/>
        <v>-297471418.77999997</v>
      </c>
      <c r="L74" s="41">
        <f t="shared" si="31"/>
        <v>-79.823682980781143</v>
      </c>
      <c r="M74" s="74" t="s">
        <v>148</v>
      </c>
    </row>
    <row r="75" spans="1:13" ht="15" customHeight="1">
      <c r="A75" s="18">
        <v>72</v>
      </c>
      <c r="B75" s="19" t="s">
        <v>176</v>
      </c>
      <c r="C75" s="20">
        <v>1236923.0100000002</v>
      </c>
      <c r="D75" s="40">
        <f t="shared" si="32"/>
        <v>2.5340032573289907E-2</v>
      </c>
      <c r="E75" s="20">
        <v>3401391.2549999999</v>
      </c>
      <c r="F75" s="40">
        <f t="shared" si="7"/>
        <v>7.3359600892895657E-2</v>
      </c>
      <c r="G75" s="20">
        <f t="shared" si="26"/>
        <v>-2164468.2449999996</v>
      </c>
      <c r="H75" s="40">
        <f t="shared" si="27"/>
        <v>-63.634791846373453</v>
      </c>
      <c r="I75" s="20">
        <v>6180474.2999999998</v>
      </c>
      <c r="J75" s="40">
        <f t="shared" si="33"/>
        <v>0.14766041427752291</v>
      </c>
      <c r="K75" s="20">
        <f t="shared" si="30"/>
        <v>-4943551.2899999991</v>
      </c>
      <c r="L75" s="40">
        <f t="shared" si="31"/>
        <v>-79.986600542938902</v>
      </c>
      <c r="M75" s="73" t="s">
        <v>149</v>
      </c>
    </row>
    <row r="76" spans="1:13" ht="15" customHeight="1" thickBot="1">
      <c r="A76" s="24"/>
      <c r="B76" s="25" t="s">
        <v>51</v>
      </c>
      <c r="C76" s="26">
        <f>+-C71-SUM(C73:C75)</f>
        <v>380342266.21000022</v>
      </c>
      <c r="D76" s="42">
        <f t="shared" si="32"/>
        <v>7.7918232071374476</v>
      </c>
      <c r="E76" s="26">
        <f>+-E71-SUM(E73:E75)</f>
        <v>475937913.0112344</v>
      </c>
      <c r="F76" s="42">
        <f t="shared" si="7"/>
        <v>10.264804231791279</v>
      </c>
      <c r="G76" s="26">
        <f t="shared" si="26"/>
        <v>-95595646.801234186</v>
      </c>
      <c r="H76" s="42">
        <f t="shared" si="27"/>
        <v>-20.085738956244413</v>
      </c>
      <c r="I76" s="26">
        <f>+-I71-SUM(I73:I75)</f>
        <v>354259705.57000005</v>
      </c>
      <c r="J76" s="42">
        <f t="shared" si="33"/>
        <v>8.4637735466838695</v>
      </c>
      <c r="K76" s="26">
        <f t="shared" si="30"/>
        <v>26082560.640000165</v>
      </c>
      <c r="L76" s="42">
        <f t="shared" si="31"/>
        <v>7.3625535814279459</v>
      </c>
      <c r="M76" s="77" t="s">
        <v>150</v>
      </c>
    </row>
    <row r="77" spans="1:13" ht="13.5" customHeight="1"/>
  </sheetData>
  <sheetProtection algorithmName="SHA-512" hashValue="PbjoG5ksU8DTQb/y9CYF3JINLUloI0r+B6WfYNu8TgmJcye8eKnjKIIifWYFiP6xu9ZNXtiZLAm35zCowN0dJw==" saltValue="z14BSMnGADxYn7v4FDQUdA==" spinCount="100000" sheet="1"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41" bottom="0.19685039370078741" header="0" footer="0"/>
  <pageSetup paperSize="9" scale="5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zoomScale="90" zoomScaleNormal="90" zoomScaleSheetLayoutView="90" workbookViewId="0">
      <pane ySplit="5" topLeftCell="A6" activePane="bottomLeft" state="frozen"/>
      <selection pane="bottomLeft" activeCell="C55" sqref="C55"/>
    </sheetView>
  </sheetViews>
  <sheetFormatPr defaultColWidth="9.140625" defaultRowHeight="13.5"/>
  <cols>
    <col min="1" max="1" width="14" style="4" customWidth="1"/>
    <col min="2" max="2" width="60.85546875" style="4" customWidth="1"/>
    <col min="3" max="3" width="9.140625" style="6"/>
    <col min="4" max="4" width="9.140625" style="4"/>
    <col min="5" max="5" width="9.140625" style="6"/>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59</v>
      </c>
      <c r="B2" s="11"/>
      <c r="C2" s="97">
        <f>'Centralna država-ek klas'!C2:D2</f>
        <v>4881300000</v>
      </c>
      <c r="D2" s="98"/>
      <c r="E2" s="97">
        <f>'Centralna država-ek klas'!E2:F2</f>
        <v>4636600000</v>
      </c>
      <c r="F2" s="98"/>
      <c r="G2" s="9"/>
      <c r="H2" s="10"/>
      <c r="I2" s="97">
        <f>'Centralna država-ek klas'!I2:J2</f>
        <v>4185600000</v>
      </c>
      <c r="J2" s="98"/>
      <c r="K2" s="9"/>
      <c r="L2" s="10"/>
      <c r="M2" s="8" t="s">
        <v>81</v>
      </c>
    </row>
    <row r="3" spans="1:16384" ht="15" customHeight="1" thickBot="1">
      <c r="A3" s="8"/>
      <c r="B3" s="8"/>
      <c r="C3" s="11"/>
      <c r="D3" s="8"/>
      <c r="E3" s="11"/>
      <c r="F3" s="10"/>
      <c r="G3" s="11"/>
      <c r="H3" s="10"/>
      <c r="I3" s="11"/>
      <c r="J3" s="10"/>
      <c r="K3" s="11"/>
      <c r="L3" s="10"/>
      <c r="M3" s="8"/>
    </row>
    <row r="4" spans="1:16384" ht="15" customHeight="1">
      <c r="A4" s="91" t="s">
        <v>73</v>
      </c>
      <c r="B4" s="101" t="s">
        <v>74</v>
      </c>
      <c r="C4" s="95" t="s">
        <v>184</v>
      </c>
      <c r="D4" s="96"/>
      <c r="E4" s="93" t="s">
        <v>185</v>
      </c>
      <c r="F4" s="94"/>
      <c r="G4" s="93" t="s">
        <v>175</v>
      </c>
      <c r="H4" s="94"/>
      <c r="I4" s="93" t="s">
        <v>186</v>
      </c>
      <c r="J4" s="94"/>
      <c r="K4" s="93" t="s">
        <v>175</v>
      </c>
      <c r="L4" s="94"/>
      <c r="M4" s="99" t="s">
        <v>151</v>
      </c>
    </row>
    <row r="5" spans="1:16384" ht="23.25" customHeight="1">
      <c r="A5" s="92"/>
      <c r="B5" s="102"/>
      <c r="C5" s="12" t="s">
        <v>63</v>
      </c>
      <c r="D5" s="13" t="s">
        <v>57</v>
      </c>
      <c r="E5" s="12" t="s">
        <v>63</v>
      </c>
      <c r="F5" s="13" t="s">
        <v>57</v>
      </c>
      <c r="G5" s="12" t="s">
        <v>66</v>
      </c>
      <c r="H5" s="13" t="s">
        <v>64</v>
      </c>
      <c r="I5" s="12" t="s">
        <v>63</v>
      </c>
      <c r="J5" s="14" t="s">
        <v>57</v>
      </c>
      <c r="K5" s="12" t="s">
        <v>63</v>
      </c>
      <c r="L5" s="14" t="s">
        <v>64</v>
      </c>
      <c r="M5" s="100"/>
    </row>
    <row r="6" spans="1:16384" s="34" customFormat="1" ht="15" customHeight="1">
      <c r="A6" s="31"/>
      <c r="B6" s="32" t="s">
        <v>52</v>
      </c>
      <c r="C6" s="33">
        <f>+C7+C12+C19+C30+C35+C36</f>
        <v>190728271.34500003</v>
      </c>
      <c r="D6" s="43">
        <f>+C6/$C$2*100</f>
        <v>3.9073253302398956</v>
      </c>
      <c r="E6" s="33">
        <f>+E7+E12+E19+E30+E35+E36</f>
        <v>199694048.19999999</v>
      </c>
      <c r="F6" s="43">
        <f t="shared" ref="F6:F62" si="0">+E6/$E$2*100</f>
        <v>4.3069069619980151</v>
      </c>
      <c r="G6" s="33">
        <f>+C6-E6</f>
        <v>-8965776.8549999595</v>
      </c>
      <c r="H6" s="43">
        <f>+C6/E6*100-100</f>
        <v>-4.4897566731785759</v>
      </c>
      <c r="I6" s="33">
        <f>+I7+I12+I19+I30+I35+I36</f>
        <v>153786559.58999994</v>
      </c>
      <c r="J6" s="43">
        <f>+I6/$I$2*100</f>
        <v>3.674181947391054</v>
      </c>
      <c r="K6" s="33">
        <f>+C6-I6</f>
        <v>36941711.755000085</v>
      </c>
      <c r="L6" s="43">
        <f>+C6/I6*100-100</f>
        <v>24.021417641104591</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129631286.96890795</v>
      </c>
      <c r="D7" s="40">
        <f t="shared" ref="D7:D65" si="1">+C7/$C$2*100</f>
        <v>2.65567137788925</v>
      </c>
      <c r="E7" s="20">
        <f>+SUM(E8:E11)</f>
        <v>138484068.19999999</v>
      </c>
      <c r="F7" s="40">
        <f t="shared" si="0"/>
        <v>2.9867590087564162</v>
      </c>
      <c r="G7" s="20">
        <f t="shared" ref="G7:G64" si="2">+C7-E7</f>
        <v>-8852781.2310920358</v>
      </c>
      <c r="H7" s="40">
        <f t="shared" ref="H7:H64" si="3">+C7/E7*100-100</f>
        <v>-6.3926351573574323</v>
      </c>
      <c r="I7" s="69">
        <f>+SUM(I8:I11)</f>
        <v>102468658.19146964</v>
      </c>
      <c r="J7" s="40">
        <f t="shared" ref="J7:J65" si="4">+I7/$I$2*100</f>
        <v>2.4481235233053718</v>
      </c>
      <c r="K7" s="20">
        <f>+C7-I7</f>
        <v>27162628.777438313</v>
      </c>
      <c r="L7" s="40">
        <f t="shared" ref="L7:L64" si="5">+C7/I7*100-100</f>
        <v>26.508231157553652</v>
      </c>
      <c r="M7" s="73" t="s">
        <v>82</v>
      </c>
    </row>
    <row r="8" spans="1:16384" ht="15" customHeight="1">
      <c r="A8" s="21">
        <v>7111</v>
      </c>
      <c r="B8" s="22" t="s">
        <v>2</v>
      </c>
      <c r="C8" s="23">
        <v>40390585.470000006</v>
      </c>
      <c r="D8" s="41">
        <f t="shared" si="1"/>
        <v>0.82745550304222248</v>
      </c>
      <c r="E8" s="23">
        <v>39560287</v>
      </c>
      <c r="F8" s="41">
        <f t="shared" si="0"/>
        <v>0.85321759478928527</v>
      </c>
      <c r="G8" s="23">
        <f t="shared" si="2"/>
        <v>830298.47000000626</v>
      </c>
      <c r="H8" s="41">
        <f t="shared" si="3"/>
        <v>2.0988181152477665</v>
      </c>
      <c r="I8" s="23">
        <v>39236318.349999994</v>
      </c>
      <c r="J8" s="41">
        <f t="shared" si="4"/>
        <v>0.93741204008983159</v>
      </c>
      <c r="K8" s="23">
        <f t="shared" ref="K8:K64" si="6">+C8-I8</f>
        <v>1154267.1200000122</v>
      </c>
      <c r="L8" s="41">
        <f t="shared" si="5"/>
        <v>2.9418334047134636</v>
      </c>
      <c r="M8" s="74" t="s">
        <v>83</v>
      </c>
    </row>
    <row r="9" spans="1:16384" ht="15" customHeight="1">
      <c r="A9" s="21">
        <v>71131</v>
      </c>
      <c r="B9" s="22" t="s">
        <v>68</v>
      </c>
      <c r="C9" s="23">
        <v>54307138.24000001</v>
      </c>
      <c r="D9" s="41">
        <f t="shared" si="1"/>
        <v>1.1125548161350463</v>
      </c>
      <c r="E9" s="23">
        <v>62374232.200000003</v>
      </c>
      <c r="F9" s="41">
        <f t="shared" si="0"/>
        <v>1.3452579950826038</v>
      </c>
      <c r="G9" s="23">
        <f t="shared" ref="G9" si="7">+C9-E9</f>
        <v>-8067093.9599999934</v>
      </c>
      <c r="H9" s="41">
        <f t="shared" ref="H9" si="8">+C9/E9*100-100</f>
        <v>-12.933375971880892</v>
      </c>
      <c r="I9" s="23">
        <v>31296358.32</v>
      </c>
      <c r="J9" s="41">
        <f t="shared" ref="J9" si="9">+I9/$I$2*100</f>
        <v>0.74771498279816517</v>
      </c>
      <c r="K9" s="23">
        <f t="shared" ref="K9" si="10">+C9-I9</f>
        <v>23010779.920000009</v>
      </c>
      <c r="L9" s="41">
        <f t="shared" ref="L9" si="11">+C9/I9*100-100</f>
        <v>73.525423260810896</v>
      </c>
      <c r="M9" s="74" t="s">
        <v>153</v>
      </c>
    </row>
    <row r="10" spans="1:16384" ht="15" customHeight="1">
      <c r="A10" s="21">
        <v>71132</v>
      </c>
      <c r="B10" s="22" t="s">
        <v>4</v>
      </c>
      <c r="C10" s="23">
        <v>11762891.524999999</v>
      </c>
      <c r="D10" s="41">
        <f t="shared" si="1"/>
        <v>0.24097866398295531</v>
      </c>
      <c r="E10" s="23">
        <v>10223655</v>
      </c>
      <c r="F10" s="41">
        <f t="shared" si="0"/>
        <v>0.22049896475865938</v>
      </c>
      <c r="G10" s="23">
        <f t="shared" si="2"/>
        <v>1539236.5249999985</v>
      </c>
      <c r="H10" s="41">
        <f t="shared" si="3"/>
        <v>15.055638370034956</v>
      </c>
      <c r="I10" s="23">
        <v>9942257.2599999979</v>
      </c>
      <c r="J10" s="41">
        <f t="shared" si="4"/>
        <v>0.23753481603593268</v>
      </c>
      <c r="K10" s="23">
        <f t="shared" si="6"/>
        <v>1820634.2650000006</v>
      </c>
      <c r="L10" s="41">
        <f t="shared" si="5"/>
        <v>18.312081626823655</v>
      </c>
      <c r="M10" s="74" t="s">
        <v>85</v>
      </c>
    </row>
    <row r="11" spans="1:16384" ht="15" customHeight="1">
      <c r="A11" s="21"/>
      <c r="B11" s="22" t="s">
        <v>163</v>
      </c>
      <c r="C11" s="23">
        <v>23170671.733907934</v>
      </c>
      <c r="D11" s="41">
        <f t="shared" si="1"/>
        <v>0.47468239472902574</v>
      </c>
      <c r="E11" s="23">
        <v>26325894</v>
      </c>
      <c r="F11" s="41">
        <f t="shared" si="0"/>
        <v>0.56778445412586809</v>
      </c>
      <c r="G11" s="23">
        <f t="shared" si="2"/>
        <v>-3155222.2660920657</v>
      </c>
      <c r="H11" s="41">
        <f t="shared" si="3"/>
        <v>-11.985242613573035</v>
      </c>
      <c r="I11" s="23">
        <v>21993724.261469658</v>
      </c>
      <c r="J11" s="41">
        <f t="shared" si="4"/>
        <v>0.52546168438144258</v>
      </c>
      <c r="K11" s="23">
        <f t="shared" si="6"/>
        <v>1176947.4724382758</v>
      </c>
      <c r="L11" s="41">
        <f t="shared" si="5"/>
        <v>5.3512877512070389</v>
      </c>
      <c r="M11" s="74" t="s">
        <v>164</v>
      </c>
      <c r="P11" s="87"/>
    </row>
    <row r="12" spans="1:16384" ht="15" customHeight="1">
      <c r="A12" s="18">
        <v>713</v>
      </c>
      <c r="B12" s="19" t="s">
        <v>13</v>
      </c>
      <c r="C12" s="69">
        <f>C13+C17+C18</f>
        <v>2707912.41</v>
      </c>
      <c r="D12" s="40">
        <f t="shared" si="1"/>
        <v>5.5475230164095626E-2</v>
      </c>
      <c r="E12" s="20">
        <f>+SUM(E13:E18)</f>
        <v>2756054</v>
      </c>
      <c r="F12" s="40">
        <f t="shared" si="0"/>
        <v>5.9441271621446752E-2</v>
      </c>
      <c r="G12" s="20">
        <f t="shared" si="2"/>
        <v>-48141.589999999851</v>
      </c>
      <c r="H12" s="40">
        <f t="shared" si="3"/>
        <v>-1.7467578646862449</v>
      </c>
      <c r="I12" s="69">
        <f>I13+I17+I18</f>
        <v>1982819.6099999999</v>
      </c>
      <c r="J12" s="40">
        <f t="shared" si="4"/>
        <v>4.7372410407110085E-2</v>
      </c>
      <c r="K12" s="20">
        <f t="shared" si="6"/>
        <v>725092.80000000028</v>
      </c>
      <c r="L12" s="40">
        <f t="shared" si="5"/>
        <v>36.568772890036144</v>
      </c>
      <c r="M12" s="73" t="s">
        <v>95</v>
      </c>
    </row>
    <row r="13" spans="1:16384" ht="30.75" customHeight="1">
      <c r="A13" s="21">
        <v>7131</v>
      </c>
      <c r="B13" s="22" t="s">
        <v>14</v>
      </c>
      <c r="C13" s="23">
        <v>711193.8</v>
      </c>
      <c r="D13" s="41">
        <f t="shared" si="1"/>
        <v>1.4569762153524677E-2</v>
      </c>
      <c r="E13" s="23">
        <v>800125</v>
      </c>
      <c r="F13" s="41">
        <f t="shared" si="0"/>
        <v>1.7256718284950179E-2</v>
      </c>
      <c r="G13" s="23">
        <f t="shared" si="2"/>
        <v>-88931.199999999953</v>
      </c>
      <c r="H13" s="41">
        <f t="shared" si="3"/>
        <v>-11.114663333854082</v>
      </c>
      <c r="I13" s="23">
        <v>595380.05000000005</v>
      </c>
      <c r="J13" s="41">
        <f t="shared" si="4"/>
        <v>1.4224485139525995E-2</v>
      </c>
      <c r="K13" s="23">
        <f t="shared" si="6"/>
        <v>115813.75</v>
      </c>
      <c r="L13" s="41">
        <f t="shared" si="5"/>
        <v>19.452070992301458</v>
      </c>
      <c r="M13" s="74" t="s">
        <v>96</v>
      </c>
      <c r="P13" s="86"/>
    </row>
    <row r="14" spans="1:16384" hidden="1">
      <c r="A14" s="21">
        <v>7132</v>
      </c>
      <c r="B14" s="22" t="s">
        <v>15</v>
      </c>
      <c r="C14" s="23">
        <v>711193.8</v>
      </c>
      <c r="D14" s="41">
        <f t="shared" si="1"/>
        <v>1.4569762153524677E-2</v>
      </c>
      <c r="E14" s="23"/>
      <c r="F14" s="41">
        <f t="shared" si="0"/>
        <v>0</v>
      </c>
      <c r="G14" s="23">
        <f t="shared" si="2"/>
        <v>711193.8</v>
      </c>
      <c r="H14" s="41" t="e">
        <f t="shared" si="3"/>
        <v>#DIV/0!</v>
      </c>
      <c r="I14" s="23"/>
      <c r="J14" s="41">
        <f t="shared" si="4"/>
        <v>0</v>
      </c>
      <c r="K14" s="23">
        <f t="shared" si="6"/>
        <v>711193.8</v>
      </c>
      <c r="L14" s="41" t="e">
        <f t="shared" si="5"/>
        <v>#DIV/0!</v>
      </c>
      <c r="M14" s="74" t="s">
        <v>97</v>
      </c>
    </row>
    <row r="15" spans="1:16384" ht="14.25" hidden="1" customHeight="1">
      <c r="A15" s="21">
        <v>7133</v>
      </c>
      <c r="B15" s="22" t="s">
        <v>16</v>
      </c>
      <c r="C15" s="23"/>
      <c r="D15" s="41">
        <f t="shared" si="1"/>
        <v>0</v>
      </c>
      <c r="E15" s="23"/>
      <c r="F15" s="41">
        <f t="shared" si="0"/>
        <v>0</v>
      </c>
      <c r="G15" s="23">
        <f t="shared" si="2"/>
        <v>0</v>
      </c>
      <c r="H15" s="41" t="e">
        <f t="shared" si="3"/>
        <v>#DIV/0!</v>
      </c>
      <c r="I15" s="23"/>
      <c r="J15" s="41">
        <f t="shared" si="4"/>
        <v>0</v>
      </c>
      <c r="K15" s="23">
        <f t="shared" si="6"/>
        <v>0</v>
      </c>
      <c r="L15" s="41" t="e">
        <f t="shared" si="5"/>
        <v>#DIV/0!</v>
      </c>
      <c r="M15" s="74" t="s">
        <v>159</v>
      </c>
    </row>
    <row r="16" spans="1:16384" ht="24" hidden="1" customHeight="1">
      <c r="A16" s="21">
        <v>7134</v>
      </c>
      <c r="B16" s="22" t="s">
        <v>154</v>
      </c>
      <c r="C16" s="23"/>
      <c r="D16" s="41">
        <f t="shared" si="1"/>
        <v>0</v>
      </c>
      <c r="E16" s="23"/>
      <c r="F16" s="41">
        <f t="shared" ref="F16:F17" si="12">+E16/$E$2*100</f>
        <v>0</v>
      </c>
      <c r="G16" s="23">
        <f t="shared" ref="G16:G17" si="13">+C16-E16</f>
        <v>0</v>
      </c>
      <c r="H16" s="41" t="e">
        <f t="shared" ref="H16:H17" si="14">+C16/E16*100-100</f>
        <v>#DIV/0!</v>
      </c>
      <c r="I16" s="23"/>
      <c r="J16" s="41">
        <f t="shared" ref="J16:J17" si="15">+I16/$I$2*100</f>
        <v>0</v>
      </c>
      <c r="K16" s="23">
        <f t="shared" ref="K16:K17" si="16">+C16-I16</f>
        <v>0</v>
      </c>
      <c r="L16" s="41" t="e">
        <f t="shared" ref="L16:L17" si="17">+C16/I16*100-100</f>
        <v>#DIV/0!</v>
      </c>
      <c r="M16" s="74" t="s">
        <v>158</v>
      </c>
    </row>
    <row r="17" spans="1:16" ht="15" customHeight="1">
      <c r="A17" s="21">
        <v>7135</v>
      </c>
      <c r="B17" s="22" t="s">
        <v>17</v>
      </c>
      <c r="C17" s="23">
        <v>1180013.2900000003</v>
      </c>
      <c r="D17" s="41">
        <f t="shared" si="1"/>
        <v>2.4174160367115324E-2</v>
      </c>
      <c r="E17" s="23">
        <v>1230565</v>
      </c>
      <c r="F17" s="41">
        <f t="shared" si="12"/>
        <v>2.6540245007117286E-2</v>
      </c>
      <c r="G17" s="23">
        <f t="shared" si="13"/>
        <v>-50551.70999999973</v>
      </c>
      <c r="H17" s="41">
        <f t="shared" si="14"/>
        <v>-4.1080081100957528</v>
      </c>
      <c r="I17" s="23">
        <v>1104132.5699999998</v>
      </c>
      <c r="J17" s="41">
        <f t="shared" si="15"/>
        <v>2.6379314076834859E-2</v>
      </c>
      <c r="K17" s="23">
        <f t="shared" si="16"/>
        <v>75880.720000000438</v>
      </c>
      <c r="L17" s="41">
        <f t="shared" si="17"/>
        <v>6.8724283715315408</v>
      </c>
      <c r="M17" s="74" t="s">
        <v>157</v>
      </c>
    </row>
    <row r="18" spans="1:16" ht="15" customHeight="1">
      <c r="A18" s="21">
        <v>7136</v>
      </c>
      <c r="B18" s="22" t="s">
        <v>18</v>
      </c>
      <c r="C18" s="23">
        <v>816705.32000000007</v>
      </c>
      <c r="D18" s="41">
        <f t="shared" si="1"/>
        <v>1.6731307643455637E-2</v>
      </c>
      <c r="E18" s="23">
        <v>725364</v>
      </c>
      <c r="F18" s="41">
        <f t="shared" si="0"/>
        <v>1.5644308329379287E-2</v>
      </c>
      <c r="G18" s="23">
        <f t="shared" si="2"/>
        <v>91341.320000000065</v>
      </c>
      <c r="H18" s="41">
        <f t="shared" si="3"/>
        <v>12.592480464980355</v>
      </c>
      <c r="I18" s="23">
        <v>283306.99</v>
      </c>
      <c r="J18" s="41">
        <f t="shared" si="4"/>
        <v>6.7686111907492349E-3</v>
      </c>
      <c r="K18" s="23">
        <f t="shared" si="6"/>
        <v>533398.33000000007</v>
      </c>
      <c r="L18" s="41">
        <f t="shared" si="5"/>
        <v>188.27573933138751</v>
      </c>
      <c r="M18" s="74" t="s">
        <v>99</v>
      </c>
    </row>
    <row r="19" spans="1:16" ht="15" customHeight="1">
      <c r="A19" s="18">
        <v>714</v>
      </c>
      <c r="B19" s="19" t="s">
        <v>19</v>
      </c>
      <c r="C19" s="20">
        <f>+SUM(C20:C29)</f>
        <v>45471758.266092069</v>
      </c>
      <c r="D19" s="40">
        <f t="shared" si="1"/>
        <v>0.93155016626906906</v>
      </c>
      <c r="E19" s="20">
        <f>+SUM(E20:E29)</f>
        <v>45382876</v>
      </c>
      <c r="F19" s="40">
        <f t="shared" si="0"/>
        <v>0.97879644567139723</v>
      </c>
      <c r="G19" s="20">
        <f t="shared" si="2"/>
        <v>88882.266092069447</v>
      </c>
      <c r="H19" s="40">
        <f t="shared" si="3"/>
        <v>0.19584978724589064</v>
      </c>
      <c r="I19" s="69">
        <f>+SUM(I20:I29)</f>
        <v>36467454.218530342</v>
      </c>
      <c r="J19" s="40">
        <f t="shared" si="4"/>
        <v>0.87125989627604983</v>
      </c>
      <c r="K19" s="20">
        <f t="shared" si="6"/>
        <v>9004304.0475617275</v>
      </c>
      <c r="L19" s="40">
        <f t="shared" si="5"/>
        <v>24.691342569743568</v>
      </c>
      <c r="M19" s="73" t="s">
        <v>100</v>
      </c>
      <c r="P19" s="86"/>
    </row>
    <row r="20" spans="1:16" ht="15" customHeight="1">
      <c r="A20" s="21">
        <v>7141</v>
      </c>
      <c r="B20" s="22" t="s">
        <v>20</v>
      </c>
      <c r="C20" s="23">
        <v>1520906.3099999998</v>
      </c>
      <c r="D20" s="41">
        <f t="shared" si="1"/>
        <v>3.115781267285354E-2</v>
      </c>
      <c r="E20" s="23">
        <v>1725365</v>
      </c>
      <c r="F20" s="41">
        <f t="shared" si="0"/>
        <v>3.7211857826855883E-2</v>
      </c>
      <c r="G20" s="23">
        <f t="shared" si="2"/>
        <v>-204458.69000000018</v>
      </c>
      <c r="H20" s="41">
        <f t="shared" si="3"/>
        <v>-11.850170253830356</v>
      </c>
      <c r="I20" s="23">
        <v>1824143.1200000003</v>
      </c>
      <c r="J20" s="41">
        <f t="shared" si="4"/>
        <v>4.3581400993883801E-2</v>
      </c>
      <c r="K20" s="23">
        <f t="shared" si="6"/>
        <v>-303236.81000000052</v>
      </c>
      <c r="L20" s="41">
        <f t="shared" si="5"/>
        <v>-16.623520746551975</v>
      </c>
      <c r="M20" s="74" t="s">
        <v>101</v>
      </c>
      <c r="P20" s="80"/>
    </row>
    <row r="21" spans="1:16" ht="15" customHeight="1">
      <c r="A21" s="21">
        <v>7142</v>
      </c>
      <c r="B21" s="22" t="s">
        <v>21</v>
      </c>
      <c r="C21" s="23">
        <v>2361272.9000000004</v>
      </c>
      <c r="D21" s="41">
        <f t="shared" si="1"/>
        <v>4.8373853276791022E-2</v>
      </c>
      <c r="E21" s="23">
        <v>2698535</v>
      </c>
      <c r="F21" s="41">
        <f t="shared" si="0"/>
        <v>5.8200728982444036E-2</v>
      </c>
      <c r="G21" s="23">
        <f t="shared" si="2"/>
        <v>-337262.09999999963</v>
      </c>
      <c r="H21" s="41">
        <f t="shared" si="3"/>
        <v>-12.497970194939086</v>
      </c>
      <c r="I21" s="23">
        <v>5306252.5</v>
      </c>
      <c r="J21" s="41">
        <f t="shared" si="4"/>
        <v>0.12677399894877675</v>
      </c>
      <c r="K21" s="23">
        <f t="shared" si="6"/>
        <v>-2944979.5999999996</v>
      </c>
      <c r="L21" s="41">
        <f t="shared" si="5"/>
        <v>-55.500178327360025</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ht="24" customHeight="1">
      <c r="A23" s="21">
        <v>7144</v>
      </c>
      <c r="B23" s="22" t="s">
        <v>23</v>
      </c>
      <c r="C23" s="23">
        <v>4098274.9560920624</v>
      </c>
      <c r="D23" s="41">
        <f>+C23/$C$2*100</f>
        <v>8.3958678140906365E-2</v>
      </c>
      <c r="E23" s="23"/>
      <c r="F23" s="41">
        <f>+E23/$E$2*100</f>
        <v>0</v>
      </c>
      <c r="G23" s="23">
        <f>+C23-E23</f>
        <v>4098274.9560920624</v>
      </c>
      <c r="H23" s="41" t="e">
        <f>+C23/E23*100-100</f>
        <v>#DIV/0!</v>
      </c>
      <c r="I23" s="23">
        <v>3505714.0685303397</v>
      </c>
      <c r="J23" s="41">
        <f>+I23/$I$2*100</f>
        <v>8.3756547891110936E-2</v>
      </c>
      <c r="K23" s="23">
        <f>+C23-I23</f>
        <v>592560.88756172266</v>
      </c>
      <c r="L23" s="41">
        <f>+C23/I23*100-100</f>
        <v>16.902715851271211</v>
      </c>
      <c r="M23" s="74" t="s">
        <v>104</v>
      </c>
    </row>
    <row r="24" spans="1:16" ht="15.75" hidden="1" customHeight="1">
      <c r="A24" s="21"/>
      <c r="B24" s="22" t="s">
        <v>24</v>
      </c>
      <c r="C24" s="23"/>
      <c r="D24" s="41"/>
      <c r="E24" s="23"/>
      <c r="F24" s="41"/>
      <c r="G24" s="23"/>
      <c r="H24" s="41"/>
      <c r="I24" s="23"/>
      <c r="J24" s="41"/>
      <c r="K24" s="23"/>
      <c r="L24" s="41"/>
      <c r="M24" s="74"/>
    </row>
    <row r="25" spans="1:16" ht="17.25" customHeight="1">
      <c r="A25" s="21">
        <v>7145</v>
      </c>
      <c r="B25" s="22" t="s">
        <v>69</v>
      </c>
      <c r="C25" s="23">
        <v>11400144.040000003</v>
      </c>
      <c r="D25" s="41">
        <f t="shared" ref="D25:D29" si="18">+C25/$C$2*100</f>
        <v>0.23354729354884973</v>
      </c>
      <c r="E25" s="23">
        <v>12526398</v>
      </c>
      <c r="F25" s="41">
        <f t="shared" ref="F25:F29" si="19">+E25/$E$2*100</f>
        <v>0.27016343872665316</v>
      </c>
      <c r="G25" s="23">
        <f t="shared" ref="G25:G27" si="20">+C25-E25</f>
        <v>-1126253.9599999972</v>
      </c>
      <c r="H25" s="41">
        <f t="shared" ref="H25:H27" si="21">+C25/E25*100-100</f>
        <v>-8.9910440335681301</v>
      </c>
      <c r="I25" s="23">
        <v>20479645.920000002</v>
      </c>
      <c r="J25" s="41">
        <f t="shared" ref="J25:J27" si="22">+I25/$I$2*100</f>
        <v>0.48928817660550467</v>
      </c>
      <c r="K25" s="23">
        <f t="shared" ref="K25:K27" si="23">+C25-I25</f>
        <v>-9079501.879999999</v>
      </c>
      <c r="L25" s="41">
        <f t="shared" ref="L25:L27" si="24">+C25/I25*100-100</f>
        <v>-44.334271771433045</v>
      </c>
      <c r="M25" s="74" t="s">
        <v>160</v>
      </c>
    </row>
    <row r="26" spans="1:16" ht="15" customHeight="1">
      <c r="A26" s="21">
        <v>7146</v>
      </c>
      <c r="B26" s="22" t="s">
        <v>70</v>
      </c>
      <c r="C26" s="23"/>
      <c r="D26" s="41">
        <f t="shared" si="18"/>
        <v>0</v>
      </c>
      <c r="E26" s="23"/>
      <c r="F26" s="41">
        <f t="shared" si="19"/>
        <v>0</v>
      </c>
      <c r="G26" s="23">
        <f t="shared" si="20"/>
        <v>0</v>
      </c>
      <c r="H26" s="41" t="e">
        <f t="shared" si="21"/>
        <v>#DIV/0!</v>
      </c>
      <c r="I26" s="23"/>
      <c r="J26" s="41">
        <f t="shared" si="22"/>
        <v>0</v>
      </c>
      <c r="K26" s="23">
        <f t="shared" si="23"/>
        <v>0</v>
      </c>
      <c r="L26" s="41" t="e">
        <f t="shared" si="24"/>
        <v>#DIV/0!</v>
      </c>
      <c r="M26" s="74" t="s">
        <v>161</v>
      </c>
    </row>
    <row r="27" spans="1:16" ht="28.5" customHeight="1">
      <c r="A27" s="21">
        <v>7147</v>
      </c>
      <c r="B27" s="27" t="s">
        <v>71</v>
      </c>
      <c r="C27" s="23">
        <v>2797410.01</v>
      </c>
      <c r="D27" s="41">
        <f t="shared" si="18"/>
        <v>5.7308708950484497E-2</v>
      </c>
      <c r="E27" s="23">
        <v>2754125</v>
      </c>
      <c r="F27" s="41">
        <f t="shared" si="19"/>
        <v>5.939966786006988E-2</v>
      </c>
      <c r="G27" s="23">
        <f t="shared" si="20"/>
        <v>43285.009999999776</v>
      </c>
      <c r="H27" s="41">
        <f t="shared" si="21"/>
        <v>1.5716428992874114</v>
      </c>
      <c r="I27" s="23">
        <v>1979975.7599999998</v>
      </c>
      <c r="J27" s="41">
        <f t="shared" si="22"/>
        <v>4.7304466743119264E-2</v>
      </c>
      <c r="K27" s="23">
        <f t="shared" si="23"/>
        <v>817434.25</v>
      </c>
      <c r="L27" s="41">
        <f t="shared" si="24"/>
        <v>41.285063510070444</v>
      </c>
      <c r="M27" s="75" t="s">
        <v>162</v>
      </c>
    </row>
    <row r="28" spans="1:16" ht="15" hidden="1" customHeight="1">
      <c r="A28" s="21">
        <v>7148</v>
      </c>
      <c r="B28" s="22" t="s">
        <v>24</v>
      </c>
      <c r="C28" s="84"/>
      <c r="D28" s="41">
        <f t="shared" si="18"/>
        <v>0</v>
      </c>
      <c r="E28" s="78"/>
      <c r="F28" s="41">
        <f t="shared" si="19"/>
        <v>0</v>
      </c>
      <c r="G28" s="78">
        <f t="shared" si="2"/>
        <v>0</v>
      </c>
      <c r="H28" s="41" t="e">
        <f t="shared" si="3"/>
        <v>#DIV/0!</v>
      </c>
      <c r="I28" s="78"/>
      <c r="J28" s="41">
        <f t="shared" si="4"/>
        <v>0</v>
      </c>
      <c r="K28" s="78">
        <f t="shared" si="6"/>
        <v>0</v>
      </c>
      <c r="L28" s="41" t="e">
        <f t="shared" si="5"/>
        <v>#DIV/0!</v>
      </c>
      <c r="M28" s="74" t="s">
        <v>105</v>
      </c>
    </row>
    <row r="29" spans="1:16" ht="15" customHeight="1">
      <c r="A29" s="21">
        <v>7149</v>
      </c>
      <c r="B29" s="22" t="s">
        <v>25</v>
      </c>
      <c r="C29" s="84">
        <v>23293750.050000004</v>
      </c>
      <c r="D29" s="41">
        <f t="shared" si="18"/>
        <v>0.4772038196791839</v>
      </c>
      <c r="E29" s="78">
        <v>25678453</v>
      </c>
      <c r="F29" s="41">
        <f t="shared" si="19"/>
        <v>0.5538207522753742</v>
      </c>
      <c r="G29" s="78">
        <f t="shared" si="2"/>
        <v>-2384702.9499999955</v>
      </c>
      <c r="H29" s="41">
        <f t="shared" si="3"/>
        <v>-9.2867858901001341</v>
      </c>
      <c r="I29" s="23">
        <v>3371722.85</v>
      </c>
      <c r="J29" s="41">
        <f t="shared" si="4"/>
        <v>8.0555305093654439E-2</v>
      </c>
      <c r="K29" s="78">
        <f t="shared" si="6"/>
        <v>19922027.200000003</v>
      </c>
      <c r="L29" s="41">
        <f t="shared" si="5"/>
        <v>590.85601297271523</v>
      </c>
      <c r="M29" s="74" t="s">
        <v>106</v>
      </c>
    </row>
    <row r="30" spans="1:16" ht="15" customHeight="1">
      <c r="A30" s="18">
        <v>715</v>
      </c>
      <c r="B30" s="19" t="s">
        <v>26</v>
      </c>
      <c r="C30" s="20">
        <f>+SUM(C31:C34)</f>
        <v>7663519.959999999</v>
      </c>
      <c r="D30" s="40">
        <f t="shared" si="1"/>
        <v>0.15699752033269823</v>
      </c>
      <c r="E30" s="20">
        <f>+SUM(E31:E34)</f>
        <v>8071050</v>
      </c>
      <c r="F30" s="40">
        <f t="shared" si="0"/>
        <v>0.17407259629901223</v>
      </c>
      <c r="G30" s="20">
        <f t="shared" si="2"/>
        <v>-407530.04000000097</v>
      </c>
      <c r="H30" s="40">
        <f t="shared" si="3"/>
        <v>-5.0492815680735532</v>
      </c>
      <c r="I30" s="20">
        <f>+SUM(I31:I34)</f>
        <v>8208793.540000001</v>
      </c>
      <c r="J30" s="40">
        <f t="shared" si="4"/>
        <v>0.19611987624235477</v>
      </c>
      <c r="K30" s="20">
        <f t="shared" si="6"/>
        <v>-545273.58000000194</v>
      </c>
      <c r="L30" s="40">
        <f t="shared" si="5"/>
        <v>-6.642554442902977</v>
      </c>
      <c r="M30" s="73" t="s">
        <v>107</v>
      </c>
    </row>
    <row r="31" spans="1:16" ht="15" customHeight="1">
      <c r="A31" s="21">
        <v>7151</v>
      </c>
      <c r="B31" s="22" t="s">
        <v>27</v>
      </c>
      <c r="C31" s="84">
        <v>1128139.93</v>
      </c>
      <c r="D31" s="41">
        <f t="shared" si="1"/>
        <v>2.3111464773728309E-2</v>
      </c>
      <c r="E31" s="78">
        <v>1220360</v>
      </c>
      <c r="F31" s="41">
        <f t="shared" si="0"/>
        <v>2.6320148384592158E-2</v>
      </c>
      <c r="G31" s="78">
        <f t="shared" si="2"/>
        <v>-92220.070000000065</v>
      </c>
      <c r="H31" s="41">
        <f t="shared" si="3"/>
        <v>-7.5567922580222273</v>
      </c>
      <c r="I31" s="78">
        <v>1481496.4500000002</v>
      </c>
      <c r="J31" s="41">
        <f t="shared" si="4"/>
        <v>3.5395079558486246E-2</v>
      </c>
      <c r="K31" s="78">
        <f t="shared" si="6"/>
        <v>-353356.52000000025</v>
      </c>
      <c r="L31" s="41">
        <f t="shared" si="5"/>
        <v>-23.851324112184017</v>
      </c>
      <c r="M31" s="74" t="s">
        <v>108</v>
      </c>
    </row>
    <row r="32" spans="1:16" ht="15" customHeight="1">
      <c r="A32" s="21">
        <v>7152</v>
      </c>
      <c r="B32" s="22" t="s">
        <v>28</v>
      </c>
      <c r="C32" s="84">
        <v>1868091.5899999999</v>
      </c>
      <c r="D32" s="41">
        <f t="shared" si="1"/>
        <v>3.8270370393132976E-2</v>
      </c>
      <c r="E32" s="78">
        <v>2000000</v>
      </c>
      <c r="F32" s="41">
        <f t="shared" si="0"/>
        <v>4.3135055859897339E-2</v>
      </c>
      <c r="G32" s="78">
        <f t="shared" si="2"/>
        <v>-131908.41000000015</v>
      </c>
      <c r="H32" s="41">
        <f t="shared" si="3"/>
        <v>-6.595420500000003</v>
      </c>
      <c r="I32" s="78">
        <v>887519.55</v>
      </c>
      <c r="J32" s="41">
        <f t="shared" si="4"/>
        <v>2.1204117689220182E-2</v>
      </c>
      <c r="K32" s="78">
        <f t="shared" si="6"/>
        <v>980572.0399999998</v>
      </c>
      <c r="L32" s="41">
        <f t="shared" si="5"/>
        <v>110.48455665004786</v>
      </c>
      <c r="M32" s="74" t="s">
        <v>109</v>
      </c>
      <c r="P32" s="80"/>
    </row>
    <row r="33" spans="1:16384">
      <c r="A33" s="21">
        <v>7153</v>
      </c>
      <c r="B33" s="22" t="s">
        <v>29</v>
      </c>
      <c r="C33" s="84">
        <v>1594802.08</v>
      </c>
      <c r="D33" s="41">
        <f t="shared" si="1"/>
        <v>3.2671666973961851E-2</v>
      </c>
      <c r="E33" s="78">
        <v>1500000</v>
      </c>
      <c r="F33" s="41">
        <f t="shared" si="0"/>
        <v>3.2351291894923008E-2</v>
      </c>
      <c r="G33" s="78">
        <f t="shared" si="2"/>
        <v>94802.080000000075</v>
      </c>
      <c r="H33" s="41">
        <f t="shared" si="3"/>
        <v>6.3201386666666792</v>
      </c>
      <c r="I33" s="78">
        <v>816869.41000000015</v>
      </c>
      <c r="J33" s="41">
        <f t="shared" si="4"/>
        <v>1.9516184298547404E-2</v>
      </c>
      <c r="K33" s="78">
        <f t="shared" si="6"/>
        <v>777932.66999999993</v>
      </c>
      <c r="L33" s="41">
        <f t="shared" si="5"/>
        <v>95.233419256084005</v>
      </c>
      <c r="M33" s="74" t="s">
        <v>110</v>
      </c>
    </row>
    <row r="34" spans="1:16384" s="3" customFormat="1" ht="15" customHeight="1">
      <c r="A34" s="21">
        <v>7155</v>
      </c>
      <c r="B34" s="22" t="s">
        <v>26</v>
      </c>
      <c r="C34" s="84">
        <v>3072486.36</v>
      </c>
      <c r="D34" s="41">
        <f t="shared" si="1"/>
        <v>6.2944018191875117E-2</v>
      </c>
      <c r="E34" s="78">
        <v>3350690</v>
      </c>
      <c r="F34" s="41">
        <f t="shared" si="0"/>
        <v>7.2266100159599708E-2</v>
      </c>
      <c r="G34" s="78">
        <f t="shared" si="2"/>
        <v>-278203.64000000013</v>
      </c>
      <c r="H34" s="41">
        <f t="shared" si="3"/>
        <v>-8.3028761240222195</v>
      </c>
      <c r="I34" s="78">
        <v>5022908.1300000008</v>
      </c>
      <c r="J34" s="41">
        <f t="shared" si="4"/>
        <v>0.12000449469610093</v>
      </c>
      <c r="K34" s="78">
        <f t="shared" si="6"/>
        <v>-1950421.7700000009</v>
      </c>
      <c r="L34" s="41">
        <f t="shared" si="5"/>
        <v>-38.83052844129962</v>
      </c>
      <c r="M34" s="74" t="s">
        <v>107</v>
      </c>
    </row>
    <row r="35" spans="1:16384" ht="15" customHeight="1">
      <c r="A35" s="18">
        <v>73</v>
      </c>
      <c r="B35" s="19" t="s">
        <v>61</v>
      </c>
      <c r="C35" s="20">
        <v>937609.93</v>
      </c>
      <c r="D35" s="40">
        <f t="shared" si="1"/>
        <v>1.9208201298834326E-2</v>
      </c>
      <c r="E35" s="20">
        <v>1000000</v>
      </c>
      <c r="F35" s="40">
        <f t="shared" si="0"/>
        <v>2.156752792994867E-2</v>
      </c>
      <c r="G35" s="20">
        <f t="shared" si="2"/>
        <v>-62390.069999999949</v>
      </c>
      <c r="H35" s="40">
        <f t="shared" si="3"/>
        <v>-6.2390070000000009</v>
      </c>
      <c r="I35" s="20">
        <v>99477.14</v>
      </c>
      <c r="J35" s="40">
        <f t="shared" si="4"/>
        <v>2.3766518539755348E-3</v>
      </c>
      <c r="K35" s="20">
        <f t="shared" si="6"/>
        <v>838132.79</v>
      </c>
      <c r="L35" s="40">
        <f t="shared" si="5"/>
        <v>842.53808462929283</v>
      </c>
      <c r="M35" s="73" t="s">
        <v>111</v>
      </c>
    </row>
    <row r="36" spans="1:16384" ht="15" customHeight="1">
      <c r="A36" s="18">
        <v>74</v>
      </c>
      <c r="B36" s="19" t="s">
        <v>50</v>
      </c>
      <c r="C36" s="20">
        <v>4316183.8099999996</v>
      </c>
      <c r="D36" s="40">
        <f t="shared" si="1"/>
        <v>8.842283428594841E-2</v>
      </c>
      <c r="E36" s="20">
        <v>4000000</v>
      </c>
      <c r="F36" s="40">
        <f t="shared" si="0"/>
        <v>8.6270111719794679E-2</v>
      </c>
      <c r="G36" s="20">
        <f t="shared" si="2"/>
        <v>316183.80999999959</v>
      </c>
      <c r="H36" s="40">
        <f t="shared" si="3"/>
        <v>7.9045952499999856</v>
      </c>
      <c r="I36" s="20">
        <v>4559356.8899999997</v>
      </c>
      <c r="J36" s="40">
        <f t="shared" si="4"/>
        <v>0.10892958930619266</v>
      </c>
      <c r="K36" s="20">
        <f t="shared" si="6"/>
        <v>-243173.08000000007</v>
      </c>
      <c r="L36" s="40">
        <f t="shared" si="5"/>
        <v>-5.3334951807205471</v>
      </c>
      <c r="M36" s="73" t="s">
        <v>112</v>
      </c>
    </row>
    <row r="37" spans="1:16384" s="34" customFormat="1" ht="15" customHeight="1">
      <c r="A37" s="31"/>
      <c r="B37" s="32" t="s">
        <v>75</v>
      </c>
      <c r="C37" s="33">
        <f>+C38+C48+C49++C50+C51+C52+C53+C54</f>
        <v>185111148.57799998</v>
      </c>
      <c r="D37" s="43">
        <f t="shared" si="1"/>
        <v>3.7922510105504674</v>
      </c>
      <c r="E37" s="33">
        <f>+E38+E48+E49++E50+E51+E52+E53+E54</f>
        <v>171240320</v>
      </c>
      <c r="F37" s="43">
        <f t="shared" si="0"/>
        <v>3.693230384333348</v>
      </c>
      <c r="G37" s="33">
        <f t="shared" si="2"/>
        <v>13870828.577999979</v>
      </c>
      <c r="H37" s="43">
        <f t="shared" si="3"/>
        <v>8.1002117830660296</v>
      </c>
      <c r="I37" s="33">
        <f>+I38+I48+I49++I50+I51+I52+I53+I54</f>
        <v>176106828.11019599</v>
      </c>
      <c r="J37" s="43">
        <f t="shared" si="4"/>
        <v>4.2074452434584293</v>
      </c>
      <c r="K37" s="33">
        <f t="shared" si="6"/>
        <v>9004320.4678039849</v>
      </c>
      <c r="L37" s="43">
        <f t="shared" si="5"/>
        <v>5.1129877043550493</v>
      </c>
      <c r="M37" s="72" t="s">
        <v>113</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61764878.147999994</v>
      </c>
      <c r="D38" s="40">
        <f t="shared" si="1"/>
        <v>1.26533665515334</v>
      </c>
      <c r="E38" s="69">
        <f>SUM(E39:E47)</f>
        <v>64820000</v>
      </c>
      <c r="F38" s="40">
        <f t="shared" si="0"/>
        <v>1.3980071604192728</v>
      </c>
      <c r="G38" s="20">
        <f t="shared" si="2"/>
        <v>-3055121.8520000055</v>
      </c>
      <c r="H38" s="40">
        <f t="shared" si="3"/>
        <v>-4.7132395124961448</v>
      </c>
      <c r="I38" s="69">
        <f>SUM(I39:I47)</f>
        <v>57663800.360595986</v>
      </c>
      <c r="J38" s="40">
        <f t="shared" si="4"/>
        <v>1.3776710713062879</v>
      </c>
      <c r="K38" s="20">
        <f t="shared" si="6"/>
        <v>4101077.7874040082</v>
      </c>
      <c r="L38" s="40">
        <f t="shared" si="5"/>
        <v>7.1120490875700995</v>
      </c>
      <c r="M38" s="73" t="s">
        <v>114</v>
      </c>
    </row>
    <row r="39" spans="1:16384" ht="15" customHeight="1">
      <c r="A39" s="21">
        <v>411</v>
      </c>
      <c r="B39" s="22" t="s">
        <v>30</v>
      </c>
      <c r="C39" s="23">
        <v>36240998.059999995</v>
      </c>
      <c r="D39" s="41">
        <f t="shared" si="1"/>
        <v>0.74244562022412053</v>
      </c>
      <c r="E39" s="23">
        <v>38000000</v>
      </c>
      <c r="F39" s="41">
        <f t="shared" si="0"/>
        <v>0.81956606133804943</v>
      </c>
      <c r="G39" s="23">
        <f t="shared" si="2"/>
        <v>-1759001.9400000051</v>
      </c>
      <c r="H39" s="41">
        <f t="shared" si="3"/>
        <v>-4.6289524736842225</v>
      </c>
      <c r="I39" s="23">
        <v>34376780.469999991</v>
      </c>
      <c r="J39" s="41">
        <f t="shared" si="4"/>
        <v>0.82131069547973989</v>
      </c>
      <c r="K39" s="23">
        <f t="shared" si="6"/>
        <v>1864217.5900000036</v>
      </c>
      <c r="L39" s="41">
        <f t="shared" si="5"/>
        <v>5.4228975619950148</v>
      </c>
      <c r="M39" s="74" t="s">
        <v>115</v>
      </c>
    </row>
    <row r="40" spans="1:16384" ht="15" customHeight="1">
      <c r="A40" s="21">
        <v>412</v>
      </c>
      <c r="B40" s="22" t="s">
        <v>31</v>
      </c>
      <c r="C40" s="23">
        <v>2597351.66</v>
      </c>
      <c r="D40" s="41">
        <f t="shared" si="1"/>
        <v>5.3210244402105991E-2</v>
      </c>
      <c r="E40" s="23">
        <v>2800000</v>
      </c>
      <c r="F40" s="41">
        <f t="shared" si="0"/>
        <v>6.0389078203856278E-2</v>
      </c>
      <c r="G40" s="23">
        <f t="shared" si="2"/>
        <v>-202648.33999999985</v>
      </c>
      <c r="H40" s="41">
        <f t="shared" si="3"/>
        <v>-7.2374407142857109</v>
      </c>
      <c r="I40" s="23">
        <v>2825452.6500000004</v>
      </c>
      <c r="J40" s="41">
        <f t="shared" si="4"/>
        <v>6.7504124856651387E-2</v>
      </c>
      <c r="K40" s="23">
        <f t="shared" si="6"/>
        <v>-228100.99000000022</v>
      </c>
      <c r="L40" s="41">
        <f t="shared" si="5"/>
        <v>-8.0730777774669207</v>
      </c>
      <c r="M40" s="74" t="s">
        <v>116</v>
      </c>
    </row>
    <row r="41" spans="1:16384" ht="15" customHeight="1">
      <c r="A41" s="21">
        <v>413</v>
      </c>
      <c r="B41" s="22" t="s">
        <v>76</v>
      </c>
      <c r="C41" s="23">
        <v>5812261.8400000008</v>
      </c>
      <c r="D41" s="41">
        <f t="shared" si="1"/>
        <v>0.11907200622784915</v>
      </c>
      <c r="E41" s="23">
        <v>6000000</v>
      </c>
      <c r="F41" s="41">
        <f t="shared" si="0"/>
        <v>0.12940516757969203</v>
      </c>
      <c r="G41" s="23">
        <f t="shared" si="2"/>
        <v>-187738.15999999922</v>
      </c>
      <c r="H41" s="41">
        <f t="shared" si="3"/>
        <v>-3.1289693333333162</v>
      </c>
      <c r="I41" s="23">
        <v>5084808.68</v>
      </c>
      <c r="J41" s="41">
        <f t="shared" si="4"/>
        <v>0.12148338780581039</v>
      </c>
      <c r="K41" s="23">
        <f t="shared" si="6"/>
        <v>727453.16000000108</v>
      </c>
      <c r="L41" s="41">
        <f t="shared" si="5"/>
        <v>14.306401789732661</v>
      </c>
      <c r="M41" s="74" t="s">
        <v>117</v>
      </c>
    </row>
    <row r="42" spans="1:16384" ht="15" customHeight="1">
      <c r="A42" s="21">
        <v>414</v>
      </c>
      <c r="B42" s="22" t="s">
        <v>77</v>
      </c>
      <c r="C42" s="23">
        <v>4327349.3679999998</v>
      </c>
      <c r="D42" s="41">
        <f t="shared" si="1"/>
        <v>8.8651575768750115E-2</v>
      </c>
      <c r="E42" s="23">
        <v>4500000</v>
      </c>
      <c r="F42" s="41">
        <f t="shared" si="0"/>
        <v>9.7053875684769017E-2</v>
      </c>
      <c r="G42" s="23">
        <f t="shared" si="2"/>
        <v>-172650.63200000022</v>
      </c>
      <c r="H42" s="41">
        <f t="shared" si="3"/>
        <v>-3.8366807111111143</v>
      </c>
      <c r="I42" s="23">
        <v>4175969.8605960002</v>
      </c>
      <c r="J42" s="41">
        <f t="shared" si="4"/>
        <v>9.9769922128153679E-2</v>
      </c>
      <c r="K42" s="23">
        <f t="shared" si="6"/>
        <v>151379.50740399957</v>
      </c>
      <c r="L42" s="41">
        <f t="shared" si="5"/>
        <v>3.6250143668995207</v>
      </c>
      <c r="M42" s="74" t="s">
        <v>118</v>
      </c>
    </row>
    <row r="43" spans="1:16384" ht="15.75" customHeight="1">
      <c r="A43" s="21">
        <v>415</v>
      </c>
      <c r="B43" s="22" t="s">
        <v>32</v>
      </c>
      <c r="C43" s="23">
        <v>4796196.7200000007</v>
      </c>
      <c r="D43" s="41">
        <f t="shared" si="1"/>
        <v>9.8256544772908877E-2</v>
      </c>
      <c r="E43" s="23">
        <v>5000000</v>
      </c>
      <c r="F43" s="41">
        <f t="shared" si="0"/>
        <v>0.10783763964974334</v>
      </c>
      <c r="G43" s="23">
        <f t="shared" si="2"/>
        <v>-203803.27999999933</v>
      </c>
      <c r="H43" s="41">
        <f t="shared" si="3"/>
        <v>-4.0760655999999926</v>
      </c>
      <c r="I43" s="23">
        <v>3939877.1799999997</v>
      </c>
      <c r="J43" s="41">
        <f t="shared" si="4"/>
        <v>9.4129328650611604E-2</v>
      </c>
      <c r="K43" s="23">
        <f t="shared" si="6"/>
        <v>856319.54000000097</v>
      </c>
      <c r="L43" s="41">
        <f t="shared" si="5"/>
        <v>21.734676003275851</v>
      </c>
      <c r="M43" s="74" t="s">
        <v>119</v>
      </c>
    </row>
    <row r="44" spans="1:16384" ht="15" customHeight="1">
      <c r="A44" s="21">
        <v>416</v>
      </c>
      <c r="B44" s="22" t="s">
        <v>33</v>
      </c>
      <c r="C44" s="23">
        <v>1716488.9099999997</v>
      </c>
      <c r="D44" s="41">
        <f t="shared" si="1"/>
        <v>3.5164585458791704E-2</v>
      </c>
      <c r="E44" s="23">
        <v>1900000</v>
      </c>
      <c r="F44" s="41">
        <f t="shared" si="0"/>
        <v>4.097830306690247E-2</v>
      </c>
      <c r="G44" s="23">
        <f t="shared" si="2"/>
        <v>-183511.09000000032</v>
      </c>
      <c r="H44" s="41">
        <f t="shared" si="3"/>
        <v>-9.6584784210526493</v>
      </c>
      <c r="I44" s="23">
        <v>1821108.47</v>
      </c>
      <c r="J44" s="41">
        <f t="shared" si="4"/>
        <v>4.3508898843654435E-2</v>
      </c>
      <c r="K44" s="23">
        <f t="shared" si="6"/>
        <v>-104619.56000000029</v>
      </c>
      <c r="L44" s="41">
        <f t="shared" si="5"/>
        <v>-5.744828587832572</v>
      </c>
      <c r="M44" s="74" t="s">
        <v>120</v>
      </c>
    </row>
    <row r="45" spans="1:16384" ht="15" customHeight="1">
      <c r="A45" s="21">
        <v>417</v>
      </c>
      <c r="B45" s="22" t="s">
        <v>34</v>
      </c>
      <c r="C45" s="23">
        <v>414431.26000000013</v>
      </c>
      <c r="D45" s="41">
        <f t="shared" si="1"/>
        <v>8.490182123614614E-3</v>
      </c>
      <c r="E45" s="23">
        <v>620000</v>
      </c>
      <c r="F45" s="41">
        <f t="shared" si="0"/>
        <v>1.3371867316568177E-2</v>
      </c>
      <c r="G45" s="23">
        <f t="shared" si="2"/>
        <v>-205568.73999999987</v>
      </c>
      <c r="H45" s="41">
        <f t="shared" si="3"/>
        <v>-33.156248387096753</v>
      </c>
      <c r="I45" s="23">
        <v>241522.66000000003</v>
      </c>
      <c r="J45" s="41">
        <f t="shared" si="4"/>
        <v>5.7703234900611626E-3</v>
      </c>
      <c r="K45" s="23">
        <f t="shared" si="6"/>
        <v>172908.60000000009</v>
      </c>
      <c r="L45" s="41">
        <f t="shared" si="5"/>
        <v>71.591046570951164</v>
      </c>
      <c r="M45" s="74" t="s">
        <v>121</v>
      </c>
    </row>
    <row r="46" spans="1:16384" ht="15" customHeight="1">
      <c r="A46" s="21">
        <v>418</v>
      </c>
      <c r="B46" s="22" t="s">
        <v>35</v>
      </c>
      <c r="C46" s="23">
        <v>1733291.6399999997</v>
      </c>
      <c r="D46" s="41">
        <f t="shared" si="1"/>
        <v>3.5508811996804127E-2</v>
      </c>
      <c r="E46" s="23">
        <v>1500000</v>
      </c>
      <c r="F46" s="41">
        <f t="shared" si="0"/>
        <v>3.2351291894923008E-2</v>
      </c>
      <c r="G46" s="23">
        <f t="shared" si="2"/>
        <v>233291.63999999966</v>
      </c>
      <c r="H46" s="41">
        <f t="shared" si="3"/>
        <v>15.55277599999998</v>
      </c>
      <c r="I46" s="23">
        <v>925433.47</v>
      </c>
      <c r="J46" s="41">
        <f t="shared" si="4"/>
        <v>2.2109935732033639E-2</v>
      </c>
      <c r="K46" s="23">
        <f t="shared" si="6"/>
        <v>807858.16999999969</v>
      </c>
      <c r="L46" s="41">
        <f t="shared" si="5"/>
        <v>87.295110474013825</v>
      </c>
      <c r="M46" s="74" t="s">
        <v>122</v>
      </c>
    </row>
    <row r="47" spans="1:16384" ht="15" customHeight="1">
      <c r="A47" s="21">
        <v>419</v>
      </c>
      <c r="B47" s="22" t="s">
        <v>36</v>
      </c>
      <c r="C47" s="23">
        <v>4126508.69</v>
      </c>
      <c r="D47" s="41">
        <f t="shared" si="1"/>
        <v>8.4537084178395089E-2</v>
      </c>
      <c r="E47" s="23">
        <v>4500000</v>
      </c>
      <c r="F47" s="41">
        <f t="shared" si="0"/>
        <v>9.7053875684769017E-2</v>
      </c>
      <c r="G47" s="23">
        <f t="shared" si="2"/>
        <v>-373491.31000000006</v>
      </c>
      <c r="H47" s="41">
        <f t="shared" si="3"/>
        <v>-8.2998068888888952</v>
      </c>
      <c r="I47" s="23">
        <v>4272846.919999999</v>
      </c>
      <c r="J47" s="41">
        <f t="shared" si="4"/>
        <v>0.10208445431957183</v>
      </c>
      <c r="K47" s="23">
        <f t="shared" si="6"/>
        <v>-146338.22999999905</v>
      </c>
      <c r="L47" s="41">
        <f t="shared" si="5"/>
        <v>-3.4248413935690252</v>
      </c>
      <c r="M47" s="74" t="s">
        <v>123</v>
      </c>
    </row>
    <row r="48" spans="1:16384" ht="15" customHeight="1">
      <c r="A48" s="18">
        <v>42</v>
      </c>
      <c r="B48" s="19" t="s">
        <v>37</v>
      </c>
      <c r="C48" s="20">
        <v>272431.39</v>
      </c>
      <c r="D48" s="40">
        <f t="shared" si="1"/>
        <v>5.5811236760698992E-3</v>
      </c>
      <c r="E48" s="20">
        <v>500000</v>
      </c>
      <c r="F48" s="40">
        <f t="shared" si="0"/>
        <v>1.0783763964974335E-2</v>
      </c>
      <c r="G48" s="20">
        <f t="shared" si="2"/>
        <v>-227568.61</v>
      </c>
      <c r="H48" s="40">
        <f t="shared" si="3"/>
        <v>-45.513722000000001</v>
      </c>
      <c r="I48" s="20">
        <v>329365.06000000006</v>
      </c>
      <c r="J48" s="40">
        <f t="shared" si="4"/>
        <v>7.8690046827217131E-3</v>
      </c>
      <c r="K48" s="20">
        <f t="shared" si="6"/>
        <v>-56933.670000000042</v>
      </c>
      <c r="L48" s="40">
        <f t="shared" si="5"/>
        <v>-17.285886365724409</v>
      </c>
      <c r="M48" s="73" t="s">
        <v>124</v>
      </c>
    </row>
    <row r="49" spans="1:16384" ht="15" customHeight="1">
      <c r="A49" s="18">
        <v>43</v>
      </c>
      <c r="B49" s="19" t="s">
        <v>177</v>
      </c>
      <c r="C49" s="20">
        <v>40720508.439999998</v>
      </c>
      <c r="D49" s="40">
        <f t="shared" si="1"/>
        <v>0.83421441910966343</v>
      </c>
      <c r="E49" s="20">
        <v>23220320</v>
      </c>
      <c r="F49" s="40">
        <f t="shared" si="0"/>
        <v>0.50080490014234569</v>
      </c>
      <c r="G49" s="20">
        <f t="shared" si="2"/>
        <v>17500188.439999998</v>
      </c>
      <c r="H49" s="40">
        <f t="shared" si="3"/>
        <v>75.365836646523377</v>
      </c>
      <c r="I49" s="20">
        <v>34659260.510000005</v>
      </c>
      <c r="J49" s="40">
        <f t="shared" si="4"/>
        <v>0.82805954964640682</v>
      </c>
      <c r="K49" s="20">
        <f t="shared" si="6"/>
        <v>6061247.9299999923</v>
      </c>
      <c r="L49" s="40">
        <f t="shared" si="5"/>
        <v>17.488105172501236</v>
      </c>
      <c r="M49" s="73" t="s">
        <v>130</v>
      </c>
    </row>
    <row r="50" spans="1:16384" ht="15" customHeight="1">
      <c r="A50" s="18">
        <v>44</v>
      </c>
      <c r="B50" s="19" t="s">
        <v>67</v>
      </c>
      <c r="C50" s="20">
        <v>45274704.630000003</v>
      </c>
      <c r="D50" s="40">
        <f t="shared" si="1"/>
        <v>0.92751325732899037</v>
      </c>
      <c r="E50" s="20">
        <v>48000000</v>
      </c>
      <c r="F50" s="40">
        <f t="shared" si="0"/>
        <v>1.0352413406375363</v>
      </c>
      <c r="G50" s="20">
        <f t="shared" si="2"/>
        <v>-2725295.3699999973</v>
      </c>
      <c r="H50" s="40">
        <f t="shared" si="3"/>
        <v>-5.6776986874999977</v>
      </c>
      <c r="I50" s="20">
        <v>53179775.719999991</v>
      </c>
      <c r="J50" s="40">
        <f t="shared" si="4"/>
        <v>1.270541277714067</v>
      </c>
      <c r="K50" s="20">
        <f t="shared" si="6"/>
        <v>-7905071.0899999887</v>
      </c>
      <c r="L50" s="40">
        <f t="shared" si="5"/>
        <v>-14.86480712446297</v>
      </c>
      <c r="M50" s="73" t="s">
        <v>131</v>
      </c>
    </row>
    <row r="51" spans="1:16384" ht="15" customHeight="1">
      <c r="A51" s="18">
        <v>45</v>
      </c>
      <c r="B51" s="19" t="s">
        <v>44</v>
      </c>
      <c r="C51" s="20">
        <v>2708315.03</v>
      </c>
      <c r="D51" s="40">
        <f t="shared" si="1"/>
        <v>5.5483478376661947E-2</v>
      </c>
      <c r="E51" s="20">
        <v>3000000</v>
      </c>
      <c r="F51" s="40">
        <f t="shared" si="0"/>
        <v>6.4702583789846016E-2</v>
      </c>
      <c r="G51" s="20">
        <f t="shared" si="2"/>
        <v>-291684.9700000002</v>
      </c>
      <c r="H51" s="40">
        <f t="shared" si="3"/>
        <v>-9.7228323333333435</v>
      </c>
      <c r="I51" s="20">
        <v>2378547.1100000003</v>
      </c>
      <c r="J51" s="40">
        <f t="shared" si="4"/>
        <v>5.6826909164755364E-2</v>
      </c>
      <c r="K51" s="20">
        <f t="shared" si="6"/>
        <v>329767.91999999946</v>
      </c>
      <c r="L51" s="40">
        <f t="shared" si="5"/>
        <v>13.864258505268751</v>
      </c>
      <c r="M51" s="73" t="s">
        <v>132</v>
      </c>
    </row>
    <row r="52" spans="1:16384" ht="15" customHeight="1">
      <c r="A52" s="18">
        <v>462</v>
      </c>
      <c r="B52" s="19" t="s">
        <v>45</v>
      </c>
      <c r="C52" s="20"/>
      <c r="D52" s="40">
        <f t="shared" si="1"/>
        <v>0</v>
      </c>
      <c r="E52" s="20"/>
      <c r="F52" s="40">
        <f t="shared" si="0"/>
        <v>0</v>
      </c>
      <c r="G52" s="20">
        <f t="shared" si="2"/>
        <v>0</v>
      </c>
      <c r="H52" s="40" t="e">
        <f t="shared" si="3"/>
        <v>#DIV/0!</v>
      </c>
      <c r="I52" s="20"/>
      <c r="J52" s="40">
        <f t="shared" si="4"/>
        <v>0</v>
      </c>
      <c r="K52" s="20">
        <f t="shared" si="6"/>
        <v>0</v>
      </c>
      <c r="L52" s="40" t="e">
        <f t="shared" si="5"/>
        <v>#DIV/0!</v>
      </c>
      <c r="M52" s="73" t="s">
        <v>133</v>
      </c>
    </row>
    <row r="53" spans="1:16384" ht="15" customHeight="1">
      <c r="A53" s="18">
        <v>463</v>
      </c>
      <c r="B53" s="19" t="s">
        <v>46</v>
      </c>
      <c r="C53" s="20">
        <v>32926735.469999999</v>
      </c>
      <c r="D53" s="40">
        <f>+C53/$C$2*100</f>
        <v>0.67454849056603772</v>
      </c>
      <c r="E53" s="20">
        <v>30200000</v>
      </c>
      <c r="F53" s="40">
        <f>+E53/$E$2*100</f>
        <v>0.65133934348444977</v>
      </c>
      <c r="G53" s="20">
        <f>+C53-E53</f>
        <v>2726735.4699999988</v>
      </c>
      <c r="H53" s="40">
        <f>+C53/E53*100-100</f>
        <v>9.0289253973509886</v>
      </c>
      <c r="I53" s="20">
        <v>26259382.619600002</v>
      </c>
      <c r="J53" s="40">
        <v>0</v>
      </c>
      <c r="K53" s="20">
        <f>+C53-I53</f>
        <v>6667352.8503999971</v>
      </c>
      <c r="L53" s="40">
        <f>+C53/I53*100-100</f>
        <v>25.390364072853288</v>
      </c>
      <c r="M53" s="73" t="s">
        <v>134</v>
      </c>
    </row>
    <row r="54" spans="1:16384" ht="15" customHeight="1">
      <c r="A54" s="18">
        <v>47</v>
      </c>
      <c r="B54" s="19" t="s">
        <v>47</v>
      </c>
      <c r="C54" s="20">
        <v>1443575.4700000004</v>
      </c>
      <c r="D54" s="40">
        <f t="shared" si="1"/>
        <v>2.9573586339704597E-2</v>
      </c>
      <c r="E54" s="20">
        <v>1500000</v>
      </c>
      <c r="F54" s="40">
        <f t="shared" si="0"/>
        <v>3.2351291894923008E-2</v>
      </c>
      <c r="G54" s="20">
        <f t="shared" si="2"/>
        <v>-56424.529999999562</v>
      </c>
      <c r="H54" s="40">
        <f t="shared" si="3"/>
        <v>-3.7616353333333024</v>
      </c>
      <c r="I54" s="20">
        <v>1636696.73</v>
      </c>
      <c r="J54" s="40">
        <f t="shared" si="4"/>
        <v>3.9103037318425078E-2</v>
      </c>
      <c r="K54" s="20">
        <f t="shared" si="6"/>
        <v>-193121.25999999954</v>
      </c>
      <c r="L54" s="40">
        <f t="shared" si="5"/>
        <v>-11.799452913918856</v>
      </c>
      <c r="M54" s="73" t="s">
        <v>135</v>
      </c>
    </row>
    <row r="55" spans="1:16384" s="34" customFormat="1" ht="15" customHeight="1">
      <c r="A55" s="31"/>
      <c r="B55" s="32" t="s">
        <v>80</v>
      </c>
      <c r="C55" s="33">
        <f>+C6-C37</f>
        <v>5617122.7670000494</v>
      </c>
      <c r="D55" s="43">
        <f t="shared" si="1"/>
        <v>0.11507431968942801</v>
      </c>
      <c r="E55" s="33">
        <f>+E6-E37</f>
        <v>28453728.199999988</v>
      </c>
      <c r="F55" s="43">
        <f t="shared" si="0"/>
        <v>0.61367657766466777</v>
      </c>
      <c r="G55" s="33">
        <f t="shared" si="2"/>
        <v>-22836605.432999939</v>
      </c>
      <c r="H55" s="43">
        <f t="shared" si="3"/>
        <v>-80.258745962857503</v>
      </c>
      <c r="I55" s="33">
        <f>+I6-I37</f>
        <v>-22320268.52019605</v>
      </c>
      <c r="J55" s="43">
        <f t="shared" si="4"/>
        <v>-0.5332632960673751</v>
      </c>
      <c r="K55" s="33">
        <f t="shared" si="6"/>
        <v>27937391.2871961</v>
      </c>
      <c r="L55" s="43">
        <f t="shared" si="5"/>
        <v>-125.16601788153896</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5617122.7670000494</v>
      </c>
      <c r="D57" s="43">
        <f t="shared" si="1"/>
        <v>0.11507431968942801</v>
      </c>
      <c r="E57" s="33">
        <f>+E55-E56</f>
        <v>28453728.199999988</v>
      </c>
      <c r="F57" s="43">
        <f t="shared" si="0"/>
        <v>0.61367657766466777</v>
      </c>
      <c r="G57" s="33">
        <f t="shared" si="2"/>
        <v>-22836605.432999939</v>
      </c>
      <c r="H57" s="43">
        <f t="shared" si="3"/>
        <v>-80.258745962857503</v>
      </c>
      <c r="I57" s="33">
        <f>+I55-I56</f>
        <v>-22320268.52019605</v>
      </c>
      <c r="J57" s="43">
        <f t="shared" si="4"/>
        <v>-0.5332632960673751</v>
      </c>
      <c r="K57" s="33">
        <f t="shared" si="6"/>
        <v>27937391.2871961</v>
      </c>
      <c r="L57" s="43">
        <f t="shared" si="5"/>
        <v>-125.16601788153896</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7333611.6770000495</v>
      </c>
      <c r="D58" s="43">
        <f t="shared" si="1"/>
        <v>0.15023890514821972</v>
      </c>
      <c r="E58" s="33">
        <f>+E57+E44</f>
        <v>30353728.199999988</v>
      </c>
      <c r="F58" s="43">
        <f t="shared" si="0"/>
        <v>0.6546548807315703</v>
      </c>
      <c r="G58" s="33">
        <f t="shared" si="2"/>
        <v>-23020116.522999939</v>
      </c>
      <c r="H58" s="43">
        <f t="shared" si="3"/>
        <v>-75.839502717165232</v>
      </c>
      <c r="I58" s="33">
        <f>+I57+I44</f>
        <v>-20499160.050196052</v>
      </c>
      <c r="J58" s="43">
        <f t="shared" si="4"/>
        <v>-0.48975439722372066</v>
      </c>
      <c r="K58" s="33">
        <f t="shared" si="6"/>
        <v>27832771.727196101</v>
      </c>
      <c r="L58" s="43">
        <f t="shared" si="5"/>
        <v>-135.77518131983126</v>
      </c>
      <c r="M58" s="72" t="s">
        <v>139</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50891827.397000045</v>
      </c>
      <c r="D59" s="43">
        <f t="shared" si="1"/>
        <v>1.0425875770184181</v>
      </c>
      <c r="E59" s="33">
        <f>+E6-(E37-E50)</f>
        <v>76453728.199999988</v>
      </c>
      <c r="F59" s="43">
        <f t="shared" si="0"/>
        <v>1.6489179183022038</v>
      </c>
      <c r="G59" s="33">
        <f t="shared" si="2"/>
        <v>-25561900.802999943</v>
      </c>
      <c r="H59" s="43">
        <f t="shared" si="3"/>
        <v>-33.434472595150638</v>
      </c>
      <c r="I59" s="33">
        <f>+I6-(I37-I50)</f>
        <v>30859507.199803948</v>
      </c>
      <c r="J59" s="43">
        <f t="shared" si="4"/>
        <v>0.73727798164669223</v>
      </c>
      <c r="K59" s="33">
        <f t="shared" si="6"/>
        <v>20032320.197196096</v>
      </c>
      <c r="L59" s="43">
        <f t="shared" si="5"/>
        <v>64.914582295479306</v>
      </c>
      <c r="M59" s="72" t="s">
        <v>138</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7931502.2599999988</v>
      </c>
      <c r="D60" s="43">
        <f t="shared" si="1"/>
        <v>0.16248749841230817</v>
      </c>
      <c r="E60" s="33">
        <f>+E61+E62</f>
        <v>8500000</v>
      </c>
      <c r="F60" s="43">
        <f t="shared" si="0"/>
        <v>0.18332398740456368</v>
      </c>
      <c r="G60" s="33">
        <f t="shared" si="2"/>
        <v>-568497.74000000115</v>
      </c>
      <c r="H60" s="43">
        <f t="shared" si="3"/>
        <v>-6.6882087058823743</v>
      </c>
      <c r="I60" s="33">
        <f>+I61+I62+I63</f>
        <v>9561262.1799999997</v>
      </c>
      <c r="J60" s="43">
        <f t="shared" si="4"/>
        <v>0.22843229596712536</v>
      </c>
      <c r="K60" s="33">
        <f t="shared" si="6"/>
        <v>-1629759.9200000009</v>
      </c>
      <c r="L60" s="43">
        <f t="shared" si="5"/>
        <v>-17.0454474453079</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5541533.0599999987</v>
      </c>
      <c r="D61" s="41">
        <f t="shared" si="1"/>
        <v>0.11352576280908773</v>
      </c>
      <c r="E61" s="23">
        <v>6000000</v>
      </c>
      <c r="F61" s="41">
        <f t="shared" si="0"/>
        <v>0.12940516757969203</v>
      </c>
      <c r="G61" s="23">
        <f t="shared" si="2"/>
        <v>-458466.94000000134</v>
      </c>
      <c r="H61" s="41">
        <f t="shared" si="3"/>
        <v>-7.6411156666666926</v>
      </c>
      <c r="I61" s="23">
        <v>7062287.0199999996</v>
      </c>
      <c r="J61" s="41">
        <f t="shared" si="4"/>
        <v>0.16872818759556574</v>
      </c>
      <c r="K61" s="23">
        <f t="shared" si="6"/>
        <v>-1520753.9600000009</v>
      </c>
      <c r="L61" s="41">
        <f t="shared" si="5"/>
        <v>-21.533448806219738</v>
      </c>
      <c r="M61" s="74" t="s">
        <v>142</v>
      </c>
    </row>
    <row r="62" spans="1:16384" ht="15" customHeight="1">
      <c r="A62" s="21">
        <v>4612</v>
      </c>
      <c r="B62" s="22" t="s">
        <v>54</v>
      </c>
      <c r="C62" s="23">
        <v>2389969.2000000002</v>
      </c>
      <c r="D62" s="41">
        <f t="shared" si="1"/>
        <v>4.8961735603220459E-2</v>
      </c>
      <c r="E62" s="23">
        <v>2500000</v>
      </c>
      <c r="F62" s="41">
        <f t="shared" si="0"/>
        <v>5.3918819824871671E-2</v>
      </c>
      <c r="G62" s="23">
        <f t="shared" si="2"/>
        <v>-110030.79999999981</v>
      </c>
      <c r="H62" s="41">
        <f t="shared" si="3"/>
        <v>-4.4012319999999931</v>
      </c>
      <c r="I62" s="23">
        <v>2498975.1599999997</v>
      </c>
      <c r="J62" s="41">
        <f t="shared" si="4"/>
        <v>5.9704108371559629E-2</v>
      </c>
      <c r="K62" s="23">
        <f t="shared" si="6"/>
        <v>-109005.9599999995</v>
      </c>
      <c r="L62" s="41">
        <f t="shared" si="5"/>
        <v>-4.3620265517164825</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5">+E64/$E$2*100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-2314379.4929999495</v>
      </c>
      <c r="D65" s="43">
        <f t="shared" si="1"/>
        <v>-4.7413178722880166E-2</v>
      </c>
      <c r="E65" s="33">
        <f>+E57-E60-E64</f>
        <v>19953728.199999988</v>
      </c>
      <c r="F65" s="43">
        <f t="shared" si="25"/>
        <v>0.43035259026010414</v>
      </c>
      <c r="G65" s="33">
        <f t="shared" ref="G65:G71" si="26">+C65-E65</f>
        <v>-22268107.692999937</v>
      </c>
      <c r="H65" s="43">
        <f t="shared" ref="H65:H71" si="27">+C65/E65*100-100</f>
        <v>-111.5987321757743</v>
      </c>
      <c r="I65" s="33">
        <f>+I57-I60-I64</f>
        <v>-31881530.70019605</v>
      </c>
      <c r="J65" s="43">
        <f t="shared" si="4"/>
        <v>-0.76169559203450043</v>
      </c>
      <c r="K65" s="33">
        <f t="shared" ref="K65:K71" si="28">+C65-I65</f>
        <v>29567151.207196102</v>
      </c>
      <c r="L65" s="43">
        <f t="shared" ref="L65:L71" si="29">+C65/I65*100-100</f>
        <v>-92.740688912450125</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2314379.4929999486</v>
      </c>
      <c r="D66" s="43">
        <f t="shared" ref="D66:D71" si="30">+C66/$C$2*100</f>
        <v>4.7413178722880145E-2</v>
      </c>
      <c r="E66" s="33">
        <f>+SUM(E67:E71)</f>
        <v>-19953728.199999988</v>
      </c>
      <c r="F66" s="43">
        <f t="shared" si="25"/>
        <v>-0.43035259026010414</v>
      </c>
      <c r="G66" s="33">
        <f t="shared" si="26"/>
        <v>22268107.692999937</v>
      </c>
      <c r="H66" s="43">
        <f t="shared" si="27"/>
        <v>-111.5987321757743</v>
      </c>
      <c r="I66" s="33">
        <f>+SUM(I67:I71)</f>
        <v>31881530.70019605</v>
      </c>
      <c r="J66" s="43">
        <f t="shared" ref="J66:J71" si="31">+I66/$I$2*100</f>
        <v>0.76169559203450043</v>
      </c>
      <c r="K66" s="33">
        <f t="shared" si="28"/>
        <v>-29567151.207196102</v>
      </c>
      <c r="L66" s="43">
        <f t="shared" si="29"/>
        <v>-92.740688912450125</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7927909.669999999</v>
      </c>
      <c r="D67" s="41">
        <f t="shared" si="30"/>
        <v>0.16241389937106918</v>
      </c>
      <c r="E67" s="23">
        <v>8000000</v>
      </c>
      <c r="F67" s="41">
        <f t="shared" si="25"/>
        <v>0.17254022343958936</v>
      </c>
      <c r="G67" s="23">
        <f t="shared" si="26"/>
        <v>-72090.330000001006</v>
      </c>
      <c r="H67" s="41">
        <f t="shared" si="27"/>
        <v>-0.9011291250000113</v>
      </c>
      <c r="I67" s="70">
        <v>5758437.7000000002</v>
      </c>
      <c r="J67" s="41">
        <f t="shared" si="31"/>
        <v>0.13757735330657495</v>
      </c>
      <c r="K67" s="23">
        <f t="shared" si="28"/>
        <v>2169471.9699999988</v>
      </c>
      <c r="L67" s="41">
        <f t="shared" si="29"/>
        <v>37.674662521746114</v>
      </c>
      <c r="M67" s="74" t="s">
        <v>147</v>
      </c>
    </row>
    <row r="68" spans="1:16384" ht="15" customHeight="1">
      <c r="A68" s="21">
        <v>7512</v>
      </c>
      <c r="B68" s="22" t="s">
        <v>49</v>
      </c>
      <c r="C68" s="23">
        <v>1974683.5999999999</v>
      </c>
      <c r="D68" s="41">
        <f t="shared" si="30"/>
        <v>4.0454051174891932E-2</v>
      </c>
      <c r="E68" s="23">
        <v>2000000</v>
      </c>
      <c r="F68" s="41">
        <f t="shared" si="25"/>
        <v>4.3135055859897339E-2</v>
      </c>
      <c r="G68" s="23">
        <f t="shared" si="26"/>
        <v>-25316.40000000014</v>
      </c>
      <c r="H68" s="41">
        <f t="shared" si="27"/>
        <v>-1.2658200000000051</v>
      </c>
      <c r="I68" s="70">
        <v>9313680.0899999999</v>
      </c>
      <c r="J68" s="41">
        <f t="shared" si="31"/>
        <v>0.22251720398509173</v>
      </c>
      <c r="K68" s="23">
        <f t="shared" si="28"/>
        <v>-7338996.4900000002</v>
      </c>
      <c r="L68" s="41">
        <f t="shared" si="29"/>
        <v>-78.798030628943366</v>
      </c>
      <c r="M68" s="74" t="s">
        <v>148</v>
      </c>
    </row>
    <row r="69" spans="1:16384" ht="15" customHeight="1">
      <c r="A69" s="18">
        <v>72</v>
      </c>
      <c r="B69" s="19" t="s">
        <v>176</v>
      </c>
      <c r="C69" s="20">
        <v>7283051.9700000007</v>
      </c>
      <c r="D69" s="40">
        <f t="shared" si="30"/>
        <v>0.14920312150451726</v>
      </c>
      <c r="E69" s="20">
        <v>6500000</v>
      </c>
      <c r="F69" s="40">
        <f t="shared" si="25"/>
        <v>0.14018893154466636</v>
      </c>
      <c r="G69" s="20">
        <f t="shared" si="26"/>
        <v>783051.97000000067</v>
      </c>
      <c r="H69" s="40">
        <f t="shared" si="27"/>
        <v>12.046953384615392</v>
      </c>
      <c r="I69" s="69">
        <v>7695224.3500000006</v>
      </c>
      <c r="J69" s="40">
        <f t="shared" si="31"/>
        <v>0.18384997013570339</v>
      </c>
      <c r="K69" s="20">
        <f t="shared" si="28"/>
        <v>-412172.37999999989</v>
      </c>
      <c r="L69" s="40">
        <f t="shared" si="29"/>
        <v>-5.3562100499382979</v>
      </c>
      <c r="M69" s="73" t="s">
        <v>149</v>
      </c>
    </row>
    <row r="70" spans="1:16384" ht="15" customHeight="1">
      <c r="A70" s="28"/>
      <c r="B70" s="29" t="s">
        <v>155</v>
      </c>
      <c r="C70" s="30">
        <v>5378709.6899999995</v>
      </c>
      <c r="D70" s="40">
        <f t="shared" si="30"/>
        <v>0.11019010693872533</v>
      </c>
      <c r="E70" s="30">
        <v>6000000</v>
      </c>
      <c r="F70" s="40">
        <f t="shared" ref="F70" si="32">+E70/$E$2*100</f>
        <v>0.12940516757969203</v>
      </c>
      <c r="G70" s="20">
        <f t="shared" ref="G70" si="33">+C70-E70</f>
        <v>-621290.31000000052</v>
      </c>
      <c r="H70" s="40">
        <f t="shared" ref="H70" si="34">+C70/E70*100-100</f>
        <v>-10.354838500000014</v>
      </c>
      <c r="I70" s="71">
        <v>5005018.9800000004</v>
      </c>
      <c r="J70" s="40">
        <f t="shared" ref="J70" si="35">+I70/$I$2*100</f>
        <v>0.11957709719036698</v>
      </c>
      <c r="K70" s="20">
        <f t="shared" ref="K70" si="36">+C70-I70</f>
        <v>373690.70999999903</v>
      </c>
      <c r="L70" s="40">
        <f t="shared" ref="L70" si="37">+C70/I70*100-100</f>
        <v>7.466319538312689</v>
      </c>
      <c r="M70" s="76" t="s">
        <v>156</v>
      </c>
    </row>
    <row r="71" spans="1:16384" ht="15" customHeight="1" thickBot="1">
      <c r="A71" s="24"/>
      <c r="B71" s="25" t="s">
        <v>51</v>
      </c>
      <c r="C71" s="26">
        <f>+-C65-SUM(C67:C70)</f>
        <v>-20249975.437000051</v>
      </c>
      <c r="D71" s="42">
        <f t="shared" si="30"/>
        <v>-0.41484800026632357</v>
      </c>
      <c r="E71" s="26">
        <f>+-E65-SUM(E67:E70)</f>
        <v>-42453728.199999988</v>
      </c>
      <c r="F71" s="42">
        <f t="shared" si="25"/>
        <v>-0.91562196868394918</v>
      </c>
      <c r="G71" s="26">
        <f t="shared" si="26"/>
        <v>22203752.762999937</v>
      </c>
      <c r="H71" s="42">
        <f t="shared" si="27"/>
        <v>-52.301066842463896</v>
      </c>
      <c r="I71" s="26">
        <f>+-I65-SUM(I67:I70)</f>
        <v>4109169.5801960491</v>
      </c>
      <c r="J71" s="42">
        <f t="shared" si="31"/>
        <v>9.8173967416763402E-2</v>
      </c>
      <c r="K71" s="26">
        <f t="shared" si="28"/>
        <v>-24359145.0171961</v>
      </c>
      <c r="L71" s="42">
        <f t="shared" si="29"/>
        <v>-592.79970178388021</v>
      </c>
      <c r="M71" s="77" t="s">
        <v>150</v>
      </c>
    </row>
    <row r="72" spans="1:16384" ht="13.5" customHeight="1"/>
    <row r="76" spans="1:16384">
      <c r="G76" s="88"/>
    </row>
    <row r="78" spans="1:16384">
      <c r="J78" s="89"/>
    </row>
  </sheetData>
  <sheetProtection algorithmName="SHA-512" hashValue="pCzNdjpWPY9M8yyRgpGPKTXV9QqOJhLrxdxHQc2fg2KEGWXnSjwG/pdmKTcOq9oSROwUOvN83sVpStj3IInLyA==" saltValue="SMdKBqJGJhzBVLLymHzi8g=="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41" bottom="0.19685039370078741"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S62"/>
  <sheetViews>
    <sheetView zoomScale="90" zoomScaleNormal="90" zoomScaleSheetLayoutView="90" workbookViewId="0">
      <pane ySplit="5" topLeftCell="A6" activePane="bottomLeft" state="frozen"/>
      <selection pane="bottomLeft" activeCell="K45" sqref="K45"/>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6384" width="9.140625" style="1"/>
  </cols>
  <sheetData>
    <row r="1" spans="1:16347" ht="18.75" customHeight="1" thickBot="1">
      <c r="B1" s="5"/>
      <c r="M1" s="5"/>
    </row>
    <row r="2" spans="1:16347" ht="15.75" customHeight="1" thickBot="1">
      <c r="A2" s="8" t="s">
        <v>59</v>
      </c>
      <c r="B2" s="8"/>
      <c r="C2" s="97">
        <f>'Centralna država-ek klas'!C2:D2</f>
        <v>4881300000</v>
      </c>
      <c r="D2" s="98"/>
      <c r="E2" s="97">
        <f>'Centralna država-ek klas'!E2:F2</f>
        <v>4636600000</v>
      </c>
      <c r="F2" s="98"/>
      <c r="G2" s="9"/>
      <c r="H2" s="10"/>
      <c r="I2" s="97">
        <f>'Centralna država-ek klas'!I2:J2</f>
        <v>4185600000</v>
      </c>
      <c r="J2" s="98"/>
      <c r="K2" s="9"/>
      <c r="L2" s="10"/>
      <c r="M2" s="8" t="s">
        <v>81</v>
      </c>
    </row>
    <row r="3" spans="1:16347" ht="15" customHeight="1" thickBot="1">
      <c r="A3" s="8"/>
      <c r="B3" s="8"/>
      <c r="C3" s="11"/>
      <c r="D3" s="8"/>
      <c r="E3" s="11"/>
      <c r="F3" s="10"/>
      <c r="G3" s="11"/>
      <c r="H3" s="10"/>
      <c r="I3" s="11"/>
      <c r="J3" s="10"/>
      <c r="K3" s="11"/>
      <c r="L3" s="10"/>
      <c r="M3" s="8"/>
    </row>
    <row r="4" spans="1:16347" ht="15" customHeight="1">
      <c r="A4" s="91" t="s">
        <v>73</v>
      </c>
      <c r="B4" s="101" t="s">
        <v>74</v>
      </c>
      <c r="C4" s="95" t="s">
        <v>184</v>
      </c>
      <c r="D4" s="96"/>
      <c r="E4" s="93" t="s">
        <v>185</v>
      </c>
      <c r="F4" s="94"/>
      <c r="G4" s="93" t="s">
        <v>175</v>
      </c>
      <c r="H4" s="94"/>
      <c r="I4" s="93" t="s">
        <v>187</v>
      </c>
      <c r="J4" s="94"/>
      <c r="K4" s="93" t="s">
        <v>175</v>
      </c>
      <c r="L4" s="94"/>
      <c r="M4" s="99" t="s">
        <v>151</v>
      </c>
    </row>
    <row r="5" spans="1:16347" ht="24" customHeight="1">
      <c r="A5" s="92"/>
      <c r="B5" s="102"/>
      <c r="C5" s="12" t="s">
        <v>63</v>
      </c>
      <c r="D5" s="13" t="s">
        <v>57</v>
      </c>
      <c r="E5" s="12" t="s">
        <v>63</v>
      </c>
      <c r="F5" s="13" t="s">
        <v>57</v>
      </c>
      <c r="G5" s="12" t="s">
        <v>66</v>
      </c>
      <c r="H5" s="13" t="s">
        <v>64</v>
      </c>
      <c r="I5" s="12" t="s">
        <v>63</v>
      </c>
      <c r="J5" s="14" t="s">
        <v>57</v>
      </c>
      <c r="K5" s="12" t="s">
        <v>63</v>
      </c>
      <c r="L5" s="14" t="s">
        <v>64</v>
      </c>
      <c r="M5" s="100"/>
    </row>
    <row r="6" spans="1:16347" s="38" customFormat="1" ht="15" customHeight="1">
      <c r="A6" s="35"/>
      <c r="B6" s="36" t="s">
        <v>52</v>
      </c>
      <c r="C6" s="37">
        <f>+C7+C17+C22+C23+C24+C25+C26</f>
        <v>1535295270.625</v>
      </c>
      <c r="D6" s="44">
        <f>+C6/$C$2*100</f>
        <v>31.452589896646387</v>
      </c>
      <c r="E6" s="37">
        <f>+E7+E17+E22+E23+E24+E25+E26</f>
        <v>1537079788.0890534</v>
      </c>
      <c r="F6" s="44">
        <f t="shared" ref="F6:F52" si="0">+E6/$E$2*100</f>
        <v>33.151011260170243</v>
      </c>
      <c r="G6" s="37">
        <f>+C6-E6</f>
        <v>-1784517.4640533924</v>
      </c>
      <c r="H6" s="44">
        <f>+C6/E6*100-100</f>
        <v>-0.11609790707559853</v>
      </c>
      <c r="I6" s="37">
        <f>+I7+I17+I22+I23+I24+I25+I26</f>
        <v>1319727143.4099998</v>
      </c>
      <c r="J6" s="44">
        <f>+I6/$I$2*100</f>
        <v>31.53017831159212</v>
      </c>
      <c r="K6" s="37">
        <f>+C6-I6</f>
        <v>215568127.21500015</v>
      </c>
      <c r="L6" s="44">
        <f>+C6/I6*100-100</f>
        <v>16.334295183017971</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row>
    <row r="7" spans="1:16347" ht="15" customHeight="1">
      <c r="A7" s="18">
        <v>711</v>
      </c>
      <c r="B7" s="19" t="s">
        <v>1</v>
      </c>
      <c r="C7" s="20">
        <f>+SUM(C8:C16)</f>
        <v>990941357.5289079</v>
      </c>
      <c r="D7" s="40">
        <f t="shared" ref="D7:D55" si="1">+C7/$C$2*100</f>
        <v>20.300767367891911</v>
      </c>
      <c r="E7" s="20">
        <f>+SUM(E8:E16)</f>
        <v>953758966.47652805</v>
      </c>
      <c r="F7" s="40">
        <f t="shared" si="0"/>
        <v>20.570223147921496</v>
      </c>
      <c r="G7" s="20">
        <f t="shared" ref="G7:G54" si="2">+C7-E7</f>
        <v>37182391.052379847</v>
      </c>
      <c r="H7" s="40">
        <f t="shared" ref="H7:H54" si="3">+C7/E7*100-100</f>
        <v>3.8985102483222676</v>
      </c>
      <c r="I7" s="20">
        <f>+SUM(I8:I16)</f>
        <v>825692521.03146958</v>
      </c>
      <c r="J7" s="40">
        <f t="shared" ref="J7:J55" si="4">+I7/$I$2*100</f>
        <v>19.726981102624944</v>
      </c>
      <c r="K7" s="20">
        <f t="shared" ref="K7:K54" si="5">+C7-I7</f>
        <v>165248836.49743831</v>
      </c>
      <c r="L7" s="40">
        <f t="shared" ref="L7:L54" si="6">+C7/I7*100-100</f>
        <v>20.013362394394278</v>
      </c>
      <c r="M7" s="73" t="s">
        <v>82</v>
      </c>
    </row>
    <row r="8" spans="1:16347" ht="15" customHeight="1">
      <c r="A8" s="21">
        <v>7111</v>
      </c>
      <c r="B8" s="22" t="s">
        <v>2</v>
      </c>
      <c r="C8" s="23">
        <f>+'Centralna država-ek klas'!C8+'Lokalna država-ek klas '!C8</f>
        <v>126232484.75</v>
      </c>
      <c r="D8" s="41">
        <f t="shared" si="1"/>
        <v>2.5860423401552866</v>
      </c>
      <c r="E8" s="23">
        <f>+'Centralna država-ek klas'!E8+'Lokalna država-ek klas '!E8</f>
        <v>140891911.92237556</v>
      </c>
      <c r="F8" s="41">
        <f t="shared" si="0"/>
        <v>3.0386902454897027</v>
      </c>
      <c r="G8" s="23">
        <f t="shared" si="2"/>
        <v>-14659427.17237556</v>
      </c>
      <c r="H8" s="41">
        <f t="shared" si="3"/>
        <v>-10.404732941981919</v>
      </c>
      <c r="I8" s="23">
        <f>+'Centralna država-ek klas'!I8+'Lokalna država-ek klas '!I8</f>
        <v>121964134.19</v>
      </c>
      <c r="J8" s="41">
        <f t="shared" si="4"/>
        <v>2.9138984659308105</v>
      </c>
      <c r="K8" s="23">
        <f t="shared" si="5"/>
        <v>4268350.5600000024</v>
      </c>
      <c r="L8" s="41">
        <f t="shared" si="6"/>
        <v>3.499676842169535</v>
      </c>
      <c r="M8" s="74" t="s">
        <v>83</v>
      </c>
    </row>
    <row r="9" spans="1:16347" ht="15" customHeight="1">
      <c r="A9" s="21">
        <v>7112</v>
      </c>
      <c r="B9" s="22" t="s">
        <v>3</v>
      </c>
      <c r="C9" s="23">
        <f>+'Centralna država-ek klas'!C9</f>
        <v>69932707.189999998</v>
      </c>
      <c r="D9" s="41">
        <f t="shared" si="1"/>
        <v>1.432665625755434</v>
      </c>
      <c r="E9" s="23">
        <f>+'Centralna država-ek klas'!E9</f>
        <v>54802619.223931126</v>
      </c>
      <c r="F9" s="41">
        <f t="shared" si="0"/>
        <v>1.1819570207464765</v>
      </c>
      <c r="G9" s="23">
        <f t="shared" si="2"/>
        <v>15130087.966068871</v>
      </c>
      <c r="H9" s="41">
        <f t="shared" si="3"/>
        <v>27.608330003800049</v>
      </c>
      <c r="I9" s="23">
        <f>+'Centralna država-ek klas'!I9</f>
        <v>73634813.209999993</v>
      </c>
      <c r="J9" s="41">
        <f t="shared" si="4"/>
        <v>1.7592415235569572</v>
      </c>
      <c r="K9" s="23">
        <f t="shared" si="5"/>
        <v>-3702106.0199999958</v>
      </c>
      <c r="L9" s="41">
        <f t="shared" si="6"/>
        <v>-5.0276572433774191</v>
      </c>
      <c r="M9" s="74" t="s">
        <v>84</v>
      </c>
    </row>
    <row r="10" spans="1:16347" ht="15" customHeight="1">
      <c r="A10" s="21">
        <v>71131</v>
      </c>
      <c r="B10" s="22" t="s">
        <v>68</v>
      </c>
      <c r="C10" s="23">
        <f>+'Lokalna država-ek klas '!C9</f>
        <v>54307138.24000001</v>
      </c>
      <c r="D10" s="41">
        <f t="shared" si="1"/>
        <v>1.1125548161350463</v>
      </c>
      <c r="E10" s="23">
        <f>+'Lokalna država-ek klas '!E9</f>
        <v>62374232.200000003</v>
      </c>
      <c r="F10" s="41">
        <f t="shared" si="0"/>
        <v>1.3452579950826038</v>
      </c>
      <c r="G10" s="23">
        <f t="shared" si="2"/>
        <v>-8067093.9599999934</v>
      </c>
      <c r="H10" s="41">
        <f t="shared" si="3"/>
        <v>-12.933375971880892</v>
      </c>
      <c r="I10" s="23">
        <f>+'Lokalna država-ek klas '!I9</f>
        <v>31296358.32</v>
      </c>
      <c r="J10" s="41">
        <f t="shared" si="4"/>
        <v>0.74771498279816517</v>
      </c>
      <c r="K10" s="23">
        <f t="shared" si="5"/>
        <v>23010779.920000009</v>
      </c>
      <c r="L10" s="41">
        <f t="shared" si="6"/>
        <v>73.525423260810896</v>
      </c>
      <c r="M10" s="74" t="s">
        <v>153</v>
      </c>
    </row>
    <row r="11" spans="1:16347" ht="15" customHeight="1">
      <c r="A11" s="21">
        <v>71132</v>
      </c>
      <c r="B11" s="22" t="s">
        <v>4</v>
      </c>
      <c r="C11" s="23">
        <f>+'Centralna država-ek klas'!C10+'Lokalna država-ek klas '!C10</f>
        <v>13068972.764999999</v>
      </c>
      <c r="D11" s="41">
        <f t="shared" si="1"/>
        <v>0.26773549597443302</v>
      </c>
      <c r="E11" s="23">
        <f>+'Centralna država-ek klas'!E10+'Lokalna država-ek klas '!E10</f>
        <v>11351686.99745464</v>
      </c>
      <c r="F11" s="41">
        <f t="shared" si="0"/>
        <v>0.2448278263696381</v>
      </c>
      <c r="G11" s="23">
        <f t="shared" si="2"/>
        <v>1717285.7675453592</v>
      </c>
      <c r="H11" s="41">
        <f t="shared" si="3"/>
        <v>15.128022539120593</v>
      </c>
      <c r="I11" s="23">
        <f>+'Centralna država-ek klas'!I10+'Lokalna država-ek klas '!I10</f>
        <v>11034766.729999999</v>
      </c>
      <c r="J11" s="41">
        <f t="shared" si="4"/>
        <v>0.26363643754778288</v>
      </c>
      <c r="K11" s="23">
        <f t="shared" si="5"/>
        <v>2034206.0350000001</v>
      </c>
      <c r="L11" s="41">
        <f t="shared" si="6"/>
        <v>18.434517781600633</v>
      </c>
      <c r="M11" s="74" t="s">
        <v>85</v>
      </c>
    </row>
    <row r="12" spans="1:16347" ht="15" customHeight="1">
      <c r="A12" s="21">
        <v>7114</v>
      </c>
      <c r="B12" s="22" t="s">
        <v>5</v>
      </c>
      <c r="C12" s="23">
        <f>+'Centralna država-ek klas'!C11</f>
        <v>493556109.44</v>
      </c>
      <c r="D12" s="41">
        <f t="shared" si="1"/>
        <v>10.111161154610453</v>
      </c>
      <c r="E12" s="23">
        <f>+'Centralna država-ek klas'!E11</f>
        <v>454847577.1782403</v>
      </c>
      <c r="F12" s="41">
        <f t="shared" si="0"/>
        <v>9.8099378246611799</v>
      </c>
      <c r="G12" s="23">
        <f t="shared" si="2"/>
        <v>38708532.261759698</v>
      </c>
      <c r="H12" s="41">
        <f t="shared" si="3"/>
        <v>8.5102206110226462</v>
      </c>
      <c r="I12" s="23">
        <f>+'Centralna država-ek klas'!I11</f>
        <v>388867550.09000003</v>
      </c>
      <c r="J12" s="41">
        <f t="shared" si="4"/>
        <v>9.2906046944285166</v>
      </c>
      <c r="K12" s="23">
        <f t="shared" si="5"/>
        <v>104688559.34999996</v>
      </c>
      <c r="L12" s="41">
        <f t="shared" si="6"/>
        <v>26.921392470462166</v>
      </c>
      <c r="M12" s="74" t="s">
        <v>86</v>
      </c>
    </row>
    <row r="13" spans="1:16347" ht="15" customHeight="1">
      <c r="A13" s="21">
        <v>7115</v>
      </c>
      <c r="B13" s="22" t="s">
        <v>6</v>
      </c>
      <c r="C13" s="23">
        <f>+'Centralna država-ek klas'!C12</f>
        <v>181545151.65999997</v>
      </c>
      <c r="D13" s="41">
        <f t="shared" si="1"/>
        <v>3.7191967643865356</v>
      </c>
      <c r="E13" s="23">
        <f>+'Centralna država-ek klas'!E12</f>
        <v>176207099.51983941</v>
      </c>
      <c r="F13" s="41">
        <f t="shared" si="0"/>
        <v>3.8003515403493808</v>
      </c>
      <c r="G13" s="23">
        <f t="shared" si="2"/>
        <v>5338052.1401605606</v>
      </c>
      <c r="H13" s="41">
        <f t="shared" si="3"/>
        <v>3.0294194471770055</v>
      </c>
      <c r="I13" s="23">
        <f>+'Centralna država-ek klas'!I12</f>
        <v>152676294.86000001</v>
      </c>
      <c r="J13" s="41">
        <f t="shared" si="4"/>
        <v>3.6476561271980126</v>
      </c>
      <c r="K13" s="23">
        <f t="shared" si="5"/>
        <v>28868856.799999952</v>
      </c>
      <c r="L13" s="41">
        <f t="shared" si="6"/>
        <v>18.908539027929592</v>
      </c>
      <c r="M13" s="74" t="s">
        <v>87</v>
      </c>
    </row>
    <row r="14" spans="1:16347" ht="15" customHeight="1">
      <c r="A14" s="21">
        <v>7116</v>
      </c>
      <c r="B14" s="22" t="s">
        <v>7</v>
      </c>
      <c r="C14" s="23">
        <f>+'Centralna država-ek klas'!C13</f>
        <v>20834357.139999997</v>
      </c>
      <c r="D14" s="41">
        <f t="shared" si="1"/>
        <v>0.42681984594267919</v>
      </c>
      <c r="E14" s="23">
        <f>+'Centralna država-ek klas'!E13</f>
        <v>18826165.356375244</v>
      </c>
      <c r="F14" s="41">
        <f t="shared" si="0"/>
        <v>0.40603384713745505</v>
      </c>
      <c r="G14" s="23">
        <f t="shared" si="2"/>
        <v>2008191.7836247534</v>
      </c>
      <c r="H14" s="41">
        <f t="shared" si="3"/>
        <v>10.667025098367702</v>
      </c>
      <c r="I14" s="23">
        <f>+'Centralna država-ek klas'!I13</f>
        <v>16857479.009999998</v>
      </c>
      <c r="J14" s="41">
        <f t="shared" si="4"/>
        <v>0.40274940295298156</v>
      </c>
      <c r="K14" s="23">
        <f t="shared" si="5"/>
        <v>3976878.129999999</v>
      </c>
      <c r="L14" s="41">
        <f t="shared" si="6"/>
        <v>23.591179485621083</v>
      </c>
      <c r="M14" s="74" t="s">
        <v>88</v>
      </c>
    </row>
    <row r="15" spans="1:16347" ht="15" customHeight="1">
      <c r="A15" s="21"/>
      <c r="B15" s="22" t="s">
        <v>163</v>
      </c>
      <c r="C15" s="23">
        <f>+'Lokalna država-ek klas '!C11</f>
        <v>23170671.733907934</v>
      </c>
      <c r="D15" s="41">
        <f t="shared" si="1"/>
        <v>0.47468239472902574</v>
      </c>
      <c r="E15" s="23">
        <f>+'Lokalna država-ek klas '!E11</f>
        <v>26325894</v>
      </c>
      <c r="F15" s="41">
        <f t="shared" si="0"/>
        <v>0.56778445412586809</v>
      </c>
      <c r="G15" s="23">
        <f t="shared" si="2"/>
        <v>-3155222.2660920657</v>
      </c>
      <c r="H15" s="41">
        <f t="shared" si="3"/>
        <v>-11.985242613573035</v>
      </c>
      <c r="I15" s="23">
        <f>+'Lokalna država-ek klas '!I11</f>
        <v>21993724.261469658</v>
      </c>
      <c r="J15" s="41">
        <f t="shared" si="4"/>
        <v>0.52546168438144258</v>
      </c>
      <c r="K15" s="23">
        <f t="shared" si="5"/>
        <v>1176947.4724382758</v>
      </c>
      <c r="L15" s="41">
        <f t="shared" si="6"/>
        <v>5.3512877512070389</v>
      </c>
      <c r="M15" s="74" t="s">
        <v>164</v>
      </c>
    </row>
    <row r="16" spans="1:16347" ht="15" customHeight="1">
      <c r="A16" s="21">
        <v>7118</v>
      </c>
      <c r="B16" s="22" t="s">
        <v>62</v>
      </c>
      <c r="C16" s="23">
        <f>+'Centralna država-ek klas'!C14</f>
        <v>8293764.6100000013</v>
      </c>
      <c r="D16" s="41">
        <f t="shared" si="1"/>
        <v>0.1699089302030197</v>
      </c>
      <c r="E16" s="23">
        <f>+'Centralna država-ek klas'!E14</f>
        <v>8131780.0783117972</v>
      </c>
      <c r="F16" s="41">
        <f t="shared" si="0"/>
        <v>0.17538239395918986</v>
      </c>
      <c r="G16" s="23">
        <f t="shared" si="2"/>
        <v>161984.53168820404</v>
      </c>
      <c r="H16" s="41">
        <f t="shared" si="3"/>
        <v>1.991993513452627</v>
      </c>
      <c r="I16" s="23">
        <f>+'Centralna država-ek klas'!I14</f>
        <v>7367400.3600000003</v>
      </c>
      <c r="J16" s="41">
        <f t="shared" si="4"/>
        <v>0.17601778383027525</v>
      </c>
      <c r="K16" s="23">
        <f t="shared" si="5"/>
        <v>926364.25000000093</v>
      </c>
      <c r="L16" s="41">
        <f t="shared" si="6"/>
        <v>12.573828008988514</v>
      </c>
      <c r="M16" s="74" t="s">
        <v>89</v>
      </c>
    </row>
    <row r="17" spans="1:16347" ht="15" customHeight="1">
      <c r="A17" s="18">
        <v>712</v>
      </c>
      <c r="B17" s="19" t="s">
        <v>8</v>
      </c>
      <c r="C17" s="20">
        <f>+SUM(C18:C21)</f>
        <v>376336390.82999998</v>
      </c>
      <c r="D17" s="40">
        <f t="shared" si="1"/>
        <v>7.709757458668796</v>
      </c>
      <c r="E17" s="20">
        <f>+SUM(E18:E21)</f>
        <v>391957667.4992764</v>
      </c>
      <c r="F17" s="40">
        <f t="shared" si="0"/>
        <v>8.453557941148178</v>
      </c>
      <c r="G17" s="20">
        <f t="shared" si="2"/>
        <v>-15621276.669276416</v>
      </c>
      <c r="H17" s="40">
        <f t="shared" si="3"/>
        <v>-3.9854499515066237</v>
      </c>
      <c r="I17" s="20">
        <f>+SUM(I18:I21)</f>
        <v>359840727.81999993</v>
      </c>
      <c r="J17" s="40">
        <f t="shared" si="4"/>
        <v>8.5971121898891418</v>
      </c>
      <c r="K17" s="20">
        <f t="shared" si="5"/>
        <v>16495663.01000005</v>
      </c>
      <c r="L17" s="40">
        <f t="shared" si="6"/>
        <v>4.5841567489968753</v>
      </c>
      <c r="M17" s="73" t="s">
        <v>90</v>
      </c>
    </row>
    <row r="18" spans="1:16347" ht="15" customHeight="1">
      <c r="A18" s="21">
        <v>7121</v>
      </c>
      <c r="B18" s="22" t="s">
        <v>9</v>
      </c>
      <c r="C18" s="23">
        <f>+'Centralna država-ek klas'!C16</f>
        <v>232181157.38000003</v>
      </c>
      <c r="D18" s="41">
        <f t="shared" si="1"/>
        <v>4.756543490053879</v>
      </c>
      <c r="E18" s="23">
        <f>+'Centralna država-ek klas'!E16</f>
        <v>240685756.59929746</v>
      </c>
      <c r="F18" s="41">
        <f t="shared" si="0"/>
        <v>5.1909967777961752</v>
      </c>
      <c r="G18" s="23">
        <f t="shared" si="2"/>
        <v>-8504599.2192974389</v>
      </c>
      <c r="H18" s="41">
        <f t="shared" si="3"/>
        <v>-3.5334867087528607</v>
      </c>
      <c r="I18" s="23">
        <f>+'Centralna država-ek klas'!I16</f>
        <v>223660686.28999999</v>
      </c>
      <c r="J18" s="41">
        <f t="shared" si="4"/>
        <v>5.3435752649560397</v>
      </c>
      <c r="K18" s="23">
        <f t="shared" si="5"/>
        <v>8520471.0900000334</v>
      </c>
      <c r="L18" s="41">
        <f t="shared" si="6"/>
        <v>3.8095524212745886</v>
      </c>
      <c r="M18" s="74" t="s">
        <v>91</v>
      </c>
    </row>
    <row r="19" spans="1:16347" ht="15" customHeight="1">
      <c r="A19" s="21">
        <v>7122</v>
      </c>
      <c r="B19" s="22" t="s">
        <v>10</v>
      </c>
      <c r="C19" s="23">
        <f>+'Centralna država-ek klas'!C17</f>
        <v>123513506.99000001</v>
      </c>
      <c r="D19" s="41">
        <f t="shared" si="1"/>
        <v>2.5303404214041341</v>
      </c>
      <c r="E19" s="23">
        <f>+'Centralna država-ek klas'!E17</f>
        <v>129589567.11945789</v>
      </c>
      <c r="F19" s="41">
        <f t="shared" si="0"/>
        <v>2.7949266082788657</v>
      </c>
      <c r="G19" s="23">
        <f t="shared" si="2"/>
        <v>-6076060.1294578761</v>
      </c>
      <c r="H19" s="41">
        <f t="shared" si="3"/>
        <v>-4.6886954440220165</v>
      </c>
      <c r="I19" s="23">
        <f>+'Centralna država-ek klas'!I17</f>
        <v>116602557.88</v>
      </c>
      <c r="J19" s="41">
        <f t="shared" si="4"/>
        <v>2.7858027016437306</v>
      </c>
      <c r="K19" s="23">
        <f t="shared" si="5"/>
        <v>6910949.1100000143</v>
      </c>
      <c r="L19" s="41">
        <f t="shared" si="6"/>
        <v>5.9269275354253637</v>
      </c>
      <c r="M19" s="74" t="s">
        <v>92</v>
      </c>
    </row>
    <row r="20" spans="1:16347" ht="15" customHeight="1">
      <c r="A20" s="21">
        <v>7123</v>
      </c>
      <c r="B20" s="22" t="s">
        <v>11</v>
      </c>
      <c r="C20" s="23">
        <f>+'Centralna država-ek klas'!C18</f>
        <v>11173917.140000001</v>
      </c>
      <c r="D20" s="41">
        <f t="shared" si="1"/>
        <v>0.22891273103476537</v>
      </c>
      <c r="E20" s="23">
        <f>+'Centralna država-ek klas'!E18</f>
        <v>11736152.559272366</v>
      </c>
      <c r="F20" s="41">
        <f t="shared" si="0"/>
        <v>0.25311979811224528</v>
      </c>
      <c r="G20" s="23">
        <f t="shared" si="2"/>
        <v>-562235.41927236505</v>
      </c>
      <c r="H20" s="41">
        <f t="shared" si="3"/>
        <v>-4.790628073662532</v>
      </c>
      <c r="I20" s="23">
        <f>+'Centralna država-ek klas'!I18</f>
        <v>10616496.130000003</v>
      </c>
      <c r="J20" s="41">
        <f t="shared" si="4"/>
        <v>0.25364335172974012</v>
      </c>
      <c r="K20" s="23">
        <f t="shared" si="5"/>
        <v>557421.00999999791</v>
      </c>
      <c r="L20" s="41">
        <f t="shared" si="6"/>
        <v>5.2505177148310054</v>
      </c>
      <c r="M20" s="74" t="s">
        <v>93</v>
      </c>
    </row>
    <row r="21" spans="1:16347" ht="15" customHeight="1">
      <c r="A21" s="21">
        <v>7124</v>
      </c>
      <c r="B21" s="22" t="s">
        <v>12</v>
      </c>
      <c r="C21" s="23">
        <f>+'Centralna država-ek klas'!C19</f>
        <v>9467809.3200000003</v>
      </c>
      <c r="D21" s="41">
        <f t="shared" si="1"/>
        <v>0.19396081617601868</v>
      </c>
      <c r="E21" s="23">
        <f>+'Centralna država-ek klas'!E19</f>
        <v>9946191.2212486565</v>
      </c>
      <c r="F21" s="41">
        <f t="shared" si="0"/>
        <v>0.21451475696089065</v>
      </c>
      <c r="G21" s="23">
        <f t="shared" si="2"/>
        <v>-478381.90124865621</v>
      </c>
      <c r="H21" s="41">
        <f t="shared" si="3"/>
        <v>-4.809699417669151</v>
      </c>
      <c r="I21" s="23">
        <f>+'Centralna država-ek klas'!I19</f>
        <v>8960987.5199999996</v>
      </c>
      <c r="J21" s="41">
        <f t="shared" si="4"/>
        <v>0.21409087155963299</v>
      </c>
      <c r="K21" s="23">
        <f t="shared" si="5"/>
        <v>506821.80000000075</v>
      </c>
      <c r="L21" s="41">
        <f t="shared" si="6"/>
        <v>5.6558699459052519</v>
      </c>
      <c r="M21" s="74" t="s">
        <v>94</v>
      </c>
    </row>
    <row r="22" spans="1:16347" ht="15" customHeight="1">
      <c r="A22" s="18">
        <v>713</v>
      </c>
      <c r="B22" s="19" t="s">
        <v>13</v>
      </c>
      <c r="C22" s="20">
        <f>+'Centralna država-ek klas'!C20+'Lokalna država-ek klas '!C12</f>
        <v>12052772.9</v>
      </c>
      <c r="D22" s="40">
        <f t="shared" si="1"/>
        <v>0.24691727408682113</v>
      </c>
      <c r="E22" s="20">
        <f>+'Centralna država-ek klas'!E20+'Lokalna država-ek klas '!E12</f>
        <v>12535569.748593733</v>
      </c>
      <c r="F22" s="40">
        <f t="shared" si="0"/>
        <v>0.27036125067061495</v>
      </c>
      <c r="G22" s="20">
        <f t="shared" si="2"/>
        <v>-482796.84859373234</v>
      </c>
      <c r="H22" s="40">
        <f t="shared" si="3"/>
        <v>-3.8514152788938389</v>
      </c>
      <c r="I22" s="20">
        <f>+'Centralna država-ek klas'!I20+'Lokalna država-ek klas '!I12</f>
        <v>9428479.3300000001</v>
      </c>
      <c r="J22" s="40">
        <f t="shared" si="4"/>
        <v>0.22525992283065752</v>
      </c>
      <c r="K22" s="20">
        <f t="shared" si="5"/>
        <v>2624293.5700000003</v>
      </c>
      <c r="L22" s="40">
        <f t="shared" si="6"/>
        <v>27.833688531828173</v>
      </c>
      <c r="M22" s="73" t="s">
        <v>95</v>
      </c>
    </row>
    <row r="23" spans="1:16347" ht="15" customHeight="1">
      <c r="A23" s="18">
        <v>714</v>
      </c>
      <c r="B23" s="19" t="s">
        <v>19</v>
      </c>
      <c r="C23" s="20">
        <f>+'Centralna država-ek klas'!C25+'Lokalna država-ek klas '!C19</f>
        <v>74652267.956092075</v>
      </c>
      <c r="D23" s="40">
        <f t="shared" si="1"/>
        <v>1.5293521798720029</v>
      </c>
      <c r="E23" s="20">
        <f>+'Centralna država-ek klas'!E25+'Lokalna država-ek klas '!E19</f>
        <v>70291536.482447714</v>
      </c>
      <c r="F23" s="40">
        <f t="shared" si="0"/>
        <v>1.5160146763241968</v>
      </c>
      <c r="G23" s="20">
        <f t="shared" si="2"/>
        <v>4360731.4736443609</v>
      </c>
      <c r="H23" s="40">
        <f t="shared" si="3"/>
        <v>6.2037788500088737</v>
      </c>
      <c r="I23" s="20">
        <f>+'Centralna država-ek klas'!I25+'Lokalna država-ek klas '!I19</f>
        <v>55491585.65853034</v>
      </c>
      <c r="J23" s="40">
        <f t="shared" si="4"/>
        <v>1.3257737399304839</v>
      </c>
      <c r="K23" s="20">
        <f t="shared" si="5"/>
        <v>19160682.297561735</v>
      </c>
      <c r="L23" s="40">
        <f t="shared" si="6"/>
        <v>34.528986818772381</v>
      </c>
      <c r="M23" s="73" t="s">
        <v>100</v>
      </c>
    </row>
    <row r="24" spans="1:16347" ht="15" customHeight="1">
      <c r="A24" s="18">
        <v>715</v>
      </c>
      <c r="B24" s="19" t="s">
        <v>26</v>
      </c>
      <c r="C24" s="20">
        <f>+'Centralna država-ek klas'!C32+'Lokalna država-ek klas '!C30</f>
        <v>54438217.57</v>
      </c>
      <c r="D24" s="40">
        <f t="shared" si="1"/>
        <v>1.1152401526232767</v>
      </c>
      <c r="E24" s="20">
        <f>+'Centralna država-ek klas'!E32+'Lokalna država-ek klas '!E30</f>
        <v>66978295.096870333</v>
      </c>
      <c r="F24" s="40">
        <f t="shared" si="0"/>
        <v>1.444556250202095</v>
      </c>
      <c r="G24" s="20">
        <f t="shared" si="2"/>
        <v>-12540077.526870333</v>
      </c>
      <c r="H24" s="40">
        <f t="shared" si="3"/>
        <v>-18.722598878836322</v>
      </c>
      <c r="I24" s="20">
        <f>+'Centralna država-ek klas'!I32+'Lokalna država-ek klas '!I30</f>
        <v>38565700.390000001</v>
      </c>
      <c r="J24" s="40">
        <f t="shared" si="4"/>
        <v>0.92139001314029045</v>
      </c>
      <c r="K24" s="20">
        <f t="shared" si="5"/>
        <v>15872517.18</v>
      </c>
      <c r="L24" s="40">
        <f t="shared" si="6"/>
        <v>41.157082639462971</v>
      </c>
      <c r="M24" s="73" t="s">
        <v>107</v>
      </c>
    </row>
    <row r="25" spans="1:16347" ht="15" customHeight="1">
      <c r="A25" s="18">
        <v>73</v>
      </c>
      <c r="B25" s="19" t="s">
        <v>61</v>
      </c>
      <c r="C25" s="20">
        <f>+'Centralna država-ek klas'!C37+'Lokalna država-ek klas '!C35</f>
        <v>6840574.7599999998</v>
      </c>
      <c r="D25" s="40">
        <f t="shared" si="1"/>
        <v>0.14013838034949705</v>
      </c>
      <c r="E25" s="20">
        <f>+'Centralna država-ek klas'!E37+'Lokalna država-ek klas '!E35</f>
        <v>6385566.8718645815</v>
      </c>
      <c r="F25" s="40">
        <f t="shared" si="0"/>
        <v>0.13772089185749431</v>
      </c>
      <c r="G25" s="20">
        <f t="shared" si="2"/>
        <v>455007.8881354183</v>
      </c>
      <c r="H25" s="40">
        <f t="shared" si="3"/>
        <v>7.1255676632285656</v>
      </c>
      <c r="I25" s="20">
        <f>+'Centralna država-ek klas'!I37+'Lokalna država-ek klas '!I35</f>
        <v>5052377.6899999995</v>
      </c>
      <c r="J25" s="40">
        <f t="shared" si="4"/>
        <v>0.12070856484136085</v>
      </c>
      <c r="K25" s="20">
        <f t="shared" si="5"/>
        <v>1788197.0700000003</v>
      </c>
      <c r="L25" s="40">
        <f t="shared" si="6"/>
        <v>35.393178810430555</v>
      </c>
      <c r="M25" s="73" t="s">
        <v>111</v>
      </c>
    </row>
    <row r="26" spans="1:16347" ht="15" customHeight="1">
      <c r="A26" s="18">
        <v>74</v>
      </c>
      <c r="B26" s="19" t="s">
        <v>50</v>
      </c>
      <c r="C26" s="20">
        <f>+'Centralna država-ek klas'!C38+'Lokalna država-ek klas '!C36</f>
        <v>20033689.079999998</v>
      </c>
      <c r="D26" s="40">
        <f t="shared" si="1"/>
        <v>0.41041708315407777</v>
      </c>
      <c r="E26" s="20">
        <f>+'Centralna država-ek klas'!E38+'Lokalna država-ek klas '!E36</f>
        <v>35172185.913472705</v>
      </c>
      <c r="F26" s="40">
        <f t="shared" si="0"/>
        <v>0.75857710204616968</v>
      </c>
      <c r="G26" s="20">
        <f t="shared" si="2"/>
        <v>-15138496.833472706</v>
      </c>
      <c r="H26" s="40">
        <f t="shared" si="3"/>
        <v>-43.041103190785492</v>
      </c>
      <c r="I26" s="20">
        <f>+'Centralna država-ek klas'!I38+'Lokalna država-ek klas '!I36</f>
        <v>25655751.490000002</v>
      </c>
      <c r="J26" s="40">
        <f t="shared" si="4"/>
        <v>0.61295277833524475</v>
      </c>
      <c r="K26" s="20">
        <f t="shared" si="5"/>
        <v>-5622062.4100000039</v>
      </c>
      <c r="L26" s="40">
        <f t="shared" si="6"/>
        <v>-21.913458322167443</v>
      </c>
      <c r="M26" s="73" t="s">
        <v>112</v>
      </c>
    </row>
    <row r="27" spans="1:16347" s="38" customFormat="1" ht="15" customHeight="1">
      <c r="A27" s="35"/>
      <c r="B27" s="36" t="s">
        <v>75</v>
      </c>
      <c r="C27" s="37">
        <f>+C28+C38+C39+C40+C41+C42+C43+C44</f>
        <v>1594316873.0680001</v>
      </c>
      <c r="D27" s="44">
        <f t="shared" si="1"/>
        <v>32.661726856943851</v>
      </c>
      <c r="E27" s="37">
        <f>+E28+E38+E39+E40+E41+E42+E43+E44</f>
        <v>1681937440.9699409</v>
      </c>
      <c r="F27" s="44">
        <f t="shared" si="0"/>
        <v>36.27523273454559</v>
      </c>
      <c r="G27" s="37">
        <f>+C27-E27</f>
        <v>-87620567.901940823</v>
      </c>
      <c r="H27" s="44">
        <f t="shared" si="3"/>
        <v>-5.2095021947672251</v>
      </c>
      <c r="I27" s="37">
        <f>+I28+I38+I39+I40+I41+I42+I43+I44</f>
        <v>1674961689.5901957</v>
      </c>
      <c r="J27" s="44">
        <f t="shared" si="4"/>
        <v>40.017242201600624</v>
      </c>
      <c r="K27" s="37">
        <f t="shared" si="5"/>
        <v>-80644816.522195578</v>
      </c>
      <c r="L27" s="44">
        <f t="shared" si="6"/>
        <v>-4.8147260336399995</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row>
    <row r="28" spans="1:16347" ht="15" customHeight="1">
      <c r="A28" s="18">
        <v>41</v>
      </c>
      <c r="B28" s="19" t="s">
        <v>72</v>
      </c>
      <c r="C28" s="20">
        <f>+SUM(C29:C37)</f>
        <v>673258460.22800004</v>
      </c>
      <c r="D28" s="40">
        <f t="shared" si="1"/>
        <v>13.792605662999613</v>
      </c>
      <c r="E28" s="20">
        <f>+SUM(E29:E37)</f>
        <v>712543601.16324091</v>
      </c>
      <c r="F28" s="40">
        <f t="shared" si="0"/>
        <v>15.367804019394404</v>
      </c>
      <c r="G28" s="20">
        <f t="shared" si="2"/>
        <v>-39285140.935240865</v>
      </c>
      <c r="H28" s="40">
        <f t="shared" si="3"/>
        <v>-5.5133666025639911</v>
      </c>
      <c r="I28" s="20">
        <f>+SUM(I29:I37)</f>
        <v>669043086.00059593</v>
      </c>
      <c r="J28" s="40">
        <f t="shared" si="4"/>
        <v>15.984400946115155</v>
      </c>
      <c r="K28" s="20">
        <f t="shared" si="5"/>
        <v>4215374.2274041176</v>
      </c>
      <c r="L28" s="40">
        <f t="shared" si="6"/>
        <v>0.63006020323783218</v>
      </c>
      <c r="M28" s="73" t="s">
        <v>114</v>
      </c>
    </row>
    <row r="29" spans="1:16347" ht="15" customHeight="1">
      <c r="A29" s="21">
        <v>411</v>
      </c>
      <c r="B29" s="22" t="s">
        <v>30</v>
      </c>
      <c r="C29" s="23">
        <f>+'Centralna država-ek klas'!C41+'Lokalna država-ek klas '!C39</f>
        <v>437192484.81</v>
      </c>
      <c r="D29" s="41">
        <f t="shared" si="1"/>
        <v>8.9564764470530402</v>
      </c>
      <c r="E29" s="23">
        <f>+'Centralna država-ek klas'!E41+'Lokalna država-ek klas '!E39</f>
        <v>435384466.41460001</v>
      </c>
      <c r="F29" s="41">
        <f t="shared" si="0"/>
        <v>9.3901666396626844</v>
      </c>
      <c r="G29" s="23">
        <f t="shared" si="2"/>
        <v>1808018.3953999877</v>
      </c>
      <c r="H29" s="41">
        <f t="shared" si="3"/>
        <v>0.41526938484715004</v>
      </c>
      <c r="I29" s="23">
        <f>+'Centralna država-ek klas'!I41+'Lokalna država-ek klas '!I39</f>
        <v>405373993.63999993</v>
      </c>
      <c r="J29" s="41">
        <f t="shared" si="4"/>
        <v>9.6849673556957168</v>
      </c>
      <c r="K29" s="23">
        <f t="shared" si="5"/>
        <v>31818491.170000076</v>
      </c>
      <c r="L29" s="41">
        <f t="shared" si="6"/>
        <v>7.8491693273883527</v>
      </c>
      <c r="M29" s="74" t="s">
        <v>115</v>
      </c>
    </row>
    <row r="30" spans="1:16347" ht="15" customHeight="1">
      <c r="A30" s="21">
        <v>412</v>
      </c>
      <c r="B30" s="22" t="s">
        <v>31</v>
      </c>
      <c r="C30" s="23">
        <f>+'Centralna država-ek klas'!C42+'Lokalna država-ek klas '!C40</f>
        <v>9549168.3099999987</v>
      </c>
      <c r="D30" s="41">
        <f t="shared" si="1"/>
        <v>0.19562756458320527</v>
      </c>
      <c r="E30" s="23">
        <f>+'Centralna država-ek klas'!E42+'Lokalna država-ek klas '!E40</f>
        <v>12323450.501999998</v>
      </c>
      <c r="F30" s="41">
        <f t="shared" si="0"/>
        <v>0.26578636289522489</v>
      </c>
      <c r="G30" s="23">
        <f t="shared" si="2"/>
        <v>-2774282.1919999998</v>
      </c>
      <c r="H30" s="41">
        <f t="shared" si="3"/>
        <v>-22.512219216117728</v>
      </c>
      <c r="I30" s="23">
        <f>+'Centralna država-ek klas'!I42+'Lokalna država-ek klas '!I40</f>
        <v>11251861.439999999</v>
      </c>
      <c r="J30" s="41">
        <f t="shared" si="4"/>
        <v>0.26882314220183484</v>
      </c>
      <c r="K30" s="23">
        <f t="shared" si="5"/>
        <v>-1702693.1300000008</v>
      </c>
      <c r="L30" s="41">
        <f t="shared" si="6"/>
        <v>-15.132546193174605</v>
      </c>
      <c r="M30" s="74" t="s">
        <v>116</v>
      </c>
    </row>
    <row r="31" spans="1:16347" ht="15" customHeight="1">
      <c r="A31" s="21">
        <v>413</v>
      </c>
      <c r="B31" s="22" t="s">
        <v>76</v>
      </c>
      <c r="C31" s="23">
        <f>+'Centralna država-ek klas'!C43+'Lokalna država-ek klas '!C41</f>
        <v>25257936.300000001</v>
      </c>
      <c r="D31" s="41">
        <f t="shared" si="1"/>
        <v>0.51744281851146212</v>
      </c>
      <c r="E31" s="23">
        <f>+'Centralna država-ek klas'!E43+'Lokalna država-ek klas '!E41</f>
        <v>31845710.027649999</v>
      </c>
      <c r="F31" s="41">
        <f t="shared" si="0"/>
        <v>0.68683324047038774</v>
      </c>
      <c r="G31" s="23">
        <f t="shared" si="2"/>
        <v>-6587773.7276499979</v>
      </c>
      <c r="H31" s="41">
        <f t="shared" si="3"/>
        <v>-20.686534299063112</v>
      </c>
      <c r="I31" s="23">
        <f>+'Centralna država-ek klas'!I43+'Lokalna država-ek klas '!I41</f>
        <v>28332940.580000002</v>
      </c>
      <c r="J31" s="41">
        <f t="shared" si="4"/>
        <v>0.67691467364296642</v>
      </c>
      <c r="K31" s="23">
        <f t="shared" si="5"/>
        <v>-3075004.2800000012</v>
      </c>
      <c r="L31" s="41">
        <f t="shared" si="6"/>
        <v>-10.85310672684156</v>
      </c>
      <c r="M31" s="74" t="s">
        <v>117</v>
      </c>
    </row>
    <row r="32" spans="1:16347" ht="15" customHeight="1">
      <c r="A32" s="21">
        <v>414</v>
      </c>
      <c r="B32" s="22" t="s">
        <v>77</v>
      </c>
      <c r="C32" s="23">
        <f>+'Centralna država-ek klas'!C44+'Lokalna država-ek klas '!C42</f>
        <v>41942824.978</v>
      </c>
      <c r="D32" s="41">
        <f t="shared" si="1"/>
        <v>0.85925521844590569</v>
      </c>
      <c r="E32" s="23">
        <f>+'Centralna država-ek klas'!E44+'Lokalna država-ek klas '!E42</f>
        <v>53926750.295850001</v>
      </c>
      <c r="F32" s="41">
        <f t="shared" si="0"/>
        <v>1.1630666931771125</v>
      </c>
      <c r="G32" s="23">
        <f t="shared" si="2"/>
        <v>-11983925.317850001</v>
      </c>
      <c r="H32" s="41">
        <f t="shared" si="3"/>
        <v>-22.222598714189985</v>
      </c>
      <c r="I32" s="23">
        <f>+'Centralna država-ek klas'!I44+'Lokalna država-ek klas '!I42</f>
        <v>55880856.440595999</v>
      </c>
      <c r="J32" s="41">
        <f t="shared" si="4"/>
        <v>1.3350739784163801</v>
      </c>
      <c r="K32" s="23">
        <f t="shared" si="5"/>
        <v>-13938031.462595999</v>
      </c>
      <c r="L32" s="41">
        <f t="shared" si="6"/>
        <v>-24.942408456843864</v>
      </c>
      <c r="M32" s="74" t="s">
        <v>118</v>
      </c>
    </row>
    <row r="33" spans="1:16347" ht="15.75" customHeight="1">
      <c r="A33" s="21">
        <v>415</v>
      </c>
      <c r="B33" s="22" t="s">
        <v>32</v>
      </c>
      <c r="C33" s="23">
        <f>+'Centralna država-ek klas'!C45+'Lokalna država-ek klas '!C43</f>
        <v>18206926.109999999</v>
      </c>
      <c r="D33" s="41">
        <f t="shared" si="1"/>
        <v>0.37299338516378833</v>
      </c>
      <c r="E33" s="23">
        <f>+'Centralna država-ek klas'!E45+'Lokalna država-ek klas '!E43</f>
        <v>22105574.433650002</v>
      </c>
      <c r="F33" s="41">
        <f t="shared" si="0"/>
        <v>0.47676259400530563</v>
      </c>
      <c r="G33" s="23">
        <f t="shared" si="2"/>
        <v>-3898648.3236500025</v>
      </c>
      <c r="H33" s="41">
        <f t="shared" si="3"/>
        <v>-17.636494067828082</v>
      </c>
      <c r="I33" s="23">
        <f>+'Centralna država-ek klas'!I45+'Lokalna država-ek klas '!I43</f>
        <v>19699329.100000001</v>
      </c>
      <c r="J33" s="41">
        <f t="shared" si="4"/>
        <v>0.47064528621941898</v>
      </c>
      <c r="K33" s="23">
        <f t="shared" si="5"/>
        <v>-1492402.9900000021</v>
      </c>
      <c r="L33" s="41">
        <f t="shared" si="6"/>
        <v>-7.5759076993134897</v>
      </c>
      <c r="M33" s="74" t="s">
        <v>119</v>
      </c>
    </row>
    <row r="34" spans="1:16347" ht="15" customHeight="1">
      <c r="A34" s="21">
        <v>416</v>
      </c>
      <c r="B34" s="22" t="s">
        <v>33</v>
      </c>
      <c r="C34" s="23">
        <f>+'Centralna država-ek klas'!C46+'Lokalna država-ek klas '!C44</f>
        <v>80527507.020000011</v>
      </c>
      <c r="D34" s="41">
        <f t="shared" si="1"/>
        <v>1.6497143592895336</v>
      </c>
      <c r="E34" s="23">
        <f>+'Centralna država-ek klas'!E46+'Lokalna država-ek klas '!E44</f>
        <v>71918561.132641032</v>
      </c>
      <c r="F34" s="41">
        <f t="shared" si="0"/>
        <v>1.5511055759099561</v>
      </c>
      <c r="G34" s="23">
        <f t="shared" si="2"/>
        <v>8608945.8873589784</v>
      </c>
      <c r="H34" s="41">
        <f t="shared" si="3"/>
        <v>11.970408962272344</v>
      </c>
      <c r="I34" s="23">
        <f>+'Centralna država-ek klas'!I46+'Lokalna država-ek klas '!I44</f>
        <v>79520505.410000011</v>
      </c>
      <c r="J34" s="41">
        <f t="shared" si="4"/>
        <v>1.899859169772554</v>
      </c>
      <c r="K34" s="23">
        <f t="shared" si="5"/>
        <v>1007001.6099999994</v>
      </c>
      <c r="L34" s="41">
        <f t="shared" si="6"/>
        <v>1.2663420646133972</v>
      </c>
      <c r="M34" s="74" t="s">
        <v>120</v>
      </c>
    </row>
    <row r="35" spans="1:16347" ht="15" customHeight="1">
      <c r="A35" s="21">
        <v>417</v>
      </c>
      <c r="B35" s="22" t="s">
        <v>34</v>
      </c>
      <c r="C35" s="23">
        <f>+'Centralna država-ek klas'!C47+'Lokalna država-ek klas '!C45</f>
        <v>7310819.120000001</v>
      </c>
      <c r="D35" s="41">
        <f t="shared" si="1"/>
        <v>0.1497719689426997</v>
      </c>
      <c r="E35" s="23">
        <f>+'Centralna država-ek klas'!E47+'Lokalna država-ek klas '!E45</f>
        <v>8502184.851350002</v>
      </c>
      <c r="F35" s="41">
        <f t="shared" si="0"/>
        <v>0.18337110924707764</v>
      </c>
      <c r="G35" s="23">
        <f t="shared" si="2"/>
        <v>-1191365.7313500009</v>
      </c>
      <c r="H35" s="41">
        <f t="shared" si="3"/>
        <v>-14.012465644766962</v>
      </c>
      <c r="I35" s="23">
        <f>+'Centralna država-ek klas'!I47+'Lokalna država-ek klas '!I45</f>
        <v>7783634.7000000002</v>
      </c>
      <c r="J35" s="41">
        <f t="shared" si="4"/>
        <v>0.18596222047018349</v>
      </c>
      <c r="K35" s="23">
        <f t="shared" si="5"/>
        <v>-472815.57999999914</v>
      </c>
      <c r="L35" s="41">
        <f t="shared" si="6"/>
        <v>-6.0744831717243812</v>
      </c>
      <c r="M35" s="74" t="s">
        <v>121</v>
      </c>
    </row>
    <row r="36" spans="1:16347" ht="15" customHeight="1">
      <c r="A36" s="21">
        <v>418</v>
      </c>
      <c r="B36" s="22" t="s">
        <v>35</v>
      </c>
      <c r="C36" s="23">
        <f>+'Centralna država-ek klas'!C48+'Lokalna država-ek klas '!C46</f>
        <v>27078985.460000001</v>
      </c>
      <c r="D36" s="41">
        <f t="shared" si="1"/>
        <v>0.55474946141396753</v>
      </c>
      <c r="E36" s="23">
        <f>+'Centralna država-ek klas'!E48+'Lokalna država-ek klas '!E46</f>
        <v>38353709.152400002</v>
      </c>
      <c r="F36" s="41">
        <f t="shared" si="0"/>
        <v>0.82719469336151497</v>
      </c>
      <c r="G36" s="23">
        <f t="shared" si="2"/>
        <v>-11274723.692400001</v>
      </c>
      <c r="H36" s="41">
        <f t="shared" si="3"/>
        <v>-29.396697064159909</v>
      </c>
      <c r="I36" s="23">
        <f>+'Centralna država-ek klas'!I48+'Lokalna država-ek klas '!I46</f>
        <v>23305954.18</v>
      </c>
      <c r="J36" s="41">
        <f t="shared" si="4"/>
        <v>0.55681274321483176</v>
      </c>
      <c r="K36" s="23">
        <f t="shared" si="5"/>
        <v>3773031.2800000012</v>
      </c>
      <c r="L36" s="41">
        <f t="shared" si="6"/>
        <v>16.189130257699674</v>
      </c>
      <c r="M36" s="74" t="s">
        <v>122</v>
      </c>
    </row>
    <row r="37" spans="1:16347" ht="15" customHeight="1">
      <c r="A37" s="21">
        <v>419</v>
      </c>
      <c r="B37" s="22" t="s">
        <v>36</v>
      </c>
      <c r="C37" s="23">
        <f>+'Centralna država-ek klas'!C49+'Lokalna država-ek klas '!C47</f>
        <v>26191808.120000001</v>
      </c>
      <c r="D37" s="41">
        <f t="shared" si="1"/>
        <v>0.53657443959600926</v>
      </c>
      <c r="E37" s="23">
        <f>+'Centralna država-ek klas'!E49+'Lokalna država-ek klas '!E47</f>
        <v>38183194.353099994</v>
      </c>
      <c r="F37" s="41">
        <f t="shared" si="0"/>
        <v>0.82351711066514255</v>
      </c>
      <c r="G37" s="23">
        <f t="shared" si="2"/>
        <v>-11991386.233099993</v>
      </c>
      <c r="H37" s="41">
        <f t="shared" si="3"/>
        <v>-31.404879649956371</v>
      </c>
      <c r="I37" s="23">
        <f>+'Centralna država-ek klas'!I49+'Lokalna država-ek klas '!I47</f>
        <v>37894010.510000005</v>
      </c>
      <c r="J37" s="41">
        <f t="shared" si="4"/>
        <v>0.90534237648126925</v>
      </c>
      <c r="K37" s="23">
        <f t="shared" si="5"/>
        <v>-11702202.390000004</v>
      </c>
      <c r="L37" s="41">
        <f t="shared" si="6"/>
        <v>-30.881403769368404</v>
      </c>
      <c r="M37" s="74" t="s">
        <v>123</v>
      </c>
    </row>
    <row r="38" spans="1:16347" ht="15" customHeight="1">
      <c r="A38" s="18">
        <v>42</v>
      </c>
      <c r="B38" s="19" t="s">
        <v>37</v>
      </c>
      <c r="C38" s="20">
        <f>+'Centralna država-ek klas'!C50+'Lokalna država-ek klas '!C48</f>
        <v>422603554.83999997</v>
      </c>
      <c r="D38" s="40">
        <f t="shared" si="1"/>
        <v>8.657602582099031</v>
      </c>
      <c r="E38" s="20">
        <f>+'Centralna država-ek klas'!E50+'Lokalna država-ek klas '!E48</f>
        <v>427910055.42534995</v>
      </c>
      <c r="F38" s="40">
        <f t="shared" si="0"/>
        <v>9.2289620718921181</v>
      </c>
      <c r="G38" s="20">
        <f t="shared" si="2"/>
        <v>-5306500.585349977</v>
      </c>
      <c r="H38" s="40">
        <f t="shared" si="3"/>
        <v>-1.2400971928727529</v>
      </c>
      <c r="I38" s="20">
        <f>+'Centralna država-ek klas'!I50+'Lokalna država-ek klas '!I48</f>
        <v>415483129.17000002</v>
      </c>
      <c r="J38" s="40">
        <f t="shared" si="4"/>
        <v>9.9264891334575687</v>
      </c>
      <c r="K38" s="20">
        <f t="shared" si="5"/>
        <v>7120425.6699999571</v>
      </c>
      <c r="L38" s="40">
        <f t="shared" si="6"/>
        <v>1.7137701076393341</v>
      </c>
      <c r="M38" s="73" t="s">
        <v>124</v>
      </c>
    </row>
    <row r="39" spans="1:16347" ht="15" customHeight="1">
      <c r="A39" s="18">
        <v>43</v>
      </c>
      <c r="B39" s="19" t="s">
        <v>43</v>
      </c>
      <c r="C39" s="20">
        <f>+'Centralna država-ek klas'!C56+'Lokalna država-ek klas '!C49</f>
        <v>220889984.44</v>
      </c>
      <c r="D39" s="40">
        <f t="shared" si="1"/>
        <v>4.5252286161473378</v>
      </c>
      <c r="E39" s="20">
        <f>+'Centralna država-ek klas'!E56+'Lokalna država-ek klas '!E49</f>
        <v>220388937.40684998</v>
      </c>
      <c r="F39" s="40">
        <f t="shared" si="0"/>
        <v>4.7532445629739462</v>
      </c>
      <c r="G39" s="20">
        <f t="shared" si="2"/>
        <v>501047.03315001726</v>
      </c>
      <c r="H39" s="40">
        <f t="shared" si="3"/>
        <v>0.22734672576829951</v>
      </c>
      <c r="I39" s="20">
        <f>+'Centralna država-ek klas'!I56+'Lokalna država-ek klas '!I49</f>
        <v>252937331.64999998</v>
      </c>
      <c r="J39" s="40">
        <f t="shared" si="4"/>
        <v>6.0430364021884548</v>
      </c>
      <c r="K39" s="20">
        <f t="shared" si="5"/>
        <v>-32047347.209999979</v>
      </c>
      <c r="L39" s="40">
        <f t="shared" si="6"/>
        <v>-12.670074045987505</v>
      </c>
      <c r="M39" s="73" t="s">
        <v>130</v>
      </c>
    </row>
    <row r="40" spans="1:16347" ht="15" customHeight="1">
      <c r="A40" s="18">
        <v>44</v>
      </c>
      <c r="B40" s="19" t="s">
        <v>67</v>
      </c>
      <c r="C40" s="20">
        <f>+'Centralna država-ek klas'!C57+'Lokalna država-ek klas '!C50</f>
        <v>153030662.88</v>
      </c>
      <c r="D40" s="40">
        <f t="shared" si="1"/>
        <v>3.1350390854895207</v>
      </c>
      <c r="E40" s="20">
        <f>+'Centralna država-ek klas'!E57+'Lokalna država-ek klas '!E50</f>
        <v>211335374.62720001</v>
      </c>
      <c r="F40" s="40">
        <f t="shared" si="0"/>
        <v>4.5579815948583011</v>
      </c>
      <c r="G40" s="20">
        <f t="shared" si="2"/>
        <v>-58304711.747200012</v>
      </c>
      <c r="H40" s="40">
        <f t="shared" si="3"/>
        <v>-27.588713839342205</v>
      </c>
      <c r="I40" s="20">
        <f>+'Centralna država-ek klas'!I57+'Lokalna država-ek klas '!I50</f>
        <v>201954333.92999998</v>
      </c>
      <c r="J40" s="40">
        <f t="shared" si="4"/>
        <v>4.8249793083428898</v>
      </c>
      <c r="K40" s="20">
        <f t="shared" si="5"/>
        <v>-48923671.049999982</v>
      </c>
      <c r="L40" s="40">
        <f t="shared" si="6"/>
        <v>-24.225115697174175</v>
      </c>
      <c r="M40" s="73" t="s">
        <v>131</v>
      </c>
    </row>
    <row r="41" spans="1:16347" ht="15" customHeight="1">
      <c r="A41" s="18">
        <v>45</v>
      </c>
      <c r="B41" s="19" t="s">
        <v>44</v>
      </c>
      <c r="C41" s="20">
        <f>+'Centralna država-ek klas'!C58+'Lokalna država-ek klas '!C51</f>
        <v>3537095.03</v>
      </c>
      <c r="D41" s="40">
        <f t="shared" si="1"/>
        <v>7.2462152090631587E-2</v>
      </c>
      <c r="E41" s="20">
        <f>+'Centralna država-ek klas'!E58+'Lokalna država-ek klas '!E51</f>
        <v>4287641.3347999994</v>
      </c>
      <c r="F41" s="40">
        <f t="shared" si="0"/>
        <v>9.2473824241901384E-2</v>
      </c>
      <c r="G41" s="20">
        <f t="shared" si="2"/>
        <v>-750546.30479999958</v>
      </c>
      <c r="H41" s="40">
        <f t="shared" si="3"/>
        <v>-17.504876135704322</v>
      </c>
      <c r="I41" s="20">
        <f>+'Centralna država-ek klas'!I58+'Lokalna država-ek klas '!I51</f>
        <v>3531210.1100000003</v>
      </c>
      <c r="J41" s="40">
        <f t="shared" si="4"/>
        <v>8.4365684967507654E-2</v>
      </c>
      <c r="K41" s="20">
        <f t="shared" si="5"/>
        <v>5884.9199999994598</v>
      </c>
      <c r="L41" s="40">
        <f t="shared" si="6"/>
        <v>0.1666544843461395</v>
      </c>
      <c r="M41" s="73" t="s">
        <v>132</v>
      </c>
    </row>
    <row r="42" spans="1:16347" ht="15" customHeight="1">
      <c r="A42" s="18">
        <v>462</v>
      </c>
      <c r="B42" s="19" t="s">
        <v>45</v>
      </c>
      <c r="C42" s="20">
        <f>+'Centralna država-ek klas'!C59+'Lokalna država-ek klas '!C52</f>
        <v>7711252.0800000001</v>
      </c>
      <c r="D42" s="40">
        <f t="shared" si="1"/>
        <v>0.15797537705119538</v>
      </c>
      <c r="E42" s="20">
        <f>+'Centralna država-ek klas'!E59+'Lokalna država-ek klas '!E52</f>
        <v>3860000</v>
      </c>
      <c r="F42" s="40">
        <f t="shared" si="0"/>
        <v>8.3250657809601863E-2</v>
      </c>
      <c r="G42" s="20">
        <f t="shared" si="2"/>
        <v>3851252.08</v>
      </c>
      <c r="H42" s="40">
        <f t="shared" si="3"/>
        <v>99.773369948186541</v>
      </c>
      <c r="I42" s="20">
        <f>+'Centralna država-ek klas'!I59+'Lokalna država-ek klas '!I52</f>
        <v>0</v>
      </c>
      <c r="J42" s="40">
        <f t="shared" si="4"/>
        <v>0</v>
      </c>
      <c r="K42" s="20">
        <f t="shared" si="5"/>
        <v>7711252.0800000001</v>
      </c>
      <c r="L42" s="40" t="e">
        <f t="shared" si="6"/>
        <v>#DIV/0!</v>
      </c>
      <c r="M42" s="73" t="s">
        <v>133</v>
      </c>
    </row>
    <row r="43" spans="1:16347" ht="15" customHeight="1">
      <c r="A43" s="18">
        <v>463</v>
      </c>
      <c r="B43" s="19" t="s">
        <v>46</v>
      </c>
      <c r="C43" s="20">
        <f>+'Centralna država-ek klas'!C60+'Lokalna država-ek klas '!C53</f>
        <v>54085951.899999999</v>
      </c>
      <c r="D43" s="40">
        <f t="shared" si="1"/>
        <v>1.1080235162764018</v>
      </c>
      <c r="E43" s="20">
        <f>+'Centralna država-ek klas'!E60+'Lokalna država-ek klas '!E53</f>
        <v>38023168.902500004</v>
      </c>
      <c r="F43" s="40">
        <f t="shared" si="0"/>
        <v>0.82006575728982445</v>
      </c>
      <c r="G43" s="20">
        <f t="shared" si="2"/>
        <v>16062782.997499995</v>
      </c>
      <c r="H43" s="40">
        <f t="shared" si="3"/>
        <v>42.244724627472806</v>
      </c>
      <c r="I43" s="20">
        <f>+'Centralna država-ek klas'!I60+'Lokalna država-ek klas '!I53</f>
        <v>39281347.669600002</v>
      </c>
      <c r="J43" s="40">
        <f t="shared" si="4"/>
        <v>0.93848785525611622</v>
      </c>
      <c r="K43" s="20">
        <f t="shared" si="5"/>
        <v>14804604.230399996</v>
      </c>
      <c r="L43" s="40">
        <f t="shared" si="6"/>
        <v>37.688636232451188</v>
      </c>
      <c r="M43" s="73" t="s">
        <v>134</v>
      </c>
    </row>
    <row r="44" spans="1:16347" ht="15" customHeight="1">
      <c r="A44" s="18">
        <v>47</v>
      </c>
      <c r="B44" s="19" t="s">
        <v>47</v>
      </c>
      <c r="C44" s="20">
        <f>+'Centralna država-ek klas'!C61+'Lokalna država-ek klas '!C54</f>
        <v>59199911.669999994</v>
      </c>
      <c r="D44" s="40">
        <f t="shared" si="1"/>
        <v>1.2127898647901174</v>
      </c>
      <c r="E44" s="20">
        <f>+'Centralna država-ek klas'!E61+'Lokalna država-ek klas '!E54</f>
        <v>63588662.109999999</v>
      </c>
      <c r="F44" s="40">
        <f t="shared" si="0"/>
        <v>1.3714502460854938</v>
      </c>
      <c r="G44" s="20">
        <f t="shared" si="2"/>
        <v>-4388750.4400000051</v>
      </c>
      <c r="H44" s="40">
        <f t="shared" si="3"/>
        <v>-6.9017813779570361</v>
      </c>
      <c r="I44" s="20">
        <f>+'Centralna država-ek klas'!I61+'Lokalna država-ek klas '!I54</f>
        <v>92731251.060000002</v>
      </c>
      <c r="J44" s="40">
        <f t="shared" si="4"/>
        <v>2.2154828712729357</v>
      </c>
      <c r="K44" s="20">
        <f t="shared" si="5"/>
        <v>-33531339.390000008</v>
      </c>
      <c r="L44" s="40">
        <f t="shared" si="6"/>
        <v>-36.159696981014719</v>
      </c>
      <c r="M44" s="73" t="s">
        <v>135</v>
      </c>
    </row>
    <row r="45" spans="1:16347" s="38" customFormat="1" ht="15" customHeight="1">
      <c r="A45" s="35"/>
      <c r="B45" s="36" t="s">
        <v>80</v>
      </c>
      <c r="C45" s="37">
        <f>+C6-C27</f>
        <v>-59021602.443000078</v>
      </c>
      <c r="D45" s="44">
        <f t="shared" si="1"/>
        <v>-1.2091369602974633</v>
      </c>
      <c r="E45" s="37">
        <f>+E6-E27</f>
        <v>-144857652.88088751</v>
      </c>
      <c r="F45" s="44">
        <f t="shared" si="0"/>
        <v>-3.1242214743753509</v>
      </c>
      <c r="G45" s="37">
        <f>C45-E45</f>
        <v>85836050.43788743</v>
      </c>
      <c r="H45" s="44">
        <f t="shared" si="3"/>
        <v>-59.255447489866533</v>
      </c>
      <c r="I45" s="37">
        <f>+I6-I27</f>
        <v>-355234546.18019581</v>
      </c>
      <c r="J45" s="44">
        <f t="shared" si="4"/>
        <v>-8.4870638900084998</v>
      </c>
      <c r="K45" s="37">
        <f t="shared" si="5"/>
        <v>296212943.73719573</v>
      </c>
      <c r="L45" s="44">
        <f t="shared" si="6"/>
        <v>-83.385173802026316</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row>
    <row r="46" spans="1:16347" ht="15" hidden="1" customHeight="1">
      <c r="A46" s="18"/>
      <c r="B46" s="19" t="s">
        <v>58</v>
      </c>
      <c r="C46" s="20">
        <f>+'Centralna država-ek klas'!C63+'Lokalna država-ek klas '!C56</f>
        <v>0</v>
      </c>
      <c r="D46" s="40">
        <f t="shared" si="1"/>
        <v>0</v>
      </c>
      <c r="E46" s="20">
        <f>+'Centralna država-ek klas'!E63+'Lokalna država-ek klas '!E56</f>
        <v>0</v>
      </c>
      <c r="F46" s="40">
        <f t="shared" si="0"/>
        <v>0</v>
      </c>
      <c r="G46" s="20">
        <f t="shared" si="2"/>
        <v>0</v>
      </c>
      <c r="H46" s="40" t="e">
        <f t="shared" si="3"/>
        <v>#DIV/0!</v>
      </c>
      <c r="I46" s="20">
        <f>+'Centralna država-ek klas'!I63+'Lokalna država-ek klas '!I56</f>
        <v>0</v>
      </c>
      <c r="J46" s="40">
        <f t="shared" si="4"/>
        <v>0</v>
      </c>
      <c r="K46" s="20">
        <f t="shared" si="5"/>
        <v>0</v>
      </c>
      <c r="L46" s="40" t="e">
        <f t="shared" si="6"/>
        <v>#DIV/0!</v>
      </c>
      <c r="M46" s="73" t="s">
        <v>136</v>
      </c>
    </row>
    <row r="47" spans="1:16347" s="38" customFormat="1" ht="15" hidden="1" customHeight="1">
      <c r="A47" s="35"/>
      <c r="B47" s="36" t="s">
        <v>60</v>
      </c>
      <c r="C47" s="37">
        <f>+C45-C46</f>
        <v>-59021602.443000078</v>
      </c>
      <c r="D47" s="44">
        <f t="shared" si="1"/>
        <v>-1.2091369602974633</v>
      </c>
      <c r="E47" s="37">
        <f>+E45-E46</f>
        <v>-144857652.88088751</v>
      </c>
      <c r="F47" s="44">
        <f t="shared" si="0"/>
        <v>-3.1242214743753509</v>
      </c>
      <c r="G47" s="37">
        <f t="shared" si="2"/>
        <v>85836050.43788743</v>
      </c>
      <c r="H47" s="44">
        <f t="shared" si="3"/>
        <v>-59.255447489866533</v>
      </c>
      <c r="I47" s="37">
        <f>+I45-I46</f>
        <v>-355234546.18019581</v>
      </c>
      <c r="J47" s="44">
        <f t="shared" si="4"/>
        <v>-8.4870638900084998</v>
      </c>
      <c r="K47" s="37">
        <f t="shared" si="5"/>
        <v>296212943.73719573</v>
      </c>
      <c r="L47" s="44">
        <f t="shared" si="6"/>
        <v>-83.385173802026316</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row>
    <row r="48" spans="1:16347" s="38" customFormat="1" ht="15" customHeight="1">
      <c r="A48" s="35"/>
      <c r="B48" s="36" t="s">
        <v>78</v>
      </c>
      <c r="C48" s="37">
        <f>+C47+C34</f>
        <v>21505904.576999933</v>
      </c>
      <c r="D48" s="44">
        <f t="shared" si="1"/>
        <v>0.44057739899207043</v>
      </c>
      <c r="E48" s="37">
        <f>+E47+E34</f>
        <v>-72939091.748246476</v>
      </c>
      <c r="F48" s="44">
        <f t="shared" si="0"/>
        <v>-1.5731158984653943</v>
      </c>
      <c r="G48" s="37">
        <f t="shared" si="2"/>
        <v>94444996.325246409</v>
      </c>
      <c r="H48" s="44">
        <f t="shared" si="3"/>
        <v>-129.48474413587275</v>
      </c>
      <c r="I48" s="37">
        <f>+I47+I34</f>
        <v>-275714040.77019578</v>
      </c>
      <c r="J48" s="44">
        <f t="shared" si="4"/>
        <v>-6.5872047202359463</v>
      </c>
      <c r="K48" s="37">
        <f t="shared" si="5"/>
        <v>297219945.34719574</v>
      </c>
      <c r="L48" s="44">
        <f t="shared" si="6"/>
        <v>-107.80007594713859</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row>
    <row r="49" spans="1:16347" s="38" customFormat="1" ht="15" customHeight="1">
      <c r="A49" s="35"/>
      <c r="B49" s="36" t="s">
        <v>79</v>
      </c>
      <c r="C49" s="37">
        <f>+C6-(C27-C40)</f>
        <v>94009060.436999798</v>
      </c>
      <c r="D49" s="44">
        <f t="shared" si="1"/>
        <v>1.9259021251920556</v>
      </c>
      <c r="E49" s="37">
        <f>+E6-(E27-E40)</f>
        <v>66477721.74631238</v>
      </c>
      <c r="F49" s="44">
        <f t="shared" si="0"/>
        <v>1.4337601204829484</v>
      </c>
      <c r="G49" s="37">
        <f t="shared" si="2"/>
        <v>27531338.690687418</v>
      </c>
      <c r="H49" s="44">
        <f t="shared" si="3"/>
        <v>41.414383597185491</v>
      </c>
      <c r="I49" s="37">
        <f>+I6-(I27-I40)</f>
        <v>-153280212.25019574</v>
      </c>
      <c r="J49" s="44">
        <f t="shared" si="4"/>
        <v>-3.6620845816656096</v>
      </c>
      <c r="K49" s="37">
        <f t="shared" si="5"/>
        <v>247289272.68719554</v>
      </c>
      <c r="L49" s="44">
        <f t="shared" si="6"/>
        <v>-161.33150460644652</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row>
    <row r="50" spans="1:16347" s="38" customFormat="1" ht="15" customHeight="1">
      <c r="A50" s="35"/>
      <c r="B50" s="36" t="s">
        <v>0</v>
      </c>
      <c r="C50" s="37">
        <f>+C51+C52+C53</f>
        <v>400061151.04999995</v>
      </c>
      <c r="D50" s="44">
        <f t="shared" si="1"/>
        <v>8.1957911017556775</v>
      </c>
      <c r="E50" s="37">
        <f>+E51+E52+E53</f>
        <v>422291139.18534708</v>
      </c>
      <c r="F50" s="44">
        <f t="shared" si="0"/>
        <v>9.1077759389498141</v>
      </c>
      <c r="G50" s="37">
        <f t="shared" si="2"/>
        <v>-22229988.135347128</v>
      </c>
      <c r="H50" s="44">
        <f t="shared" si="3"/>
        <v>-5.2641379542633899</v>
      </c>
      <c r="I50" s="37">
        <f>+I51+I52+I53</f>
        <v>533339057.47000003</v>
      </c>
      <c r="J50" s="44">
        <f t="shared" si="4"/>
        <v>12.742236655915521</v>
      </c>
      <c r="K50" s="37">
        <f t="shared" si="5"/>
        <v>-133277906.42000008</v>
      </c>
      <c r="L50" s="44">
        <f t="shared" si="6"/>
        <v>-24.989339249262997</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row>
    <row r="51" spans="1:16347">
      <c r="A51" s="21">
        <v>4611</v>
      </c>
      <c r="B51" s="22" t="s">
        <v>53</v>
      </c>
      <c r="C51" s="23">
        <f>+'Centralna država-ek klas'!C68+'Lokalna država-ek klas '!C61</f>
        <v>75878344.840000004</v>
      </c>
      <c r="D51" s="41">
        <f t="shared" si="1"/>
        <v>1.5544700149550326</v>
      </c>
      <c r="E51" s="23">
        <f>+'Centralna država-ek klas'!E68+'Lokalna država-ek klas '!E61</f>
        <v>81740157.970000014</v>
      </c>
      <c r="F51" s="41">
        <f t="shared" si="0"/>
        <v>1.7629331400163917</v>
      </c>
      <c r="G51" s="23">
        <f t="shared" si="2"/>
        <v>-5861813.1300000101</v>
      </c>
      <c r="H51" s="41">
        <f t="shared" si="3"/>
        <v>-7.1712769776532497</v>
      </c>
      <c r="I51" s="23">
        <f>+'Centralna država-ek klas'!I68+'Lokalna država-ek klas '!I61</f>
        <v>132928670.97999999</v>
      </c>
      <c r="J51" s="41">
        <f t="shared" si="4"/>
        <v>3.175857009269877</v>
      </c>
      <c r="K51" s="23">
        <f t="shared" si="5"/>
        <v>-57050326.139999986</v>
      </c>
      <c r="L51" s="41">
        <f t="shared" si="6"/>
        <v>-42.917999344613612</v>
      </c>
      <c r="M51" s="74" t="s">
        <v>142</v>
      </c>
    </row>
    <row r="52" spans="1:16347" ht="15" customHeight="1">
      <c r="A52" s="21">
        <v>4612</v>
      </c>
      <c r="B52" s="22" t="s">
        <v>54</v>
      </c>
      <c r="C52" s="23">
        <f>+'Centralna država-ek klas'!C69+'Lokalna država-ek klas '!C62</f>
        <v>324182806.20999998</v>
      </c>
      <c r="D52" s="41">
        <f t="shared" si="1"/>
        <v>6.6413210868006471</v>
      </c>
      <c r="E52" s="23">
        <f>+'Centralna država-ek klas'!E69+'Lokalna država-ek klas '!E62</f>
        <v>340550981.21534705</v>
      </c>
      <c r="F52" s="41">
        <f t="shared" si="0"/>
        <v>7.3448427989334224</v>
      </c>
      <c r="G52" s="23">
        <f t="shared" si="2"/>
        <v>-16368175.005347073</v>
      </c>
      <c r="H52" s="41">
        <f t="shared" si="3"/>
        <v>-4.8063802215259699</v>
      </c>
      <c r="I52" s="23">
        <f>+'Centralna država-ek klas'!I69+'Lokalna država-ek klas '!I62</f>
        <v>400410386.49000001</v>
      </c>
      <c r="J52" s="41">
        <f t="shared" si="4"/>
        <v>9.5663796466456432</v>
      </c>
      <c r="K52" s="23">
        <f t="shared" si="5"/>
        <v>-76227580.280000031</v>
      </c>
      <c r="L52" s="41">
        <f t="shared" si="6"/>
        <v>-19.037363378160961</v>
      </c>
      <c r="M52" s="74" t="s">
        <v>143</v>
      </c>
    </row>
    <row r="53" spans="1:16347"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država-ek klas '!I63</f>
        <v>0</v>
      </c>
      <c r="J53" s="40">
        <f t="shared" ref="J53" si="11">+I53/$I$2*100</f>
        <v>0</v>
      </c>
      <c r="K53" s="20">
        <f t="shared" ref="K53" si="12">+C53-I53</f>
        <v>0</v>
      </c>
      <c r="L53" s="40" t="e">
        <f t="shared" ref="L53" si="13">+C53/I53*100-100</f>
        <v>#DIV/0!</v>
      </c>
      <c r="M53" s="73" t="s">
        <v>134</v>
      </c>
    </row>
    <row r="54" spans="1:16347" s="38" customFormat="1" ht="15" customHeight="1">
      <c r="A54" s="35">
        <v>4418</v>
      </c>
      <c r="B54" s="36" t="s">
        <v>65</v>
      </c>
      <c r="C54" s="37">
        <f>+'Centralna država-ek klas'!C70+'Lokalna država-ek klas '!C64</f>
        <v>0</v>
      </c>
      <c r="D54" s="44">
        <f t="shared" si="1"/>
        <v>0</v>
      </c>
      <c r="E54" s="37">
        <f>+'Centralna država-ek klas'!E70+'Lokalna država-ek klas '!E64</f>
        <v>536784</v>
      </c>
      <c r="F54" s="44">
        <f t="shared" ref="F54:F61" si="14">+E54/$E$2*100</f>
        <v>1.1577103912349566E-2</v>
      </c>
      <c r="G54" s="37">
        <f t="shared" si="2"/>
        <v>-536784</v>
      </c>
      <c r="H54" s="44">
        <f t="shared" si="3"/>
        <v>-100</v>
      </c>
      <c r="I54" s="37">
        <f>+'Centralna država-ek klas'!I70+'Lokalna država-ek klas '!I64</f>
        <v>940769.61</v>
      </c>
      <c r="J54" s="44">
        <f t="shared" si="4"/>
        <v>2.2476338159403669E-2</v>
      </c>
      <c r="K54" s="37">
        <f t="shared" si="5"/>
        <v>-940769.61</v>
      </c>
      <c r="L54" s="44">
        <f t="shared" si="6"/>
        <v>-100</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row>
    <row r="55" spans="1:16347" s="38" customFormat="1" ht="15" customHeight="1">
      <c r="A55" s="35"/>
      <c r="B55" s="36" t="s">
        <v>55</v>
      </c>
      <c r="C55" s="37">
        <f>+C47-C50-C54</f>
        <v>-459082753.49300003</v>
      </c>
      <c r="D55" s="44">
        <f t="shared" si="1"/>
        <v>-9.4049280620531412</v>
      </c>
      <c r="E55" s="37">
        <f>+E47-E50-E54</f>
        <v>-567685576.06623459</v>
      </c>
      <c r="F55" s="44">
        <f t="shared" si="14"/>
        <v>-12.243574517237514</v>
      </c>
      <c r="G55" s="37">
        <f t="shared" ref="G55:G61" si="15">+C55-E55</f>
        <v>108602822.57323456</v>
      </c>
      <c r="H55" s="44">
        <f t="shared" ref="H55:H61" si="16">+C55/E55*100-100</f>
        <v>-19.13080535281442</v>
      </c>
      <c r="I55" s="37">
        <f>+I47-I50-I54</f>
        <v>-889514373.26019585</v>
      </c>
      <c r="J55" s="44">
        <f t="shared" si="4"/>
        <v>-21.251776884083426</v>
      </c>
      <c r="K55" s="37">
        <f t="shared" ref="K55:K61" si="17">+C55-I55</f>
        <v>430431619.76719582</v>
      </c>
      <c r="L55" s="44">
        <f t="shared" ref="L55:L61" si="18">+C55/I55*100-100</f>
        <v>-48.389506983411991</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row>
    <row r="56" spans="1:16347" s="38" customFormat="1" ht="15" customHeight="1">
      <c r="A56" s="35"/>
      <c r="B56" s="36" t="s">
        <v>48</v>
      </c>
      <c r="C56" s="37">
        <f>+SUM(C57:C61)</f>
        <v>459082753.49300003</v>
      </c>
      <c r="D56" s="44">
        <f t="shared" ref="D56:D61" si="19">+C56/$C$2*100</f>
        <v>9.4049280620531412</v>
      </c>
      <c r="E56" s="37">
        <f>+SUM(E57:E61)</f>
        <v>567685576.06623459</v>
      </c>
      <c r="F56" s="44">
        <f t="shared" si="14"/>
        <v>12.243574517237514</v>
      </c>
      <c r="G56" s="37">
        <f t="shared" si="15"/>
        <v>-108602822.57323456</v>
      </c>
      <c r="H56" s="44">
        <f t="shared" si="16"/>
        <v>-19.13080535281442</v>
      </c>
      <c r="I56" s="37">
        <f>+SUM(I57:I61)</f>
        <v>889514373.26019585</v>
      </c>
      <c r="J56" s="44">
        <f t="shared" ref="J56:J61" si="20">+I56/$I$2*100</f>
        <v>21.251776884083426</v>
      </c>
      <c r="K56" s="37">
        <f t="shared" si="17"/>
        <v>-430431619.76719582</v>
      </c>
      <c r="L56" s="44">
        <f t="shared" si="18"/>
        <v>-48.389506983411991</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row>
    <row r="57" spans="1:16347">
      <c r="A57" s="21">
        <v>7511</v>
      </c>
      <c r="B57" s="22" t="s">
        <v>56</v>
      </c>
      <c r="C57" s="23">
        <f>+'Centralna država-ek klas'!C73+'Lokalna država-ek klas '!C67</f>
        <v>7927909.669999999</v>
      </c>
      <c r="D57" s="41">
        <f t="shared" si="19"/>
        <v>0.16241389937106918</v>
      </c>
      <c r="E57" s="23">
        <f>+'Centralna država-ek klas'!E73+'Lokalna država-ek klas '!E67</f>
        <v>8000000</v>
      </c>
      <c r="F57" s="41">
        <f t="shared" si="14"/>
        <v>0.17254022343958936</v>
      </c>
      <c r="G57" s="23">
        <f t="shared" si="15"/>
        <v>-72090.330000001006</v>
      </c>
      <c r="H57" s="41">
        <f t="shared" si="16"/>
        <v>-0.9011291250000113</v>
      </c>
      <c r="I57" s="23">
        <f>+'Centralna država-ek klas'!I73+'Lokalna država-ek klas '!I67</f>
        <v>130290496.83</v>
      </c>
      <c r="J57" s="41">
        <f t="shared" si="20"/>
        <v>3.1128272369552752</v>
      </c>
      <c r="K57" s="23">
        <f t="shared" si="17"/>
        <v>-122362587.16</v>
      </c>
      <c r="L57" s="41">
        <f t="shared" si="18"/>
        <v>-93.915204974354992</v>
      </c>
      <c r="M57" s="74" t="s">
        <v>147</v>
      </c>
    </row>
    <row r="58" spans="1:16347" ht="15" customHeight="1">
      <c r="A58" s="21">
        <v>7512</v>
      </c>
      <c r="B58" s="22" t="s">
        <v>49</v>
      </c>
      <c r="C58" s="23">
        <f>+'Centralna država-ek klas'!C74+'Lokalna država-ek klas '!C68</f>
        <v>77163868.38000001</v>
      </c>
      <c r="D58" s="41">
        <f t="shared" si="19"/>
        <v>1.5808056947944196</v>
      </c>
      <c r="E58" s="23">
        <f>+'Centralna država-ek klas'!E74+'Lokalna država-ek klas '!E68</f>
        <v>110300000</v>
      </c>
      <c r="F58" s="41">
        <f t="shared" si="14"/>
        <v>2.378898330673338</v>
      </c>
      <c r="G58" s="23">
        <f t="shared" si="15"/>
        <v>-33136131.61999999</v>
      </c>
      <c r="H58" s="41">
        <f t="shared" si="16"/>
        <v>-30.041823771532165</v>
      </c>
      <c r="I58" s="23">
        <f>+'Centralna država-ek klas'!I74+'Lokalna država-ek klas '!I68</f>
        <v>381974283.64999998</v>
      </c>
      <c r="J58" s="41">
        <f t="shared" si="20"/>
        <v>9.1259146514239298</v>
      </c>
      <c r="K58" s="23">
        <f t="shared" si="17"/>
        <v>-304810415.26999998</v>
      </c>
      <c r="L58" s="41">
        <f t="shared" si="18"/>
        <v>-79.798674496447347</v>
      </c>
      <c r="M58" s="74" t="s">
        <v>148</v>
      </c>
    </row>
    <row r="59" spans="1:16347" ht="15" customHeight="1">
      <c r="A59" s="18">
        <v>72</v>
      </c>
      <c r="B59" s="19" t="s">
        <v>176</v>
      </c>
      <c r="C59" s="20">
        <f>+'Centralna država-ek klas'!C75+'Lokalna država-ek klas '!C69</f>
        <v>8519974.9800000004</v>
      </c>
      <c r="D59" s="40">
        <f t="shared" si="19"/>
        <v>0.17454315407780716</v>
      </c>
      <c r="E59" s="20">
        <f>+'Centralna država-ek klas'!E75+'Lokalna država-ek klas '!E69</f>
        <v>9901391.254999999</v>
      </c>
      <c r="F59" s="40">
        <f t="shared" si="14"/>
        <v>0.213548532437562</v>
      </c>
      <c r="G59" s="20">
        <f t="shared" si="15"/>
        <v>-1381416.2749999985</v>
      </c>
      <c r="H59" s="40">
        <f t="shared" si="16"/>
        <v>-13.951739098305111</v>
      </c>
      <c r="I59" s="20">
        <f>+'Centralna država-ek klas'!I75+'Lokalna država-ek klas '!I69</f>
        <v>13875698.65</v>
      </c>
      <c r="J59" s="40">
        <f t="shared" si="20"/>
        <v>0.33151038441322628</v>
      </c>
      <c r="K59" s="20">
        <f t="shared" si="17"/>
        <v>-5355723.67</v>
      </c>
      <c r="L59" s="40">
        <f t="shared" si="18"/>
        <v>-38.597866709940398</v>
      </c>
      <c r="M59" s="73" t="s">
        <v>149</v>
      </c>
    </row>
    <row r="60" spans="1:16347" ht="15" customHeight="1">
      <c r="A60" s="28"/>
      <c r="B60" s="29" t="s">
        <v>155</v>
      </c>
      <c r="C60" s="30">
        <f>+'Lokalna država-ek klas '!C70</f>
        <v>5378709.6899999995</v>
      </c>
      <c r="D60" s="40">
        <f t="shared" si="19"/>
        <v>0.11019010693872533</v>
      </c>
      <c r="E60" s="30">
        <f>+'Lokalna država-ek klas '!E70</f>
        <v>6000000</v>
      </c>
      <c r="F60" s="40">
        <f t="shared" si="14"/>
        <v>0.12940516757969203</v>
      </c>
      <c r="G60" s="20">
        <f t="shared" si="15"/>
        <v>-621290.31000000052</v>
      </c>
      <c r="H60" s="40">
        <f t="shared" si="16"/>
        <v>-10.354838500000014</v>
      </c>
      <c r="I60" s="30">
        <f>+'Lokalna država-ek klas '!I70</f>
        <v>5005018.9800000004</v>
      </c>
      <c r="J60" s="40">
        <f t="shared" si="20"/>
        <v>0.11957709719036698</v>
      </c>
      <c r="K60" s="20">
        <f t="shared" si="17"/>
        <v>373690.70999999903</v>
      </c>
      <c r="L60" s="40">
        <f t="shared" si="18"/>
        <v>7.466319538312689</v>
      </c>
      <c r="M60" s="76" t="s">
        <v>156</v>
      </c>
    </row>
    <row r="61" spans="1:16347" ht="15" customHeight="1" thickBot="1">
      <c r="A61" s="24"/>
      <c r="B61" s="25" t="s">
        <v>51</v>
      </c>
      <c r="C61" s="26">
        <f>+-C55-SUM(C57:C60)</f>
        <v>360092290.773</v>
      </c>
      <c r="D61" s="42">
        <f t="shared" si="19"/>
        <v>7.376975206871121</v>
      </c>
      <c r="E61" s="26">
        <f>+-E55-SUM(E57:E60)</f>
        <v>433484184.81123459</v>
      </c>
      <c r="F61" s="42">
        <f t="shared" si="14"/>
        <v>9.349182263107334</v>
      </c>
      <c r="G61" s="26">
        <f t="shared" si="15"/>
        <v>-73391894.038234591</v>
      </c>
      <c r="H61" s="42">
        <f t="shared" si="16"/>
        <v>-16.930697038046233</v>
      </c>
      <c r="I61" s="26">
        <f>+-I55-SUM(I57:I60)</f>
        <v>358368875.1501959</v>
      </c>
      <c r="J61" s="42">
        <f t="shared" si="20"/>
        <v>8.5619475141006269</v>
      </c>
      <c r="K61" s="26">
        <f t="shared" si="17"/>
        <v>1723415.6228041053</v>
      </c>
      <c r="L61" s="42">
        <f t="shared" si="18"/>
        <v>0.48090549774497049</v>
      </c>
      <c r="M61" s="77" t="s">
        <v>150</v>
      </c>
    </row>
    <row r="62" spans="1:16347" ht="13.5" customHeight="1"/>
  </sheetData>
  <sheetProtection algorithmName="SHA-512" hashValue="daUn2PVh6GR7/yLKCbGhdkcfimbOTAEpCKe+0Ulr34tYmyDXzwlfMmsOaXYVULoljCvDTbBBgfh9YJGb11oBUg==" saltValue="Gnw+ezg1rabi788edTNLXw=="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01"/>
      <c r="C4" s="101" t="s">
        <v>178</v>
      </c>
      <c r="D4" s="103" t="s">
        <v>179</v>
      </c>
    </row>
    <row r="5" spans="2:4">
      <c r="B5" s="102"/>
      <c r="C5" s="102"/>
      <c r="D5" s="104"/>
    </row>
    <row r="6" spans="2:4" ht="13.5">
      <c r="B6" s="22" t="s">
        <v>182</v>
      </c>
      <c r="C6" s="23">
        <v>51122438.960000001</v>
      </c>
      <c r="D6" s="23">
        <v>50118940.61699906</v>
      </c>
    </row>
    <row r="7" spans="2:4" ht="13.5">
      <c r="B7" s="22" t="s">
        <v>181</v>
      </c>
      <c r="C7" s="23">
        <v>59697131.339999996</v>
      </c>
      <c r="D7" s="23">
        <v>57763326.64507816</v>
      </c>
    </row>
    <row r="8" spans="2:4" ht="13.5">
      <c r="B8" s="22" t="s">
        <v>180</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Andjela Bulatovic</cp:lastModifiedBy>
  <cp:lastPrinted>2021-11-22T13:14:22Z</cp:lastPrinted>
  <dcterms:created xsi:type="dcterms:W3CDTF">2008-03-17T08:49:23Z</dcterms:created>
  <dcterms:modified xsi:type="dcterms:W3CDTF">2021-11-26T12:25:38Z</dcterms:modified>
</cp:coreProperties>
</file>