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C:\Users\milena.milovic\Desktop\Izvjestavanje\Analiza konsolidovane javne potrosnje za 2023. godinu\II kvartal\"/>
    </mc:Choice>
  </mc:AlternateContent>
  <workbookProtection workbookAlgorithmName="SHA-512" workbookHashValue="U0Zt6j3MJMiX083PeojI5Oir6JWHxlEDlMR+Z+pmAn5B5Y9btdZxnk4nGoLRhk2v/MuU3/84UU5jeSV30ev7fw==" workbookSaltValue="7mTQf/fELNkj/k3gvkzHUQ==" workbookSpinCount="100000" lockStructure="1"/>
  <bookViews>
    <workbookView xWindow="0" yWindow="0" windowWidth="7470" windowHeight="345"/>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62913"/>
  <customWorkbookViews>
    <customWorkbookView name="iva.vukovic - Personal View" guid="{E484E83A-8AE1-4ACE-A5D4-7D98A52A9B4B}" mergeInterval="0" personalView="1" maximized="1" windowWidth="1276" windowHeight="856" tabRatio="796" activeSheetId="3"/>
    <customWorkbookView name="pc - Personal View" guid="{5F444141-AB98-4370-9413-F1F0A45DC16B}" mergeInterval="0" personalView="1" maximized="1" windowWidth="1276" windowHeight="874" activeSheetId="5"/>
    <customWorkbookView name="RATKO - Personal View" guid="{A4D59F75-8091-4878-A19C-E6F7EFCC98D0}" mergeInterval="0" personalView="1" maximized="1" windowWidth="1276" windowHeight="850" activeSheetId="5"/>
  </customWorkbookViews>
  <fileRecoveryPr autoRecover="0"/>
</workbook>
</file>

<file path=xl/calcChain.xml><?xml version="1.0" encoding="utf-8"?>
<calcChain xmlns="http://schemas.openxmlformats.org/spreadsheetml/2006/main">
  <c r="L21" i="43" l="1"/>
  <c r="L20" i="43"/>
  <c r="C38" i="43" l="1"/>
  <c r="E38" i="43" l="1"/>
  <c r="E67" i="10" l="1"/>
  <c r="I67" i="10"/>
  <c r="D68" i="10" l="1"/>
  <c r="F68" i="10"/>
  <c r="I43" i="44" l="1"/>
  <c r="I38" i="43" l="1"/>
  <c r="I37" i="43" s="1"/>
  <c r="C37" i="43"/>
  <c r="E37" i="43"/>
  <c r="J73" i="10" l="1"/>
  <c r="J74" i="10"/>
  <c r="J75" i="10"/>
  <c r="I53" i="44" l="1"/>
  <c r="I60" i="43"/>
  <c r="E60" i="43" l="1"/>
  <c r="C60" i="43"/>
  <c r="C51" i="44"/>
  <c r="E43" i="44"/>
  <c r="C43" i="44"/>
  <c r="E12" i="43" l="1"/>
  <c r="F56" i="43" l="1"/>
  <c r="I12" i="43"/>
  <c r="C12" i="43" l="1"/>
  <c r="K68" i="10" l="1"/>
  <c r="K69" i="10"/>
  <c r="C8" i="44" l="1"/>
  <c r="I54" i="44" l="1"/>
  <c r="E54" i="44"/>
  <c r="C54" i="44"/>
  <c r="C7" i="10" l="1"/>
  <c r="C15" i="10"/>
  <c r="C67" i="10" l="1"/>
  <c r="E2" i="44" l="1"/>
  <c r="C2" i="44"/>
  <c r="J63" i="43"/>
  <c r="D56" i="43"/>
  <c r="F17" i="46" l="1"/>
  <c r="I17" i="46" s="1"/>
  <c r="G15" i="46"/>
  <c r="G19" i="46" s="1"/>
  <c r="F15" i="46"/>
  <c r="F19" i="46" s="1"/>
  <c r="I19" i="46" s="1"/>
  <c r="D15" i="46"/>
  <c r="D19" i="46" s="1"/>
  <c r="C15" i="46"/>
  <c r="C19" i="46" s="1"/>
  <c r="F13" i="46"/>
  <c r="I13" i="46" s="1"/>
  <c r="J11" i="46"/>
  <c r="I11" i="46"/>
  <c r="G11" i="46"/>
  <c r="J15" i="46" s="1"/>
  <c r="J19" i="46" s="1"/>
  <c r="F11" i="46"/>
  <c r="I15" i="46" s="1"/>
  <c r="F9" i="46"/>
  <c r="I9" i="46" s="1"/>
  <c r="I60" i="44" l="1"/>
  <c r="J60" i="44" s="1"/>
  <c r="E60" i="44"/>
  <c r="F60" i="44" s="1"/>
  <c r="C60" i="44"/>
  <c r="D60" i="44" s="1"/>
  <c r="I59" i="44"/>
  <c r="E59" i="44"/>
  <c r="F59" i="44" s="1"/>
  <c r="C59" i="44"/>
  <c r="I58" i="44"/>
  <c r="J58" i="44" s="1"/>
  <c r="I57" i="44"/>
  <c r="J57" i="44" s="1"/>
  <c r="E58" i="44"/>
  <c r="E57" i="44"/>
  <c r="F57" i="44" s="1"/>
  <c r="C58" i="44"/>
  <c r="C57" i="44"/>
  <c r="D57" i="44" s="1"/>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20" i="44" l="1"/>
  <c r="H37" i="44"/>
  <c r="H33" i="44"/>
  <c r="L13" i="44"/>
  <c r="G20" i="44"/>
  <c r="L20" i="44"/>
  <c r="G14" i="44"/>
  <c r="K35" i="44"/>
  <c r="G39" i="44"/>
  <c r="G10" i="44"/>
  <c r="L15" i="44"/>
  <c r="K59" i="44"/>
  <c r="L36" i="44"/>
  <c r="K32" i="44"/>
  <c r="L31" i="44"/>
  <c r="D15" i="44"/>
  <c r="G51" i="44"/>
  <c r="K15" i="44"/>
  <c r="K43" i="44"/>
  <c r="K31" i="44"/>
  <c r="D35" i="44"/>
  <c r="J20" i="44"/>
  <c r="K20" i="44"/>
  <c r="J13" i="44"/>
  <c r="H19" i="44"/>
  <c r="F20" i="44"/>
  <c r="H12" i="44"/>
  <c r="L8" i="44"/>
  <c r="L12" i="44"/>
  <c r="G13" i="44"/>
  <c r="K13" i="44"/>
  <c r="L58" i="44"/>
  <c r="K51" i="44"/>
  <c r="L51" i="44"/>
  <c r="K26" i="44"/>
  <c r="K60" i="44"/>
  <c r="L60" i="44"/>
  <c r="H58" i="44"/>
  <c r="D39" i="44"/>
  <c r="K21" i="44"/>
  <c r="J8" i="44"/>
  <c r="J12" i="44"/>
  <c r="G59" i="44"/>
  <c r="H18" i="44"/>
  <c r="G9" i="44"/>
  <c r="L35" i="44"/>
  <c r="G12" i="44"/>
  <c r="G8" i="44"/>
  <c r="H13" i="44"/>
  <c r="H10" i="44"/>
  <c r="G36" i="44"/>
  <c r="G60" i="44"/>
  <c r="L59" i="44"/>
  <c r="H8" i="44"/>
  <c r="K9" i="44"/>
  <c r="G32" i="44"/>
  <c r="H36" i="44"/>
  <c r="H51" i="44"/>
  <c r="D59" i="44"/>
  <c r="K29" i="44"/>
  <c r="J32" i="44"/>
  <c r="J15" i="44"/>
  <c r="F51" i="44"/>
  <c r="G31" i="44"/>
  <c r="F10" i="44"/>
  <c r="K58" i="44"/>
  <c r="H60" i="44"/>
  <c r="D58" i="44"/>
  <c r="L53" i="44"/>
  <c r="H32" i="44"/>
  <c r="H39" i="44"/>
  <c r="L40" i="44"/>
  <c r="K10" i="44"/>
  <c r="D10" i="44"/>
  <c r="L10" i="44"/>
  <c r="J59"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7" i="44"/>
  <c r="G58" i="44"/>
  <c r="H59" i="44"/>
  <c r="K46" i="44"/>
  <c r="K34" i="44"/>
  <c r="G29" i="44"/>
  <c r="K30" i="44"/>
  <c r="H35" i="44"/>
  <c r="D26" i="44"/>
  <c r="H26" i="44"/>
  <c r="D19" i="44"/>
  <c r="H14" i="44"/>
  <c r="D14" i="44"/>
  <c r="H16" i="44"/>
  <c r="H11" i="44"/>
  <c r="G11" i="44"/>
  <c r="D11" i="44"/>
  <c r="C7" i="44"/>
  <c r="D7" i="44" s="1"/>
  <c r="D9" i="44"/>
  <c r="L9" i="44"/>
  <c r="F58" i="44"/>
  <c r="H57" i="44"/>
  <c r="G57" i="44"/>
  <c r="L57"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K50" i="44" l="1"/>
  <c r="G50" i="44"/>
  <c r="K28" i="44"/>
  <c r="J28" i="44"/>
  <c r="H28" i="44"/>
  <c r="H50" i="44"/>
  <c r="D50" i="44"/>
  <c r="L50" i="44"/>
  <c r="G28" i="44"/>
  <c r="L28" i="44"/>
  <c r="G17" i="44"/>
  <c r="L17" i="44"/>
  <c r="K17" i="44"/>
  <c r="H17" i="44"/>
  <c r="J7" i="44"/>
  <c r="L7" i="44"/>
  <c r="K7" i="44"/>
  <c r="G7" i="44"/>
  <c r="F7" i="44"/>
  <c r="H7" i="44"/>
  <c r="J70" i="43" l="1"/>
  <c r="K70" i="43"/>
  <c r="L70" i="43"/>
  <c r="F70" i="43"/>
  <c r="G70" i="43"/>
  <c r="H70" i="43"/>
  <c r="D70" i="43"/>
  <c r="J25" i="43"/>
  <c r="K25" i="43"/>
  <c r="L25" i="43"/>
  <c r="J26" i="43"/>
  <c r="K26" i="43"/>
  <c r="L26" i="43"/>
  <c r="J27" i="43"/>
  <c r="K27" i="43"/>
  <c r="L27" i="43"/>
  <c r="G25" i="43"/>
  <c r="H25" i="43"/>
  <c r="G26" i="43"/>
  <c r="H26" i="43"/>
  <c r="G27" i="43"/>
  <c r="H27" i="43"/>
  <c r="F25" i="43"/>
  <c r="F26" i="43"/>
  <c r="F27" i="43"/>
  <c r="F28" i="43"/>
  <c r="F29" i="43"/>
  <c r="D25" i="43"/>
  <c r="D26" i="43"/>
  <c r="D27" i="43"/>
  <c r="D28" i="43"/>
  <c r="D29" i="43"/>
  <c r="J16" i="43"/>
  <c r="K16" i="43"/>
  <c r="L16" i="43"/>
  <c r="J17" i="43"/>
  <c r="K17" i="43"/>
  <c r="L17" i="43"/>
  <c r="F16" i="43"/>
  <c r="G16" i="43"/>
  <c r="H16" i="43"/>
  <c r="F17" i="43"/>
  <c r="G17" i="43"/>
  <c r="H17" i="43"/>
  <c r="D16" i="43"/>
  <c r="D17" i="43"/>
  <c r="J60" i="43"/>
  <c r="F60" i="43"/>
  <c r="K9" i="43"/>
  <c r="L9" i="43"/>
  <c r="G9" i="43"/>
  <c r="H9" i="43"/>
  <c r="F9" i="43"/>
  <c r="D9" i="43"/>
  <c r="L69" i="43"/>
  <c r="K69" i="43"/>
  <c r="J69" i="43"/>
  <c r="H69" i="43"/>
  <c r="G69" i="43"/>
  <c r="F69" i="43"/>
  <c r="D69" i="43"/>
  <c r="L68" i="43"/>
  <c r="K68" i="43"/>
  <c r="J68" i="43"/>
  <c r="H68" i="43"/>
  <c r="G68" i="43"/>
  <c r="F68" i="43"/>
  <c r="D68" i="43"/>
  <c r="L67" i="43"/>
  <c r="K67" i="43"/>
  <c r="J67" i="43"/>
  <c r="H67" i="43"/>
  <c r="G67" i="43"/>
  <c r="F67" i="43"/>
  <c r="D67" i="43"/>
  <c r="L64" i="43"/>
  <c r="K64" i="43"/>
  <c r="J64" i="43"/>
  <c r="H64" i="43"/>
  <c r="G64" i="43"/>
  <c r="F64" i="43"/>
  <c r="D64" i="43"/>
  <c r="L62" i="43"/>
  <c r="K62" i="43"/>
  <c r="J62" i="43"/>
  <c r="H62" i="43"/>
  <c r="G62" i="43"/>
  <c r="F62" i="43"/>
  <c r="D62" i="43"/>
  <c r="L61" i="43"/>
  <c r="K61" i="43"/>
  <c r="J61" i="43"/>
  <c r="H61" i="43"/>
  <c r="G61" i="43"/>
  <c r="F61" i="43"/>
  <c r="D61" i="43"/>
  <c r="L56" i="43"/>
  <c r="K56" i="43"/>
  <c r="J56" i="43"/>
  <c r="H56" i="43"/>
  <c r="G56" i="43"/>
  <c r="L54" i="43"/>
  <c r="K54" i="43"/>
  <c r="J54" i="43"/>
  <c r="H54" i="43"/>
  <c r="G54" i="43"/>
  <c r="F54" i="43"/>
  <c r="D54" i="43"/>
  <c r="L53" i="43"/>
  <c r="K53" i="43"/>
  <c r="H53" i="43"/>
  <c r="G53" i="43"/>
  <c r="F53" i="43"/>
  <c r="D53" i="43"/>
  <c r="L52" i="43"/>
  <c r="K52" i="43"/>
  <c r="J52" i="43"/>
  <c r="H52" i="43"/>
  <c r="G52" i="43"/>
  <c r="F52" i="43"/>
  <c r="D52" i="43"/>
  <c r="L51" i="43"/>
  <c r="K51" i="43"/>
  <c r="J51" i="43"/>
  <c r="H51" i="43"/>
  <c r="G51" i="43"/>
  <c r="F51" i="43"/>
  <c r="D51" i="43"/>
  <c r="L50" i="43"/>
  <c r="K50" i="43"/>
  <c r="J50" i="43"/>
  <c r="H50" i="43"/>
  <c r="G50" i="43"/>
  <c r="F50" i="43"/>
  <c r="D50" i="43"/>
  <c r="L49" i="43"/>
  <c r="K49" i="43"/>
  <c r="J49" i="43"/>
  <c r="H49" i="43"/>
  <c r="G49" i="43"/>
  <c r="F49" i="43"/>
  <c r="D49" i="43"/>
  <c r="J48" i="43"/>
  <c r="F48" i="43"/>
  <c r="D48" i="43"/>
  <c r="L47" i="43"/>
  <c r="K47" i="43"/>
  <c r="J47" i="43"/>
  <c r="H47" i="43"/>
  <c r="G47" i="43"/>
  <c r="F47" i="43"/>
  <c r="D47" i="43"/>
  <c r="L46" i="43"/>
  <c r="K46" i="43"/>
  <c r="J46" i="43"/>
  <c r="H46" i="43"/>
  <c r="G46" i="43"/>
  <c r="F46" i="43"/>
  <c r="D46" i="43"/>
  <c r="L45" i="43"/>
  <c r="K45" i="43"/>
  <c r="J45" i="43"/>
  <c r="H45" i="43"/>
  <c r="G45" i="43"/>
  <c r="F45" i="43"/>
  <c r="D45" i="43"/>
  <c r="L44" i="43"/>
  <c r="K44" i="43"/>
  <c r="J44" i="43"/>
  <c r="H44" i="43"/>
  <c r="G44" i="43"/>
  <c r="F44" i="43"/>
  <c r="D44" i="43"/>
  <c r="L43" i="43"/>
  <c r="K43" i="43"/>
  <c r="J43" i="43"/>
  <c r="H43" i="43"/>
  <c r="G43" i="43"/>
  <c r="F43" i="43"/>
  <c r="D43" i="43"/>
  <c r="L42" i="43"/>
  <c r="K42" i="43"/>
  <c r="J42" i="43"/>
  <c r="H42" i="43"/>
  <c r="G42" i="43"/>
  <c r="F42" i="43"/>
  <c r="D42" i="43"/>
  <c r="L41" i="43"/>
  <c r="K41" i="43"/>
  <c r="J41" i="43"/>
  <c r="H41" i="43"/>
  <c r="G41" i="43"/>
  <c r="F41" i="43"/>
  <c r="D41" i="43"/>
  <c r="L40" i="43"/>
  <c r="K40" i="43"/>
  <c r="J40" i="43"/>
  <c r="H40" i="43"/>
  <c r="G40" i="43"/>
  <c r="F40" i="43"/>
  <c r="D40" i="43"/>
  <c r="L39" i="43"/>
  <c r="K39" i="43"/>
  <c r="J39" i="43"/>
  <c r="H39" i="43"/>
  <c r="G39" i="43"/>
  <c r="F39" i="43"/>
  <c r="D39" i="43"/>
  <c r="L36" i="43"/>
  <c r="K36" i="43"/>
  <c r="J36" i="43"/>
  <c r="H36" i="43"/>
  <c r="G36" i="43"/>
  <c r="F36" i="43"/>
  <c r="D36" i="43"/>
  <c r="L35" i="43"/>
  <c r="K35" i="43"/>
  <c r="J35" i="43"/>
  <c r="H35" i="43"/>
  <c r="G35" i="43"/>
  <c r="F35" i="43"/>
  <c r="D35" i="43"/>
  <c r="L34" i="43"/>
  <c r="K34" i="43"/>
  <c r="J34" i="43"/>
  <c r="H34" i="43"/>
  <c r="G34" i="43"/>
  <c r="F34" i="43"/>
  <c r="D34" i="43"/>
  <c r="L33" i="43"/>
  <c r="K33" i="43"/>
  <c r="J33" i="43"/>
  <c r="H33" i="43"/>
  <c r="G33" i="43"/>
  <c r="F33" i="43"/>
  <c r="D33" i="43"/>
  <c r="L32" i="43"/>
  <c r="K32" i="43"/>
  <c r="J32" i="43"/>
  <c r="H32" i="43"/>
  <c r="G32" i="43"/>
  <c r="F32" i="43"/>
  <c r="D32" i="43"/>
  <c r="L31" i="43"/>
  <c r="K31" i="43"/>
  <c r="J31" i="43"/>
  <c r="H31" i="43"/>
  <c r="G31" i="43"/>
  <c r="F31" i="43"/>
  <c r="D31" i="43"/>
  <c r="I30" i="43"/>
  <c r="J30" i="43" s="1"/>
  <c r="E30" i="43"/>
  <c r="F30" i="43" s="1"/>
  <c r="C30" i="43"/>
  <c r="L29" i="43"/>
  <c r="K29" i="43"/>
  <c r="J29" i="43"/>
  <c r="H29" i="43"/>
  <c r="G29" i="43"/>
  <c r="L28" i="43"/>
  <c r="K28" i="43"/>
  <c r="J28" i="43"/>
  <c r="H28" i="43"/>
  <c r="G28" i="43"/>
  <c r="L23" i="43"/>
  <c r="K23" i="43"/>
  <c r="J23" i="43"/>
  <c r="H23" i="43"/>
  <c r="G23" i="43"/>
  <c r="F23" i="43"/>
  <c r="D23" i="43"/>
  <c r="L22" i="43"/>
  <c r="K22" i="43"/>
  <c r="J22" i="43"/>
  <c r="H22" i="43"/>
  <c r="G22" i="43"/>
  <c r="F22" i="43"/>
  <c r="D22" i="43"/>
  <c r="K21" i="43"/>
  <c r="J21" i="43"/>
  <c r="H21" i="43"/>
  <c r="G21" i="43"/>
  <c r="F21" i="43"/>
  <c r="D21" i="43"/>
  <c r="K20" i="43"/>
  <c r="J20" i="43"/>
  <c r="H20" i="43"/>
  <c r="G20" i="43"/>
  <c r="F20" i="43"/>
  <c r="D20" i="43"/>
  <c r="I19" i="43"/>
  <c r="J19" i="43" s="1"/>
  <c r="E19" i="43"/>
  <c r="C19" i="43"/>
  <c r="L18" i="43"/>
  <c r="K18" i="43"/>
  <c r="J18" i="43"/>
  <c r="H18" i="43"/>
  <c r="G18" i="43"/>
  <c r="F18" i="43"/>
  <c r="D18" i="43"/>
  <c r="L15" i="43"/>
  <c r="K15" i="43"/>
  <c r="J15" i="43"/>
  <c r="H15" i="43"/>
  <c r="G15" i="43"/>
  <c r="F15" i="43"/>
  <c r="D15" i="43"/>
  <c r="L14" i="43"/>
  <c r="K14" i="43"/>
  <c r="J14" i="43"/>
  <c r="H14" i="43"/>
  <c r="G14" i="43"/>
  <c r="F14" i="43"/>
  <c r="D14" i="43"/>
  <c r="L13" i="43"/>
  <c r="K13" i="43"/>
  <c r="J13" i="43"/>
  <c r="H13" i="43"/>
  <c r="G13" i="43"/>
  <c r="F13" i="43"/>
  <c r="D13" i="43"/>
  <c r="J12" i="43"/>
  <c r="F12" i="43"/>
  <c r="D12" i="43"/>
  <c r="L11" i="43"/>
  <c r="K11" i="43"/>
  <c r="H11" i="43"/>
  <c r="G11" i="43"/>
  <c r="F11" i="43"/>
  <c r="D11" i="43"/>
  <c r="L10" i="43"/>
  <c r="K10" i="43"/>
  <c r="H10" i="43"/>
  <c r="G10" i="43"/>
  <c r="F10" i="43"/>
  <c r="D10" i="43"/>
  <c r="L8" i="43"/>
  <c r="K8" i="43"/>
  <c r="H8" i="43"/>
  <c r="G8" i="43"/>
  <c r="F8" i="43"/>
  <c r="D8" i="43"/>
  <c r="I7" i="43"/>
  <c r="E7" i="43"/>
  <c r="C7" i="43"/>
  <c r="F19" i="43" l="1"/>
  <c r="E6" i="43"/>
  <c r="K7" i="43"/>
  <c r="C6" i="43"/>
  <c r="C55" i="43" s="1"/>
  <c r="F14" i="46"/>
  <c r="I6" i="43"/>
  <c r="I55" i="43" s="1"/>
  <c r="L60" i="43"/>
  <c r="K30" i="43"/>
  <c r="K38" i="43"/>
  <c r="K19" i="43"/>
  <c r="K48" i="43"/>
  <c r="G30" i="43"/>
  <c r="K12" i="43"/>
  <c r="G19" i="43"/>
  <c r="H38" i="43"/>
  <c r="D38" i="43"/>
  <c r="L38" i="43"/>
  <c r="F7" i="43"/>
  <c r="L12" i="43"/>
  <c r="J37" i="43"/>
  <c r="J38" i="43"/>
  <c r="G48" i="43"/>
  <c r="L48" i="43"/>
  <c r="L19" i="43"/>
  <c r="H19" i="43"/>
  <c r="D19" i="43"/>
  <c r="H48" i="43"/>
  <c r="L7" i="43"/>
  <c r="J7" i="43"/>
  <c r="H12" i="43"/>
  <c r="L30" i="43"/>
  <c r="H30" i="43"/>
  <c r="D30" i="43"/>
  <c r="F37" i="43"/>
  <c r="F38" i="43"/>
  <c r="G7" i="43"/>
  <c r="G60" i="43"/>
  <c r="K60" i="43"/>
  <c r="D7" i="43"/>
  <c r="H7" i="43"/>
  <c r="G12" i="43"/>
  <c r="G38" i="43"/>
  <c r="D60" i="43"/>
  <c r="H60" i="43"/>
  <c r="K73" i="10"/>
  <c r="L73" i="10"/>
  <c r="K74" i="10"/>
  <c r="L74" i="10"/>
  <c r="K75" i="10"/>
  <c r="L75" i="10"/>
  <c r="G73" i="10"/>
  <c r="G74" i="10"/>
  <c r="G75" i="10"/>
  <c r="H73" i="10"/>
  <c r="H74" i="10"/>
  <c r="H75" i="10"/>
  <c r="F73" i="10"/>
  <c r="F74" i="10"/>
  <c r="F75" i="10"/>
  <c r="D73" i="10"/>
  <c r="D74" i="10"/>
  <c r="D75" i="10"/>
  <c r="J6" i="43" l="1"/>
  <c r="I59" i="43"/>
  <c r="J59" i="43" s="1"/>
  <c r="F6" i="43"/>
  <c r="E59" i="43"/>
  <c r="F59" i="43" s="1"/>
  <c r="F10" i="46"/>
  <c r="C59" i="43"/>
  <c r="H37" i="43"/>
  <c r="D37" i="43"/>
  <c r="G6" i="43"/>
  <c r="L6" i="43"/>
  <c r="D6" i="43"/>
  <c r="G10" i="46" s="1"/>
  <c r="H6" i="43"/>
  <c r="K6" i="43"/>
  <c r="G37" i="43"/>
  <c r="E55" i="43"/>
  <c r="L37" i="43"/>
  <c r="K37" i="43"/>
  <c r="J68" i="10"/>
  <c r="L68" i="10"/>
  <c r="J69" i="10"/>
  <c r="L69" i="10"/>
  <c r="J70" i="10"/>
  <c r="K70" i="10"/>
  <c r="L70" i="10"/>
  <c r="G68" i="10"/>
  <c r="H68" i="10"/>
  <c r="G69" i="10"/>
  <c r="H69" i="10"/>
  <c r="G70" i="10"/>
  <c r="H70" i="10"/>
  <c r="F69" i="10"/>
  <c r="F70" i="10"/>
  <c r="D69" i="10"/>
  <c r="D70" i="10"/>
  <c r="J67" i="10"/>
  <c r="H67" i="10"/>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8" i="10"/>
  <c r="J59" i="10"/>
  <c r="J60" i="10"/>
  <c r="J61" i="10"/>
  <c r="I50" i="10"/>
  <c r="I40" i="10"/>
  <c r="H41" i="10"/>
  <c r="H42" i="10"/>
  <c r="H43" i="10"/>
  <c r="H44" i="10"/>
  <c r="H45" i="10"/>
  <c r="H46" i="10"/>
  <c r="H47" i="10"/>
  <c r="H48" i="10"/>
  <c r="H49" i="10"/>
  <c r="H51" i="10"/>
  <c r="H52" i="10"/>
  <c r="H53" i="10"/>
  <c r="H54" i="10"/>
  <c r="H55" i="10"/>
  <c r="H56" i="10"/>
  <c r="H57" i="10"/>
  <c r="H58" i="10"/>
  <c r="H59" i="10"/>
  <c r="H60"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C20" i="10"/>
  <c r="F18" i="46" l="1"/>
  <c r="G14" i="46"/>
  <c r="C39" i="10"/>
  <c r="C22" i="44"/>
  <c r="D22" i="44" s="1"/>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F55" i="43"/>
  <c r="L59" i="43"/>
  <c r="H59" i="43"/>
  <c r="D59" i="43"/>
  <c r="K59" i="43"/>
  <c r="G59" i="43"/>
  <c r="I57" i="43"/>
  <c r="J55" i="43"/>
  <c r="K55" i="43"/>
  <c r="G55" i="43"/>
  <c r="C57" i="43"/>
  <c r="L55" i="43"/>
  <c r="D55" i="43"/>
  <c r="G18" i="46" s="1"/>
  <c r="H55" i="43"/>
  <c r="L50" i="10"/>
  <c r="K40" i="10"/>
  <c r="D67" i="10"/>
  <c r="K50" i="10"/>
  <c r="G40" i="10"/>
  <c r="G67" i="10"/>
  <c r="L67" i="10"/>
  <c r="K67" i="10"/>
  <c r="G50" i="10"/>
  <c r="D40" i="10"/>
  <c r="D50" i="10"/>
  <c r="H50" i="10"/>
  <c r="I39" i="10"/>
  <c r="J39" i="10" s="1"/>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I66" i="10" l="1"/>
  <c r="J66" i="10" s="1"/>
  <c r="F6" i="10"/>
  <c r="E66" i="10"/>
  <c r="F66" i="10" s="1"/>
  <c r="C66" i="10"/>
  <c r="H22" i="44"/>
  <c r="C6" i="44"/>
  <c r="C10" i="46"/>
  <c r="C62" i="10"/>
  <c r="C64" i="10" s="1"/>
  <c r="C65" i="10" s="1"/>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C65" i="43"/>
  <c r="C71" i="43" s="1"/>
  <c r="C66" i="43" s="1"/>
  <c r="K57" i="43"/>
  <c r="H57" i="43"/>
  <c r="G57" i="43"/>
  <c r="L57" i="43"/>
  <c r="D57" i="43"/>
  <c r="I65" i="43"/>
  <c r="I71" i="43" s="1"/>
  <c r="J57" i="43"/>
  <c r="I58" i="43"/>
  <c r="J58" i="43" s="1"/>
  <c r="E65" i="43"/>
  <c r="E71" i="43" s="1"/>
  <c r="F57" i="43"/>
  <c r="E58" i="43"/>
  <c r="F58" i="43" s="1"/>
  <c r="E62" i="10"/>
  <c r="K39" i="10"/>
  <c r="H39" i="10"/>
  <c r="D39" i="10"/>
  <c r="D14" i="46" s="1"/>
  <c r="G39" i="10"/>
  <c r="L39" i="10"/>
  <c r="J6" i="10"/>
  <c r="I62" i="10"/>
  <c r="L6" i="10"/>
  <c r="K6" i="10"/>
  <c r="H6" i="10"/>
  <c r="D6" i="10"/>
  <c r="D10" i="46" s="1"/>
  <c r="G6" i="10"/>
  <c r="D6" i="44" l="1"/>
  <c r="J10" i="46" s="1"/>
  <c r="E49" i="44"/>
  <c r="F49" i="44" s="1"/>
  <c r="K66" i="10"/>
  <c r="I49" i="44"/>
  <c r="J49" i="44" s="1"/>
  <c r="G66" i="10"/>
  <c r="G6" i="44"/>
  <c r="C49" i="44"/>
  <c r="D49" i="44" s="1"/>
  <c r="I10" i="46"/>
  <c r="C45" i="44"/>
  <c r="D45" i="44" s="1"/>
  <c r="J18" i="46" s="1"/>
  <c r="K6" i="44"/>
  <c r="G27" i="44"/>
  <c r="C18" i="46"/>
  <c r="H6" i="44"/>
  <c r="L6" i="44"/>
  <c r="K27" i="44"/>
  <c r="L27" i="44"/>
  <c r="J6" i="44"/>
  <c r="I45" i="44"/>
  <c r="H27" i="44"/>
  <c r="F6" i="44"/>
  <c r="E45" i="44"/>
  <c r="J65" i="43"/>
  <c r="F65" i="43"/>
  <c r="L65" i="43"/>
  <c r="H65" i="43"/>
  <c r="D65" i="43"/>
  <c r="K65" i="43"/>
  <c r="G65" i="43"/>
  <c r="L58" i="43"/>
  <c r="H58" i="43"/>
  <c r="D58" i="43"/>
  <c r="K58" i="43"/>
  <c r="G58" i="43"/>
  <c r="E64" i="10"/>
  <c r="E71" i="10" s="1"/>
  <c r="F62" i="10"/>
  <c r="L62" i="10"/>
  <c r="H62" i="10"/>
  <c r="C76" i="10"/>
  <c r="D62" i="10"/>
  <c r="D18" i="46" s="1"/>
  <c r="K62" i="10"/>
  <c r="G62" i="10"/>
  <c r="J62" i="10"/>
  <c r="I64" i="10"/>
  <c r="I71" i="10" s="1"/>
  <c r="H66" i="10"/>
  <c r="L66" i="10"/>
  <c r="D66" i="10"/>
  <c r="I18" i="46" l="1"/>
  <c r="G45" i="44"/>
  <c r="C47" i="44"/>
  <c r="C48" i="44" s="1"/>
  <c r="L45" i="44"/>
  <c r="K45" i="44"/>
  <c r="K49" i="44"/>
  <c r="H49" i="44"/>
  <c r="L49" i="44"/>
  <c r="J45" i="44"/>
  <c r="I47" i="44"/>
  <c r="H45" i="44"/>
  <c r="G49" i="44"/>
  <c r="E47" i="44"/>
  <c r="F45" i="44"/>
  <c r="F71" i="43"/>
  <c r="E66" i="43"/>
  <c r="F66" i="43" s="1"/>
  <c r="J71" i="43"/>
  <c r="I66" i="43"/>
  <c r="J66" i="43" s="1"/>
  <c r="I76" i="10"/>
  <c r="J71" i="10"/>
  <c r="K71" i="10"/>
  <c r="L71" i="10"/>
  <c r="G71" i="10"/>
  <c r="H71" i="10"/>
  <c r="D71" i="10"/>
  <c r="E76" i="10"/>
  <c r="F71" i="10"/>
  <c r="J64" i="10"/>
  <c r="I65" i="10"/>
  <c r="J65" i="10" s="1"/>
  <c r="H64" i="10"/>
  <c r="D64" i="10"/>
  <c r="G64" i="10"/>
  <c r="K64" i="10"/>
  <c r="L64" i="10"/>
  <c r="F64" i="10"/>
  <c r="E65" i="10"/>
  <c r="H47" i="44" l="1"/>
  <c r="C55" i="44"/>
  <c r="D55" i="44" s="1"/>
  <c r="D47" i="44"/>
  <c r="L47" i="44"/>
  <c r="K47" i="44"/>
  <c r="J47" i="44"/>
  <c r="I48" i="44"/>
  <c r="J48" i="44" s="1"/>
  <c r="I55" i="44"/>
  <c r="G47" i="44"/>
  <c r="E55" i="44"/>
  <c r="E48" i="44"/>
  <c r="F48" i="44" s="1"/>
  <c r="F47" i="44"/>
  <c r="D48" i="44"/>
  <c r="D76" i="10"/>
  <c r="G76" i="10"/>
  <c r="K76" i="10"/>
  <c r="H76" i="10"/>
  <c r="L76" i="10"/>
  <c r="E72" i="10"/>
  <c r="F72" i="10" s="1"/>
  <c r="F76" i="10"/>
  <c r="I72" i="10"/>
  <c r="J72" i="10" s="1"/>
  <c r="J76" i="10"/>
  <c r="D65" i="10"/>
  <c r="H65" i="10"/>
  <c r="L65" i="10"/>
  <c r="K65" i="10"/>
  <c r="G65" i="10"/>
  <c r="F65" i="10"/>
  <c r="C61" i="44" l="1"/>
  <c r="D61" i="44" s="1"/>
  <c r="G55" i="44"/>
  <c r="E61" i="44"/>
  <c r="K55" i="44"/>
  <c r="I61" i="44"/>
  <c r="L48" i="44"/>
  <c r="H48" i="44"/>
  <c r="K48" i="44"/>
  <c r="J55" i="44"/>
  <c r="L55" i="44"/>
  <c r="G48" i="44"/>
  <c r="H55" i="44"/>
  <c r="F55" i="44"/>
  <c r="K72" i="10"/>
  <c r="D72" i="10"/>
  <c r="H72" i="10"/>
  <c r="L72" i="10"/>
  <c r="G72" i="10"/>
  <c r="L61" i="44" l="1"/>
  <c r="C56" i="44"/>
  <c r="D56" i="44" s="1"/>
  <c r="H61" i="44"/>
  <c r="K61" i="44"/>
  <c r="J61" i="44"/>
  <c r="I56" i="44"/>
  <c r="J56" i="44" s="1"/>
  <c r="F61" i="44"/>
  <c r="E56" i="44"/>
  <c r="F56" i="44" s="1"/>
  <c r="G61" i="44"/>
  <c r="L56" i="44" l="1"/>
  <c r="K56" i="44"/>
  <c r="G56" i="44"/>
  <c r="H56" i="44"/>
  <c r="K71" i="43"/>
  <c r="L71" i="43"/>
  <c r="H71" i="43"/>
  <c r="D71" i="43"/>
  <c r="K66" i="43"/>
  <c r="G71" i="43"/>
  <c r="D66" i="43" l="1"/>
  <c r="L66" i="43"/>
  <c r="G66" i="43"/>
  <c r="H66" i="43"/>
</calcChain>
</file>

<file path=xl/sharedStrings.xml><?xml version="1.0" encoding="utf-8"?>
<sst xmlns="http://schemas.openxmlformats.org/spreadsheetml/2006/main" count="460" uniqueCount="195">
  <si>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</si>
  <si>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</si>
  <si>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</si>
  <si>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</si>
  <si>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</si>
  <si>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</si>
  <si>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</si>
  <si>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</si>
  <si>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</si>
  <si>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</si>
  <si>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</si>
  <si>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</si>
  <si>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</si>
  <si>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</si>
  <si>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</si>
  <si>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</si>
  <si>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</si>
  <si>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</si>
  <si>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</si>
  <si>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</si>
  <si>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</si>
  <si>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</si>
  <si>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</si>
  <si>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</si>
  <si>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</si>
  <si>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</si>
  <si>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</si>
  <si>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</si>
  <si>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</si>
  <si>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</si>
  <si>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</si>
  <si>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</si>
  <si>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</si>
  <si>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</si>
  <si>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</si>
  <si>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</si>
  <si>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</si>
  <si>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</si>
  <si>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</si>
  <si>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</si>
  <si>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</si>
  <si>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</si>
  <si>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</si>
  <si>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</si>
  <si>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</si>
  <si>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</si>
  <si>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</si>
  <si>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</si>
  <si>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</si>
  <si>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</si>
  <si>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Donacije</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</si>
  <si>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</si>
  <si>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</si>
  <si>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</si>
  <si>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</si>
  <si>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</si>
  <si>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</si>
  <si>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</si>
  <si>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</si>
  <si>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</si>
  <si>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</si>
  <si>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Primici od otplate kredita</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</si>
  <si>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</si>
  <si>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</si>
  <si>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</si>
  <si>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</si>
  <si>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</si>
  <si>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</si>
  <si>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</si>
  <si>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</si>
  <si>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uređivanje i izgradnju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</si>
  <si>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</si>
  <si>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</si>
  <si>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</si>
  <si>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</si>
  <si>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</si>
  <si>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</si>
  <si>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</si>
  <si>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</si>
  <si>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</si>
  <si>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</si>
  <si>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</si>
  <si>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</si>
  <si>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</si>
  <si>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</si>
  <si>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</si>
  <si>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</si>
  <si>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</si>
  <si>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</si>
  <si>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</si>
  <si>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</si>
  <si>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</si>
  <si>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</si>
  <si>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</si>
  <si>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</si>
  <si>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</si>
  <si>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</si>
  <si>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</si>
  <si>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</si>
  <si>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</si>
  <si>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</si>
  <si>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</si>
  <si>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</si>
  <si>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</si>
  <si>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</si>
  <si>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</si>
  <si>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</si>
  <si>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</si>
  <si>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</si>
  <si>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</si>
  <si>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</si>
  <si>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</si>
  <si>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</si>
  <si>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</si>
  <si>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</si>
  <si>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</si>
  <si>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</si>
  <si>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</si>
  <si>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</si>
  <si>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</si>
  <si>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</si>
  <si>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</si>
  <si>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</si>
  <si>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</si>
  <si>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</si>
  <si>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</si>
  <si>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</si>
  <si>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</si>
  <si>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</si>
  <si>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</si>
  <si>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</si>
  <si>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</si>
  <si>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</si>
  <si>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</si>
  <si>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</si>
  <si>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</si>
  <si>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</si>
  <si>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</si>
  <si>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</si>
  <si>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</si>
  <si>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</si>
  <si>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</si>
  <si>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</si>
  <si>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</si>
  <si>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</si>
  <si>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</si>
  <si>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</si>
  <si>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</si>
  <si>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</si>
  <si>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</si>
  <si>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</si>
  <si>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</si>
  <si>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</si>
  <si>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</si>
  <si>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</si>
  <si>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</si>
  <si>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</si>
  <si>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Registration duties</t>
  </si>
  <si>
    <t>Residential duties</t>
  </si>
  <si>
    <t>Fees for usage of construction land</t>
  </si>
  <si>
    <t>Fee for landscaping and construction</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</si>
  <si>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</si>
  <si>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</si>
  <si>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</si>
  <si>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</si>
  <si>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</si>
  <si>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</si>
  <si>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</si>
  <si>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</si>
  <si>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</si>
  <si>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</si>
  <si>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</si>
  <si>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</si>
  <si>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</si>
  <si>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</si>
  <si>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</si>
  <si>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</si>
  <si>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</si>
  <si>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</si>
  <si>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</si>
  <si>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</si>
  <si>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</si>
  <si>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Q 1 2021</t>
  </si>
  <si>
    <t>Plan Q 1 2021</t>
  </si>
  <si>
    <t>Q 1  2020</t>
  </si>
  <si>
    <t>Otplata hartija od vrijednosti i kredita rezidentima</t>
  </si>
  <si>
    <t>Otplata hartija od vrijednosti i kredita nerezidentima</t>
  </si>
  <si>
    <t>Q2  2021</t>
  </si>
  <si>
    <t>Plan Q2 2022</t>
  </si>
  <si>
    <t>Q2 2022</t>
  </si>
  <si>
    <t>Q 2 2022</t>
  </si>
  <si>
    <t>Plan Q 2 2022</t>
  </si>
  <si>
    <t>Q 2 2021</t>
  </si>
  <si>
    <t xml:space="preserve">Ministarstvo finansija / Ministry of finance </t>
  </si>
  <si>
    <t>Local utility duties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</si>
</sst>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 numFmtId="178" formatCode="0.00,,"/>
  </numFmts>
  <fonts count="31">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15">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0" fontId="18" fillId="5" borderId="5"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178" fontId="3" fillId="0" borderId="0" xfId="27" applyNumberFormat="1" applyFont="1"/>
    <xf numFmtId="0" fontId="16" fillId="2" borderId="5" xfId="0" applyFont="1" applyFill="1" applyBorder="1"/>
    <xf numFmtId="0" fontId="16" fillId="2" borderId="1" xfId="0" applyFont="1" applyFill="1" applyBorder="1"/>
    <xf numFmtId="174" fontId="16" fillId="2" borderId="1" xfId="0" applyNumberFormat="1" applyFont="1" applyFill="1" applyBorder="1"/>
    <xf numFmtId="0" fontId="16" fillId="2" borderId="6" xfId="0" applyFont="1" applyFill="1" applyBorder="1"/>
    <xf numFmtId="0" fontId="16" fillId="0" borderId="5" xfId="0" applyFont="1" applyFill="1" applyBorder="1"/>
    <xf numFmtId="0" fontId="16" fillId="0" borderId="1" xfId="0" applyFont="1" applyFill="1" applyBorder="1"/>
    <xf numFmtId="164" fontId="16" fillId="0" borderId="1" xfId="0" applyNumberFormat="1" applyFont="1" applyFill="1" applyBorder="1"/>
    <xf numFmtId="174" fontId="16" fillId="0" borderId="1" xfId="0" applyNumberFormat="1" applyFont="1" applyFill="1" applyBorder="1"/>
    <xf numFmtId="0" fontId="16" fillId="0" borderId="6" xfId="0" applyFont="1" applyFill="1" applyBorder="1"/>
    <xf numFmtId="0" fontId="19" fillId="6" borderId="0" xfId="0" applyFont="1" applyFill="1" applyBorder="1" applyAlignment="1" applyProtection="1">
      <alignment horizontal="center" vertical="center" wrapText="1"/>
      <protection hidden="1"/>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cellStyle name="1 indent 2" xfId="41"/>
    <cellStyle name="2 indents" xfId="2"/>
    <cellStyle name="2 indents 2" xfId="42"/>
    <cellStyle name="3 indents" xfId="3"/>
    <cellStyle name="3 indents 2" xfId="43"/>
    <cellStyle name="4 indents" xfId="4"/>
    <cellStyle name="4 indents 2" xfId="44"/>
    <cellStyle name="Currency 2" xfId="60"/>
    <cellStyle name="Date" xfId="5"/>
    <cellStyle name="Excel Built-in Normal" xfId="61"/>
    <cellStyle name="F2" xfId="6"/>
    <cellStyle name="F3" xfId="7"/>
    <cellStyle name="F4" xfId="8"/>
    <cellStyle name="F5" xfId="9"/>
    <cellStyle name="F6" xfId="10"/>
    <cellStyle name="F7" xfId="11"/>
    <cellStyle name="F8" xfId="12"/>
    <cellStyle name="Fixed" xfId="13"/>
    <cellStyle name="HEADING1" xfId="14"/>
    <cellStyle name="HEADING2" xfId="15"/>
    <cellStyle name="imf-one decimal" xfId="16"/>
    <cellStyle name="imf-one decimal 2" xfId="45"/>
    <cellStyle name="imf-zero decimal" xfId="17"/>
    <cellStyle name="imf-zero decimal 2" xfId="46"/>
    <cellStyle name="Label" xfId="18"/>
    <cellStyle name="Normal" xfId="0" builtinId="0"/>
    <cellStyle name="Normal - Style1" xfId="19"/>
    <cellStyle name="Normal - Style2" xfId="20"/>
    <cellStyle name="Normal - Style3" xfId="21"/>
    <cellStyle name="Normal 10" xfId="22"/>
    <cellStyle name="Normal 10 2" xfId="54"/>
    <cellStyle name="Normal 11" xfId="23"/>
    <cellStyle name="Normal 11 2" xfId="55"/>
    <cellStyle name="Normal 12" xfId="24"/>
    <cellStyle name="Normal 12 2" xfId="56"/>
    <cellStyle name="Normal 13" xfId="40"/>
    <cellStyle name="Normal 15" xfId="25"/>
    <cellStyle name="Normal 16" xfId="26"/>
    <cellStyle name="Normal 2" xfId="27"/>
    <cellStyle name="Normal 2 2" xfId="28"/>
    <cellStyle name="Normal 2 2 2" xfId="59"/>
    <cellStyle name="Normal 3" xfId="29"/>
    <cellStyle name="Normal 4" xfId="30"/>
    <cellStyle name="Normal 4 2" xfId="57"/>
    <cellStyle name="Normal 4 3" xfId="48"/>
    <cellStyle name="Normal 48" xfId="31"/>
    <cellStyle name="Normal 5" xfId="32"/>
    <cellStyle name="Normal 5 2" xfId="49"/>
    <cellStyle name="Normal 6" xfId="33"/>
    <cellStyle name="Normal 6 2" xfId="50"/>
    <cellStyle name="Normal 7" xfId="34"/>
    <cellStyle name="Normal 7 2" xfId="51"/>
    <cellStyle name="Normal 8" xfId="35"/>
    <cellStyle name="Normal 8 2" xfId="52"/>
    <cellStyle name="Normal 9" xfId="36"/>
    <cellStyle name="Normal 9 2" xfId="53"/>
    <cellStyle name="Obično_KnjigaZIKS i Min pomorstva i saobracaja" xfId="37"/>
    <cellStyle name="Percent 2" xfId="58"/>
    <cellStyle name="percentage difference" xfId="38"/>
    <cellStyle name="percentage difference 2" xfId="47"/>
    <cellStyle name="Publication"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r>
            <a:rPr lang="sr-Latn-ME" sz="1100" b="0" i="0" baseline="0">
              <a:solidFill>
                <a:schemeClr val="dk1"/>
              </a:solidFill>
              <a:effectLst/>
              <a:latin typeface="+mn-lt"/>
              <a:ea typeface="+mn-ea"/>
              <a:cs typeface="+mn-cs"/>
            </a:rPr>
            <a:t>Plan prihoda i rashoda pripremljen je u skladu sa Zakonom o budžetu za 2022. godinu.</a:t>
          </a:r>
        </a:p>
        <a:p>
          <a:pPr marL="0" marR="0" lvl="0" indent="0" algn="l" defTabSz="914400" eaLnBrk="1" fontAlgn="auto" latinLnBrk="0" hangingPunct="1">
            <a:lnSpc>
              <a:spcPct val="100000"/>
            </a:lnSpc>
            <a:spcBef>
              <a:spcPts val="0"/>
            </a:spcBef>
            <a:spcAft>
              <a:spcPts val="0"/>
            </a:spcAft>
            <a:buClrTx/>
            <a:buSzTx/>
            <a:buFontTx/>
            <a:buNone/>
            <a:tabLst/>
            <a:defRPr/>
          </a:pP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revenues and expenditures was prepared in accordance with the Budget Law for 2022.</a:t>
          </a:r>
        </a:p>
        <a:p>
          <a:pPr marL="0" marR="0" lvl="0" indent="0" defTabSz="914400" eaLnBrk="1" fontAlgn="auto" latinLnBrk="0" hangingPunct="1">
            <a:lnSpc>
              <a:spcPct val="100000"/>
            </a:lnSpc>
            <a:spcBef>
              <a:spcPts val="0"/>
            </a:spcBef>
            <a:spcAft>
              <a:spcPts val="0"/>
            </a:spcAft>
            <a:buClrTx/>
            <a:buSzTx/>
            <a:buFontTx/>
            <a:buNone/>
            <a:tabLst/>
            <a:defRPr/>
          </a:pP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tabSelected="1" workbookViewId="0">
      <selection activeCell="C23" sqref="C23"/>
    </sheetView>
  </sheetViews>
  <sheetFormatPr defaultRowHeight="12.75"/>
  <cols>
    <col min="4" max="4" width="23" customWidth="1"/>
    <col min="7" max="7" width="24.28515625" customWidth="1"/>
    <col min="10" max="10" width="26.42578125" customWidth="1"/>
  </cols>
  <sheetData>
    <row r="2" spans="2:11">
      <c r="D2" s="67" t="s">
        <v>172</v>
      </c>
    </row>
    <row r="3" spans="2:11">
      <c r="D3" s="67" t="s">
        <v>193</v>
      </c>
    </row>
    <row r="4" spans="2:11">
      <c r="D4" s="67" t="s">
        <v>173</v>
      </c>
    </row>
    <row r="5" spans="2:11" ht="13.5" thickBot="1"/>
    <row r="6" spans="2:11">
      <c r="B6" s="45"/>
      <c r="C6" s="46"/>
      <c r="D6" s="46"/>
      <c r="E6" s="46"/>
      <c r="F6" s="46"/>
      <c r="G6" s="46"/>
      <c r="H6" s="46"/>
      <c r="I6" s="46"/>
      <c r="J6" s="46"/>
      <c r="K6" s="47"/>
    </row>
    <row r="7" spans="2:11">
      <c r="B7" s="48"/>
      <c r="C7" s="100" t="s">
        <v>166</v>
      </c>
      <c r="D7" s="100"/>
      <c r="E7" s="49"/>
      <c r="F7" s="100" t="s">
        <v>167</v>
      </c>
      <c r="G7" s="100"/>
      <c r="H7" s="49"/>
      <c r="I7" s="100" t="s">
        <v>168</v>
      </c>
      <c r="J7" s="100"/>
      <c r="K7" s="50"/>
    </row>
    <row r="8" spans="2:11">
      <c r="B8" s="48"/>
      <c r="C8" s="51"/>
      <c r="D8" s="49"/>
      <c r="E8" s="49"/>
      <c r="F8" s="49"/>
      <c r="G8" s="49"/>
      <c r="H8" s="49"/>
      <c r="I8" s="49"/>
      <c r="J8" s="49"/>
      <c r="K8" s="50"/>
    </row>
    <row r="9" spans="2:11" ht="15">
      <c r="B9" s="48"/>
      <c r="C9" s="52" t="s">
        <v>169</v>
      </c>
      <c r="D9" s="53"/>
      <c r="E9" s="53"/>
      <c r="F9" s="52" t="str">
        <f>+C9</f>
        <v>Prihodi/Revenues</v>
      </c>
      <c r="G9" s="54"/>
      <c r="H9" s="55"/>
      <c r="I9" s="52" t="str">
        <f>+F9</f>
        <v>Prihodi/Revenues</v>
      </c>
      <c r="J9" s="54"/>
      <c r="K9" s="50"/>
    </row>
    <row r="10" spans="2:11">
      <c r="B10" s="48"/>
      <c r="C10" s="56">
        <f>+'Centralna država-ek klas'!C6</f>
        <v>922394854.23999989</v>
      </c>
      <c r="D10" s="57">
        <f>+'Centralna država-ek klas'!D6</f>
        <v>17.382686081712649</v>
      </c>
      <c r="E10" s="49"/>
      <c r="F10" s="58">
        <f>+'Lokalna država-ek klas '!C6</f>
        <v>99702604.340000004</v>
      </c>
      <c r="G10" s="57">
        <f>+'Lokalna država-ek klas '!D6</f>
        <v>1.8789123386853612</v>
      </c>
      <c r="H10" s="55"/>
      <c r="I10" s="58">
        <f>+'Opšta država-ek klas'!C6</f>
        <v>1022097458.58</v>
      </c>
      <c r="J10" s="57">
        <f>+'Opšta država-ek klas'!D6</f>
        <v>19.261598420398009</v>
      </c>
      <c r="K10" s="50"/>
    </row>
    <row r="11" spans="2:11">
      <c r="B11" s="48"/>
      <c r="C11" s="59" t="s">
        <v>164</v>
      </c>
      <c r="D11" s="59" t="s">
        <v>165</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170</v>
      </c>
      <c r="D13" s="55"/>
      <c r="E13" s="49"/>
      <c r="F13" s="52" t="str">
        <f>+C13</f>
        <v>Rashodi/Expenditures</v>
      </c>
      <c r="G13" s="54"/>
      <c r="H13" s="55"/>
      <c r="I13" s="52" t="str">
        <f>+F13</f>
        <v>Rashodi/Expenditures</v>
      </c>
      <c r="J13" s="54"/>
      <c r="K13" s="50"/>
    </row>
    <row r="14" spans="2:11">
      <c r="B14" s="48"/>
      <c r="C14" s="56">
        <f>+'Centralna država-ek klas'!C39</f>
        <v>967466892.96999991</v>
      </c>
      <c r="D14" s="57">
        <f>+'Centralna država-ek klas'!D39</f>
        <v>18.232076228139604</v>
      </c>
      <c r="E14" s="49"/>
      <c r="F14" s="58">
        <f>+'Lokalna država-ek klas '!C37</f>
        <v>137592486.3536</v>
      </c>
      <c r="G14" s="57">
        <f>+'Lokalna država-ek klas '!D37</f>
        <v>2.5929535344791197</v>
      </c>
      <c r="H14" s="55"/>
      <c r="I14" s="58">
        <f>+'Opšta država-ek klas'!C27</f>
        <v>1105059379.3236001</v>
      </c>
      <c r="J14" s="57">
        <f>+'Opšta država-ek klas'!D27</f>
        <v>20.825029762618726</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171</v>
      </c>
      <c r="D17" s="49"/>
      <c r="E17" s="49"/>
      <c r="F17" s="52" t="str">
        <f>+C17</f>
        <v>Budžetski bilans/ Budget balance</v>
      </c>
      <c r="G17" s="54"/>
      <c r="H17" s="55"/>
      <c r="I17" s="52" t="str">
        <f>+F17</f>
        <v>Budžetski bilans/ Budget balance</v>
      </c>
      <c r="J17" s="54"/>
      <c r="K17" s="50"/>
    </row>
    <row r="18" spans="2:11">
      <c r="B18" s="48"/>
      <c r="C18" s="56">
        <f>+'Centralna država-ek klas'!C62</f>
        <v>-45072038.730000019</v>
      </c>
      <c r="D18" s="57">
        <f>+'Centralna država-ek klas'!D62</f>
        <v>-0.84939014642695654</v>
      </c>
      <c r="E18" s="49"/>
      <c r="F18" s="58">
        <f>+'Lokalna država-ek klas '!C55</f>
        <v>-37889882.013599992</v>
      </c>
      <c r="G18" s="57">
        <f>+'Lokalna država-ek klas '!D55</f>
        <v>-0.71404119579375835</v>
      </c>
      <c r="H18" s="55"/>
      <c r="I18" s="58">
        <f>+'Opšta država-ek klas'!C45</f>
        <v>-82961920.743600011</v>
      </c>
      <c r="J18" s="57">
        <f>+'Opšta država-ek klas'!D45</f>
        <v>-1.5634313422207149</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41" spans="19:19" ht="15">
      <c r="S41" s="68"/>
    </row>
    <row r="42" spans="19:19" ht="15">
      <c r="S42" s="68"/>
    </row>
  </sheetData>
  <sheetProtection algorithmName="SHA-512" hashValue="keCGDl44/t7rE0sT32WdlJ7h1HA14j/cFo3aeWS2K+q2lZEuyjHz0e9qoeTR48YY0/mAUZtVKQ2XHPt6SM0Xxw==" saltValue="yB7fanGqaHDVWtVF27BvRQ=="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B77"/>
  <sheetViews>
    <sheetView zoomScale="90" zoomScaleNormal="90" zoomScaleSheetLayoutView="90" workbookViewId="0">
      <pane ySplit="5" topLeftCell="A6" activePane="bottomLeft" state="frozen"/>
      <selection activeCell="G14" sqref="G14"/>
      <selection pane="bottomLeft" activeCell="A57" sqref="A1:XFD1048576"/>
    </sheetView>
  </sheetViews>
  <sheetFormatPr defaultColWidth="9.140625" defaultRowHeight="13.5"/>
  <cols>
    <col min="1" max="1" width="13.28515625" style="4" customWidth="1"/>
    <col min="2" max="2" width="52.7109375" style="4" customWidth="1"/>
    <col min="3" max="3" width="11.140625" style="6" customWidth="1"/>
    <col min="4" max="4" width="9.140625" style="4" customWidth="1"/>
    <col min="5" max="5" width="9.140625" style="6" customWidth="1"/>
    <col min="6" max="6" width="9.140625" style="7" customWidth="1"/>
    <col min="7" max="7" width="11.140625" style="6" customWidth="1"/>
    <col min="8" max="8" width="10.42578125" style="7" customWidth="1"/>
    <col min="9" max="9" width="9.140625" style="6"/>
    <col min="10" max="10" width="10.28515625" style="7" customWidth="1"/>
    <col min="11" max="11" width="10.7109375" style="6" customWidth="1"/>
    <col min="12" max="12" width="11.140625" style="7" customWidth="1"/>
    <col min="13" max="13" width="54.85546875" style="4" customWidth="1"/>
    <col min="14" max="15" width="9.140625" style="1"/>
    <col min="16" max="17" width="13.85546875" style="1" bestFit="1" customWidth="1"/>
    <col min="18" max="16384" width="9.140625" style="1"/>
  </cols>
  <sheetData>
    <row r="1" spans="1:13" ht="18.75" customHeight="1" thickBot="1">
      <c r="B1" s="5"/>
      <c r="M1" s="5"/>
    </row>
    <row r="2" spans="1:13" ht="15.75" customHeight="1" thickBot="1">
      <c r="A2" s="8" t="s">
        <v>59</v>
      </c>
      <c r="B2" s="8"/>
      <c r="C2" s="101">
        <v>5306400000</v>
      </c>
      <c r="D2" s="102"/>
      <c r="E2" s="101">
        <v>5306400000</v>
      </c>
      <c r="F2" s="102"/>
      <c r="G2" s="9"/>
      <c r="H2" s="10"/>
      <c r="I2" s="101">
        <v>4955116000</v>
      </c>
      <c r="J2" s="102"/>
      <c r="K2" s="85"/>
      <c r="L2" s="10"/>
      <c r="M2" s="8" t="s">
        <v>81</v>
      </c>
    </row>
    <row r="3" spans="1:13" ht="15" customHeight="1" thickBot="1">
      <c r="A3" s="8"/>
      <c r="B3" s="8"/>
      <c r="C3" s="11"/>
      <c r="D3" s="8"/>
      <c r="E3" s="11"/>
      <c r="F3" s="10"/>
      <c r="G3" s="11"/>
      <c r="H3" s="10"/>
      <c r="I3" s="11"/>
      <c r="J3" s="10"/>
      <c r="K3" s="11"/>
      <c r="L3" s="10"/>
      <c r="M3" s="8"/>
    </row>
    <row r="4" spans="1:13" ht="15" customHeight="1">
      <c r="A4" s="107" t="s">
        <v>73</v>
      </c>
      <c r="B4" s="105" t="s">
        <v>74</v>
      </c>
      <c r="C4" s="111" t="s">
        <v>189</v>
      </c>
      <c r="D4" s="112"/>
      <c r="E4" s="109" t="s">
        <v>188</v>
      </c>
      <c r="F4" s="110"/>
      <c r="G4" s="109" t="s">
        <v>174</v>
      </c>
      <c r="H4" s="110"/>
      <c r="I4" s="109" t="s">
        <v>187</v>
      </c>
      <c r="J4" s="110"/>
      <c r="K4" s="109" t="s">
        <v>174</v>
      </c>
      <c r="L4" s="110"/>
      <c r="M4" s="103" t="s">
        <v>151</v>
      </c>
    </row>
    <row r="5" spans="1:13" ht="27" customHeight="1">
      <c r="A5" s="108"/>
      <c r="B5" s="106"/>
      <c r="C5" s="12" t="s">
        <v>63</v>
      </c>
      <c r="D5" s="13" t="s">
        <v>57</v>
      </c>
      <c r="E5" s="12" t="s">
        <v>63</v>
      </c>
      <c r="F5" s="13" t="s">
        <v>57</v>
      </c>
      <c r="G5" s="12" t="s">
        <v>66</v>
      </c>
      <c r="H5" s="13" t="s">
        <v>64</v>
      </c>
      <c r="I5" s="12" t="s">
        <v>63</v>
      </c>
      <c r="J5" s="14" t="s">
        <v>57</v>
      </c>
      <c r="K5" s="12" t="s">
        <v>63</v>
      </c>
      <c r="L5" s="14" t="s">
        <v>64</v>
      </c>
      <c r="M5" s="104"/>
    </row>
    <row r="6" spans="1:13" ht="15" customHeight="1">
      <c r="A6" s="15"/>
      <c r="B6" s="16" t="s">
        <v>52</v>
      </c>
      <c r="C6" s="17">
        <f>+C7+C15+C20+C25+C32+C37+C38</f>
        <v>922394854.23999989</v>
      </c>
      <c r="D6" s="39">
        <f>+C6/$C$2*100</f>
        <v>17.382686081712649</v>
      </c>
      <c r="E6" s="17">
        <f>+E7+E15+E20+E25+E32+E37+E38</f>
        <v>832186816.27442133</v>
      </c>
      <c r="F6" s="39">
        <f>+E6/$E$2*100</f>
        <v>15.682700442379415</v>
      </c>
      <c r="G6" s="17">
        <f>+C6-E6</f>
        <v>90208037.965578556</v>
      </c>
      <c r="H6" s="39">
        <f>+C6/E6*100-100</f>
        <v>10.839878282310053</v>
      </c>
      <c r="I6" s="17">
        <f>+I7+I15+I20+I25+I32+I37+I38</f>
        <v>788094280.21999991</v>
      </c>
      <c r="J6" s="39">
        <f>+I6/$I$2*100</f>
        <v>15.904658543210692</v>
      </c>
      <c r="K6" s="17">
        <f>+C6-I6</f>
        <v>134300574.01999998</v>
      </c>
      <c r="L6" s="39">
        <f>+C6/I6*100-100</f>
        <v>17.041181162044381</v>
      </c>
      <c r="M6" s="82" t="s">
        <v>152</v>
      </c>
    </row>
    <row r="7" spans="1:13" ht="15" customHeight="1">
      <c r="A7" s="18">
        <v>711</v>
      </c>
      <c r="B7" s="19" t="s">
        <v>1</v>
      </c>
      <c r="C7" s="20">
        <f>+SUM(C8:C14)</f>
        <v>662298981.97000003</v>
      </c>
      <c r="D7" s="40">
        <f t="shared" ref="D7:D71" si="0">+C7/$C$2*100</f>
        <v>12.481135646954622</v>
      </c>
      <c r="E7" s="20">
        <f>+SUM(E8:E14)</f>
        <v>563324175.74860585</v>
      </c>
      <c r="F7" s="40">
        <f t="shared" ref="F7:F38" si="1">+E7/$E$2*100</f>
        <v>10.61593878615645</v>
      </c>
      <c r="G7" s="20">
        <f t="shared" ref="G7:G62" si="2">+C7-E7</f>
        <v>98974806.221394181</v>
      </c>
      <c r="H7" s="40">
        <f t="shared" ref="H7:H62" si="3">+C7/E7*100-100</f>
        <v>17.569777844145577</v>
      </c>
      <c r="I7" s="20">
        <f>+SUM(I8:I14)</f>
        <v>504352177.58999997</v>
      </c>
      <c r="J7" s="40">
        <f t="shared" ref="J7:J71" si="4">+I7/$I$2*100</f>
        <v>10.178413130792498</v>
      </c>
      <c r="K7" s="20">
        <f t="shared" ref="K7:K38" si="5">+C7-I7</f>
        <v>157946804.38000005</v>
      </c>
      <c r="L7" s="40">
        <f t="shared" ref="L7:L38" si="6">+C7/I7*100-100</f>
        <v>31.316768599024243</v>
      </c>
      <c r="M7" s="73" t="s">
        <v>82</v>
      </c>
    </row>
    <row r="8" spans="1:13" ht="15" customHeight="1">
      <c r="A8" s="21">
        <v>7111</v>
      </c>
      <c r="B8" s="22" t="s">
        <v>2</v>
      </c>
      <c r="C8" s="23">
        <v>44026278.759999998</v>
      </c>
      <c r="D8" s="41">
        <f t="shared" si="0"/>
        <v>0.82968262400120607</v>
      </c>
      <c r="E8" s="23">
        <v>59366362.964044236</v>
      </c>
      <c r="F8" s="41">
        <f t="shared" si="1"/>
        <v>1.1187690894776918</v>
      </c>
      <c r="G8" s="23">
        <f t="shared" si="2"/>
        <v>-15340084.204044238</v>
      </c>
      <c r="H8" s="41">
        <f t="shared" si="3"/>
        <v>-25.83969008398762</v>
      </c>
      <c r="I8" s="23">
        <v>52939159.909999996</v>
      </c>
      <c r="J8" s="41">
        <f t="shared" si="4"/>
        <v>1.0683737759116032</v>
      </c>
      <c r="K8" s="23">
        <f t="shared" si="5"/>
        <v>-8912881.1499999985</v>
      </c>
      <c r="L8" s="41">
        <f t="shared" si="6"/>
        <v>-16.836083468556112</v>
      </c>
      <c r="M8" s="74" t="s">
        <v>83</v>
      </c>
    </row>
    <row r="9" spans="1:13" ht="15" customHeight="1">
      <c r="A9" s="21">
        <v>7112</v>
      </c>
      <c r="B9" s="22" t="s">
        <v>3</v>
      </c>
      <c r="C9" s="23">
        <v>75194080.169999987</v>
      </c>
      <c r="D9" s="41">
        <f t="shared" si="0"/>
        <v>1.4170450808457709</v>
      </c>
      <c r="E9" s="23">
        <v>64665463.346388571</v>
      </c>
      <c r="F9" s="41">
        <f t="shared" si="1"/>
        <v>1.2186315269559129</v>
      </c>
      <c r="G9" s="23">
        <f t="shared" si="2"/>
        <v>10528616.823611416</v>
      </c>
      <c r="H9" s="41">
        <f t="shared" si="3"/>
        <v>16.281669192121257</v>
      </c>
      <c r="I9" s="23">
        <v>56759780.129999995</v>
      </c>
      <c r="J9" s="41">
        <f t="shared" si="4"/>
        <v>1.1454783324951423</v>
      </c>
      <c r="K9" s="23">
        <f t="shared" si="5"/>
        <v>18434300.039999992</v>
      </c>
      <c r="L9" s="41">
        <f t="shared" si="6"/>
        <v>32.477750966932774</v>
      </c>
      <c r="M9" s="74" t="s">
        <v>84</v>
      </c>
    </row>
    <row r="10" spans="1:13" ht="15" customHeight="1">
      <c r="A10" s="21">
        <v>71132</v>
      </c>
      <c r="B10" s="22" t="s">
        <v>4</v>
      </c>
      <c r="C10" s="23">
        <v>1246284.6100000001</v>
      </c>
      <c r="D10" s="41">
        <f t="shared" si="0"/>
        <v>2.3486442974521335E-2</v>
      </c>
      <c r="E10" s="23">
        <v>889422.75602441805</v>
      </c>
      <c r="F10" s="41">
        <f t="shared" si="1"/>
        <v>1.6761321348266585E-2</v>
      </c>
      <c r="G10" s="23">
        <f t="shared" si="2"/>
        <v>356861.85397558205</v>
      </c>
      <c r="H10" s="41">
        <f t="shared" si="3"/>
        <v>40.122860760916353</v>
      </c>
      <c r="I10" s="23">
        <v>733785.71</v>
      </c>
      <c r="J10" s="41">
        <f t="shared" si="4"/>
        <v>1.4808648475636088E-2</v>
      </c>
      <c r="K10" s="23">
        <f t="shared" si="5"/>
        <v>512498.90000000014</v>
      </c>
      <c r="L10" s="41">
        <f t="shared" si="6"/>
        <v>69.843128997429005</v>
      </c>
      <c r="M10" s="74" t="s">
        <v>85</v>
      </c>
    </row>
    <row r="11" spans="1:13" ht="15" customHeight="1">
      <c r="A11" s="21">
        <v>7114</v>
      </c>
      <c r="B11" s="22" t="s">
        <v>5</v>
      </c>
      <c r="C11" s="23">
        <v>401051714.55000007</v>
      </c>
      <c r="D11" s="41">
        <f t="shared" si="0"/>
        <v>7.5578869770465866</v>
      </c>
      <c r="E11" s="23">
        <v>310730675.1814481</v>
      </c>
      <c r="F11" s="41">
        <f t="shared" si="1"/>
        <v>5.8557718072789102</v>
      </c>
      <c r="G11" s="23">
        <f t="shared" si="2"/>
        <v>90321039.36855197</v>
      </c>
      <c r="H11" s="41">
        <f t="shared" si="3"/>
        <v>29.067307022652301</v>
      </c>
      <c r="I11" s="23">
        <v>279066381.57999998</v>
      </c>
      <c r="J11" s="41">
        <f t="shared" si="4"/>
        <v>5.6318839272380306</v>
      </c>
      <c r="K11" s="23">
        <f t="shared" si="5"/>
        <v>121985332.97000009</v>
      </c>
      <c r="L11" s="41">
        <f t="shared" si="6"/>
        <v>43.7119413235487</v>
      </c>
      <c r="M11" s="74" t="s">
        <v>86</v>
      </c>
    </row>
    <row r="12" spans="1:13" ht="15" customHeight="1">
      <c r="A12" s="21">
        <v>7115</v>
      </c>
      <c r="B12" s="22" t="s">
        <v>6</v>
      </c>
      <c r="C12" s="23">
        <v>117742127.37</v>
      </c>
      <c r="D12" s="41">
        <f t="shared" si="0"/>
        <v>2.2188701826096788</v>
      </c>
      <c r="E12" s="23">
        <v>108474782.13247749</v>
      </c>
      <c r="F12" s="41">
        <f t="shared" si="1"/>
        <v>2.0442255037780321</v>
      </c>
      <c r="G12" s="23">
        <f t="shared" si="2"/>
        <v>9267345.2375225127</v>
      </c>
      <c r="H12" s="41">
        <f t="shared" si="3"/>
        <v>8.5433176774713786</v>
      </c>
      <c r="I12" s="23">
        <v>97499049.179999992</v>
      </c>
      <c r="J12" s="41">
        <f t="shared" si="4"/>
        <v>1.9676441314391022</v>
      </c>
      <c r="K12" s="23">
        <f t="shared" si="5"/>
        <v>20243078.190000013</v>
      </c>
      <c r="L12" s="41">
        <f t="shared" si="6"/>
        <v>20.7623339512038</v>
      </c>
      <c r="M12" s="74" t="s">
        <v>87</v>
      </c>
    </row>
    <row r="13" spans="1:13" ht="15" customHeight="1">
      <c r="A13" s="21">
        <v>7116</v>
      </c>
      <c r="B13" s="22" t="s">
        <v>7</v>
      </c>
      <c r="C13" s="23">
        <v>17349262.68</v>
      </c>
      <c r="D13" s="41">
        <f t="shared" si="0"/>
        <v>0.32694977159656263</v>
      </c>
      <c r="E13" s="23">
        <v>13666539.55479918</v>
      </c>
      <c r="F13" s="41">
        <f t="shared" si="1"/>
        <v>0.2575482352404489</v>
      </c>
      <c r="G13" s="23">
        <f t="shared" si="2"/>
        <v>3682723.1252008192</v>
      </c>
      <c r="H13" s="41">
        <f t="shared" si="3"/>
        <v>26.947005205188049</v>
      </c>
      <c r="I13" s="23">
        <v>12170753.529999999</v>
      </c>
      <c r="J13" s="41">
        <f t="shared" si="4"/>
        <v>0.24561995178316712</v>
      </c>
      <c r="K13" s="23">
        <f t="shared" si="5"/>
        <v>5178509.1500000004</v>
      </c>
      <c r="L13" s="41">
        <f t="shared" si="6"/>
        <v>42.54879648359784</v>
      </c>
      <c r="M13" s="74" t="s">
        <v>88</v>
      </c>
    </row>
    <row r="14" spans="1:13" ht="15" customHeight="1">
      <c r="A14" s="21">
        <v>7118</v>
      </c>
      <c r="B14" s="22" t="s">
        <v>62</v>
      </c>
      <c r="C14" s="23">
        <v>5689233.8300000001</v>
      </c>
      <c r="D14" s="41">
        <f t="shared" si="0"/>
        <v>0.10721456788029549</v>
      </c>
      <c r="E14" s="23">
        <v>5530929.813423912</v>
      </c>
      <c r="F14" s="41">
        <f t="shared" si="1"/>
        <v>0.10423130207718816</v>
      </c>
      <c r="G14" s="23">
        <f t="shared" si="2"/>
        <v>158304.01657608803</v>
      </c>
      <c r="H14" s="41">
        <f t="shared" si="3"/>
        <v>2.8621592013674473</v>
      </c>
      <c r="I14" s="23">
        <v>5183267.5500000007</v>
      </c>
      <c r="J14" s="41">
        <f t="shared" si="4"/>
        <v>0.10460436344981631</v>
      </c>
      <c r="K14" s="23">
        <f t="shared" si="5"/>
        <v>505966.27999999933</v>
      </c>
      <c r="L14" s="41">
        <f t="shared" si="6"/>
        <v>9.7615312178897398</v>
      </c>
      <c r="M14" s="74" t="s">
        <v>89</v>
      </c>
    </row>
    <row r="15" spans="1:13" ht="15" customHeight="1">
      <c r="A15" s="18">
        <v>712</v>
      </c>
      <c r="B15" s="19" t="s">
        <v>8</v>
      </c>
      <c r="C15" s="20">
        <f>+SUM(C16:C19)</f>
        <v>192625168.97999996</v>
      </c>
      <c r="D15" s="40">
        <f t="shared" si="0"/>
        <v>3.6300536895070095</v>
      </c>
      <c r="E15" s="20">
        <f>+SUM(E16:E19)</f>
        <v>203637143.30439296</v>
      </c>
      <c r="F15" s="40">
        <f t="shared" si="1"/>
        <v>3.8375761967509603</v>
      </c>
      <c r="G15" s="20">
        <f t="shared" si="2"/>
        <v>-11011974.324393004</v>
      </c>
      <c r="H15" s="40">
        <f t="shared" si="3"/>
        <v>-5.4076452584745311</v>
      </c>
      <c r="I15" s="20">
        <f>+SUM(I16:I19)</f>
        <v>236530929.43000001</v>
      </c>
      <c r="J15" s="40">
        <f t="shared" si="4"/>
        <v>4.7734690657090573</v>
      </c>
      <c r="K15" s="20">
        <f t="shared" si="5"/>
        <v>-43905760.450000048</v>
      </c>
      <c r="L15" s="40">
        <f t="shared" si="6"/>
        <v>-18.562375988546449</v>
      </c>
      <c r="M15" s="73" t="s">
        <v>90</v>
      </c>
    </row>
    <row r="16" spans="1:13" ht="15" customHeight="1">
      <c r="A16" s="21">
        <v>7121</v>
      </c>
      <c r="B16" s="22" t="s">
        <v>9</v>
      </c>
      <c r="C16" s="23">
        <v>160247207.20999998</v>
      </c>
      <c r="D16" s="41">
        <f t="shared" si="0"/>
        <v>3.0198855572516203</v>
      </c>
      <c r="E16" s="23">
        <v>177327425.86636278</v>
      </c>
      <c r="F16" s="41">
        <f t="shared" si="1"/>
        <v>3.3417651489967359</v>
      </c>
      <c r="G16" s="23">
        <f t="shared" si="2"/>
        <v>-17080218.656362802</v>
      </c>
      <c r="H16" s="41">
        <f t="shared" si="3"/>
        <v>-9.6320231193311088</v>
      </c>
      <c r="I16" s="23">
        <v>145681644.56</v>
      </c>
      <c r="J16" s="41">
        <f t="shared" si="4"/>
        <v>2.9400249067832114</v>
      </c>
      <c r="K16" s="23">
        <f t="shared" si="5"/>
        <v>14565562.649999976</v>
      </c>
      <c r="L16" s="41">
        <f t="shared" si="6"/>
        <v>9.9982140467950558</v>
      </c>
      <c r="M16" s="74" t="s">
        <v>91</v>
      </c>
    </row>
    <row r="17" spans="1:13" ht="15" customHeight="1">
      <c r="A17" s="21">
        <v>7122</v>
      </c>
      <c r="B17" s="22" t="s">
        <v>10</v>
      </c>
      <c r="C17" s="23">
        <v>19547115.169999998</v>
      </c>
      <c r="D17" s="41">
        <f t="shared" si="0"/>
        <v>0.3683686712271973</v>
      </c>
      <c r="E17" s="23">
        <v>11153520.1419544</v>
      </c>
      <c r="F17" s="41">
        <f t="shared" si="1"/>
        <v>0.21018996196959144</v>
      </c>
      <c r="G17" s="23">
        <f t="shared" si="2"/>
        <v>8393595.0280455984</v>
      </c>
      <c r="H17" s="41">
        <f t="shared" si="3"/>
        <v>75.255120546855551</v>
      </c>
      <c r="I17" s="23">
        <v>77833791.310000002</v>
      </c>
      <c r="J17" s="41">
        <f t="shared" si="4"/>
        <v>1.5707763715319683</v>
      </c>
      <c r="K17" s="23">
        <f t="shared" si="5"/>
        <v>-58286676.140000001</v>
      </c>
      <c r="L17" s="41">
        <f t="shared" si="6"/>
        <v>-74.886081172447518</v>
      </c>
      <c r="M17" s="74" t="s">
        <v>92</v>
      </c>
    </row>
    <row r="18" spans="1:13" ht="15" customHeight="1">
      <c r="A18" s="21">
        <v>7123</v>
      </c>
      <c r="B18" s="22" t="s">
        <v>11</v>
      </c>
      <c r="C18" s="23">
        <v>7343843.0999999996</v>
      </c>
      <c r="D18" s="41">
        <f t="shared" si="0"/>
        <v>0.13839595771144278</v>
      </c>
      <c r="E18" s="23">
        <v>8436880.7029271591</v>
      </c>
      <c r="F18" s="41">
        <f t="shared" si="1"/>
        <v>0.15899443507702318</v>
      </c>
      <c r="G18" s="23">
        <f t="shared" si="2"/>
        <v>-1093037.6029271595</v>
      </c>
      <c r="H18" s="41">
        <f t="shared" si="3"/>
        <v>-12.955470646253559</v>
      </c>
      <c r="I18" s="23">
        <v>7086426.5200000005</v>
      </c>
      <c r="J18" s="41">
        <f t="shared" si="4"/>
        <v>0.14301232342492082</v>
      </c>
      <c r="K18" s="23">
        <f t="shared" si="5"/>
        <v>257416.57999999914</v>
      </c>
      <c r="L18" s="41">
        <f t="shared" si="6"/>
        <v>3.6325301514591644</v>
      </c>
      <c r="M18" s="74" t="s">
        <v>93</v>
      </c>
    </row>
    <row r="19" spans="1:13" ht="15" customHeight="1">
      <c r="A19" s="21">
        <v>7124</v>
      </c>
      <c r="B19" s="22" t="s">
        <v>12</v>
      </c>
      <c r="C19" s="23">
        <v>5487003.5</v>
      </c>
      <c r="D19" s="41">
        <f t="shared" si="0"/>
        <v>0.10340350331674959</v>
      </c>
      <c r="E19" s="23">
        <v>6719316.5931486068</v>
      </c>
      <c r="F19" s="41">
        <f t="shared" si="1"/>
        <v>0.12662665070760981</v>
      </c>
      <c r="G19" s="23">
        <f t="shared" si="2"/>
        <v>-1232313.0931486068</v>
      </c>
      <c r="H19" s="41">
        <f t="shared" si="3"/>
        <v>-18.339857574282817</v>
      </c>
      <c r="I19" s="23">
        <v>5929067.04</v>
      </c>
      <c r="J19" s="41">
        <f t="shared" si="4"/>
        <v>0.11965546396895653</v>
      </c>
      <c r="K19" s="23">
        <f t="shared" si="5"/>
        <v>-442063.54000000004</v>
      </c>
      <c r="L19" s="41">
        <f t="shared" si="6"/>
        <v>-7.4558701565971859</v>
      </c>
      <c r="M19" s="74" t="s">
        <v>94</v>
      </c>
    </row>
    <row r="20" spans="1:13" ht="15" customHeight="1">
      <c r="A20" s="18">
        <v>713</v>
      </c>
      <c r="B20" s="19" t="s">
        <v>13</v>
      </c>
      <c r="C20" s="20">
        <f>+SUM(C21:C24)</f>
        <v>5718365.29</v>
      </c>
      <c r="D20" s="40">
        <f t="shared" si="0"/>
        <v>0.10776355514096186</v>
      </c>
      <c r="E20" s="20">
        <f>+SUM(E21:E24)</f>
        <v>5595445.3115968918</v>
      </c>
      <c r="F20" s="40">
        <f t="shared" si="1"/>
        <v>0.10544710748524219</v>
      </c>
      <c r="G20" s="20">
        <f t="shared" si="2"/>
        <v>122919.97840310819</v>
      </c>
      <c r="H20" s="40">
        <f t="shared" si="3"/>
        <v>2.1967863424265772</v>
      </c>
      <c r="I20" s="20">
        <f>+SUM(I21:I24)</f>
        <v>4924242.4799999995</v>
      </c>
      <c r="J20" s="40">
        <f t="shared" si="4"/>
        <v>9.9376936483424397E-2</v>
      </c>
      <c r="K20" s="20">
        <f t="shared" si="5"/>
        <v>794122.81000000052</v>
      </c>
      <c r="L20" s="40">
        <f t="shared" si="6"/>
        <v>16.126801497395007</v>
      </c>
      <c r="M20" s="73" t="s">
        <v>95</v>
      </c>
    </row>
    <row r="21" spans="1:13" ht="15" customHeight="1">
      <c r="A21" s="21">
        <v>7131</v>
      </c>
      <c r="B21" s="22" t="s">
        <v>14</v>
      </c>
      <c r="C21" s="23">
        <v>4208773.66</v>
      </c>
      <c r="D21" s="41">
        <f t="shared" si="0"/>
        <v>7.9315047112920256E-2</v>
      </c>
      <c r="E21" s="23">
        <v>3991248.7943153423</v>
      </c>
      <c r="F21" s="41">
        <f t="shared" si="1"/>
        <v>7.5215754453402353E-2</v>
      </c>
      <c r="G21" s="23">
        <f t="shared" si="2"/>
        <v>217524.86568465782</v>
      </c>
      <c r="H21" s="41">
        <f t="shared" si="3"/>
        <v>5.4500452588792143</v>
      </c>
      <c r="I21" s="23">
        <v>3737805.08</v>
      </c>
      <c r="J21" s="41">
        <f t="shared" si="4"/>
        <v>7.543325080583381E-2</v>
      </c>
      <c r="K21" s="23">
        <f t="shared" si="5"/>
        <v>470968.58000000007</v>
      </c>
      <c r="L21" s="41">
        <f t="shared" si="6"/>
        <v>12.600137511718515</v>
      </c>
      <c r="M21" s="74" t="s">
        <v>96</v>
      </c>
    </row>
    <row r="22" spans="1:13" ht="15" customHeight="1">
      <c r="A22" s="21">
        <v>7132</v>
      </c>
      <c r="B22" s="22" t="s">
        <v>15</v>
      </c>
      <c r="C22" s="23">
        <v>488516.92999999993</v>
      </c>
      <c r="D22" s="41">
        <f t="shared" si="0"/>
        <v>9.2061836650082912E-3</v>
      </c>
      <c r="E22" s="23">
        <v>433583.40742717538</v>
      </c>
      <c r="F22" s="41">
        <f t="shared" si="1"/>
        <v>8.1709521978587246E-3</v>
      </c>
      <c r="G22" s="23">
        <f t="shared" si="2"/>
        <v>54933.522572824557</v>
      </c>
      <c r="H22" s="41">
        <f t="shared" si="3"/>
        <v>12.669655164802677</v>
      </c>
      <c r="I22" s="23">
        <v>424012.47</v>
      </c>
      <c r="J22" s="41">
        <f t="shared" si="4"/>
        <v>8.55706445621051E-3</v>
      </c>
      <c r="K22" s="23">
        <f t="shared" si="5"/>
        <v>64504.459999999963</v>
      </c>
      <c r="L22" s="41">
        <f t="shared" si="6"/>
        <v>15.212868621528969</v>
      </c>
      <c r="M22" s="74" t="s">
        <v>97</v>
      </c>
    </row>
    <row r="23" spans="1:13" ht="15" customHeight="1">
      <c r="A23" s="21">
        <v>7133</v>
      </c>
      <c r="B23" s="22" t="s">
        <v>16</v>
      </c>
      <c r="C23" s="23">
        <v>413211.29000000004</v>
      </c>
      <c r="D23" s="41">
        <f t="shared" si="0"/>
        <v>7.787036220413086E-3</v>
      </c>
      <c r="E23" s="23">
        <v>441625.2252381579</v>
      </c>
      <c r="F23" s="41">
        <f t="shared" si="1"/>
        <v>8.3225016063274149E-3</v>
      </c>
      <c r="G23" s="23">
        <f t="shared" si="2"/>
        <v>-28413.935238157865</v>
      </c>
      <c r="H23" s="41">
        <f t="shared" si="3"/>
        <v>-6.4339475225480953</v>
      </c>
      <c r="I23" s="23">
        <v>198129.59000000003</v>
      </c>
      <c r="J23" s="41">
        <f t="shared" si="4"/>
        <v>3.9984854037725861E-3</v>
      </c>
      <c r="K23" s="23">
        <f t="shared" si="5"/>
        <v>215081.7</v>
      </c>
      <c r="L23" s="41">
        <f t="shared" si="6"/>
        <v>108.55607181138365</v>
      </c>
      <c r="M23" s="74" t="s">
        <v>98</v>
      </c>
    </row>
    <row r="24" spans="1:13" ht="15" customHeight="1">
      <c r="A24" s="21">
        <v>7136</v>
      </c>
      <c r="B24" s="22" t="s">
        <v>18</v>
      </c>
      <c r="C24" s="23">
        <v>607863.41</v>
      </c>
      <c r="D24" s="41">
        <f t="shared" si="0"/>
        <v>1.1455288142620233E-2</v>
      </c>
      <c r="E24" s="23">
        <v>728987.88461621595</v>
      </c>
      <c r="F24" s="41">
        <f t="shared" si="1"/>
        <v>1.3737899227653699E-2</v>
      </c>
      <c r="G24" s="23">
        <f t="shared" si="2"/>
        <v>-121124.47461621591</v>
      </c>
      <c r="H24" s="41">
        <f t="shared" si="3"/>
        <v>-16.615430403206673</v>
      </c>
      <c r="I24" s="23">
        <v>564295.34</v>
      </c>
      <c r="J24" s="41">
        <f t="shared" si="4"/>
        <v>1.1388135817607498E-2</v>
      </c>
      <c r="K24" s="23">
        <f t="shared" si="5"/>
        <v>43568.070000000065</v>
      </c>
      <c r="L24" s="41">
        <f t="shared" si="6"/>
        <v>7.7207920944376554</v>
      </c>
      <c r="M24" s="74" t="s">
        <v>99</v>
      </c>
    </row>
    <row r="25" spans="1:13" ht="15" customHeight="1">
      <c r="A25" s="18">
        <v>714</v>
      </c>
      <c r="B25" s="19" t="s">
        <v>19</v>
      </c>
      <c r="C25" s="20">
        <f>+SUM(C26:C31)</f>
        <v>27662396.659999996</v>
      </c>
      <c r="D25" s="40">
        <f t="shared" si="0"/>
        <v>0.52130251507613434</v>
      </c>
      <c r="E25" s="20">
        <f>+SUM(E26:E31)</f>
        <v>28905221.88921129</v>
      </c>
      <c r="F25" s="40">
        <f t="shared" si="1"/>
        <v>0.54472376543817447</v>
      </c>
      <c r="G25" s="20">
        <f t="shared" si="2"/>
        <v>-1242825.2292112932</v>
      </c>
      <c r="H25" s="40">
        <f t="shared" si="3"/>
        <v>-4.2996564218563265</v>
      </c>
      <c r="I25" s="20">
        <f>+SUM(I26:I31)</f>
        <v>17102066.899999999</v>
      </c>
      <c r="J25" s="40">
        <f t="shared" si="4"/>
        <v>0.34513958704498537</v>
      </c>
      <c r="K25" s="20">
        <f t="shared" si="5"/>
        <v>10560329.759999998</v>
      </c>
      <c r="L25" s="40">
        <f t="shared" si="6"/>
        <v>61.748850719324452</v>
      </c>
      <c r="M25" s="73" t="s">
        <v>100</v>
      </c>
    </row>
    <row r="26" spans="1:13" ht="15" customHeight="1">
      <c r="A26" s="21">
        <v>7141</v>
      </c>
      <c r="B26" s="22" t="s">
        <v>20</v>
      </c>
      <c r="C26" s="23">
        <v>826042.43000000017</v>
      </c>
      <c r="D26" s="41">
        <f t="shared" si="0"/>
        <v>1.5566908450173379E-2</v>
      </c>
      <c r="E26" s="23">
        <v>408461.28507101507</v>
      </c>
      <c r="F26" s="41">
        <f t="shared" si="1"/>
        <v>7.697521579055764E-3</v>
      </c>
      <c r="G26" s="23">
        <f t="shared" si="2"/>
        <v>417581.1449289851</v>
      </c>
      <c r="H26" s="41">
        <f t="shared" si="3"/>
        <v>102.23273543694219</v>
      </c>
      <c r="I26" s="23">
        <v>295484.98</v>
      </c>
      <c r="J26" s="41">
        <f t="shared" si="4"/>
        <v>5.9632303259903501E-3</v>
      </c>
      <c r="K26" s="23">
        <f t="shared" si="5"/>
        <v>530557.45000000019</v>
      </c>
      <c r="L26" s="41">
        <f t="shared" si="6"/>
        <v>179.55479496792026</v>
      </c>
      <c r="M26" s="74" t="s">
        <v>101</v>
      </c>
    </row>
    <row r="27" spans="1:13" ht="15" customHeight="1">
      <c r="A27" s="21">
        <v>7142</v>
      </c>
      <c r="B27" s="22" t="s">
        <v>21</v>
      </c>
      <c r="C27" s="23">
        <v>1531237.96</v>
      </c>
      <c r="D27" s="41">
        <f t="shared" si="0"/>
        <v>2.8856436755615857E-2</v>
      </c>
      <c r="E27" s="23">
        <v>1260133.7760571116</v>
      </c>
      <c r="F27" s="41">
        <f t="shared" si="1"/>
        <v>2.3747432836897172E-2</v>
      </c>
      <c r="G27" s="23">
        <f t="shared" si="2"/>
        <v>271104.1839428884</v>
      </c>
      <c r="H27" s="41">
        <f t="shared" si="3"/>
        <v>21.513920910140058</v>
      </c>
      <c r="I27" s="23">
        <v>1061166.9900000002</v>
      </c>
      <c r="J27" s="41">
        <f t="shared" si="4"/>
        <v>2.1415583207335616E-2</v>
      </c>
      <c r="K27" s="23">
        <f t="shared" si="5"/>
        <v>470070.96999999974</v>
      </c>
      <c r="L27" s="41">
        <f t="shared" si="6"/>
        <v>44.297549248115956</v>
      </c>
      <c r="M27" s="74" t="s">
        <v>102</v>
      </c>
    </row>
    <row r="28" spans="1:13" ht="15" hidden="1" customHeight="1">
      <c r="A28" s="21">
        <v>7143</v>
      </c>
      <c r="B28" s="22" t="s">
        <v>22</v>
      </c>
      <c r="C28" s="23">
        <v>0</v>
      </c>
      <c r="D28" s="41">
        <f t="shared" si="0"/>
        <v>0</v>
      </c>
      <c r="E28" s="23">
        <v>0</v>
      </c>
      <c r="F28" s="41">
        <f t="shared" si="1"/>
        <v>0</v>
      </c>
      <c r="G28" s="23">
        <f t="shared" si="2"/>
        <v>0</v>
      </c>
      <c r="H28" s="41" t="e">
        <f t="shared" si="3"/>
        <v>#DIV/0!</v>
      </c>
      <c r="I28" s="23">
        <v>0</v>
      </c>
      <c r="J28" s="41">
        <f t="shared" si="4"/>
        <v>0</v>
      </c>
      <c r="K28" s="23">
        <f t="shared" si="5"/>
        <v>0</v>
      </c>
      <c r="L28" s="41" t="e">
        <f t="shared" si="6"/>
        <v>#DIV/0!</v>
      </c>
      <c r="M28" s="74" t="s">
        <v>103</v>
      </c>
    </row>
    <row r="29" spans="1:13" ht="15" customHeight="1">
      <c r="A29" s="21">
        <v>7144</v>
      </c>
      <c r="B29" s="22" t="s">
        <v>23</v>
      </c>
      <c r="C29" s="23">
        <v>4394904.6100000003</v>
      </c>
      <c r="D29" s="41">
        <f t="shared" si="0"/>
        <v>8.2822716154078102E-2</v>
      </c>
      <c r="E29" s="23">
        <v>7352400.2068039533</v>
      </c>
      <c r="F29" s="41">
        <f t="shared" si="1"/>
        <v>0.13855721782760352</v>
      </c>
      <c r="G29" s="23">
        <f t="shared" si="2"/>
        <v>-2957495.5968039529</v>
      </c>
      <c r="H29" s="41">
        <f t="shared" si="3"/>
        <v>-40.224899537800866</v>
      </c>
      <c r="I29" s="23">
        <v>3579444.71</v>
      </c>
      <c r="J29" s="41">
        <f t="shared" si="4"/>
        <v>7.2237354483729546E-2</v>
      </c>
      <c r="K29" s="23">
        <f t="shared" si="5"/>
        <v>815459.90000000037</v>
      </c>
      <c r="L29" s="41">
        <f t="shared" si="6"/>
        <v>22.781743149204843</v>
      </c>
      <c r="M29" s="74" t="s">
        <v>104</v>
      </c>
    </row>
    <row r="30" spans="1:13" ht="15" customHeight="1">
      <c r="A30" s="21">
        <v>7148</v>
      </c>
      <c r="B30" s="22" t="s">
        <v>24</v>
      </c>
      <c r="C30" s="78">
        <v>1538748.3299999998</v>
      </c>
      <c r="D30" s="41">
        <f t="shared" si="0"/>
        <v>2.8997970940750788E-2</v>
      </c>
      <c r="E30" s="78">
        <v>1358792.3181376501</v>
      </c>
      <c r="F30" s="41">
        <f t="shared" si="1"/>
        <v>2.5606669646797264E-2</v>
      </c>
      <c r="G30" s="78">
        <f t="shared" si="2"/>
        <v>179956.0118623497</v>
      </c>
      <c r="H30" s="41">
        <f t="shared" si="3"/>
        <v>13.243820226257668</v>
      </c>
      <c r="I30" s="78">
        <v>1211473.7600000002</v>
      </c>
      <c r="J30" s="41">
        <f t="shared" si="4"/>
        <v>2.444894852108407E-2</v>
      </c>
      <c r="K30" s="78">
        <f t="shared" si="5"/>
        <v>327274.5699999996</v>
      </c>
      <c r="L30" s="41">
        <f t="shared" si="6"/>
        <v>27.014581809844529</v>
      </c>
      <c r="M30" s="74" t="s">
        <v>105</v>
      </c>
    </row>
    <row r="31" spans="1:13" ht="15" customHeight="1">
      <c r="A31" s="21">
        <v>7149</v>
      </c>
      <c r="B31" s="22" t="s">
        <v>25</v>
      </c>
      <c r="C31" s="78">
        <v>19371463.329999998</v>
      </c>
      <c r="D31" s="41">
        <f t="shared" si="0"/>
        <v>0.36505848277551634</v>
      </c>
      <c r="E31" s="78">
        <v>18525434.30314156</v>
      </c>
      <c r="F31" s="41">
        <f t="shared" si="1"/>
        <v>0.34911492354782075</v>
      </c>
      <c r="G31" s="78">
        <f t="shared" si="2"/>
        <v>846029.02685843781</v>
      </c>
      <c r="H31" s="41">
        <f t="shared" si="3"/>
        <v>4.5668512436168243</v>
      </c>
      <c r="I31" s="78">
        <v>10954496.459999999</v>
      </c>
      <c r="J31" s="41">
        <f t="shared" si="4"/>
        <v>0.22107447050684581</v>
      </c>
      <c r="K31" s="78">
        <f t="shared" si="5"/>
        <v>8416966.8699999992</v>
      </c>
      <c r="L31" s="41">
        <f t="shared" si="6"/>
        <v>76.83572586594272</v>
      </c>
      <c r="M31" s="74" t="s">
        <v>106</v>
      </c>
    </row>
    <row r="32" spans="1:13" ht="15" customHeight="1">
      <c r="A32" s="18">
        <v>715</v>
      </c>
      <c r="B32" s="19" t="s">
        <v>26</v>
      </c>
      <c r="C32" s="20">
        <f>+SUM(C33:C36)</f>
        <v>14208230.77</v>
      </c>
      <c r="D32" s="40">
        <f t="shared" si="0"/>
        <v>0.26775649724860545</v>
      </c>
      <c r="E32" s="20">
        <f>+SUM(E33:E36)</f>
        <v>14678220.189034093</v>
      </c>
      <c r="F32" s="40">
        <f t="shared" si="1"/>
        <v>0.27661352685500706</v>
      </c>
      <c r="G32" s="20">
        <f t="shared" si="2"/>
        <v>-469989.41903409362</v>
      </c>
      <c r="H32" s="40">
        <f t="shared" si="3"/>
        <v>-3.2019510061936245</v>
      </c>
      <c r="I32" s="20">
        <f>+SUM(I33:I36)</f>
        <v>12411406.77</v>
      </c>
      <c r="J32" s="40">
        <f t="shared" si="4"/>
        <v>0.25047661386736453</v>
      </c>
      <c r="K32" s="20">
        <f t="shared" si="5"/>
        <v>1796824</v>
      </c>
      <c r="L32" s="40">
        <f t="shared" si="6"/>
        <v>14.477198542417938</v>
      </c>
      <c r="M32" s="73" t="s">
        <v>107</v>
      </c>
    </row>
    <row r="33" spans="1:106" ht="15" customHeight="1">
      <c r="A33" s="21">
        <v>7151</v>
      </c>
      <c r="B33" s="22" t="s">
        <v>27</v>
      </c>
      <c r="C33" s="78">
        <v>2159078.2600000002</v>
      </c>
      <c r="D33" s="41">
        <f t="shared" si="0"/>
        <v>4.0688192748379322E-2</v>
      </c>
      <c r="E33" s="78">
        <v>3124482.820574915</v>
      </c>
      <c r="F33" s="41">
        <f t="shared" si="1"/>
        <v>5.8881403975857741E-2</v>
      </c>
      <c r="G33" s="78">
        <f t="shared" si="2"/>
        <v>-965404.56057491479</v>
      </c>
      <c r="H33" s="41">
        <f t="shared" si="3"/>
        <v>-30.898059487402691</v>
      </c>
      <c r="I33" s="78">
        <v>2963336.53</v>
      </c>
      <c r="J33" s="41">
        <f t="shared" si="4"/>
        <v>5.9803575335067832E-2</v>
      </c>
      <c r="K33" s="78">
        <f t="shared" si="5"/>
        <v>-804258.26999999955</v>
      </c>
      <c r="L33" s="41">
        <f t="shared" si="6"/>
        <v>-27.14029479466511</v>
      </c>
      <c r="M33" s="74" t="s">
        <v>108</v>
      </c>
    </row>
    <row r="34" spans="1:106" ht="15" customHeight="1">
      <c r="A34" s="21">
        <v>7152</v>
      </c>
      <c r="B34" s="22" t="s">
        <v>28</v>
      </c>
      <c r="C34" s="78">
        <v>6161121.6099999994</v>
      </c>
      <c r="D34" s="41">
        <f t="shared" si="0"/>
        <v>0.11610737241821195</v>
      </c>
      <c r="E34" s="78">
        <v>5969133.7404119689</v>
      </c>
      <c r="F34" s="41">
        <f t="shared" si="1"/>
        <v>0.11248932874287594</v>
      </c>
      <c r="G34" s="78">
        <f t="shared" si="2"/>
        <v>191987.8695880305</v>
      </c>
      <c r="H34" s="41">
        <f t="shared" si="3"/>
        <v>3.2163439108130945</v>
      </c>
      <c r="I34" s="78">
        <v>5174610.3</v>
      </c>
      <c r="J34" s="41">
        <f t="shared" si="4"/>
        <v>0.10442965008286384</v>
      </c>
      <c r="K34" s="78">
        <f t="shared" si="5"/>
        <v>986511.30999999959</v>
      </c>
      <c r="L34" s="41">
        <f t="shared" si="6"/>
        <v>19.064456119526511</v>
      </c>
      <c r="M34" s="74" t="s">
        <v>109</v>
      </c>
    </row>
    <row r="35" spans="1:106">
      <c r="A35" s="21">
        <v>7153</v>
      </c>
      <c r="B35" s="22" t="s">
        <v>29</v>
      </c>
      <c r="C35" s="78">
        <v>918097.1</v>
      </c>
      <c r="D35" s="41">
        <f t="shared" si="0"/>
        <v>1.7301694180612091E-2</v>
      </c>
      <c r="E35" s="78">
        <v>1145488.1669712267</v>
      </c>
      <c r="F35" s="41">
        <f t="shared" si="1"/>
        <v>2.1586917061872959E-2</v>
      </c>
      <c r="G35" s="78">
        <f t="shared" si="2"/>
        <v>-227391.06697122671</v>
      </c>
      <c r="H35" s="41">
        <f t="shared" si="3"/>
        <v>-19.851018415359903</v>
      </c>
      <c r="I35" s="78">
        <v>947649.31</v>
      </c>
      <c r="J35" s="41">
        <f t="shared" si="4"/>
        <v>1.9124664488177474E-2</v>
      </c>
      <c r="K35" s="78">
        <f t="shared" si="5"/>
        <v>-29552.210000000079</v>
      </c>
      <c r="L35" s="41">
        <f t="shared" si="6"/>
        <v>-3.1184753355648098</v>
      </c>
      <c r="M35" s="74" t="s">
        <v>110</v>
      </c>
    </row>
    <row r="36" spans="1:106" s="3" customFormat="1" ht="15" customHeight="1">
      <c r="A36" s="21">
        <v>7155</v>
      </c>
      <c r="B36" s="22" t="s">
        <v>26</v>
      </c>
      <c r="C36" s="78">
        <v>4969933.8000000007</v>
      </c>
      <c r="D36" s="41">
        <f t="shared" si="0"/>
        <v>9.3659237901402098E-2</v>
      </c>
      <c r="E36" s="78">
        <v>4439115.461075983</v>
      </c>
      <c r="F36" s="41">
        <f t="shared" si="1"/>
        <v>8.3655877074400406E-2</v>
      </c>
      <c r="G36" s="78">
        <f t="shared" si="2"/>
        <v>530818.33892401773</v>
      </c>
      <c r="H36" s="41">
        <f t="shared" si="3"/>
        <v>11.95775022250389</v>
      </c>
      <c r="I36" s="78">
        <v>3325810.63</v>
      </c>
      <c r="J36" s="41">
        <f t="shared" si="4"/>
        <v>6.71187239612554E-2</v>
      </c>
      <c r="K36" s="78">
        <f t="shared" si="5"/>
        <v>1644123.1700000009</v>
      </c>
      <c r="L36" s="41">
        <f t="shared" si="6"/>
        <v>49.435261141131207</v>
      </c>
      <c r="M36" s="74" t="s">
        <v>107</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1:106" ht="15" customHeight="1">
      <c r="A37" s="18">
        <v>73</v>
      </c>
      <c r="B37" s="19" t="s">
        <v>61</v>
      </c>
      <c r="C37" s="20">
        <v>6770687.6699999999</v>
      </c>
      <c r="D37" s="40">
        <f t="shared" si="0"/>
        <v>0.1275947472862958</v>
      </c>
      <c r="E37" s="20">
        <v>3798436.2900473643</v>
      </c>
      <c r="F37" s="40">
        <f t="shared" si="1"/>
        <v>7.1582170398902537E-2</v>
      </c>
      <c r="G37" s="20">
        <f t="shared" si="2"/>
        <v>2972251.3799526356</v>
      </c>
      <c r="H37" s="40">
        <f t="shared" si="3"/>
        <v>78.249341386625531</v>
      </c>
      <c r="I37" s="20">
        <v>4636824.5</v>
      </c>
      <c r="J37" s="40">
        <f t="shared" si="4"/>
        <v>9.3576507593364111E-2</v>
      </c>
      <c r="K37" s="20">
        <f t="shared" si="5"/>
        <v>2133863.17</v>
      </c>
      <c r="L37" s="40">
        <f t="shared" si="6"/>
        <v>46.019925274290614</v>
      </c>
      <c r="M37" s="73" t="s">
        <v>111</v>
      </c>
    </row>
    <row r="38" spans="1:106" ht="15" customHeight="1">
      <c r="A38" s="18">
        <v>74</v>
      </c>
      <c r="B38" s="19" t="s">
        <v>50</v>
      </c>
      <c r="C38" s="20">
        <v>13111022.899999999</v>
      </c>
      <c r="D38" s="40">
        <f t="shared" si="0"/>
        <v>0.24707943049902004</v>
      </c>
      <c r="E38" s="20">
        <v>12248173.541532822</v>
      </c>
      <c r="F38" s="40">
        <f t="shared" si="1"/>
        <v>0.23081888929467853</v>
      </c>
      <c r="G38" s="20">
        <f t="shared" si="2"/>
        <v>862849.35846717656</v>
      </c>
      <c r="H38" s="40">
        <f t="shared" si="3"/>
        <v>7.0447185904192651</v>
      </c>
      <c r="I38" s="20">
        <v>8136632.5500000007</v>
      </c>
      <c r="J38" s="40">
        <f t="shared" si="4"/>
        <v>0.1642067017200001</v>
      </c>
      <c r="K38" s="20">
        <f t="shared" si="5"/>
        <v>4974390.3499999978</v>
      </c>
      <c r="L38" s="40">
        <f t="shared" si="6"/>
        <v>61.1357379042513</v>
      </c>
      <c r="M38" s="73" t="s">
        <v>112</v>
      </c>
    </row>
    <row r="39" spans="1:106" ht="15" customHeight="1">
      <c r="A39" s="15"/>
      <c r="B39" s="16" t="s">
        <v>75</v>
      </c>
      <c r="C39" s="17">
        <f>+C40+C50+C56+C57+C58+C59+C60+C61</f>
        <v>967466892.96999991</v>
      </c>
      <c r="D39" s="39">
        <f t="shared" si="0"/>
        <v>18.232076228139604</v>
      </c>
      <c r="E39" s="17">
        <f>+E40+E50+E56+E57+E58+E59+E60+E61</f>
        <v>1037888400.3312858</v>
      </c>
      <c r="F39" s="39">
        <f t="shared" ref="F39:F76" si="7">+E39/$E$2*100</f>
        <v>19.55918137214092</v>
      </c>
      <c r="G39" s="17">
        <f t="shared" si="2"/>
        <v>-70421507.361285925</v>
      </c>
      <c r="H39" s="39">
        <f t="shared" si="3"/>
        <v>-6.7850750946641227</v>
      </c>
      <c r="I39" s="17">
        <f>+I40+I50+I56+I57+I58+I59+I60+I61</f>
        <v>945354736.0999999</v>
      </c>
      <c r="J39" s="39">
        <f t="shared" si="4"/>
        <v>19.078357319990086</v>
      </c>
      <c r="K39" s="17">
        <f t="shared" ref="K39:K61" si="8">+C39-I39</f>
        <v>22112156.870000005</v>
      </c>
      <c r="L39" s="39">
        <f t="shared" ref="L39:L61" si="9">+C39/I39*100-100</f>
        <v>2.33903274883059</v>
      </c>
      <c r="M39" s="82" t="s">
        <v>113</v>
      </c>
    </row>
    <row r="40" spans="1:106" ht="15" customHeight="1">
      <c r="A40" s="18">
        <v>41</v>
      </c>
      <c r="B40" s="19" t="s">
        <v>72</v>
      </c>
      <c r="C40" s="20">
        <f>+SUM(C41:C49)</f>
        <v>399803326</v>
      </c>
      <c r="D40" s="40">
        <f t="shared" si="0"/>
        <v>7.5343608849690931</v>
      </c>
      <c r="E40" s="20">
        <f>+SUM(E41:E49)</f>
        <v>410393582.722</v>
      </c>
      <c r="F40" s="40">
        <f t="shared" si="7"/>
        <v>7.7339360531056833</v>
      </c>
      <c r="G40" s="20">
        <f t="shared" si="2"/>
        <v>-10590256.722000003</v>
      </c>
      <c r="H40" s="40">
        <f t="shared" si="3"/>
        <v>-2.5805122613658966</v>
      </c>
      <c r="I40" s="20">
        <f>+SUM(I41:I49)</f>
        <v>414830521.30999994</v>
      </c>
      <c r="J40" s="40">
        <f t="shared" si="4"/>
        <v>8.3717620598589413</v>
      </c>
      <c r="K40" s="20">
        <f t="shared" si="8"/>
        <v>-15027195.309999943</v>
      </c>
      <c r="L40" s="40">
        <f t="shared" si="9"/>
        <v>-3.6224902792941265</v>
      </c>
      <c r="M40" s="73" t="s">
        <v>114</v>
      </c>
    </row>
    <row r="41" spans="1:106" ht="15" customHeight="1">
      <c r="A41" s="21">
        <v>411</v>
      </c>
      <c r="B41" s="22" t="s">
        <v>30</v>
      </c>
      <c r="C41" s="23">
        <v>265000246.84999996</v>
      </c>
      <c r="D41" s="41">
        <f t="shared" si="0"/>
        <v>4.9939741981380967</v>
      </c>
      <c r="E41" s="23">
        <v>269573326.19</v>
      </c>
      <c r="F41" s="41">
        <f t="shared" si="7"/>
        <v>5.0801546470300014</v>
      </c>
      <c r="G41" s="23">
        <f t="shared" si="2"/>
        <v>-4573079.3400000334</v>
      </c>
      <c r="H41" s="41">
        <f t="shared" si="3"/>
        <v>-1.6964138865789806</v>
      </c>
      <c r="I41" s="23">
        <v>271240319.25999999</v>
      </c>
      <c r="J41" s="41">
        <f t="shared" si="4"/>
        <v>5.4739448937219635</v>
      </c>
      <c r="K41" s="23">
        <f t="shared" si="8"/>
        <v>-6240072.4100000262</v>
      </c>
      <c r="L41" s="41">
        <f t="shared" si="9"/>
        <v>-2.3005696302910366</v>
      </c>
      <c r="M41" s="74" t="s">
        <v>115</v>
      </c>
    </row>
    <row r="42" spans="1:106" ht="15" customHeight="1">
      <c r="A42" s="21">
        <v>412</v>
      </c>
      <c r="B42" s="22" t="s">
        <v>31</v>
      </c>
      <c r="C42" s="23">
        <v>7025544.2200000007</v>
      </c>
      <c r="D42" s="41">
        <f t="shared" si="0"/>
        <v>0.1323975618121514</v>
      </c>
      <c r="E42" s="23">
        <v>6794945.0199999996</v>
      </c>
      <c r="F42" s="41">
        <f t="shared" si="7"/>
        <v>0.12805188112467963</v>
      </c>
      <c r="G42" s="23">
        <f t="shared" si="2"/>
        <v>230599.20000000112</v>
      </c>
      <c r="H42" s="41">
        <f t="shared" si="3"/>
        <v>3.3936875033022886</v>
      </c>
      <c r="I42" s="23">
        <v>4617761.24</v>
      </c>
      <c r="J42" s="41">
        <f t="shared" si="4"/>
        <v>9.3191788850150031E-2</v>
      </c>
      <c r="K42" s="23">
        <f t="shared" si="8"/>
        <v>2407782.9800000004</v>
      </c>
      <c r="L42" s="41">
        <f t="shared" si="9"/>
        <v>52.141781587650911</v>
      </c>
      <c r="M42" s="74" t="s">
        <v>116</v>
      </c>
    </row>
    <row r="43" spans="1:106" ht="15" customHeight="1">
      <c r="A43" s="21">
        <v>413</v>
      </c>
      <c r="B43" s="22" t="s">
        <v>76</v>
      </c>
      <c r="C43" s="23">
        <v>14207988.559999999</v>
      </c>
      <c r="D43" s="41">
        <f t="shared" si="0"/>
        <v>0.26775193276044024</v>
      </c>
      <c r="E43" s="23">
        <v>12746026.329999998</v>
      </c>
      <c r="F43" s="41">
        <f t="shared" si="7"/>
        <v>0.2402010087818483</v>
      </c>
      <c r="G43" s="23">
        <f t="shared" si="2"/>
        <v>1461962.2300000004</v>
      </c>
      <c r="H43" s="41">
        <f t="shared" si="3"/>
        <v>11.469945158978817</v>
      </c>
      <c r="I43" s="23">
        <v>13792204.09</v>
      </c>
      <c r="J43" s="41">
        <f t="shared" si="4"/>
        <v>0.27834270862680105</v>
      </c>
      <c r="K43" s="23">
        <f t="shared" si="8"/>
        <v>415784.46999999881</v>
      </c>
      <c r="L43" s="41">
        <f t="shared" si="9"/>
        <v>3.0146339721108291</v>
      </c>
      <c r="M43" s="74" t="s">
        <v>117</v>
      </c>
    </row>
    <row r="44" spans="1:106" ht="15" customHeight="1">
      <c r="A44" s="21">
        <v>414</v>
      </c>
      <c r="B44" s="22" t="s">
        <v>77</v>
      </c>
      <c r="C44" s="23">
        <v>22919728.010000002</v>
      </c>
      <c r="D44" s="41">
        <f t="shared" si="0"/>
        <v>0.43192612712950396</v>
      </c>
      <c r="E44" s="23">
        <v>22229603.580000006</v>
      </c>
      <c r="F44" s="41">
        <f t="shared" si="7"/>
        <v>0.41892061623699689</v>
      </c>
      <c r="G44" s="23">
        <f t="shared" si="2"/>
        <v>690124.42999999598</v>
      </c>
      <c r="H44" s="41">
        <f t="shared" si="3"/>
        <v>3.1045287313216079</v>
      </c>
      <c r="I44" s="23">
        <v>22078846.189999998</v>
      </c>
      <c r="J44" s="41">
        <f t="shared" si="4"/>
        <v>0.44557677741550344</v>
      </c>
      <c r="K44" s="23">
        <f t="shared" si="8"/>
        <v>840881.82000000402</v>
      </c>
      <c r="L44" s="41">
        <f t="shared" si="9"/>
        <v>3.8085405947565221</v>
      </c>
      <c r="M44" s="74" t="s">
        <v>118</v>
      </c>
    </row>
    <row r="45" spans="1:106" ht="15.75" customHeight="1">
      <c r="A45" s="21">
        <v>415</v>
      </c>
      <c r="B45" s="22" t="s">
        <v>32</v>
      </c>
      <c r="C45" s="23">
        <v>8649817.0500000007</v>
      </c>
      <c r="D45" s="41">
        <f t="shared" si="0"/>
        <v>0.16300725633197649</v>
      </c>
      <c r="E45" s="23">
        <v>9852269.5000000019</v>
      </c>
      <c r="F45" s="41">
        <f t="shared" si="7"/>
        <v>0.18566767488315999</v>
      </c>
      <c r="G45" s="23">
        <f t="shared" si="2"/>
        <v>-1202452.4500000011</v>
      </c>
      <c r="H45" s="41">
        <f t="shared" si="3"/>
        <v>-12.204827019804938</v>
      </c>
      <c r="I45" s="23">
        <v>8612291.0099999998</v>
      </c>
      <c r="J45" s="41">
        <f t="shared" si="4"/>
        <v>0.17380604228034216</v>
      </c>
      <c r="K45" s="23">
        <f t="shared" si="8"/>
        <v>37526.040000000969</v>
      </c>
      <c r="L45" s="41">
        <f t="shared" si="9"/>
        <v>0.43572656748858662</v>
      </c>
      <c r="M45" s="74" t="s">
        <v>119</v>
      </c>
    </row>
    <row r="46" spans="1:106" ht="15" customHeight="1">
      <c r="A46" s="21">
        <v>416</v>
      </c>
      <c r="B46" s="22" t="s">
        <v>33</v>
      </c>
      <c r="C46" s="23">
        <v>39075082.880000003</v>
      </c>
      <c r="D46" s="41">
        <f t="shared" si="0"/>
        <v>0.73637650535202781</v>
      </c>
      <c r="E46" s="23">
        <v>40395646.370000005</v>
      </c>
      <c r="F46" s="41">
        <f t="shared" si="7"/>
        <v>0.76126274630634716</v>
      </c>
      <c r="G46" s="23">
        <f t="shared" si="2"/>
        <v>-1320563.4900000021</v>
      </c>
      <c r="H46" s="41">
        <f t="shared" si="3"/>
        <v>-3.269073795488822</v>
      </c>
      <c r="I46" s="23">
        <v>59088525.250000007</v>
      </c>
      <c r="J46" s="41">
        <f t="shared" si="4"/>
        <v>1.1924751156178788</v>
      </c>
      <c r="K46" s="23">
        <f t="shared" si="8"/>
        <v>-20013442.370000005</v>
      </c>
      <c r="L46" s="41">
        <f t="shared" si="9"/>
        <v>-33.8702688640888</v>
      </c>
      <c r="M46" s="74" t="s">
        <v>120</v>
      </c>
    </row>
    <row r="47" spans="1:106" ht="15" customHeight="1">
      <c r="A47" s="21">
        <v>417</v>
      </c>
      <c r="B47" s="22" t="s">
        <v>34</v>
      </c>
      <c r="C47" s="23">
        <v>4528851.25</v>
      </c>
      <c r="D47" s="41">
        <f t="shared" si="0"/>
        <v>8.5346963101160869E-2</v>
      </c>
      <c r="E47" s="23">
        <v>5927945.1799999988</v>
      </c>
      <c r="F47" s="41">
        <f t="shared" si="7"/>
        <v>0.11171312339816068</v>
      </c>
      <c r="G47" s="23">
        <f t="shared" si="2"/>
        <v>-1399093.9299999988</v>
      </c>
      <c r="H47" s="41">
        <f t="shared" si="3"/>
        <v>-23.601667821091411</v>
      </c>
      <c r="I47" s="23">
        <v>4230369.1300000008</v>
      </c>
      <c r="J47" s="41">
        <f t="shared" si="4"/>
        <v>8.5373765821022171E-2</v>
      </c>
      <c r="K47" s="23">
        <f t="shared" si="8"/>
        <v>298482.11999999918</v>
      </c>
      <c r="L47" s="41">
        <f t="shared" si="9"/>
        <v>7.0556991796127022</v>
      </c>
      <c r="M47" s="74" t="s">
        <v>121</v>
      </c>
    </row>
    <row r="48" spans="1:106" ht="15" customHeight="1">
      <c r="A48" s="21">
        <v>418</v>
      </c>
      <c r="B48" s="22" t="s">
        <v>35</v>
      </c>
      <c r="C48" s="23">
        <v>20867715.430000003</v>
      </c>
      <c r="D48" s="41">
        <f t="shared" si="0"/>
        <v>0.39325560511834767</v>
      </c>
      <c r="E48" s="23">
        <v>21717832.979999997</v>
      </c>
      <c r="F48" s="41">
        <f t="shared" si="7"/>
        <v>0.40927621325192209</v>
      </c>
      <c r="G48" s="23">
        <f t="shared" si="2"/>
        <v>-850117.54999999329</v>
      </c>
      <c r="H48" s="41">
        <f t="shared" si="3"/>
        <v>-3.9143755768951252</v>
      </c>
      <c r="I48" s="23">
        <v>16556557.139999999</v>
      </c>
      <c r="J48" s="41">
        <f t="shared" si="4"/>
        <v>0.33413056606545638</v>
      </c>
      <c r="K48" s="23">
        <f t="shared" si="8"/>
        <v>4311158.2900000047</v>
      </c>
      <c r="L48" s="41">
        <f t="shared" si="9"/>
        <v>26.038978113296366</v>
      </c>
      <c r="M48" s="74" t="s">
        <v>122</v>
      </c>
    </row>
    <row r="49" spans="1:16" ht="15" customHeight="1">
      <c r="A49" s="21">
        <v>419</v>
      </c>
      <c r="B49" s="22" t="s">
        <v>36</v>
      </c>
      <c r="C49" s="23">
        <v>17528351.75</v>
      </c>
      <c r="D49" s="41">
        <f t="shared" si="0"/>
        <v>0.33032473522538819</v>
      </c>
      <c r="E49" s="23">
        <v>21155987.571999997</v>
      </c>
      <c r="F49" s="41">
        <f t="shared" si="7"/>
        <v>0.39868814209256742</v>
      </c>
      <c r="G49" s="23">
        <f t="shared" si="2"/>
        <v>-3627635.8219999969</v>
      </c>
      <c r="H49" s="41">
        <f t="shared" si="3"/>
        <v>-17.147088074494718</v>
      </c>
      <c r="I49" s="23">
        <v>14613648</v>
      </c>
      <c r="J49" s="41">
        <f t="shared" si="4"/>
        <v>0.29492040145982451</v>
      </c>
      <c r="K49" s="23">
        <f t="shared" si="8"/>
        <v>2914703.75</v>
      </c>
      <c r="L49" s="41">
        <f t="shared" si="9"/>
        <v>19.945079763793402</v>
      </c>
      <c r="M49" s="74" t="s">
        <v>123</v>
      </c>
    </row>
    <row r="50" spans="1:16" ht="15" customHeight="1">
      <c r="A50" s="18">
        <v>42</v>
      </c>
      <c r="B50" s="19" t="s">
        <v>37</v>
      </c>
      <c r="C50" s="20">
        <f>+SUM(C51:C55)</f>
        <v>296830260.55000001</v>
      </c>
      <c r="D50" s="40">
        <f t="shared" si="0"/>
        <v>5.5938161569048699</v>
      </c>
      <c r="E50" s="20">
        <f>+SUM(E51:E55)</f>
        <v>316569408.63928568</v>
      </c>
      <c r="F50" s="40">
        <f t="shared" si="7"/>
        <v>5.9658037207765284</v>
      </c>
      <c r="G50" s="20">
        <f t="shared" si="2"/>
        <v>-19739148.089285672</v>
      </c>
      <c r="H50" s="40">
        <f t="shared" si="3"/>
        <v>-6.2353302468898306</v>
      </c>
      <c r="I50" s="20">
        <f>+SUM(I51:I55)</f>
        <v>279962883</v>
      </c>
      <c r="J50" s="40">
        <f t="shared" si="4"/>
        <v>5.6499763678589963</v>
      </c>
      <c r="K50" s="20">
        <f t="shared" si="8"/>
        <v>16867377.550000012</v>
      </c>
      <c r="L50" s="40">
        <f t="shared" si="9"/>
        <v>6.0248620707338461</v>
      </c>
      <c r="M50" s="73" t="s">
        <v>124</v>
      </c>
    </row>
    <row r="51" spans="1:16" ht="15" customHeight="1">
      <c r="A51" s="21">
        <v>421</v>
      </c>
      <c r="B51" s="22" t="s">
        <v>38</v>
      </c>
      <c r="C51" s="23">
        <v>57407134.149999999</v>
      </c>
      <c r="D51" s="41">
        <f t="shared" si="0"/>
        <v>1.0818470931328208</v>
      </c>
      <c r="E51" s="23">
        <v>61444285.794285722</v>
      </c>
      <c r="F51" s="41">
        <f t="shared" si="7"/>
        <v>1.1579278945101334</v>
      </c>
      <c r="G51" s="23">
        <f t="shared" si="2"/>
        <v>-4037151.6442857236</v>
      </c>
      <c r="H51" s="41">
        <f t="shared" si="3"/>
        <v>-6.5704265125678774</v>
      </c>
      <c r="I51" s="23">
        <v>40013765.259999998</v>
      </c>
      <c r="J51" s="41">
        <f t="shared" si="4"/>
        <v>0.80752428923964636</v>
      </c>
      <c r="K51" s="23">
        <f t="shared" si="8"/>
        <v>17393368.890000001</v>
      </c>
      <c r="L51" s="41">
        <f t="shared" si="9"/>
        <v>43.468463357502088</v>
      </c>
      <c r="M51" s="74" t="s">
        <v>125</v>
      </c>
    </row>
    <row r="52" spans="1:16" ht="15" customHeight="1">
      <c r="A52" s="21">
        <v>422</v>
      </c>
      <c r="B52" s="22" t="s">
        <v>39</v>
      </c>
      <c r="C52" s="23">
        <v>12003465.699999999</v>
      </c>
      <c r="D52" s="41">
        <f t="shared" si="0"/>
        <v>0.22620732888587364</v>
      </c>
      <c r="E52" s="23">
        <v>14352319.74</v>
      </c>
      <c r="F52" s="41">
        <f t="shared" si="7"/>
        <v>0.27047187810945272</v>
      </c>
      <c r="G52" s="23">
        <f t="shared" si="2"/>
        <v>-2348854.040000001</v>
      </c>
      <c r="H52" s="41">
        <f t="shared" si="3"/>
        <v>-16.365675253553121</v>
      </c>
      <c r="I52" s="23">
        <v>10151094.299999999</v>
      </c>
      <c r="J52" s="41">
        <f t="shared" si="4"/>
        <v>0.20486088115797893</v>
      </c>
      <c r="K52" s="23">
        <f t="shared" si="8"/>
        <v>1852371.4000000004</v>
      </c>
      <c r="L52" s="41">
        <f t="shared" si="9"/>
        <v>18.24799716420722</v>
      </c>
      <c r="M52" s="74" t="s">
        <v>126</v>
      </c>
    </row>
    <row r="53" spans="1:16">
      <c r="A53" s="21">
        <v>423</v>
      </c>
      <c r="B53" s="22" t="s">
        <v>40</v>
      </c>
      <c r="C53" s="23">
        <v>216817720.63999999</v>
      </c>
      <c r="D53" s="41">
        <f t="shared" si="0"/>
        <v>4.0859663922810183</v>
      </c>
      <c r="E53" s="23">
        <v>228174803.08500001</v>
      </c>
      <c r="F53" s="41">
        <f t="shared" si="7"/>
        <v>4.2999925200701039</v>
      </c>
      <c r="G53" s="23">
        <f t="shared" si="2"/>
        <v>-11357082.445000023</v>
      </c>
      <c r="H53" s="41">
        <f t="shared" si="3"/>
        <v>-4.9773604672595013</v>
      </c>
      <c r="I53" s="23">
        <v>216286085.34999999</v>
      </c>
      <c r="J53" s="41">
        <f t="shared" si="4"/>
        <v>4.3649045824557895</v>
      </c>
      <c r="K53" s="23">
        <f t="shared" si="8"/>
        <v>531635.28999999166</v>
      </c>
      <c r="L53" s="41">
        <f t="shared" si="9"/>
        <v>0.24580189203558689</v>
      </c>
      <c r="M53" s="74" t="s">
        <v>127</v>
      </c>
    </row>
    <row r="54" spans="1:16" ht="15" customHeight="1">
      <c r="A54" s="21">
        <v>424</v>
      </c>
      <c r="B54" s="22" t="s">
        <v>41</v>
      </c>
      <c r="C54" s="23">
        <v>5616081.3300000001</v>
      </c>
      <c r="D54" s="41">
        <f t="shared" si="0"/>
        <v>0.10583599672094074</v>
      </c>
      <c r="E54" s="23">
        <v>6816000</v>
      </c>
      <c r="F54" s="41">
        <f t="shared" si="7"/>
        <v>0.1284486657620986</v>
      </c>
      <c r="G54" s="23">
        <f t="shared" si="2"/>
        <v>-1199918.67</v>
      </c>
      <c r="H54" s="41">
        <f t="shared" si="3"/>
        <v>-17.604440580985909</v>
      </c>
      <c r="I54" s="23">
        <v>8425594.3599999994</v>
      </c>
      <c r="J54" s="41">
        <f t="shared" si="4"/>
        <v>0.17003828689378814</v>
      </c>
      <c r="K54" s="23">
        <f t="shared" si="8"/>
        <v>-2809513.0299999993</v>
      </c>
      <c r="L54" s="41">
        <f t="shared" si="9"/>
        <v>-33.344983273085077</v>
      </c>
      <c r="M54" s="74" t="s">
        <v>128</v>
      </c>
    </row>
    <row r="55" spans="1:16" ht="15" customHeight="1">
      <c r="A55" s="21">
        <v>425</v>
      </c>
      <c r="B55" s="22" t="s">
        <v>42</v>
      </c>
      <c r="C55" s="23">
        <v>4985858.7300000004</v>
      </c>
      <c r="D55" s="41">
        <f t="shared" si="0"/>
        <v>9.3959345884215298E-2</v>
      </c>
      <c r="E55" s="23">
        <v>5782000.0199999996</v>
      </c>
      <c r="F55" s="41">
        <f t="shared" si="7"/>
        <v>0.10896276232473993</v>
      </c>
      <c r="G55" s="23">
        <f t="shared" si="2"/>
        <v>-796141.28999999911</v>
      </c>
      <c r="H55" s="41">
        <f t="shared" si="3"/>
        <v>-13.769306247771311</v>
      </c>
      <c r="I55" s="23">
        <v>5086343.7300000004</v>
      </c>
      <c r="J55" s="41">
        <f t="shared" si="4"/>
        <v>0.10264832811179396</v>
      </c>
      <c r="K55" s="23">
        <f t="shared" si="8"/>
        <v>-100485</v>
      </c>
      <c r="L55" s="41">
        <f t="shared" si="9"/>
        <v>-1.9755841392968421</v>
      </c>
      <c r="M55" s="74" t="s">
        <v>129</v>
      </c>
      <c r="P55" s="80"/>
    </row>
    <row r="56" spans="1:16" ht="24.75" customHeight="1">
      <c r="A56" s="18">
        <v>43</v>
      </c>
      <c r="B56" s="79" t="s">
        <v>43</v>
      </c>
      <c r="C56" s="20">
        <v>133541868.39999999</v>
      </c>
      <c r="D56" s="40">
        <f t="shared" si="0"/>
        <v>2.5166189582391074</v>
      </c>
      <c r="E56" s="20">
        <v>135936236.77000001</v>
      </c>
      <c r="F56" s="40">
        <f t="shared" si="7"/>
        <v>2.5617412326624454</v>
      </c>
      <c r="G56" s="20">
        <f t="shared" si="2"/>
        <v>-2394368.3700000197</v>
      </c>
      <c r="H56" s="40">
        <f t="shared" si="3"/>
        <v>-1.7613908012263266</v>
      </c>
      <c r="I56" s="20">
        <v>118575540.47</v>
      </c>
      <c r="J56" s="40">
        <f t="shared" si="4"/>
        <v>2.392992221978254</v>
      </c>
      <c r="K56" s="20">
        <f t="shared" si="8"/>
        <v>14966327.929999992</v>
      </c>
      <c r="L56" s="40">
        <f t="shared" si="9"/>
        <v>12.621766572328227</v>
      </c>
      <c r="M56" s="73" t="s">
        <v>130</v>
      </c>
    </row>
    <row r="57" spans="1:16" ht="15" customHeight="1">
      <c r="A57" s="18">
        <v>44</v>
      </c>
      <c r="B57" s="19" t="s">
        <v>67</v>
      </c>
      <c r="C57" s="20">
        <v>103393922.38</v>
      </c>
      <c r="D57" s="40">
        <f t="shared" si="0"/>
        <v>1.9484758476556612</v>
      </c>
      <c r="E57" s="20">
        <v>127601402.70000002</v>
      </c>
      <c r="F57" s="40">
        <f t="shared" si="7"/>
        <v>2.4046698835368616</v>
      </c>
      <c r="G57" s="20">
        <f t="shared" si="2"/>
        <v>-24207480.320000023</v>
      </c>
      <c r="H57" s="40">
        <f t="shared" si="3"/>
        <v>-18.971171012056615</v>
      </c>
      <c r="I57" s="20">
        <v>59823461.470000006</v>
      </c>
      <c r="J57" s="40">
        <f t="shared" si="4"/>
        <v>1.2073069827225036</v>
      </c>
      <c r="K57" s="20">
        <f t="shared" si="8"/>
        <v>43570460.909999989</v>
      </c>
      <c r="L57" s="40">
        <f t="shared" si="9"/>
        <v>72.831728287487181</v>
      </c>
      <c r="M57" s="73" t="s">
        <v>131</v>
      </c>
    </row>
    <row r="58" spans="1:16" ht="15" customHeight="1">
      <c r="A58" s="18">
        <v>45</v>
      </c>
      <c r="B58" s="19" t="s">
        <v>44</v>
      </c>
      <c r="C58" s="20">
        <v>813754</v>
      </c>
      <c r="D58" s="40">
        <f t="shared" si="0"/>
        <v>1.5335330921151816E-2</v>
      </c>
      <c r="E58" s="20">
        <v>737000.46</v>
      </c>
      <c r="F58" s="40">
        <f t="shared" si="7"/>
        <v>1.3888897557666214E-2</v>
      </c>
      <c r="G58" s="20">
        <f t="shared" si="2"/>
        <v>76753.540000000037</v>
      </c>
      <c r="H58" s="40">
        <f t="shared" si="3"/>
        <v>10.414313716981937</v>
      </c>
      <c r="I58" s="20">
        <v>828780</v>
      </c>
      <c r="J58" s="40">
        <f t="shared" si="4"/>
        <v>1.672574365564802E-2</v>
      </c>
      <c r="K58" s="20">
        <f t="shared" si="8"/>
        <v>-15026</v>
      </c>
      <c r="L58" s="40">
        <f t="shared" si="9"/>
        <v>-1.8130263761191259</v>
      </c>
      <c r="M58" s="73" t="s">
        <v>132</v>
      </c>
    </row>
    <row r="59" spans="1:16" ht="15" customHeight="1">
      <c r="A59" s="18">
        <v>462</v>
      </c>
      <c r="B59" s="19" t="s">
        <v>45</v>
      </c>
      <c r="C59" s="20">
        <v>500000</v>
      </c>
      <c r="D59" s="40">
        <f t="shared" si="0"/>
        <v>9.4225840494497216E-3</v>
      </c>
      <c r="E59" s="20">
        <v>0</v>
      </c>
      <c r="F59" s="40">
        <f t="shared" si="7"/>
        <v>0</v>
      </c>
      <c r="G59" s="20">
        <f t="shared" si="2"/>
        <v>500000</v>
      </c>
      <c r="H59" s="40" t="e">
        <f t="shared" si="3"/>
        <v>#DIV/0!</v>
      </c>
      <c r="I59" s="20">
        <v>3831496.4</v>
      </c>
      <c r="J59" s="40">
        <f t="shared" si="4"/>
        <v>7.7324050536859285E-2</v>
      </c>
      <c r="K59" s="20">
        <f t="shared" si="8"/>
        <v>-3331496.4</v>
      </c>
      <c r="L59" s="40">
        <f t="shared" si="9"/>
        <v>-86.950268307703482</v>
      </c>
      <c r="M59" s="73" t="s">
        <v>133</v>
      </c>
    </row>
    <row r="60" spans="1:16" ht="15" customHeight="1">
      <c r="A60" s="18">
        <v>463</v>
      </c>
      <c r="B60" s="19" t="s">
        <v>46</v>
      </c>
      <c r="C60" s="20">
        <v>27158801.349999994</v>
      </c>
      <c r="D60" s="40">
        <f t="shared" si="0"/>
        <v>0.51181217680536695</v>
      </c>
      <c r="E60" s="20">
        <v>26418062.96000002</v>
      </c>
      <c r="F60" s="40">
        <f t="shared" si="7"/>
        <v>0.49785283732850932</v>
      </c>
      <c r="G60" s="20">
        <f t="shared" si="2"/>
        <v>740738.38999997452</v>
      </c>
      <c r="H60" s="40">
        <f t="shared" si="3"/>
        <v>2.8039087919562462</v>
      </c>
      <c r="I60" s="20">
        <v>17847674.780000001</v>
      </c>
      <c r="J60" s="40">
        <f t="shared" si="4"/>
        <v>0.36018682065162555</v>
      </c>
      <c r="K60" s="20">
        <f t="shared" si="8"/>
        <v>9311126.5699999928</v>
      </c>
      <c r="L60" s="40">
        <f t="shared" si="9"/>
        <v>52.169969952802973</v>
      </c>
      <c r="M60" s="73" t="s">
        <v>134</v>
      </c>
    </row>
    <row r="61" spans="1:16" ht="15" customHeight="1">
      <c r="A61" s="18">
        <v>47</v>
      </c>
      <c r="B61" s="19" t="s">
        <v>47</v>
      </c>
      <c r="C61" s="20">
        <v>5424960.2899999991</v>
      </c>
      <c r="D61" s="40">
        <f t="shared" si="0"/>
        <v>0.10223428859490426</v>
      </c>
      <c r="E61" s="20">
        <v>20232706.080000002</v>
      </c>
      <c r="F61" s="40">
        <f t="shared" si="7"/>
        <v>0.38128874717322486</v>
      </c>
      <c r="G61" s="20">
        <f t="shared" si="2"/>
        <v>-14807745.790000003</v>
      </c>
      <c r="H61" s="40">
        <f t="shared" si="3"/>
        <v>-73.187173932395709</v>
      </c>
      <c r="I61" s="20">
        <v>49654378.669999994</v>
      </c>
      <c r="J61" s="40">
        <f t="shared" si="4"/>
        <v>1.0020830727272578</v>
      </c>
      <c r="K61" s="20">
        <f t="shared" si="8"/>
        <v>-44229418.379999995</v>
      </c>
      <c r="L61" s="40">
        <f t="shared" si="9"/>
        <v>-89.074558104827048</v>
      </c>
      <c r="M61" s="73" t="s">
        <v>135</v>
      </c>
    </row>
    <row r="62" spans="1:16" s="2" customFormat="1" ht="15" customHeight="1">
      <c r="A62" s="15"/>
      <c r="B62" s="16" t="s">
        <v>80</v>
      </c>
      <c r="C62" s="17">
        <f>+C6-C39</f>
        <v>-45072038.730000019</v>
      </c>
      <c r="D62" s="39">
        <f t="shared" si="0"/>
        <v>-0.84939014642695654</v>
      </c>
      <c r="E62" s="17">
        <f>+E6-E39</f>
        <v>-205701584.0568645</v>
      </c>
      <c r="F62" s="39">
        <f t="shared" si="7"/>
        <v>-3.8764809297615046</v>
      </c>
      <c r="G62" s="17">
        <f t="shared" si="2"/>
        <v>160629545.32686448</v>
      </c>
      <c r="H62" s="39">
        <f t="shared" si="3"/>
        <v>-78.088628273499239</v>
      </c>
      <c r="I62" s="17">
        <f>+I6-I39</f>
        <v>-157260455.88</v>
      </c>
      <c r="J62" s="39">
        <f t="shared" si="4"/>
        <v>-3.1736987767793936</v>
      </c>
      <c r="K62" s="17">
        <f t="shared" ref="K62" si="10">+C62-I62</f>
        <v>112188417.14999998</v>
      </c>
      <c r="L62" s="39">
        <f t="shared" ref="L62" si="11">+C62/I62*100-100</f>
        <v>-71.33924197422337</v>
      </c>
      <c r="M62" s="82" t="s">
        <v>137</v>
      </c>
    </row>
    <row r="63" spans="1:16" ht="15" hidden="1" customHeight="1">
      <c r="A63" s="18"/>
      <c r="B63" s="19" t="s">
        <v>58</v>
      </c>
      <c r="C63" s="20">
        <v>0</v>
      </c>
      <c r="D63" s="40">
        <f t="shared" si="0"/>
        <v>0</v>
      </c>
      <c r="E63" s="20">
        <v>0</v>
      </c>
      <c r="F63" s="40">
        <f t="shared" si="7"/>
        <v>0</v>
      </c>
      <c r="G63" s="20">
        <f t="shared" ref="G63:G64" si="12">+C63-E63</f>
        <v>0</v>
      </c>
      <c r="H63" s="40" t="e">
        <f t="shared" ref="H63:H64" si="13">+C63/E63*100-100</f>
        <v>#DIV/0!</v>
      </c>
      <c r="I63" s="20">
        <v>0</v>
      </c>
      <c r="J63" s="40">
        <f t="shared" si="4"/>
        <v>0</v>
      </c>
      <c r="K63" s="20">
        <f t="shared" ref="K63:K64" si="14">+C63-I63</f>
        <v>0</v>
      </c>
      <c r="L63" s="40" t="e">
        <f t="shared" ref="L63:L64" si="15">+C63/I63*100-100</f>
        <v>#DIV/0!</v>
      </c>
      <c r="M63" s="73" t="s">
        <v>136</v>
      </c>
    </row>
    <row r="64" spans="1:16" s="2" customFormat="1" ht="15" hidden="1" customHeight="1">
      <c r="A64" s="15"/>
      <c r="B64" s="16" t="s">
        <v>60</v>
      </c>
      <c r="C64" s="17">
        <f>+C62-C63</f>
        <v>-45072038.730000019</v>
      </c>
      <c r="D64" s="39">
        <f t="shared" si="0"/>
        <v>-0.84939014642695654</v>
      </c>
      <c r="E64" s="17">
        <f>+E62-E63</f>
        <v>-205701584.0568645</v>
      </c>
      <c r="F64" s="39">
        <f t="shared" si="7"/>
        <v>-3.8764809297615046</v>
      </c>
      <c r="G64" s="17">
        <f t="shared" si="12"/>
        <v>160629545.32686448</v>
      </c>
      <c r="H64" s="39">
        <f t="shared" si="13"/>
        <v>-78.088628273499239</v>
      </c>
      <c r="I64" s="17">
        <f>+I62-I63</f>
        <v>-157260455.88</v>
      </c>
      <c r="J64" s="39">
        <f t="shared" si="4"/>
        <v>-3.1736987767793936</v>
      </c>
      <c r="K64" s="17">
        <f t="shared" si="14"/>
        <v>112188417.14999998</v>
      </c>
      <c r="L64" s="39">
        <f t="shared" si="15"/>
        <v>-71.33924197422337</v>
      </c>
      <c r="M64" s="82" t="s">
        <v>140</v>
      </c>
    </row>
    <row r="65" spans="1:13" s="2" customFormat="1" ht="15" customHeight="1">
      <c r="A65" s="15"/>
      <c r="B65" s="16" t="s">
        <v>78</v>
      </c>
      <c r="C65" s="17">
        <f>+C64+C46</f>
        <v>-5996955.8500000164</v>
      </c>
      <c r="D65" s="39">
        <f t="shared" si="0"/>
        <v>-0.11301364107492869</v>
      </c>
      <c r="E65" s="17">
        <f>+E64+E46</f>
        <v>-165305937.6868645</v>
      </c>
      <c r="F65" s="39">
        <f t="shared" si="7"/>
        <v>-3.1152181834551578</v>
      </c>
      <c r="G65" s="17">
        <f t="shared" ref="G65" si="16">+C65-E65</f>
        <v>159308981.83686447</v>
      </c>
      <c r="H65" s="39">
        <f t="shared" ref="H65" si="17">+C65/E65*100-100</f>
        <v>-96.372207838438371</v>
      </c>
      <c r="I65" s="17">
        <f>+I64+I46</f>
        <v>-98171930.629999995</v>
      </c>
      <c r="J65" s="39">
        <f t="shared" si="4"/>
        <v>-1.9812236611615144</v>
      </c>
      <c r="K65" s="17">
        <f t="shared" ref="K65" si="18">+C65-I65</f>
        <v>92174974.779999971</v>
      </c>
      <c r="L65" s="39">
        <f t="shared" ref="L65" si="19">+C65/I65*100-100</f>
        <v>-93.891374233433453</v>
      </c>
      <c r="M65" s="82" t="s">
        <v>139</v>
      </c>
    </row>
    <row r="66" spans="1:13" s="2" customFormat="1" ht="15" customHeight="1">
      <c r="A66" s="15"/>
      <c r="B66" s="16" t="s">
        <v>79</v>
      </c>
      <c r="C66" s="17">
        <f>+C6-(C39-C57)</f>
        <v>58321883.649999976</v>
      </c>
      <c r="D66" s="39">
        <f t="shared" si="0"/>
        <v>1.0990857012287045</v>
      </c>
      <c r="E66" s="17">
        <f>+E6-(E39-E57)</f>
        <v>-78100181.356864452</v>
      </c>
      <c r="F66" s="39">
        <f>+E66/$E$2*100</f>
        <v>-1.471811046224643</v>
      </c>
      <c r="G66" s="17">
        <f>+C66-E66</f>
        <v>136422065.00686443</v>
      </c>
      <c r="H66" s="39">
        <f t="shared" ref="H66" si="20">+C66/E66*100-100</f>
        <v>-174.67573395701712</v>
      </c>
      <c r="I66" s="17">
        <f>+I6-(I39-I57)</f>
        <v>-97436994.409999967</v>
      </c>
      <c r="J66" s="39">
        <f t="shared" si="4"/>
        <v>-1.9663917940568894</v>
      </c>
      <c r="K66" s="17">
        <f>+C66-I66</f>
        <v>155758878.05999994</v>
      </c>
      <c r="L66" s="39">
        <f t="shared" ref="L66" si="21">+C66/I66*100-100</f>
        <v>-159.85599617799213</v>
      </c>
      <c r="M66" s="82" t="s">
        <v>138</v>
      </c>
    </row>
    <row r="67" spans="1:13" s="2" customFormat="1" ht="15" customHeight="1">
      <c r="A67" s="15"/>
      <c r="B67" s="16" t="s">
        <v>0</v>
      </c>
      <c r="C67" s="17">
        <f>+C68+C69</f>
        <v>162496331.44</v>
      </c>
      <c r="D67" s="39">
        <f t="shared" si="0"/>
        <v>3.0622706814412783</v>
      </c>
      <c r="E67" s="17">
        <f>E68+E69</f>
        <v>159936917.88999999</v>
      </c>
      <c r="F67" s="39">
        <f t="shared" si="7"/>
        <v>3.0140381028569272</v>
      </c>
      <c r="G67" s="17">
        <f t="shared" ref="G67" si="22">+C67-E67</f>
        <v>2559413.5500000119</v>
      </c>
      <c r="H67" s="39">
        <f t="shared" ref="H67" si="23">+C67/E67*100-100</f>
        <v>1.6002643940908712</v>
      </c>
      <c r="I67" s="17">
        <f>I68+I69</f>
        <v>350558736.19000006</v>
      </c>
      <c r="J67" s="39">
        <f t="shared" si="4"/>
        <v>7.0746827357825737</v>
      </c>
      <c r="K67" s="17">
        <f t="shared" ref="K67" si="24">+C67-I67</f>
        <v>-188062404.75000006</v>
      </c>
      <c r="L67" s="39">
        <f t="shared" ref="L67" si="25">+C67/I67*100-100</f>
        <v>-53.646474994156677</v>
      </c>
      <c r="M67" s="82" t="s">
        <v>141</v>
      </c>
    </row>
    <row r="68" spans="1:13">
      <c r="A68" s="21">
        <v>4611</v>
      </c>
      <c r="B68" s="22" t="s">
        <v>185</v>
      </c>
      <c r="C68" s="23">
        <v>21982894.329999998</v>
      </c>
      <c r="D68" s="41">
        <f t="shared" si="0"/>
        <v>0.41427133894919338</v>
      </c>
      <c r="E68" s="23">
        <v>20199023.789999999</v>
      </c>
      <c r="F68" s="41">
        <f t="shared" si="7"/>
        <v>0.38065399875621891</v>
      </c>
      <c r="G68" s="23">
        <f t="shared" ref="G68:G76" si="26">+C68-E68</f>
        <v>1783870.5399999991</v>
      </c>
      <c r="H68" s="41">
        <f t="shared" ref="H68:H76" si="27">+C68/E68*100-100</f>
        <v>8.8314690776449538</v>
      </c>
      <c r="I68" s="23">
        <v>65871478.150000006</v>
      </c>
      <c r="J68" s="41">
        <f t="shared" si="4"/>
        <v>1.3293629886767535</v>
      </c>
      <c r="K68" s="23">
        <f t="shared" ref="K68:K70" si="28">+C68-I68</f>
        <v>-43888583.820000008</v>
      </c>
      <c r="L68" s="41">
        <f t="shared" ref="L68:L70" si="29">+C68/I68*100-100</f>
        <v>-66.627598245265744</v>
      </c>
      <c r="M68" s="74" t="s">
        <v>142</v>
      </c>
    </row>
    <row r="69" spans="1:13" ht="15" customHeight="1">
      <c r="A69" s="21">
        <v>4612</v>
      </c>
      <c r="B69" s="22" t="s">
        <v>186</v>
      </c>
      <c r="C69" s="23">
        <v>140513437.11000001</v>
      </c>
      <c r="D69" s="41">
        <f t="shared" si="0"/>
        <v>2.6479993424920854</v>
      </c>
      <c r="E69" s="23">
        <v>139737894.09999999</v>
      </c>
      <c r="F69" s="41">
        <f t="shared" si="7"/>
        <v>2.6333841041007084</v>
      </c>
      <c r="G69" s="23">
        <f t="shared" si="26"/>
        <v>775543.01000002027</v>
      </c>
      <c r="H69" s="41">
        <f t="shared" si="27"/>
        <v>0.55499835244762608</v>
      </c>
      <c r="I69" s="23">
        <v>284687258.04000002</v>
      </c>
      <c r="J69" s="41">
        <f t="shared" si="4"/>
        <v>5.7453197471058193</v>
      </c>
      <c r="K69" s="23">
        <f t="shared" si="28"/>
        <v>-144173820.93000001</v>
      </c>
      <c r="L69" s="41">
        <f t="shared" si="29"/>
        <v>-50.642878055941246</v>
      </c>
      <c r="M69" s="74" t="s">
        <v>143</v>
      </c>
    </row>
    <row r="70" spans="1:13" s="2" customFormat="1" ht="15" customHeight="1">
      <c r="A70" s="83">
        <v>4418</v>
      </c>
      <c r="B70" s="16" t="s">
        <v>65</v>
      </c>
      <c r="C70" s="17">
        <v>0</v>
      </c>
      <c r="D70" s="39">
        <f t="shared" si="0"/>
        <v>0</v>
      </c>
      <c r="E70" s="17">
        <v>285540.01999999996</v>
      </c>
      <c r="F70" s="39">
        <f t="shared" si="7"/>
        <v>5.3810496758631074E-3</v>
      </c>
      <c r="G70" s="17">
        <f t="shared" si="26"/>
        <v>-285540.01999999996</v>
      </c>
      <c r="H70" s="39">
        <f t="shared" si="27"/>
        <v>-100</v>
      </c>
      <c r="I70" s="17">
        <v>0</v>
      </c>
      <c r="J70" s="39">
        <f t="shared" si="4"/>
        <v>0</v>
      </c>
      <c r="K70" s="17">
        <f t="shared" si="28"/>
        <v>0</v>
      </c>
      <c r="L70" s="39" t="e">
        <f t="shared" si="29"/>
        <v>#DIV/0!</v>
      </c>
      <c r="M70" s="82" t="s">
        <v>144</v>
      </c>
    </row>
    <row r="71" spans="1:13" s="2" customFormat="1" ht="15" customHeight="1">
      <c r="A71" s="15"/>
      <c r="B71" s="16" t="s">
        <v>55</v>
      </c>
      <c r="C71" s="17">
        <v>-207585187.43999985</v>
      </c>
      <c r="D71" s="39">
        <f t="shared" si="0"/>
        <v>-3.9119777521483461</v>
      </c>
      <c r="E71" s="17">
        <f>+E64-E67-E70</f>
        <v>-365924041.96686447</v>
      </c>
      <c r="F71" s="39">
        <f t="shared" si="7"/>
        <v>-6.895900082294296</v>
      </c>
      <c r="G71" s="17">
        <f t="shared" si="26"/>
        <v>158338854.52686462</v>
      </c>
      <c r="H71" s="39">
        <f t="shared" si="27"/>
        <v>-43.270962376722622</v>
      </c>
      <c r="I71" s="17">
        <f>+I64-I67-I70</f>
        <v>-507819192.07000005</v>
      </c>
      <c r="J71" s="39">
        <f t="shared" si="4"/>
        <v>-10.248381512561968</v>
      </c>
      <c r="K71" s="17">
        <f t="shared" ref="K71:K76" si="30">+C71-I71</f>
        <v>300234004.63000023</v>
      </c>
      <c r="L71" s="39">
        <f t="shared" ref="L71:L76" si="31">+C71/I71*100-100</f>
        <v>-59.122224862390517</v>
      </c>
      <c r="M71" s="82" t="s">
        <v>145</v>
      </c>
    </row>
    <row r="72" spans="1:13" s="2" customFormat="1" ht="15" customHeight="1">
      <c r="A72" s="15"/>
      <c r="B72" s="16" t="s">
        <v>48</v>
      </c>
      <c r="C72" s="17">
        <v>207585187.43999985</v>
      </c>
      <c r="D72" s="39">
        <f t="shared" ref="D72:D76" si="32">+C72/$C$2*100</f>
        <v>3.9119777521483461</v>
      </c>
      <c r="E72" s="17">
        <f>+SUM(E73:E76)</f>
        <v>365924041.96686447</v>
      </c>
      <c r="F72" s="39">
        <f t="shared" si="7"/>
        <v>6.895900082294296</v>
      </c>
      <c r="G72" s="17">
        <f t="shared" si="26"/>
        <v>-158338854.52686462</v>
      </c>
      <c r="H72" s="39">
        <f t="shared" si="27"/>
        <v>-43.270962376722622</v>
      </c>
      <c r="I72" s="17">
        <f>+SUM(I73:I76)</f>
        <v>507819192.07000005</v>
      </c>
      <c r="J72" s="39">
        <f t="shared" ref="J72:J76" si="33">+I72/$I$2*100</f>
        <v>10.248381512561968</v>
      </c>
      <c r="K72" s="17">
        <f t="shared" si="30"/>
        <v>-300234004.63000023</v>
      </c>
      <c r="L72" s="39">
        <f t="shared" si="31"/>
        <v>-59.122224862390517</v>
      </c>
      <c r="M72" s="82" t="s">
        <v>146</v>
      </c>
    </row>
    <row r="73" spans="1:13">
      <c r="A73" s="21">
        <v>7511</v>
      </c>
      <c r="B73" s="22" t="s">
        <v>56</v>
      </c>
      <c r="C73" s="23">
        <v>0</v>
      </c>
      <c r="D73" s="41">
        <f t="shared" si="32"/>
        <v>0</v>
      </c>
      <c r="E73" s="23">
        <v>0</v>
      </c>
      <c r="F73" s="41">
        <f t="shared" si="7"/>
        <v>0</v>
      </c>
      <c r="G73" s="23">
        <f t="shared" si="26"/>
        <v>0</v>
      </c>
      <c r="H73" s="41" t="e">
        <f t="shared" si="27"/>
        <v>#DIV/0!</v>
      </c>
      <c r="I73" s="23">
        <v>0</v>
      </c>
      <c r="J73" s="41">
        <f t="shared" si="33"/>
        <v>0</v>
      </c>
      <c r="K73" s="23">
        <f t="shared" si="30"/>
        <v>0</v>
      </c>
      <c r="L73" s="41" t="e">
        <f t="shared" si="31"/>
        <v>#DIV/0!</v>
      </c>
      <c r="M73" s="74" t="s">
        <v>147</v>
      </c>
    </row>
    <row r="74" spans="1:13" ht="15" customHeight="1">
      <c r="A74" s="21">
        <v>7512</v>
      </c>
      <c r="B74" s="22" t="s">
        <v>49</v>
      </c>
      <c r="C74" s="23">
        <v>56859206.259999998</v>
      </c>
      <c r="D74" s="41">
        <f t="shared" si="32"/>
        <v>1.0715212999396955</v>
      </c>
      <c r="E74" s="23">
        <v>77474726.832000002</v>
      </c>
      <c r="F74" s="41">
        <f t="shared" si="7"/>
        <v>1.4600242505653551</v>
      </c>
      <c r="G74" s="23">
        <f t="shared" si="26"/>
        <v>-20615520.572000004</v>
      </c>
      <c r="H74" s="41">
        <f t="shared" si="27"/>
        <v>-26.60934915808572</v>
      </c>
      <c r="I74" s="23">
        <v>66298937.800000004</v>
      </c>
      <c r="J74" s="41">
        <f t="shared" si="33"/>
        <v>1.3379896212318743</v>
      </c>
      <c r="K74" s="23">
        <f t="shared" si="30"/>
        <v>-9439731.5400000066</v>
      </c>
      <c r="L74" s="41">
        <f t="shared" si="31"/>
        <v>-14.238133902652066</v>
      </c>
      <c r="M74" s="74" t="s">
        <v>148</v>
      </c>
    </row>
    <row r="75" spans="1:13" ht="15" customHeight="1">
      <c r="A75" s="18">
        <v>72</v>
      </c>
      <c r="B75" s="19" t="s">
        <v>175</v>
      </c>
      <c r="C75" s="20">
        <v>2200721.44</v>
      </c>
      <c r="D75" s="40">
        <f t="shared" si="32"/>
        <v>4.1472965475652039E-2</v>
      </c>
      <c r="E75" s="20">
        <v>3000000</v>
      </c>
      <c r="F75" s="40">
        <f t="shared" si="7"/>
        <v>5.6535504296698333E-2</v>
      </c>
      <c r="G75" s="20">
        <f t="shared" si="26"/>
        <v>-799278.56</v>
      </c>
      <c r="H75" s="40">
        <f t="shared" si="27"/>
        <v>-26.642618666666678</v>
      </c>
      <c r="I75" s="20">
        <v>669564.07000000007</v>
      </c>
      <c r="J75" s="40">
        <f t="shared" si="33"/>
        <v>1.3512581138362857E-2</v>
      </c>
      <c r="K75" s="20">
        <f t="shared" si="30"/>
        <v>1531157.3699999999</v>
      </c>
      <c r="L75" s="40">
        <f t="shared" si="31"/>
        <v>228.67973934144936</v>
      </c>
      <c r="M75" s="73" t="s">
        <v>149</v>
      </c>
    </row>
    <row r="76" spans="1:13" ht="15" customHeight="1" thickBot="1">
      <c r="A76" s="24"/>
      <c r="B76" s="25" t="s">
        <v>51</v>
      </c>
      <c r="C76" s="26">
        <f>+-C71-SUM(C73:C75)</f>
        <v>148525259.73999986</v>
      </c>
      <c r="D76" s="42">
        <f t="shared" si="32"/>
        <v>2.798983486732999</v>
      </c>
      <c r="E76" s="26">
        <f>+-E71-SUM(E73:E75)</f>
        <v>285449315.13486445</v>
      </c>
      <c r="F76" s="42">
        <f t="shared" si="7"/>
        <v>5.3793403274322413</v>
      </c>
      <c r="G76" s="26">
        <f t="shared" si="26"/>
        <v>-136924055.39486459</v>
      </c>
      <c r="H76" s="42">
        <f t="shared" si="27"/>
        <v>-47.967904680441407</v>
      </c>
      <c r="I76" s="26">
        <f>+-I71-SUM(I73:I75)</f>
        <v>440850690.20000005</v>
      </c>
      <c r="J76" s="42">
        <f t="shared" si="33"/>
        <v>8.8968793101917303</v>
      </c>
      <c r="K76" s="26">
        <f t="shared" si="30"/>
        <v>-292325430.46000016</v>
      </c>
      <c r="L76" s="42">
        <f t="shared" si="31"/>
        <v>-66.309396119439299</v>
      </c>
      <c r="M76" s="77" t="s">
        <v>150</v>
      </c>
    </row>
    <row r="77" spans="1:13" ht="13.5" customHeight="1"/>
  </sheetData>
  <sheetProtection algorithmName="SHA-512" hashValue="9zb/PsfSOWokgmGGyEF/af+nhXZYT5/MLHxXdksjEU2Gb6SJOTPSPkJkaUCxZN7QU/f9gtulx0lBi28Wly83ug==" saltValue="014Aco+j/X28wlCTf0xjrg==" spinCount="100000" sheet="1" formatCells="0" formatColumns="0" formatRows="0" sort="0" autoFilter="0"/>
  <mergeCells count="11">
    <mergeCell ref="A4:A5"/>
    <mergeCell ref="K4:L4"/>
    <mergeCell ref="C4:D4"/>
    <mergeCell ref="E4:F4"/>
    <mergeCell ref="G4:H4"/>
    <mergeCell ref="I4:J4"/>
    <mergeCell ref="C2:D2"/>
    <mergeCell ref="I2:J2"/>
    <mergeCell ref="E2:F2"/>
    <mergeCell ref="M4:M5"/>
    <mergeCell ref="B4:B5"/>
  </mergeCells>
  <printOptions horizontalCentered="1" verticalCentered="1"/>
  <pageMargins left="0" right="0" top="0.196850393700787" bottom="0.196850393700787" header="0" footer="0"/>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8"/>
  <sheetViews>
    <sheetView zoomScale="90" zoomScaleNormal="90" zoomScaleSheetLayoutView="90" workbookViewId="0">
      <pane ySplit="5" topLeftCell="A6" activePane="bottomLeft" state="frozen"/>
      <selection activeCell="G14" sqref="G14"/>
      <selection pane="bottomLeft" activeCell="I26" sqref="I26"/>
    </sheetView>
  </sheetViews>
  <sheetFormatPr defaultColWidth="9.140625" defaultRowHeight="13.5"/>
  <cols>
    <col min="1" max="1" width="14" style="4" customWidth="1"/>
    <col min="2" max="2" width="60.85546875" style="4" customWidth="1"/>
    <col min="3" max="3" width="9.140625" style="6" customWidth="1"/>
    <col min="4" max="4" width="9.140625" style="4" customWidth="1"/>
    <col min="5" max="5" width="10.42578125" style="6" customWidth="1"/>
    <col min="6" max="6" width="10" style="7" customWidth="1"/>
    <col min="7" max="7" width="10.5703125" style="6" customWidth="1"/>
    <col min="8" max="8" width="10.28515625" style="7" customWidth="1"/>
    <col min="9" max="9" width="9.140625" style="6"/>
    <col min="10" max="10" width="10.5703125" style="7" customWidth="1"/>
    <col min="11" max="11" width="11.140625" style="6" customWidth="1"/>
    <col min="12" max="12" width="10.85546875" style="7" customWidth="1"/>
    <col min="13" max="13" width="54.42578125" style="4" customWidth="1"/>
    <col min="14" max="15" width="9.140625" style="1"/>
    <col min="16" max="16" width="19.85546875" style="1" customWidth="1"/>
    <col min="17" max="17" width="12.140625" style="1" bestFit="1" customWidth="1"/>
    <col min="18" max="16384" width="9.140625" style="1"/>
  </cols>
  <sheetData>
    <row r="1" spans="1:16384" ht="18.75" customHeight="1" thickBot="1">
      <c r="B1" s="5"/>
      <c r="M1" s="5"/>
    </row>
    <row r="2" spans="1:16384" ht="15.75" customHeight="1" thickBot="1">
      <c r="A2" s="8" t="s">
        <v>59</v>
      </c>
      <c r="B2" s="8"/>
      <c r="C2" s="101">
        <v>5306400000</v>
      </c>
      <c r="D2" s="102"/>
      <c r="E2" s="101">
        <v>5306400000</v>
      </c>
      <c r="F2" s="102"/>
      <c r="G2" s="9"/>
      <c r="H2" s="10"/>
      <c r="I2" s="101">
        <v>4955116000</v>
      </c>
      <c r="J2" s="102"/>
      <c r="K2" s="9"/>
      <c r="L2" s="10"/>
      <c r="M2" s="8" t="s">
        <v>81</v>
      </c>
    </row>
    <row r="3" spans="1:16384" ht="15" customHeight="1" thickBot="1">
      <c r="A3" s="8"/>
      <c r="B3" s="8"/>
      <c r="C3" s="11"/>
      <c r="D3" s="8"/>
      <c r="E3" s="11"/>
      <c r="F3" s="10"/>
      <c r="G3" s="11"/>
      <c r="H3" s="10"/>
      <c r="I3" s="11"/>
      <c r="J3" s="10"/>
      <c r="K3" s="11"/>
      <c r="L3" s="10"/>
      <c r="M3" s="8"/>
    </row>
    <row r="4" spans="1:16384" ht="15" customHeight="1">
      <c r="A4" s="107" t="s">
        <v>73</v>
      </c>
      <c r="B4" s="105" t="s">
        <v>74</v>
      </c>
      <c r="C4" s="111" t="s">
        <v>190</v>
      </c>
      <c r="D4" s="112"/>
      <c r="E4" s="109" t="s">
        <v>191</v>
      </c>
      <c r="F4" s="110"/>
      <c r="G4" s="109" t="s">
        <v>174</v>
      </c>
      <c r="H4" s="110"/>
      <c r="I4" s="109" t="s">
        <v>192</v>
      </c>
      <c r="J4" s="110"/>
      <c r="K4" s="109" t="s">
        <v>174</v>
      </c>
      <c r="L4" s="110"/>
      <c r="M4" s="103" t="s">
        <v>151</v>
      </c>
    </row>
    <row r="5" spans="1:16384" ht="23.25" customHeight="1">
      <c r="A5" s="108"/>
      <c r="B5" s="106"/>
      <c r="C5" s="12" t="s">
        <v>63</v>
      </c>
      <c r="D5" s="13" t="s">
        <v>57</v>
      </c>
      <c r="E5" s="12" t="s">
        <v>63</v>
      </c>
      <c r="F5" s="13" t="s">
        <v>57</v>
      </c>
      <c r="G5" s="12" t="s">
        <v>66</v>
      </c>
      <c r="H5" s="13" t="s">
        <v>64</v>
      </c>
      <c r="I5" s="12" t="s">
        <v>63</v>
      </c>
      <c r="J5" s="14" t="s">
        <v>57</v>
      </c>
      <c r="K5" s="12" t="s">
        <v>63</v>
      </c>
      <c r="L5" s="14" t="s">
        <v>64</v>
      </c>
      <c r="M5" s="104"/>
    </row>
    <row r="6" spans="1:16384" s="34" customFormat="1" ht="15" customHeight="1">
      <c r="A6" s="31"/>
      <c r="B6" s="32" t="s">
        <v>52</v>
      </c>
      <c r="C6" s="33">
        <f>+C7+C12+C19+C30+C35+C36</f>
        <v>99702604.340000004</v>
      </c>
      <c r="D6" s="43">
        <f>+C6/$C$2*100</f>
        <v>1.8789123386853612</v>
      </c>
      <c r="E6" s="33">
        <f>+E7+E12+E19+E30+E35+E36</f>
        <v>122581956.59999999</v>
      </c>
      <c r="F6" s="43">
        <f t="shared" ref="F6:F62" si="0">+E6/$E$2*100</f>
        <v>2.3100775780189959</v>
      </c>
      <c r="G6" s="33">
        <f>+C6-E6</f>
        <v>-22879352.25999999</v>
      </c>
      <c r="H6" s="43">
        <f>+C6/E6*100-100</f>
        <v>-18.664535054419247</v>
      </c>
      <c r="I6" s="33">
        <f>+I7+I12+I19+I30+I35+I36</f>
        <v>103545152.80000001</v>
      </c>
      <c r="J6" s="43">
        <f>+I6/$I$2*100</f>
        <v>2.089661529619085</v>
      </c>
      <c r="K6" s="33">
        <f>+C6-I6</f>
        <v>-3842548.4600000083</v>
      </c>
      <c r="L6" s="43">
        <f>+C6/I6*100-100</f>
        <v>-3.7109882559369822</v>
      </c>
      <c r="M6" s="72"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51446728.210000001</v>
      </c>
      <c r="D7" s="40">
        <f t="shared" ref="D7:D65" si="1">+C7/$C$2*100</f>
        <v>0.96952224125584197</v>
      </c>
      <c r="E7" s="20">
        <f>+SUM(E8:E11)</f>
        <v>70924767</v>
      </c>
      <c r="F7" s="40">
        <f t="shared" si="0"/>
        <v>1.3365891564902759</v>
      </c>
      <c r="G7" s="20">
        <f t="shared" ref="G7:G64" si="2">+C7-E7</f>
        <v>-19478038.789999999</v>
      </c>
      <c r="H7" s="40">
        <f t="shared" ref="H7:H64" si="3">+C7/E7*100-100</f>
        <v>-27.462957742251021</v>
      </c>
      <c r="I7" s="69">
        <f>+SUM(I8:I11)</f>
        <v>67600488.250000015</v>
      </c>
      <c r="J7" s="40">
        <f t="shared" ref="J7:J65" si="4">+I7/$I$2*100</f>
        <v>1.364256422049454</v>
      </c>
      <c r="K7" s="20">
        <f>+C7-I7</f>
        <v>-16153760.040000014</v>
      </c>
      <c r="L7" s="40">
        <f t="shared" ref="L7:L64" si="5">+C7/I7*100-100</f>
        <v>-23.89592214224875</v>
      </c>
      <c r="M7" s="73" t="s">
        <v>82</v>
      </c>
    </row>
    <row r="8" spans="1:16384" ht="15" customHeight="1">
      <c r="A8" s="21">
        <v>7111</v>
      </c>
      <c r="B8" s="22" t="s">
        <v>2</v>
      </c>
      <c r="C8" s="23">
        <v>12129807.520000001</v>
      </c>
      <c r="D8" s="41">
        <f t="shared" si="1"/>
        <v>0.22858826172169458</v>
      </c>
      <c r="E8" s="23">
        <v>17311959</v>
      </c>
      <c r="F8" s="41">
        <f t="shared" si="0"/>
        <v>0.32624677747625508</v>
      </c>
      <c r="G8" s="23">
        <f t="shared" si="2"/>
        <v>-5182151.4799999986</v>
      </c>
      <c r="H8" s="41">
        <f t="shared" si="3"/>
        <v>-29.933940347247812</v>
      </c>
      <c r="I8" s="23">
        <v>25755676.649999999</v>
      </c>
      <c r="J8" s="41">
        <v>0.51977948952153696</v>
      </c>
      <c r="K8" s="23">
        <f t="shared" ref="K8:K64" si="6">+C8-I8</f>
        <v>-13625869.129999997</v>
      </c>
      <c r="L8" s="41">
        <f t="shared" si="5"/>
        <v>-52.904333732579289</v>
      </c>
      <c r="M8" s="74" t="s">
        <v>83</v>
      </c>
    </row>
    <row r="9" spans="1:16384" ht="15" customHeight="1">
      <c r="A9" s="21">
        <v>71131</v>
      </c>
      <c r="B9" s="22" t="s">
        <v>68</v>
      </c>
      <c r="C9" s="23">
        <v>21909724.009999998</v>
      </c>
      <c r="D9" s="41">
        <f t="shared" si="1"/>
        <v>0.4128924319689431</v>
      </c>
      <c r="E9" s="23">
        <v>7369808</v>
      </c>
      <c r="F9" s="41">
        <f t="shared" si="0"/>
        <v>0.13888527061661388</v>
      </c>
      <c r="G9" s="23">
        <f t="shared" ref="G9" si="7">+C9-E9</f>
        <v>14539916.009999998</v>
      </c>
      <c r="H9" s="41">
        <f t="shared" ref="H9" si="8">+C9/E9*100-100</f>
        <v>197.29029589373289</v>
      </c>
      <c r="I9" s="23">
        <v>20379328.480000008</v>
      </c>
      <c r="J9" s="41">
        <v>0.41127853475075071</v>
      </c>
      <c r="K9" s="23">
        <f t="shared" ref="K9" si="9">+C9-I9</f>
        <v>1530395.52999999</v>
      </c>
      <c r="L9" s="41">
        <f t="shared" ref="L9" si="10">+C9/I9*100-100</f>
        <v>7.50954837153688</v>
      </c>
      <c r="M9" s="74" t="s">
        <v>153</v>
      </c>
    </row>
    <row r="10" spans="1:16384" ht="15" customHeight="1">
      <c r="A10" s="21">
        <v>71132</v>
      </c>
      <c r="B10" s="22" t="s">
        <v>4</v>
      </c>
      <c r="C10" s="23">
        <v>9967117.0600000005</v>
      </c>
      <c r="D10" s="41">
        <f t="shared" si="1"/>
        <v>0.18783199645710841</v>
      </c>
      <c r="E10" s="23">
        <v>35217500</v>
      </c>
      <c r="F10" s="41">
        <f t="shared" si="0"/>
        <v>0.6636797075229911</v>
      </c>
      <c r="G10" s="23">
        <f t="shared" si="2"/>
        <v>-25250382.939999998</v>
      </c>
      <c r="H10" s="41">
        <f t="shared" si="3"/>
        <v>-71.698396933342792</v>
      </c>
      <c r="I10" s="23">
        <v>6661060.0300000003</v>
      </c>
      <c r="J10" s="41">
        <v>0.13442793327139063</v>
      </c>
      <c r="K10" s="23">
        <f t="shared" si="6"/>
        <v>3306057.0300000003</v>
      </c>
      <c r="L10" s="41">
        <f t="shared" si="5"/>
        <v>49.632596240091232</v>
      </c>
      <c r="M10" s="74" t="s">
        <v>85</v>
      </c>
    </row>
    <row r="11" spans="1:16384" ht="15" customHeight="1">
      <c r="A11" s="21"/>
      <c r="B11" s="22" t="s">
        <v>162</v>
      </c>
      <c r="C11" s="23">
        <v>7440079.6200000001</v>
      </c>
      <c r="D11" s="41">
        <f t="shared" si="1"/>
        <v>0.14020955110809588</v>
      </c>
      <c r="E11" s="23">
        <v>11025500</v>
      </c>
      <c r="F11" s="41">
        <f t="shared" si="0"/>
        <v>0.20777740087441579</v>
      </c>
      <c r="G11" s="23">
        <f t="shared" si="2"/>
        <v>-3585420.38</v>
      </c>
      <c r="H11" s="41">
        <f t="shared" si="3"/>
        <v>-32.519344973017098</v>
      </c>
      <c r="I11" s="23">
        <v>14804423.09</v>
      </c>
      <c r="J11" s="41">
        <v>0.29877046450577543</v>
      </c>
      <c r="K11" s="23">
        <f t="shared" si="6"/>
        <v>-7364343.4699999997</v>
      </c>
      <c r="L11" s="41">
        <f t="shared" si="5"/>
        <v>-49.744211072800404</v>
      </c>
      <c r="M11" s="74" t="s">
        <v>163</v>
      </c>
      <c r="P11" s="87"/>
    </row>
    <row r="12" spans="1:16384" ht="15" customHeight="1">
      <c r="A12" s="18">
        <v>713</v>
      </c>
      <c r="B12" s="19" t="s">
        <v>13</v>
      </c>
      <c r="C12" s="69">
        <f>C13+C17+C18</f>
        <v>1845530.46</v>
      </c>
      <c r="D12" s="40">
        <f t="shared" si="1"/>
        <v>3.4779331750339211E-2</v>
      </c>
      <c r="E12" s="20">
        <f>+SUM(E13:E18)</f>
        <v>3773500</v>
      </c>
      <c r="F12" s="40">
        <f t="shared" si="0"/>
        <v>7.1112241821197048E-2</v>
      </c>
      <c r="G12" s="20">
        <f t="shared" si="2"/>
        <v>-1927969.54</v>
      </c>
      <c r="H12" s="40">
        <f t="shared" si="3"/>
        <v>-51.092342387703724</v>
      </c>
      <c r="I12" s="69">
        <f>I13+I17+I18</f>
        <v>1384411.98</v>
      </c>
      <c r="J12" s="40">
        <f t="shared" si="4"/>
        <v>2.7939042799401667E-2</v>
      </c>
      <c r="K12" s="20">
        <f t="shared" si="6"/>
        <v>461118.48</v>
      </c>
      <c r="L12" s="40">
        <f t="shared" si="5"/>
        <v>33.307894374043201</v>
      </c>
      <c r="M12" s="73" t="s">
        <v>95</v>
      </c>
    </row>
    <row r="13" spans="1:16384">
      <c r="A13" s="21">
        <v>7131</v>
      </c>
      <c r="B13" s="22" t="s">
        <v>14</v>
      </c>
      <c r="C13" s="23">
        <v>488265.10000000003</v>
      </c>
      <c r="D13" s="41">
        <f t="shared" si="1"/>
        <v>9.2014378863259465E-3</v>
      </c>
      <c r="E13" s="23">
        <v>515500</v>
      </c>
      <c r="F13" s="41">
        <f t="shared" si="0"/>
        <v>9.7146841549826616E-3</v>
      </c>
      <c r="G13" s="23">
        <f t="shared" si="2"/>
        <v>-27234.899999999965</v>
      </c>
      <c r="H13" s="41">
        <f t="shared" si="3"/>
        <v>-5.2832007759456729</v>
      </c>
      <c r="I13" s="23">
        <v>441186.41000000003</v>
      </c>
      <c r="J13" s="41">
        <f t="shared" si="4"/>
        <v>8.9036545259485352E-3</v>
      </c>
      <c r="K13" s="23">
        <f t="shared" si="6"/>
        <v>47078.69</v>
      </c>
      <c r="L13" s="41">
        <f t="shared" si="5"/>
        <v>10.670929324409599</v>
      </c>
      <c r="M13" s="74" t="s">
        <v>96</v>
      </c>
      <c r="P13" s="86"/>
    </row>
    <row r="14" spans="1:16384">
      <c r="A14" s="21">
        <v>7132</v>
      </c>
      <c r="B14" s="22" t="s">
        <v>15</v>
      </c>
      <c r="C14" s="23">
        <v>0</v>
      </c>
      <c r="D14" s="41">
        <f t="shared" si="1"/>
        <v>0</v>
      </c>
      <c r="E14" s="23">
        <v>1240500</v>
      </c>
      <c r="F14" s="41">
        <f t="shared" si="0"/>
        <v>2.3377431026684759E-2</v>
      </c>
      <c r="G14" s="23">
        <f t="shared" si="2"/>
        <v>-1240500</v>
      </c>
      <c r="H14" s="41">
        <f t="shared" si="3"/>
        <v>-100</v>
      </c>
      <c r="I14" s="23">
        <v>441186.41000000003</v>
      </c>
      <c r="J14" s="41">
        <f t="shared" si="4"/>
        <v>8.9036545259485352E-3</v>
      </c>
      <c r="K14" s="23">
        <f t="shared" si="6"/>
        <v>-441186.41000000003</v>
      </c>
      <c r="L14" s="41">
        <f t="shared" si="5"/>
        <v>-100</v>
      </c>
      <c r="M14" s="74" t="s">
        <v>97</v>
      </c>
    </row>
    <row r="15" spans="1:16384" ht="14.25" customHeight="1">
      <c r="A15" s="21">
        <v>7133</v>
      </c>
      <c r="B15" s="22" t="s">
        <v>16</v>
      </c>
      <c r="C15" s="23">
        <v>0</v>
      </c>
      <c r="D15" s="41">
        <f t="shared" si="1"/>
        <v>0</v>
      </c>
      <c r="E15" s="23">
        <v>388500</v>
      </c>
      <c r="F15" s="41">
        <f t="shared" si="0"/>
        <v>7.3213478064224338E-3</v>
      </c>
      <c r="G15" s="23">
        <f t="shared" si="2"/>
        <v>-388500</v>
      </c>
      <c r="H15" s="41">
        <f t="shared" si="3"/>
        <v>-100</v>
      </c>
      <c r="I15" s="23">
        <v>441186.41000000003</v>
      </c>
      <c r="J15" s="41">
        <f t="shared" si="4"/>
        <v>8.9036545259485352E-3</v>
      </c>
      <c r="K15" s="23">
        <f t="shared" si="6"/>
        <v>-441186.41000000003</v>
      </c>
      <c r="L15" s="41">
        <f t="shared" si="5"/>
        <v>-100</v>
      </c>
      <c r="M15" s="74" t="s">
        <v>158</v>
      </c>
    </row>
    <row r="16" spans="1:16384" ht="24" hidden="1" customHeight="1">
      <c r="A16" s="21">
        <v>7134</v>
      </c>
      <c r="B16" s="22" t="s">
        <v>154</v>
      </c>
      <c r="C16" s="23">
        <v>0</v>
      </c>
      <c r="D16" s="41">
        <f t="shared" si="1"/>
        <v>0</v>
      </c>
      <c r="E16" s="23"/>
      <c r="F16" s="41">
        <f t="shared" ref="F16:F17" si="11">+E16/$E$2*100</f>
        <v>0</v>
      </c>
      <c r="G16" s="23">
        <f t="shared" ref="G16:G17" si="12">+C16-E16</f>
        <v>0</v>
      </c>
      <c r="H16" s="41" t="e">
        <f t="shared" ref="H16:H17" si="13">+C16/E16*100-100</f>
        <v>#DIV/0!</v>
      </c>
      <c r="I16" s="23"/>
      <c r="J16" s="41">
        <f t="shared" ref="J16:J17" si="14">+I16/$I$2*100</f>
        <v>0</v>
      </c>
      <c r="K16" s="23">
        <f t="shared" ref="K16:K17" si="15">+C16-I16</f>
        <v>0</v>
      </c>
      <c r="L16" s="41" t="e">
        <f t="shared" ref="L16:L17" si="16">+C16/I16*100-100</f>
        <v>#DIV/0!</v>
      </c>
      <c r="M16" s="74" t="s">
        <v>157</v>
      </c>
    </row>
    <row r="17" spans="1:16" ht="15" customHeight="1">
      <c r="A17" s="21">
        <v>7135</v>
      </c>
      <c r="B17" s="22" t="s">
        <v>17</v>
      </c>
      <c r="C17" s="23">
        <v>1156587.94</v>
      </c>
      <c r="D17" s="41">
        <f t="shared" si="1"/>
        <v>2.1796094150459824E-2</v>
      </c>
      <c r="E17" s="23">
        <v>1240500</v>
      </c>
      <c r="F17" s="41">
        <f t="shared" si="11"/>
        <v>2.3377431026684759E-2</v>
      </c>
      <c r="G17" s="23">
        <f t="shared" si="12"/>
        <v>-83912.060000000056</v>
      </c>
      <c r="H17" s="41">
        <f t="shared" si="13"/>
        <v>-6.764374042724711</v>
      </c>
      <c r="I17" s="23">
        <v>651328.73999999987</v>
      </c>
      <c r="J17" s="41">
        <f t="shared" si="14"/>
        <v>1.3144570984816497E-2</v>
      </c>
      <c r="K17" s="23">
        <f t="shared" si="15"/>
        <v>505259.20000000007</v>
      </c>
      <c r="L17" s="41">
        <f t="shared" si="16"/>
        <v>77.573607453587897</v>
      </c>
      <c r="M17" s="74" t="s">
        <v>194</v>
      </c>
    </row>
    <row r="18" spans="1:16" ht="15" customHeight="1">
      <c r="A18" s="21">
        <v>7136</v>
      </c>
      <c r="B18" s="22" t="s">
        <v>18</v>
      </c>
      <c r="C18" s="23">
        <v>200677.42</v>
      </c>
      <c r="D18" s="41">
        <f t="shared" si="1"/>
        <v>3.7817997135534452E-3</v>
      </c>
      <c r="E18" s="23">
        <v>388500</v>
      </c>
      <c r="F18" s="41">
        <f t="shared" si="0"/>
        <v>7.3213478064224338E-3</v>
      </c>
      <c r="G18" s="23">
        <f t="shared" si="2"/>
        <v>-187822.58</v>
      </c>
      <c r="H18" s="41">
        <f t="shared" si="3"/>
        <v>-48.345580437580438</v>
      </c>
      <c r="I18" s="23">
        <v>291896.83</v>
      </c>
      <c r="J18" s="41">
        <f t="shared" si="4"/>
        <v>5.8908172886366333E-3</v>
      </c>
      <c r="K18" s="23">
        <f t="shared" si="6"/>
        <v>-91219.41</v>
      </c>
      <c r="L18" s="41">
        <f t="shared" si="5"/>
        <v>-31.250565482331552</v>
      </c>
      <c r="M18" s="74" t="s">
        <v>99</v>
      </c>
    </row>
    <row r="19" spans="1:16" ht="15" customHeight="1">
      <c r="A19" s="18">
        <v>714</v>
      </c>
      <c r="B19" s="19" t="s">
        <v>19</v>
      </c>
      <c r="C19" s="20">
        <f>+SUM(C20:C29)</f>
        <v>25068142.750000004</v>
      </c>
      <c r="D19" s="40">
        <f t="shared" si="1"/>
        <v>0.47241336405095746</v>
      </c>
      <c r="E19" s="20">
        <f>+SUM(E20:E29)</f>
        <v>29626049.600000001</v>
      </c>
      <c r="F19" s="40">
        <f t="shared" si="0"/>
        <v>0.5583078848183326</v>
      </c>
      <c r="G19" s="20">
        <f t="shared" si="2"/>
        <v>-4557906.8499999978</v>
      </c>
      <c r="H19" s="40">
        <f t="shared" si="3"/>
        <v>-15.384794501930472</v>
      </c>
      <c r="I19" s="69">
        <f>+SUM(I20:I29)</f>
        <v>27689051.100000001</v>
      </c>
      <c r="J19" s="40">
        <f t="shared" si="4"/>
        <v>0.55879723300120521</v>
      </c>
      <c r="K19" s="20">
        <f t="shared" si="6"/>
        <v>-2620908.3499999978</v>
      </c>
      <c r="L19" s="40">
        <f t="shared" si="5"/>
        <v>-9.4655043993183199</v>
      </c>
      <c r="M19" s="73" t="s">
        <v>100</v>
      </c>
      <c r="P19" s="86"/>
    </row>
    <row r="20" spans="1:16" ht="15" customHeight="1">
      <c r="A20" s="21">
        <v>7141</v>
      </c>
      <c r="B20" s="22" t="s">
        <v>20</v>
      </c>
      <c r="C20" s="23">
        <v>2003397.8299999994</v>
      </c>
      <c r="D20" s="41">
        <f t="shared" si="1"/>
        <v>3.7754368875320354E-2</v>
      </c>
      <c r="E20" s="23">
        <v>2201277</v>
      </c>
      <c r="F20" s="41">
        <f t="shared" si="0"/>
        <v>4.1483435097241068E-2</v>
      </c>
      <c r="G20" s="23">
        <f t="shared" si="2"/>
        <v>-197879.17000000062</v>
      </c>
      <c r="H20" s="41">
        <f t="shared" si="3"/>
        <v>-8.9892898531171141</v>
      </c>
      <c r="I20" s="23">
        <v>707942.86999999976</v>
      </c>
      <c r="J20" s="41">
        <f t="shared" si="4"/>
        <v>1.4287109928405305E-2</v>
      </c>
      <c r="K20" s="23">
        <f t="shared" si="6"/>
        <v>1295454.9599999995</v>
      </c>
      <c r="L20" s="41">
        <f>+C20/I20*100-100</f>
        <v>182.98863014186446</v>
      </c>
      <c r="M20" s="74" t="s">
        <v>101</v>
      </c>
      <c r="P20" s="80"/>
    </row>
    <row r="21" spans="1:16" ht="15" customHeight="1">
      <c r="A21" s="21">
        <v>7142</v>
      </c>
      <c r="B21" s="22" t="s">
        <v>21</v>
      </c>
      <c r="C21" s="23">
        <v>2678979.6400000006</v>
      </c>
      <c r="D21" s="41">
        <f t="shared" si="1"/>
        <v>5.0485821649329125E-2</v>
      </c>
      <c r="E21" s="23">
        <v>3387750</v>
      </c>
      <c r="F21" s="41">
        <f t="shared" si="0"/>
        <v>6.3842718227046583E-2</v>
      </c>
      <c r="G21" s="23">
        <f t="shared" si="2"/>
        <v>-708770.3599999994</v>
      </c>
      <c r="H21" s="41">
        <f t="shared" si="3"/>
        <v>-20.921566231274426</v>
      </c>
      <c r="I21" s="23">
        <v>1314327.6700000002</v>
      </c>
      <c r="J21" s="41">
        <f t="shared" si="4"/>
        <v>2.6524659967597126E-2</v>
      </c>
      <c r="K21" s="23">
        <f t="shared" si="6"/>
        <v>1364651.9700000004</v>
      </c>
      <c r="L21" s="41">
        <f>+C21/I21*100-100</f>
        <v>103.8289005967591</v>
      </c>
      <c r="M21" s="74" t="s">
        <v>102</v>
      </c>
    </row>
    <row r="22" spans="1:16" ht="21" hidden="1" customHeight="1">
      <c r="A22" s="21">
        <v>7143</v>
      </c>
      <c r="B22" s="22" t="s">
        <v>22</v>
      </c>
      <c r="C22" s="23"/>
      <c r="D22" s="41">
        <f t="shared" si="1"/>
        <v>0</v>
      </c>
      <c r="E22" s="23"/>
      <c r="F22" s="41">
        <f t="shared" si="0"/>
        <v>0</v>
      </c>
      <c r="G22" s="23">
        <f t="shared" si="2"/>
        <v>0</v>
      </c>
      <c r="H22" s="41" t="e">
        <f t="shared" si="3"/>
        <v>#DIV/0!</v>
      </c>
      <c r="I22" s="23"/>
      <c r="J22" s="41">
        <f t="shared" si="4"/>
        <v>0</v>
      </c>
      <c r="K22" s="23">
        <f t="shared" si="6"/>
        <v>0</v>
      </c>
      <c r="L22" s="41" t="e">
        <f t="shared" si="5"/>
        <v>#DIV/0!</v>
      </c>
      <c r="M22" s="74" t="s">
        <v>103</v>
      </c>
    </row>
    <row r="23" spans="1:16" s="2" customFormat="1" hidden="1">
      <c r="A23" s="95">
        <v>7144</v>
      </c>
      <c r="B23" s="96" t="s">
        <v>23</v>
      </c>
      <c r="C23" s="97"/>
      <c r="D23" s="98">
        <f>+C23/$C$2*100</f>
        <v>0</v>
      </c>
      <c r="E23" s="97"/>
      <c r="F23" s="98">
        <f>+E23/$E$2*100</f>
        <v>0</v>
      </c>
      <c r="G23" s="97">
        <f>+C23-E23</f>
        <v>0</v>
      </c>
      <c r="H23" s="98" t="e">
        <f>+C23/E23*100-100</f>
        <v>#DIV/0!</v>
      </c>
      <c r="I23" s="97">
        <v>2572640.0499999998</v>
      </c>
      <c r="J23" s="98">
        <f>+I23/$I$2*100</f>
        <v>5.1918866278811635E-2</v>
      </c>
      <c r="K23" s="97">
        <f>+C23-I23</f>
        <v>-2572640.0499999998</v>
      </c>
      <c r="L23" s="98">
        <f>+C23/I23*100-100</f>
        <v>-100</v>
      </c>
      <c r="M23" s="99" t="s">
        <v>104</v>
      </c>
    </row>
    <row r="24" spans="1:16" ht="15.75" hidden="1" customHeight="1">
      <c r="A24" s="21"/>
      <c r="B24" s="22" t="s">
        <v>24</v>
      </c>
      <c r="C24" s="23"/>
      <c r="D24" s="41"/>
      <c r="E24" s="23"/>
      <c r="F24" s="41"/>
      <c r="G24" s="23"/>
      <c r="H24" s="41"/>
      <c r="I24" s="23"/>
      <c r="J24" s="41"/>
      <c r="K24" s="23"/>
      <c r="L24" s="41"/>
      <c r="M24" s="74"/>
    </row>
    <row r="25" spans="1:16" s="3" customFormat="1" ht="17.25" customHeight="1">
      <c r="A25" s="91">
        <v>7145</v>
      </c>
      <c r="B25" s="92" t="s">
        <v>69</v>
      </c>
      <c r="C25" s="70">
        <v>16367006.65</v>
      </c>
      <c r="D25" s="93">
        <f t="shared" ref="D25:D29" si="17">+C25/$C$2*100</f>
        <v>0.30843899159505506</v>
      </c>
      <c r="E25" s="70">
        <v>0</v>
      </c>
      <c r="F25" s="93">
        <f t="shared" ref="F25:F29" si="18">+E25/$E$2*100</f>
        <v>0</v>
      </c>
      <c r="G25" s="70">
        <f t="shared" ref="G25:G27" si="19">+C25-E25</f>
        <v>16367006.65</v>
      </c>
      <c r="H25" s="93" t="e">
        <f t="shared" ref="H25:H27" si="20">+C25/E25*100-100</f>
        <v>#DIV/0!</v>
      </c>
      <c r="I25" s="70">
        <v>0</v>
      </c>
      <c r="J25" s="93">
        <f t="shared" ref="J25:J27" si="21">+I25/$I$2*100</f>
        <v>0</v>
      </c>
      <c r="K25" s="70">
        <f t="shared" ref="K25:K27" si="22">+C25-I25</f>
        <v>16367006.65</v>
      </c>
      <c r="L25" s="93" t="e">
        <f t="shared" ref="L25:L27" si="23">+C25/I25*100-100</f>
        <v>#DIV/0!</v>
      </c>
      <c r="M25" s="94" t="s">
        <v>159</v>
      </c>
    </row>
    <row r="26" spans="1:16" s="3" customFormat="1" ht="15" customHeight="1">
      <c r="A26" s="91">
        <v>7146</v>
      </c>
      <c r="B26" s="92" t="s">
        <v>70</v>
      </c>
      <c r="C26" s="70">
        <v>0</v>
      </c>
      <c r="D26" s="93">
        <f t="shared" si="17"/>
        <v>0</v>
      </c>
      <c r="E26" s="70">
        <v>18999149.600000001</v>
      </c>
      <c r="F26" s="93">
        <f t="shared" si="18"/>
        <v>0.35804216794813815</v>
      </c>
      <c r="G26" s="70">
        <f t="shared" si="19"/>
        <v>-18999149.600000001</v>
      </c>
      <c r="H26" s="93">
        <f t="shared" si="20"/>
        <v>-100</v>
      </c>
      <c r="I26" s="70">
        <v>20286987.290000003</v>
      </c>
      <c r="J26" s="93">
        <f t="shared" si="21"/>
        <v>0.4094149822123237</v>
      </c>
      <c r="K26" s="70">
        <f t="shared" si="22"/>
        <v>-20286987.290000003</v>
      </c>
      <c r="L26" s="93">
        <f t="shared" si="23"/>
        <v>-100</v>
      </c>
      <c r="M26" s="94" t="s">
        <v>160</v>
      </c>
    </row>
    <row r="27" spans="1:16" ht="27.75" customHeight="1">
      <c r="A27" s="21">
        <v>7147</v>
      </c>
      <c r="B27" s="27" t="s">
        <v>71</v>
      </c>
      <c r="C27" s="23">
        <v>2025060.19</v>
      </c>
      <c r="D27" s="41">
        <f t="shared" si="17"/>
        <v>3.8162599690939242E-2</v>
      </c>
      <c r="E27" s="23">
        <v>2387823</v>
      </c>
      <c r="F27" s="41">
        <f t="shared" si="18"/>
        <v>4.4998925825418361E-2</v>
      </c>
      <c r="G27" s="23">
        <f t="shared" si="19"/>
        <v>-362762.81000000006</v>
      </c>
      <c r="H27" s="41">
        <f t="shared" si="20"/>
        <v>-15.192198500475115</v>
      </c>
      <c r="I27" s="23">
        <v>2385159.77</v>
      </c>
      <c r="J27" s="41">
        <f t="shared" si="21"/>
        <v>4.8135296328077892E-2</v>
      </c>
      <c r="K27" s="23">
        <f t="shared" si="22"/>
        <v>-360099.58000000007</v>
      </c>
      <c r="L27" s="41">
        <f t="shared" si="23"/>
        <v>-15.097503510215589</v>
      </c>
      <c r="M27" s="75" t="s">
        <v>161</v>
      </c>
    </row>
    <row r="28" spans="1:16" ht="15" hidden="1" customHeight="1">
      <c r="A28" s="21">
        <v>7148</v>
      </c>
      <c r="B28" s="22" t="s">
        <v>24</v>
      </c>
      <c r="C28" s="84"/>
      <c r="D28" s="41">
        <f t="shared" si="17"/>
        <v>0</v>
      </c>
      <c r="E28" s="78"/>
      <c r="F28" s="41">
        <f t="shared" si="18"/>
        <v>0</v>
      </c>
      <c r="G28" s="78">
        <f t="shared" si="2"/>
        <v>0</v>
      </c>
      <c r="H28" s="41" t="e">
        <f t="shared" si="3"/>
        <v>#DIV/0!</v>
      </c>
      <c r="I28" s="78"/>
      <c r="J28" s="41">
        <f t="shared" si="4"/>
        <v>0</v>
      </c>
      <c r="K28" s="78">
        <f t="shared" si="6"/>
        <v>0</v>
      </c>
      <c r="L28" s="41" t="e">
        <f t="shared" si="5"/>
        <v>#DIV/0!</v>
      </c>
      <c r="M28" s="74" t="s">
        <v>105</v>
      </c>
    </row>
    <row r="29" spans="1:16" ht="15" customHeight="1">
      <c r="A29" s="21">
        <v>7149</v>
      </c>
      <c r="B29" s="22" t="s">
        <v>25</v>
      </c>
      <c r="C29" s="84">
        <v>1993698.44</v>
      </c>
      <c r="D29" s="41">
        <f t="shared" si="17"/>
        <v>3.7571582240313581E-2</v>
      </c>
      <c r="E29" s="78">
        <v>2650050</v>
      </c>
      <c r="F29" s="41">
        <f t="shared" si="18"/>
        <v>4.994063772048847E-2</v>
      </c>
      <c r="G29" s="78">
        <f t="shared" si="2"/>
        <v>-656351.56000000006</v>
      </c>
      <c r="H29" s="41">
        <f t="shared" si="3"/>
        <v>-24.767516084602178</v>
      </c>
      <c r="I29" s="23">
        <v>421993.45</v>
      </c>
      <c r="J29" s="41">
        <f t="shared" si="4"/>
        <v>8.5163182859896731E-3</v>
      </c>
      <c r="K29" s="78">
        <f t="shared" si="6"/>
        <v>1571704.99</v>
      </c>
      <c r="L29" s="41">
        <f t="shared" si="5"/>
        <v>372.44772164117717</v>
      </c>
      <c r="M29" s="74" t="s">
        <v>106</v>
      </c>
    </row>
    <row r="30" spans="1:16" ht="15" customHeight="1">
      <c r="A30" s="18">
        <v>715</v>
      </c>
      <c r="B30" s="19" t="s">
        <v>26</v>
      </c>
      <c r="C30" s="20">
        <f>+SUM(C31:C34)</f>
        <v>6826369.3099999987</v>
      </c>
      <c r="D30" s="40">
        <f t="shared" si="1"/>
        <v>0.12864407715211817</v>
      </c>
      <c r="E30" s="20">
        <f>+SUM(E31:E34)</f>
        <v>7003376.5</v>
      </c>
      <c r="F30" s="40">
        <f t="shared" si="0"/>
        <v>0.13197980740238202</v>
      </c>
      <c r="G30" s="20">
        <f t="shared" si="2"/>
        <v>-177007.19000000134</v>
      </c>
      <c r="H30" s="40">
        <f t="shared" si="3"/>
        <v>-2.5274550068813397</v>
      </c>
      <c r="I30" s="20">
        <f>+SUM(I31:I34)</f>
        <v>4328888.4400000004</v>
      </c>
      <c r="J30" s="40">
        <f t="shared" si="4"/>
        <v>8.7362000001614509E-2</v>
      </c>
      <c r="K30" s="20">
        <f t="shared" si="6"/>
        <v>2497480.8699999982</v>
      </c>
      <c r="L30" s="40">
        <f t="shared" si="5"/>
        <v>57.693352568817829</v>
      </c>
      <c r="M30" s="73" t="s">
        <v>107</v>
      </c>
    </row>
    <row r="31" spans="1:16" ht="15" customHeight="1">
      <c r="A31" s="21">
        <v>7151</v>
      </c>
      <c r="B31" s="22" t="s">
        <v>27</v>
      </c>
      <c r="C31" s="84">
        <v>674827.84000000008</v>
      </c>
      <c r="D31" s="41">
        <f t="shared" si="1"/>
        <v>1.2717244082617219E-2</v>
      </c>
      <c r="E31" s="78">
        <v>752300</v>
      </c>
      <c r="F31" s="41">
        <f t="shared" si="0"/>
        <v>1.417721996080205E-2</v>
      </c>
      <c r="G31" s="78">
        <f t="shared" si="2"/>
        <v>-77472.159999999916</v>
      </c>
      <c r="H31" s="41">
        <f t="shared" si="3"/>
        <v>-10.298040675262527</v>
      </c>
      <c r="I31" s="78">
        <v>692524.50000000012</v>
      </c>
      <c r="J31" s="41">
        <f t="shared" si="4"/>
        <v>1.3975949301691425E-2</v>
      </c>
      <c r="K31" s="78">
        <f t="shared" si="6"/>
        <v>-17696.660000000033</v>
      </c>
      <c r="L31" s="41">
        <f t="shared" si="5"/>
        <v>-2.5553839611450684</v>
      </c>
      <c r="M31" s="74" t="s">
        <v>108</v>
      </c>
    </row>
    <row r="32" spans="1:16" ht="15" customHeight="1">
      <c r="A32" s="21">
        <v>7152</v>
      </c>
      <c r="B32" s="22" t="s">
        <v>28</v>
      </c>
      <c r="C32" s="84">
        <v>1173394.9699999997</v>
      </c>
      <c r="D32" s="41">
        <f t="shared" si="1"/>
        <v>2.2112825456053063E-2</v>
      </c>
      <c r="E32" s="78">
        <v>1068276.5</v>
      </c>
      <c r="F32" s="41">
        <f t="shared" si="0"/>
        <v>2.0131850218603951E-2</v>
      </c>
      <c r="G32" s="78">
        <f t="shared" si="2"/>
        <v>105118.46999999974</v>
      </c>
      <c r="H32" s="41">
        <f t="shared" si="3"/>
        <v>9.8400058411843361</v>
      </c>
      <c r="I32" s="78">
        <v>940571.76</v>
      </c>
      <c r="J32" s="41">
        <f t="shared" si="4"/>
        <v>1.8981831303242949E-2</v>
      </c>
      <c r="K32" s="78">
        <f t="shared" si="6"/>
        <v>232823.20999999973</v>
      </c>
      <c r="L32" s="41">
        <f t="shared" si="5"/>
        <v>24.753370226637443</v>
      </c>
      <c r="M32" s="74" t="s">
        <v>109</v>
      </c>
      <c r="P32" s="80"/>
    </row>
    <row r="33" spans="1:16384">
      <c r="A33" s="21">
        <v>7153</v>
      </c>
      <c r="B33" s="22" t="s">
        <v>29</v>
      </c>
      <c r="C33" s="84">
        <v>1105854.9299999997</v>
      </c>
      <c r="D33" s="41">
        <f t="shared" si="1"/>
        <v>2.0840022048846669E-2</v>
      </c>
      <c r="E33" s="78">
        <v>1708050</v>
      </c>
      <c r="F33" s="41">
        <f t="shared" si="0"/>
        <v>3.2188489371325193E-2</v>
      </c>
      <c r="G33" s="78">
        <f t="shared" si="2"/>
        <v>-602195.0700000003</v>
      </c>
      <c r="H33" s="41">
        <f t="shared" si="3"/>
        <v>-35.256290506718202</v>
      </c>
      <c r="I33" s="78">
        <v>699876.12</v>
      </c>
      <c r="J33" s="41">
        <f t="shared" si="4"/>
        <v>1.4124313537765816E-2</v>
      </c>
      <c r="K33" s="78">
        <f t="shared" si="6"/>
        <v>405978.80999999971</v>
      </c>
      <c r="L33" s="41">
        <f t="shared" si="5"/>
        <v>58.007238481004293</v>
      </c>
      <c r="M33" s="74" t="s">
        <v>110</v>
      </c>
    </row>
    <row r="34" spans="1:16384" s="3" customFormat="1" ht="15" customHeight="1">
      <c r="A34" s="21">
        <v>7155</v>
      </c>
      <c r="B34" s="22" t="s">
        <v>26</v>
      </c>
      <c r="C34" s="84">
        <v>3872291.57</v>
      </c>
      <c r="D34" s="41">
        <f t="shared" si="1"/>
        <v>7.2973985564601232E-2</v>
      </c>
      <c r="E34" s="78">
        <v>3474750</v>
      </c>
      <c r="F34" s="41">
        <f t="shared" si="0"/>
        <v>6.5482247851650827E-2</v>
      </c>
      <c r="G34" s="78">
        <f t="shared" si="2"/>
        <v>397541.56999999983</v>
      </c>
      <c r="H34" s="41">
        <f t="shared" si="3"/>
        <v>11.440868263903866</v>
      </c>
      <c r="I34" s="78">
        <v>1995916.0599999998</v>
      </c>
      <c r="J34" s="41">
        <f t="shared" si="4"/>
        <v>4.0279905858914299E-2</v>
      </c>
      <c r="K34" s="78">
        <f t="shared" si="6"/>
        <v>1876375.51</v>
      </c>
      <c r="L34" s="41">
        <f t="shared" si="5"/>
        <v>94.010742616099805</v>
      </c>
      <c r="M34" s="74" t="s">
        <v>107</v>
      </c>
    </row>
    <row r="35" spans="1:16384" ht="15" customHeight="1">
      <c r="A35" s="18">
        <v>73</v>
      </c>
      <c r="B35" s="19" t="s">
        <v>61</v>
      </c>
      <c r="C35" s="20">
        <v>2658436.12</v>
      </c>
      <c r="D35" s="40">
        <f t="shared" si="1"/>
        <v>5.0098675561586009E-2</v>
      </c>
      <c r="E35" s="20">
        <v>133500</v>
      </c>
      <c r="F35" s="40">
        <f t="shared" si="0"/>
        <v>2.5158299412030754E-3</v>
      </c>
      <c r="G35" s="20">
        <f t="shared" si="2"/>
        <v>2524936.12</v>
      </c>
      <c r="H35" s="40">
        <f t="shared" si="3"/>
        <v>1891.3379176029962</v>
      </c>
      <c r="I35" s="20">
        <v>126247.75</v>
      </c>
      <c r="J35" s="40">
        <f t="shared" si="4"/>
        <v>2.5478263273755854E-3</v>
      </c>
      <c r="K35" s="20">
        <f t="shared" si="6"/>
        <v>2532188.37</v>
      </c>
      <c r="L35" s="40">
        <f t="shared" si="5"/>
        <v>2005.7295040901722</v>
      </c>
      <c r="M35" s="73" t="s">
        <v>111</v>
      </c>
    </row>
    <row r="36" spans="1:16384" ht="15" customHeight="1">
      <c r="A36" s="18">
        <v>74</v>
      </c>
      <c r="B36" s="19" t="s">
        <v>50</v>
      </c>
      <c r="C36" s="20">
        <v>11857397.489999998</v>
      </c>
      <c r="D36" s="40">
        <f t="shared" si="1"/>
        <v>0.22345464891451827</v>
      </c>
      <c r="E36" s="20">
        <v>11120763.5</v>
      </c>
      <c r="F36" s="40">
        <f t="shared" si="0"/>
        <v>0.20957265754560531</v>
      </c>
      <c r="G36" s="20">
        <f t="shared" si="2"/>
        <v>736633.98999999836</v>
      </c>
      <c r="H36" s="40">
        <f t="shared" si="3"/>
        <v>6.6239515838997676</v>
      </c>
      <c r="I36" s="20">
        <v>2416065.2800000003</v>
      </c>
      <c r="J36" s="40">
        <f t="shared" si="4"/>
        <v>4.8759005440034107E-2</v>
      </c>
      <c r="K36" s="20">
        <f t="shared" si="6"/>
        <v>9441332.2099999972</v>
      </c>
      <c r="L36" s="40">
        <f t="shared" si="5"/>
        <v>390.77305932727097</v>
      </c>
      <c r="M36" s="73" t="s">
        <v>112</v>
      </c>
    </row>
    <row r="37" spans="1:16384" s="34" customFormat="1" ht="15" customHeight="1">
      <c r="A37" s="31"/>
      <c r="B37" s="32" t="s">
        <v>75</v>
      </c>
      <c r="C37" s="33">
        <f>+C38+C48+C49++C50+C51+C52+C53+C54</f>
        <v>137592486.3536</v>
      </c>
      <c r="D37" s="43">
        <f t="shared" si="1"/>
        <v>2.5929535344791197</v>
      </c>
      <c r="E37" s="33">
        <f>+E38+E48+E49++E50+E51+E52+E53+E54</f>
        <v>171717431.88235769</v>
      </c>
      <c r="F37" s="43">
        <f t="shared" si="0"/>
        <v>3.236043869334345</v>
      </c>
      <c r="G37" s="33">
        <f t="shared" si="2"/>
        <v>-34124945.528757691</v>
      </c>
      <c r="H37" s="43">
        <f t="shared" si="3"/>
        <v>-19.872732287387365</v>
      </c>
      <c r="I37" s="33">
        <f>+I38+I48+I49++I50+I51+I52+I53+I54</f>
        <v>114756726.60000001</v>
      </c>
      <c r="J37" s="43">
        <f t="shared" si="4"/>
        <v>2.3159241196371592</v>
      </c>
      <c r="K37" s="33">
        <f t="shared" si="6"/>
        <v>22835759.753599986</v>
      </c>
      <c r="L37" s="43">
        <f t="shared" si="5"/>
        <v>19.89927774185918</v>
      </c>
      <c r="M37" s="72" t="s">
        <v>113</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72</v>
      </c>
      <c r="C38" s="69">
        <f>SUM(C39:C47)</f>
        <v>41371202.409999996</v>
      </c>
      <c r="D38" s="40">
        <f t="shared" si="1"/>
        <v>0.77964726387004368</v>
      </c>
      <c r="E38" s="69">
        <f>SUM(E39:E47)</f>
        <v>54890107.272357643</v>
      </c>
      <c r="F38" s="40">
        <f t="shared" si="0"/>
        <v>1.0344132985142025</v>
      </c>
      <c r="G38" s="20">
        <f t="shared" si="2"/>
        <v>-13518904.862357646</v>
      </c>
      <c r="H38" s="40">
        <f t="shared" si="3"/>
        <v>-24.629037059954314</v>
      </c>
      <c r="I38" s="69">
        <f>SUM(I39:I47)</f>
        <v>37109466.060000002</v>
      </c>
      <c r="J38" s="40">
        <f t="shared" si="4"/>
        <v>0.74891215584054949</v>
      </c>
      <c r="K38" s="20">
        <f t="shared" si="6"/>
        <v>4261736.349999994</v>
      </c>
      <c r="L38" s="40">
        <f t="shared" si="5"/>
        <v>11.484229773366877</v>
      </c>
      <c r="M38" s="73" t="s">
        <v>114</v>
      </c>
    </row>
    <row r="39" spans="1:16384" ht="15" customHeight="1">
      <c r="A39" s="21">
        <v>411</v>
      </c>
      <c r="B39" s="22" t="s">
        <v>30</v>
      </c>
      <c r="C39" s="23">
        <v>24394726.219999999</v>
      </c>
      <c r="D39" s="41">
        <f t="shared" si="1"/>
        <v>0.45972271634252976</v>
      </c>
      <c r="E39" s="23">
        <v>30629321.372357652</v>
      </c>
      <c r="F39" s="41">
        <f t="shared" si="0"/>
        <v>0.5772147100172933</v>
      </c>
      <c r="G39" s="23">
        <f t="shared" si="2"/>
        <v>-6234595.1523576528</v>
      </c>
      <c r="H39" s="41">
        <f t="shared" si="3"/>
        <v>-20.35498951009815</v>
      </c>
      <c r="I39" s="23">
        <v>21458499.5</v>
      </c>
      <c r="J39" s="41">
        <f t="shared" si="4"/>
        <v>0.43305746020880237</v>
      </c>
      <c r="K39" s="23">
        <f t="shared" si="6"/>
        <v>2936226.7199999988</v>
      </c>
      <c r="L39" s="41">
        <f t="shared" si="5"/>
        <v>13.683280697236071</v>
      </c>
      <c r="M39" s="74" t="s">
        <v>115</v>
      </c>
    </row>
    <row r="40" spans="1:16384" ht="15" customHeight="1">
      <c r="A40" s="21">
        <v>412</v>
      </c>
      <c r="B40" s="22" t="s">
        <v>31</v>
      </c>
      <c r="C40" s="23">
        <v>1550985.62</v>
      </c>
      <c r="D40" s="41">
        <f t="shared" si="1"/>
        <v>2.9228584727875775E-2</v>
      </c>
      <c r="E40" s="23">
        <v>2315195.88</v>
      </c>
      <c r="F40" s="41">
        <f t="shared" si="0"/>
        <v>4.3630255540479425E-2</v>
      </c>
      <c r="G40" s="23">
        <f t="shared" si="2"/>
        <v>-764210.25999999978</v>
      </c>
      <c r="H40" s="41">
        <f t="shared" si="3"/>
        <v>-33.008449375782405</v>
      </c>
      <c r="I40" s="23">
        <v>1649579.44</v>
      </c>
      <c r="J40" s="41">
        <f t="shared" si="4"/>
        <v>3.3290430335031512E-2</v>
      </c>
      <c r="K40" s="23">
        <f t="shared" si="6"/>
        <v>-98593.819999999832</v>
      </c>
      <c r="L40" s="41">
        <f t="shared" si="5"/>
        <v>-5.976906453198751</v>
      </c>
      <c r="M40" s="74" t="s">
        <v>116</v>
      </c>
    </row>
    <row r="41" spans="1:16384" ht="15" customHeight="1">
      <c r="A41" s="21">
        <v>413</v>
      </c>
      <c r="B41" s="22" t="s">
        <v>76</v>
      </c>
      <c r="C41" s="23">
        <v>4205738.47</v>
      </c>
      <c r="D41" s="41">
        <f t="shared" si="1"/>
        <v>7.9257848447158136E-2</v>
      </c>
      <c r="E41" s="23">
        <v>4926162</v>
      </c>
      <c r="F41" s="41">
        <f t="shared" si="0"/>
        <v>9.2834350972410676E-2</v>
      </c>
      <c r="G41" s="23">
        <f t="shared" si="2"/>
        <v>-720423.53000000026</v>
      </c>
      <c r="H41" s="41">
        <f t="shared" si="3"/>
        <v>-14.624438457362956</v>
      </c>
      <c r="I41" s="23">
        <v>3902162.5699999994</v>
      </c>
      <c r="J41" s="41">
        <f t="shared" si="4"/>
        <v>7.8750175979734882E-2</v>
      </c>
      <c r="K41" s="23">
        <f t="shared" si="6"/>
        <v>303575.90000000037</v>
      </c>
      <c r="L41" s="41">
        <f t="shared" si="5"/>
        <v>7.7796835614668112</v>
      </c>
      <c r="M41" s="74" t="s">
        <v>117</v>
      </c>
    </row>
    <row r="42" spans="1:16384" ht="15" customHeight="1">
      <c r="A42" s="21">
        <v>414</v>
      </c>
      <c r="B42" s="22" t="s">
        <v>77</v>
      </c>
      <c r="C42" s="23">
        <v>3274731.98</v>
      </c>
      <c r="D42" s="41">
        <f t="shared" si="1"/>
        <v>6.1712874641941799E-2</v>
      </c>
      <c r="E42" s="23">
        <v>5239103.9000000004</v>
      </c>
      <c r="F42" s="41">
        <f t="shared" si="0"/>
        <v>9.8731793683099658E-2</v>
      </c>
      <c r="G42" s="23">
        <f t="shared" si="2"/>
        <v>-1964371.9200000004</v>
      </c>
      <c r="H42" s="41">
        <f t="shared" si="3"/>
        <v>-37.494425716581034</v>
      </c>
      <c r="I42" s="23">
        <v>2245507.2599999998</v>
      </c>
      <c r="J42" s="41">
        <f t="shared" si="4"/>
        <v>4.5316946364121438E-2</v>
      </c>
      <c r="K42" s="23">
        <f t="shared" si="6"/>
        <v>1029224.7200000002</v>
      </c>
      <c r="L42" s="41">
        <f t="shared" si="5"/>
        <v>45.834842680490823</v>
      </c>
      <c r="M42" s="74" t="s">
        <v>118</v>
      </c>
    </row>
    <row r="43" spans="1:16384" ht="15.75" customHeight="1">
      <c r="A43" s="21">
        <v>415</v>
      </c>
      <c r="B43" s="22" t="s">
        <v>32</v>
      </c>
      <c r="C43" s="23">
        <v>2563228.8899999997</v>
      </c>
      <c r="D43" s="41">
        <f t="shared" si="1"/>
        <v>4.8304479308005424E-2</v>
      </c>
      <c r="E43" s="23">
        <v>3968175</v>
      </c>
      <c r="F43" s="41">
        <f t="shared" si="0"/>
        <v>7.4780924920850284E-2</v>
      </c>
      <c r="G43" s="23">
        <f t="shared" si="2"/>
        <v>-1404946.1100000003</v>
      </c>
      <c r="H43" s="41">
        <f t="shared" si="3"/>
        <v>-35.405346538396117</v>
      </c>
      <c r="I43" s="23">
        <v>2947426.98</v>
      </c>
      <c r="J43" s="41">
        <f t="shared" si="4"/>
        <v>5.9482502125076386E-2</v>
      </c>
      <c r="K43" s="23">
        <f t="shared" si="6"/>
        <v>-384198.09000000032</v>
      </c>
      <c r="L43" s="41">
        <f t="shared" si="5"/>
        <v>-13.035033356449773</v>
      </c>
      <c r="M43" s="74" t="s">
        <v>119</v>
      </c>
    </row>
    <row r="44" spans="1:16384" ht="15" customHeight="1">
      <c r="A44" s="21">
        <v>416</v>
      </c>
      <c r="B44" s="22" t="s">
        <v>33</v>
      </c>
      <c r="C44" s="23">
        <v>1002682.56</v>
      </c>
      <c r="D44" s="41">
        <f t="shared" si="1"/>
        <v>1.8895721393034828E-2</v>
      </c>
      <c r="E44" s="23">
        <v>1268117.1200000001</v>
      </c>
      <c r="F44" s="41">
        <f t="shared" si="0"/>
        <v>2.3897880295492238E-2</v>
      </c>
      <c r="G44" s="23">
        <f t="shared" si="2"/>
        <v>-265434.56000000006</v>
      </c>
      <c r="H44" s="41">
        <f t="shared" si="3"/>
        <v>-20.931391573674205</v>
      </c>
      <c r="I44" s="23">
        <v>1202792.19</v>
      </c>
      <c r="J44" s="41">
        <f t="shared" si="4"/>
        <v>2.427374434826551E-2</v>
      </c>
      <c r="K44" s="23">
        <f t="shared" si="6"/>
        <v>-200109.62999999989</v>
      </c>
      <c r="L44" s="41">
        <f t="shared" si="5"/>
        <v>-16.637090900964353</v>
      </c>
      <c r="M44" s="74" t="s">
        <v>120</v>
      </c>
    </row>
    <row r="45" spans="1:16384" ht="15" customHeight="1">
      <c r="A45" s="21">
        <v>417</v>
      </c>
      <c r="B45" s="22" t="s">
        <v>34</v>
      </c>
      <c r="C45" s="23">
        <v>265691.37</v>
      </c>
      <c r="D45" s="41">
        <f t="shared" si="1"/>
        <v>5.0069985300768881E-3</v>
      </c>
      <c r="E45" s="23">
        <v>352482.5</v>
      </c>
      <c r="F45" s="41">
        <f t="shared" si="0"/>
        <v>6.6425919644203229E-3</v>
      </c>
      <c r="G45" s="23">
        <f t="shared" si="2"/>
        <v>-86791.13</v>
      </c>
      <c r="H45" s="41">
        <f t="shared" si="3"/>
        <v>-24.622819572602893</v>
      </c>
      <c r="I45" s="23">
        <v>260444.08000000002</v>
      </c>
      <c r="J45" s="41">
        <f t="shared" si="4"/>
        <v>5.256064237446712E-3</v>
      </c>
      <c r="K45" s="23">
        <f t="shared" si="6"/>
        <v>5247.289999999979</v>
      </c>
      <c r="L45" s="41">
        <f t="shared" si="5"/>
        <v>2.0147472731958374</v>
      </c>
      <c r="M45" s="74" t="s">
        <v>121</v>
      </c>
    </row>
    <row r="46" spans="1:16384" ht="15" customHeight="1">
      <c r="A46" s="21">
        <v>418</v>
      </c>
      <c r="B46" s="22" t="s">
        <v>35</v>
      </c>
      <c r="C46" s="23">
        <v>934012.79000000015</v>
      </c>
      <c r="D46" s="41">
        <f t="shared" si="1"/>
        <v>1.7601628034072066E-2</v>
      </c>
      <c r="E46" s="23">
        <v>2428395</v>
      </c>
      <c r="F46" s="41">
        <f t="shared" si="0"/>
        <v>4.576351198552691E-2</v>
      </c>
      <c r="G46" s="23">
        <f t="shared" si="2"/>
        <v>-1494382.21</v>
      </c>
      <c r="H46" s="41">
        <f t="shared" si="3"/>
        <v>-61.537855661867191</v>
      </c>
      <c r="I46" s="23">
        <v>561116.45000000007</v>
      </c>
      <c r="J46" s="41">
        <f t="shared" si="4"/>
        <v>1.1323982122719229E-2</v>
      </c>
      <c r="K46" s="23">
        <f t="shared" si="6"/>
        <v>372896.34000000008</v>
      </c>
      <c r="L46" s="41">
        <f t="shared" si="5"/>
        <v>66.456141145033257</v>
      </c>
      <c r="M46" s="74" t="s">
        <v>122</v>
      </c>
    </row>
    <row r="47" spans="1:16384" ht="15" customHeight="1">
      <c r="A47" s="21">
        <v>419</v>
      </c>
      <c r="B47" s="22" t="s">
        <v>36</v>
      </c>
      <c r="C47" s="23">
        <v>3179404.5100000002</v>
      </c>
      <c r="D47" s="41">
        <f t="shared" si="1"/>
        <v>5.9916412445349017E-2</v>
      </c>
      <c r="E47" s="23">
        <v>3763154.5</v>
      </c>
      <c r="F47" s="41">
        <f t="shared" si="0"/>
        <v>7.0917279134629876E-2</v>
      </c>
      <c r="G47" s="23">
        <f t="shared" si="2"/>
        <v>-583749.98999999976</v>
      </c>
      <c r="H47" s="41">
        <f t="shared" si="3"/>
        <v>-15.512251490073012</v>
      </c>
      <c r="I47" s="23">
        <v>2881937.59</v>
      </c>
      <c r="J47" s="41">
        <f t="shared" si="4"/>
        <v>5.8160850119351397E-2</v>
      </c>
      <c r="K47" s="23">
        <f t="shared" si="6"/>
        <v>297466.92000000039</v>
      </c>
      <c r="L47" s="41">
        <f t="shared" si="5"/>
        <v>10.321768279513648</v>
      </c>
      <c r="M47" s="74" t="s">
        <v>123</v>
      </c>
    </row>
    <row r="48" spans="1:16384" ht="15" customHeight="1">
      <c r="A48" s="18">
        <v>42</v>
      </c>
      <c r="B48" s="19" t="s">
        <v>37</v>
      </c>
      <c r="C48" s="20">
        <v>149666.75</v>
      </c>
      <c r="D48" s="40">
        <f t="shared" si="1"/>
        <v>2.8204950625659582E-3</v>
      </c>
      <c r="E48" s="20">
        <v>353731.5</v>
      </c>
      <c r="F48" s="40">
        <f t="shared" si="0"/>
        <v>6.6661295793758483E-3</v>
      </c>
      <c r="G48" s="20">
        <f t="shared" si="2"/>
        <v>-204064.75</v>
      </c>
      <c r="H48" s="40">
        <f t="shared" si="3"/>
        <v>-57.689165369779055</v>
      </c>
      <c r="I48" s="20">
        <v>169174.50999999998</v>
      </c>
      <c r="J48" s="40">
        <f t="shared" si="4"/>
        <v>3.4141382361179838E-3</v>
      </c>
      <c r="K48" s="20">
        <f t="shared" si="6"/>
        <v>-19507.75999999998</v>
      </c>
      <c r="L48" s="40">
        <f t="shared" si="5"/>
        <v>-11.531146151982341</v>
      </c>
      <c r="M48" s="73" t="s">
        <v>124</v>
      </c>
    </row>
    <row r="49" spans="1:16384" ht="15" customHeight="1">
      <c r="A49" s="18">
        <v>43</v>
      </c>
      <c r="B49" s="19" t="s">
        <v>176</v>
      </c>
      <c r="C49" s="20">
        <v>31151356.710000001</v>
      </c>
      <c r="D49" s="40">
        <f t="shared" si="1"/>
        <v>0.58705255370872911</v>
      </c>
      <c r="E49" s="20">
        <v>34778138.450000003</v>
      </c>
      <c r="F49" s="40">
        <f t="shared" si="0"/>
        <v>0.65539986525704808</v>
      </c>
      <c r="G49" s="20">
        <f t="shared" si="2"/>
        <v>-3626781.7400000021</v>
      </c>
      <c r="H49" s="40">
        <f t="shared" si="3"/>
        <v>-10.428337747904976</v>
      </c>
      <c r="I49" s="20">
        <v>24447252.759999998</v>
      </c>
      <c r="J49" s="40">
        <f t="shared" si="4"/>
        <v>0.49337397469605149</v>
      </c>
      <c r="K49" s="20">
        <f t="shared" si="6"/>
        <v>6704103.950000003</v>
      </c>
      <c r="L49" s="40">
        <f t="shared" si="5"/>
        <v>27.422729317746047</v>
      </c>
      <c r="M49" s="73" t="s">
        <v>130</v>
      </c>
    </row>
    <row r="50" spans="1:16384" ht="15" customHeight="1">
      <c r="A50" s="18">
        <v>44</v>
      </c>
      <c r="B50" s="19" t="s">
        <v>67</v>
      </c>
      <c r="C50" s="20">
        <v>43742130.970000006</v>
      </c>
      <c r="D50" s="40">
        <f t="shared" si="1"/>
        <v>0.82432781113372555</v>
      </c>
      <c r="E50" s="20">
        <v>68352914.330000013</v>
      </c>
      <c r="F50" s="40">
        <f t="shared" si="0"/>
        <v>1.2881221605985227</v>
      </c>
      <c r="G50" s="20">
        <f t="shared" si="2"/>
        <v>-24610783.360000007</v>
      </c>
      <c r="H50" s="40">
        <f t="shared" si="3"/>
        <v>-36.005463119219726</v>
      </c>
      <c r="I50" s="20">
        <v>26511985.350000001</v>
      </c>
      <c r="J50" s="40">
        <f t="shared" si="4"/>
        <v>0.53504267811288375</v>
      </c>
      <c r="K50" s="20">
        <f t="shared" si="6"/>
        <v>17230145.620000005</v>
      </c>
      <c r="L50" s="40">
        <f t="shared" si="5"/>
        <v>64.990023917616583</v>
      </c>
      <c r="M50" s="73" t="s">
        <v>131</v>
      </c>
    </row>
    <row r="51" spans="1:16384" ht="15" customHeight="1">
      <c r="A51" s="18">
        <v>45</v>
      </c>
      <c r="B51" s="19" t="s">
        <v>44</v>
      </c>
      <c r="C51" s="20">
        <v>1269794.32</v>
      </c>
      <c r="D51" s="40">
        <f t="shared" si="1"/>
        <v>2.3929487411427711E-2</v>
      </c>
      <c r="E51" s="20">
        <v>870000</v>
      </c>
      <c r="F51" s="40">
        <f t="shared" si="0"/>
        <v>1.6395296246042513E-2</v>
      </c>
      <c r="G51" s="20">
        <f t="shared" si="2"/>
        <v>399794.32000000007</v>
      </c>
      <c r="H51" s="40">
        <f t="shared" si="3"/>
        <v>45.953370114942544</v>
      </c>
      <c r="I51" s="20">
        <v>1887540.52</v>
      </c>
      <c r="J51" s="40">
        <f t="shared" si="4"/>
        <v>3.8092761501446179E-2</v>
      </c>
      <c r="K51" s="20">
        <f t="shared" si="6"/>
        <v>-617746.19999999995</v>
      </c>
      <c r="L51" s="40">
        <f t="shared" si="5"/>
        <v>-32.727572915891628</v>
      </c>
      <c r="M51" s="73" t="s">
        <v>132</v>
      </c>
    </row>
    <row r="52" spans="1:16384" ht="15" customHeight="1">
      <c r="A52" s="18">
        <v>462</v>
      </c>
      <c r="B52" s="19" t="s">
        <v>45</v>
      </c>
      <c r="C52" s="20">
        <v>0</v>
      </c>
      <c r="D52" s="40">
        <f t="shared" si="1"/>
        <v>0</v>
      </c>
      <c r="E52" s="20">
        <v>0</v>
      </c>
      <c r="F52" s="40">
        <f t="shared" si="0"/>
        <v>0</v>
      </c>
      <c r="G52" s="20">
        <f t="shared" si="2"/>
        <v>0</v>
      </c>
      <c r="H52" s="40" t="e">
        <f t="shared" si="3"/>
        <v>#DIV/0!</v>
      </c>
      <c r="I52" s="20">
        <v>0</v>
      </c>
      <c r="J52" s="40">
        <f t="shared" si="4"/>
        <v>0</v>
      </c>
      <c r="K52" s="20">
        <f t="shared" si="6"/>
        <v>0</v>
      </c>
      <c r="L52" s="40" t="e">
        <f t="shared" si="5"/>
        <v>#DIV/0!</v>
      </c>
      <c r="M52" s="73" t="s">
        <v>133</v>
      </c>
    </row>
    <row r="53" spans="1:16384" ht="15" customHeight="1">
      <c r="A53" s="18">
        <v>463</v>
      </c>
      <c r="B53" s="19" t="s">
        <v>46</v>
      </c>
      <c r="C53" s="20">
        <v>18532155.0636</v>
      </c>
      <c r="D53" s="40">
        <f>+C53/$C$2*100</f>
        <v>0.3492415774084125</v>
      </c>
      <c r="E53" s="20">
        <v>10737220.33</v>
      </c>
      <c r="F53" s="40">
        <f>+E53/$E$2*100</f>
        <v>0.20234472203377055</v>
      </c>
      <c r="G53" s="20">
        <f>+C53-E53</f>
        <v>7794934.7335999999</v>
      </c>
      <c r="H53" s="40">
        <f>+C53/E53*100-100</f>
        <v>72.597324950302124</v>
      </c>
      <c r="I53" s="20">
        <v>23725573.150000002</v>
      </c>
      <c r="J53" s="40">
        <v>0</v>
      </c>
      <c r="K53" s="20">
        <f>+C53-I53</f>
        <v>-5193418.0864000022</v>
      </c>
      <c r="L53" s="40">
        <f>+C53/I53*100-100</f>
        <v>-21.889536887331218</v>
      </c>
      <c r="M53" s="73" t="s">
        <v>134</v>
      </c>
    </row>
    <row r="54" spans="1:16384" ht="15" customHeight="1">
      <c r="A54" s="18">
        <v>47</v>
      </c>
      <c r="B54" s="19" t="s">
        <v>47</v>
      </c>
      <c r="C54" s="20">
        <v>1376180.13</v>
      </c>
      <c r="D54" s="40">
        <f t="shared" si="1"/>
        <v>2.5934345884215285E-2</v>
      </c>
      <c r="E54" s="20">
        <v>1735320</v>
      </c>
      <c r="F54" s="40">
        <f t="shared" si="0"/>
        <v>3.2702397105382176E-2</v>
      </c>
      <c r="G54" s="20">
        <f t="shared" si="2"/>
        <v>-359139.87000000011</v>
      </c>
      <c r="H54" s="40">
        <f t="shared" si="3"/>
        <v>-20.695887213885626</v>
      </c>
      <c r="I54" s="20">
        <v>905734.24999999988</v>
      </c>
      <c r="J54" s="40">
        <f t="shared" si="4"/>
        <v>1.8278769861290834E-2</v>
      </c>
      <c r="K54" s="20">
        <f t="shared" si="6"/>
        <v>470445.88</v>
      </c>
      <c r="L54" s="40">
        <f t="shared" si="5"/>
        <v>51.940829222258088</v>
      </c>
      <c r="M54" s="73" t="s">
        <v>135</v>
      </c>
    </row>
    <row r="55" spans="1:16384" s="34" customFormat="1" ht="15" customHeight="1">
      <c r="A55" s="31"/>
      <c r="B55" s="32" t="s">
        <v>80</v>
      </c>
      <c r="C55" s="33">
        <f>+C6-C37</f>
        <v>-37889882.013599992</v>
      </c>
      <c r="D55" s="43">
        <f t="shared" si="1"/>
        <v>-0.71404119579375835</v>
      </c>
      <c r="E55" s="33">
        <f>+E6-E37</f>
        <v>-49135475.282357693</v>
      </c>
      <c r="F55" s="43">
        <f t="shared" si="0"/>
        <v>-0.92596629131534924</v>
      </c>
      <c r="G55" s="33">
        <f t="shared" si="2"/>
        <v>11245593.268757701</v>
      </c>
      <c r="H55" s="43">
        <f t="shared" si="3"/>
        <v>-22.886912570062151</v>
      </c>
      <c r="I55" s="33">
        <f>+I6-I37</f>
        <v>-11211573.799999997</v>
      </c>
      <c r="J55" s="43">
        <f t="shared" si="4"/>
        <v>-0.22626259001807419</v>
      </c>
      <c r="K55" s="33">
        <f t="shared" si="6"/>
        <v>-26678308.213599995</v>
      </c>
      <c r="L55" s="43">
        <f t="shared" si="5"/>
        <v>237.95328550216561</v>
      </c>
      <c r="M55" s="72" t="s">
        <v>137</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58</v>
      </c>
      <c r="C56" s="20"/>
      <c r="D56" s="40">
        <f>+C56/$C$2*100</f>
        <v>0</v>
      </c>
      <c r="E56" s="20"/>
      <c r="F56" s="40">
        <f>+E56/$E$2*100</f>
        <v>0</v>
      </c>
      <c r="G56" s="20">
        <f>+C56-E56</f>
        <v>0</v>
      </c>
      <c r="H56" s="40" t="e">
        <f>+C56/E56*100-100</f>
        <v>#DIV/0!</v>
      </c>
      <c r="I56" s="20"/>
      <c r="J56" s="40">
        <f t="shared" si="4"/>
        <v>0</v>
      </c>
      <c r="K56" s="20">
        <f>+C56-I56</f>
        <v>0</v>
      </c>
      <c r="L56" s="40" t="e">
        <f>+C56/I56*100-100</f>
        <v>#DIV/0!</v>
      </c>
      <c r="M56" s="73" t="s">
        <v>136</v>
      </c>
    </row>
    <row r="57" spans="1:16384" s="34" customFormat="1" ht="15" hidden="1" customHeight="1">
      <c r="A57" s="31"/>
      <c r="B57" s="32" t="s">
        <v>60</v>
      </c>
      <c r="C57" s="33">
        <f>+C55-C56</f>
        <v>-37889882.013599992</v>
      </c>
      <c r="D57" s="43">
        <f t="shared" si="1"/>
        <v>-0.71404119579375835</v>
      </c>
      <c r="E57" s="33">
        <f>+E55-E56</f>
        <v>-49135475.282357693</v>
      </c>
      <c r="F57" s="43">
        <f t="shared" si="0"/>
        <v>-0.92596629131534924</v>
      </c>
      <c r="G57" s="33">
        <f t="shared" si="2"/>
        <v>11245593.268757701</v>
      </c>
      <c r="H57" s="43">
        <f t="shared" si="3"/>
        <v>-22.886912570062151</v>
      </c>
      <c r="I57" s="33">
        <f>+I55-I56</f>
        <v>-11211573.799999997</v>
      </c>
      <c r="J57" s="43">
        <f t="shared" si="4"/>
        <v>-0.22626259001807419</v>
      </c>
      <c r="K57" s="33">
        <f t="shared" si="6"/>
        <v>-26678308.213599995</v>
      </c>
      <c r="L57" s="43">
        <f t="shared" si="5"/>
        <v>237.95328550216561</v>
      </c>
      <c r="M57" s="72" t="s">
        <v>140</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78</v>
      </c>
      <c r="C58" s="33">
        <f>+C57+C44</f>
        <v>-36887199.453599989</v>
      </c>
      <c r="D58" s="43">
        <f t="shared" si="1"/>
        <v>-0.6951454744007235</v>
      </c>
      <c r="E58" s="33">
        <f>+E57+E44</f>
        <v>-47867358.162357695</v>
      </c>
      <c r="F58" s="43">
        <f t="shared" si="0"/>
        <v>-0.90206841101985702</v>
      </c>
      <c r="G58" s="33">
        <f t="shared" si="2"/>
        <v>10980158.708757706</v>
      </c>
      <c r="H58" s="43">
        <f t="shared" si="3"/>
        <v>-22.938718847852286</v>
      </c>
      <c r="I58" s="33">
        <f>+I57+I44</f>
        <v>-10008781.609999998</v>
      </c>
      <c r="J58" s="43">
        <f t="shared" si="4"/>
        <v>-0.20198884566980871</v>
      </c>
      <c r="K58" s="33">
        <f t="shared" si="6"/>
        <v>-26878417.84359999</v>
      </c>
      <c r="L58" s="43">
        <f t="shared" si="5"/>
        <v>268.54834974863638</v>
      </c>
      <c r="M58" s="72" t="s">
        <v>139</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79</v>
      </c>
      <c r="C59" s="33">
        <f>+C6-(C37-C50)</f>
        <v>5852248.956400007</v>
      </c>
      <c r="D59" s="43">
        <f t="shared" si="1"/>
        <v>0.11028661533996696</v>
      </c>
      <c r="E59" s="33">
        <f>+E6-(E37-E50)</f>
        <v>19217439.04764232</v>
      </c>
      <c r="F59" s="43">
        <f t="shared" si="0"/>
        <v>0.36215586928317356</v>
      </c>
      <c r="G59" s="33">
        <f t="shared" si="2"/>
        <v>-13365190.091242313</v>
      </c>
      <c r="H59" s="43">
        <f t="shared" si="3"/>
        <v>-69.547196471436251</v>
      </c>
      <c r="I59" s="33">
        <f>+I6-(I37-I50)</f>
        <v>15300411.550000012</v>
      </c>
      <c r="J59" s="43">
        <f t="shared" si="4"/>
        <v>0.30878008809480972</v>
      </c>
      <c r="K59" s="33">
        <f t="shared" si="6"/>
        <v>-9448162.5936000049</v>
      </c>
      <c r="L59" s="43">
        <f t="shared" si="5"/>
        <v>-61.7510356680569</v>
      </c>
      <c r="M59" s="72" t="s">
        <v>138</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5097963.2300000004</v>
      </c>
      <c r="D60" s="43">
        <f t="shared" si="1"/>
        <v>9.6071974031358379E-2</v>
      </c>
      <c r="E60" s="33">
        <f>+E61+E62</f>
        <v>6029498</v>
      </c>
      <c r="F60" s="43">
        <f t="shared" si="0"/>
        <v>0.11362690336197798</v>
      </c>
      <c r="G60" s="33">
        <f t="shared" si="2"/>
        <v>-931534.76999999955</v>
      </c>
      <c r="H60" s="43">
        <f t="shared" si="3"/>
        <v>-15.449623998548461</v>
      </c>
      <c r="I60" s="33">
        <f>+I61+I62+I63</f>
        <v>5679080.9199999999</v>
      </c>
      <c r="J60" s="43">
        <f t="shared" si="4"/>
        <v>0.1146104535191507</v>
      </c>
      <c r="K60" s="33">
        <f t="shared" si="6"/>
        <v>-581117.68999999948</v>
      </c>
      <c r="L60" s="43">
        <f t="shared" si="5"/>
        <v>-10.232600982202584</v>
      </c>
      <c r="M60" s="72" t="s">
        <v>141</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53</v>
      </c>
      <c r="C61" s="23">
        <v>3565834.5</v>
      </c>
      <c r="D61" s="41">
        <f t="shared" si="1"/>
        <v>6.7198750565355042E-2</v>
      </c>
      <c r="E61" s="23">
        <v>4486311</v>
      </c>
      <c r="F61" s="41">
        <f t="shared" si="0"/>
        <v>8.4545284938941659E-2</v>
      </c>
      <c r="G61" s="23">
        <f t="shared" si="2"/>
        <v>-920476.5</v>
      </c>
      <c r="H61" s="41">
        <f t="shared" si="3"/>
        <v>-20.517447408349526</v>
      </c>
      <c r="I61" s="23">
        <v>4149262.48</v>
      </c>
      <c r="J61" s="41">
        <f t="shared" si="4"/>
        <v>8.3736939357221915E-2</v>
      </c>
      <c r="K61" s="23">
        <f t="shared" si="6"/>
        <v>-583427.98</v>
      </c>
      <c r="L61" s="41">
        <f t="shared" si="5"/>
        <v>-14.061004402883668</v>
      </c>
      <c r="M61" s="74" t="s">
        <v>142</v>
      </c>
    </row>
    <row r="62" spans="1:16384" ht="15" customHeight="1">
      <c r="A62" s="21">
        <v>4612</v>
      </c>
      <c r="B62" s="22" t="s">
        <v>54</v>
      </c>
      <c r="C62" s="23">
        <v>1532128.7300000002</v>
      </c>
      <c r="D62" s="41">
        <f t="shared" si="1"/>
        <v>2.8873223466003319E-2</v>
      </c>
      <c r="E62" s="23">
        <v>1543187</v>
      </c>
      <c r="F62" s="41">
        <f t="shared" si="0"/>
        <v>2.9081618423036332E-2</v>
      </c>
      <c r="G62" s="23">
        <f t="shared" si="2"/>
        <v>-11058.269999999786</v>
      </c>
      <c r="H62" s="41">
        <f t="shared" si="3"/>
        <v>-0.71658651867853962</v>
      </c>
      <c r="I62" s="23">
        <v>1529818.4400000002</v>
      </c>
      <c r="J62" s="41">
        <f t="shared" si="4"/>
        <v>3.0873514161928805E-2</v>
      </c>
      <c r="K62" s="23">
        <f t="shared" si="6"/>
        <v>2310.2900000000373</v>
      </c>
      <c r="L62" s="41">
        <f t="shared" si="5"/>
        <v>0.15101726712092045</v>
      </c>
      <c r="M62" s="74" t="s">
        <v>143</v>
      </c>
    </row>
    <row r="63" spans="1:16384" ht="15" hidden="1" customHeight="1">
      <c r="A63" s="21">
        <v>463</v>
      </c>
      <c r="B63" s="22" t="s">
        <v>46</v>
      </c>
      <c r="C63" s="23"/>
      <c r="D63" s="41"/>
      <c r="E63" s="23"/>
      <c r="F63" s="41"/>
      <c r="G63" s="23"/>
      <c r="H63" s="41"/>
      <c r="I63" s="23"/>
      <c r="J63" s="41">
        <f t="shared" si="4"/>
        <v>0</v>
      </c>
      <c r="K63" s="23"/>
      <c r="L63" s="41"/>
      <c r="M63" s="74"/>
    </row>
    <row r="64" spans="1:16384" s="34" customFormat="1" ht="15" customHeight="1">
      <c r="A64" s="31">
        <v>4418</v>
      </c>
      <c r="B64" s="32" t="s">
        <v>65</v>
      </c>
      <c r="C64" s="33">
        <v>0</v>
      </c>
      <c r="D64" s="43">
        <f t="shared" si="1"/>
        <v>0</v>
      </c>
      <c r="E64" s="33">
        <v>0</v>
      </c>
      <c r="F64" s="43">
        <f t="shared" ref="F64:F71" si="24">+E64/$E$2*100</f>
        <v>0</v>
      </c>
      <c r="G64" s="33">
        <f t="shared" si="2"/>
        <v>0</v>
      </c>
      <c r="H64" s="43" t="e">
        <f t="shared" si="3"/>
        <v>#DIV/0!</v>
      </c>
      <c r="I64" s="33">
        <v>0</v>
      </c>
      <c r="J64" s="43">
        <f t="shared" si="4"/>
        <v>0</v>
      </c>
      <c r="K64" s="33">
        <f t="shared" si="6"/>
        <v>0</v>
      </c>
      <c r="L64" s="43" t="e">
        <f t="shared" si="5"/>
        <v>#DIV/0!</v>
      </c>
      <c r="M64" s="72" t="s">
        <v>144</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c r="B65" s="32" t="s">
        <v>55</v>
      </c>
      <c r="C65" s="33">
        <f>+C57-C60-C64</f>
        <v>-42987845.243599996</v>
      </c>
      <c r="D65" s="43">
        <f t="shared" si="1"/>
        <v>-0.81011316982511683</v>
      </c>
      <c r="E65" s="33">
        <f>+E57-E60-E64</f>
        <v>-55164973.282357693</v>
      </c>
      <c r="F65" s="43">
        <f t="shared" si="24"/>
        <v>-1.0395931946773274</v>
      </c>
      <c r="G65" s="33">
        <f t="shared" ref="G65:G71" si="25">+C65-E65</f>
        <v>12177128.038757697</v>
      </c>
      <c r="H65" s="43">
        <f t="shared" ref="H65:H71" si="26">+C65/E65*100-100</f>
        <v>-22.074021456386831</v>
      </c>
      <c r="I65" s="33">
        <f>+I57-I60-I64</f>
        <v>-16890654.719999999</v>
      </c>
      <c r="J65" s="43">
        <f t="shared" si="4"/>
        <v>-0.34087304353722497</v>
      </c>
      <c r="K65" s="33">
        <f t="shared" ref="K65:K71" si="27">+C65-I65</f>
        <v>-26097190.523599997</v>
      </c>
      <c r="L65" s="43">
        <f t="shared" ref="L65:L71" si="28">+C65/I65*100-100</f>
        <v>154.50668405824825</v>
      </c>
      <c r="M65" s="72" t="s">
        <v>145</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48</v>
      </c>
      <c r="C66" s="33">
        <f>+SUM(C67:C71)</f>
        <v>42987845.243599996</v>
      </c>
      <c r="D66" s="43">
        <f t="shared" ref="D66:D71" si="29">+C66/$C$2*100</f>
        <v>0.81011316982511683</v>
      </c>
      <c r="E66" s="33">
        <f>+SUM(E67:E71)</f>
        <v>55164973.282357693</v>
      </c>
      <c r="F66" s="43">
        <f t="shared" si="24"/>
        <v>1.0395931946773274</v>
      </c>
      <c r="G66" s="33">
        <f t="shared" si="25"/>
        <v>-12177128.038757697</v>
      </c>
      <c r="H66" s="43">
        <f t="shared" si="26"/>
        <v>-22.074021456386831</v>
      </c>
      <c r="I66" s="33">
        <f>+SUM(I67:I71)</f>
        <v>16890654.719999999</v>
      </c>
      <c r="J66" s="43">
        <f t="shared" ref="J66:J71" si="30">+I66/$I$2*100</f>
        <v>0.34087304353722497</v>
      </c>
      <c r="K66" s="33">
        <f t="shared" si="27"/>
        <v>26097190.523599997</v>
      </c>
      <c r="L66" s="43">
        <f t="shared" si="28"/>
        <v>154.50668405824825</v>
      </c>
      <c r="M66" s="72" t="s">
        <v>146</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c r="A67" s="21">
        <v>7511</v>
      </c>
      <c r="B67" s="22" t="s">
        <v>56</v>
      </c>
      <c r="C67" s="23">
        <v>2742301.8000000003</v>
      </c>
      <c r="D67" s="41">
        <f t="shared" si="29"/>
        <v>5.1679138398914526E-2</v>
      </c>
      <c r="E67" s="23">
        <v>4215000</v>
      </c>
      <c r="F67" s="41">
        <f t="shared" si="24"/>
        <v>7.9432383536861148E-2</v>
      </c>
      <c r="G67" s="23">
        <f t="shared" si="25"/>
        <v>-1472698.1999999997</v>
      </c>
      <c r="H67" s="41">
        <f t="shared" si="26"/>
        <v>-34.939459074733094</v>
      </c>
      <c r="I67" s="70">
        <v>6910716.3700000001</v>
      </c>
      <c r="J67" s="41">
        <f t="shared" si="30"/>
        <v>0.13946628837750721</v>
      </c>
      <c r="K67" s="23">
        <f t="shared" si="27"/>
        <v>-4168414.57</v>
      </c>
      <c r="L67" s="41">
        <f t="shared" si="28"/>
        <v>-60.318125456507481</v>
      </c>
      <c r="M67" s="74" t="s">
        <v>147</v>
      </c>
    </row>
    <row r="68" spans="1:16384" ht="15" customHeight="1">
      <c r="A68" s="21">
        <v>7512</v>
      </c>
      <c r="B68" s="22" t="s">
        <v>49</v>
      </c>
      <c r="C68" s="23">
        <v>1545434.87</v>
      </c>
      <c r="D68" s="41">
        <f t="shared" si="29"/>
        <v>2.9123979911050805E-2</v>
      </c>
      <c r="E68" s="23">
        <v>1847940.5</v>
      </c>
      <c r="F68" s="41">
        <f t="shared" si="24"/>
        <v>3.482474935926428E-2</v>
      </c>
      <c r="G68" s="23">
        <f t="shared" si="25"/>
        <v>-302505.62999999989</v>
      </c>
      <c r="H68" s="41">
        <f t="shared" si="26"/>
        <v>-16.369879333236099</v>
      </c>
      <c r="I68" s="70">
        <v>0</v>
      </c>
      <c r="J68" s="41">
        <f t="shared" si="30"/>
        <v>0</v>
      </c>
      <c r="K68" s="23">
        <f t="shared" si="27"/>
        <v>1545434.87</v>
      </c>
      <c r="L68" s="41" t="e">
        <f t="shared" si="28"/>
        <v>#DIV/0!</v>
      </c>
      <c r="M68" s="74" t="s">
        <v>148</v>
      </c>
    </row>
    <row r="69" spans="1:16384" ht="15" customHeight="1">
      <c r="A69" s="18">
        <v>72</v>
      </c>
      <c r="B69" s="19" t="s">
        <v>175</v>
      </c>
      <c r="C69" s="20">
        <v>15102068.039999997</v>
      </c>
      <c r="D69" s="40">
        <f t="shared" si="29"/>
        <v>0.28460101085481676</v>
      </c>
      <c r="E69" s="20">
        <v>9848194</v>
      </c>
      <c r="F69" s="40">
        <f t="shared" si="24"/>
        <v>0.1855908714005729</v>
      </c>
      <c r="G69" s="20">
        <f t="shared" si="25"/>
        <v>5253874.0399999972</v>
      </c>
      <c r="H69" s="40">
        <f t="shared" si="26"/>
        <v>53.348604221240947</v>
      </c>
      <c r="I69" s="69">
        <v>4287033.2</v>
      </c>
      <c r="J69" s="40">
        <f t="shared" si="30"/>
        <v>8.6517312611854094E-2</v>
      </c>
      <c r="K69" s="20">
        <f t="shared" si="27"/>
        <v>10815034.839999996</v>
      </c>
      <c r="L69" s="40">
        <f t="shared" si="28"/>
        <v>252.27317670411315</v>
      </c>
      <c r="M69" s="73" t="s">
        <v>149</v>
      </c>
    </row>
    <row r="70" spans="1:16384" ht="15" customHeight="1">
      <c r="A70" s="28"/>
      <c r="B70" s="29" t="s">
        <v>155</v>
      </c>
      <c r="C70" s="30">
        <v>3136270.6999999997</v>
      </c>
      <c r="D70" s="40">
        <f t="shared" si="29"/>
        <v>5.9103548545153019E-2</v>
      </c>
      <c r="E70" s="30">
        <v>3474980</v>
      </c>
      <c r="F70" s="40">
        <f t="shared" ref="F70" si="31">+E70/$E$2*100</f>
        <v>6.548658224031359E-2</v>
      </c>
      <c r="G70" s="20">
        <f t="shared" ref="G70" si="32">+C70-E70</f>
        <v>-338709.30000000028</v>
      </c>
      <c r="H70" s="40">
        <f t="shared" ref="H70" si="33">+C70/E70*100-100</f>
        <v>-9.7470863141658413</v>
      </c>
      <c r="I70" s="71">
        <v>2458041.83</v>
      </c>
      <c r="J70" s="40">
        <f t="shared" ref="J70" si="34">+I70/$I$2*100</f>
        <v>4.9606141006587938E-2</v>
      </c>
      <c r="K70" s="20">
        <f t="shared" ref="K70" si="35">+C70-I70</f>
        <v>678228.86999999965</v>
      </c>
      <c r="L70" s="40">
        <f t="shared" ref="L70" si="36">+C70/I70*100-100</f>
        <v>27.592242805729626</v>
      </c>
      <c r="M70" s="76" t="s">
        <v>156</v>
      </c>
    </row>
    <row r="71" spans="1:16384" ht="15" customHeight="1" thickBot="1">
      <c r="A71" s="24"/>
      <c r="B71" s="25" t="s">
        <v>51</v>
      </c>
      <c r="C71" s="26">
        <f>+-C65-SUM(C67:C70)</f>
        <v>20461769.8336</v>
      </c>
      <c r="D71" s="42">
        <f t="shared" si="29"/>
        <v>0.38560549211518164</v>
      </c>
      <c r="E71" s="26">
        <f>+-E65-SUM(E67:E70)</f>
        <v>35778858.782357693</v>
      </c>
      <c r="F71" s="42">
        <f t="shared" si="24"/>
        <v>0.67425860814031535</v>
      </c>
      <c r="G71" s="26">
        <f t="shared" si="25"/>
        <v>-15317088.948757693</v>
      </c>
      <c r="H71" s="42">
        <f t="shared" si="26"/>
        <v>-42.810445805248662</v>
      </c>
      <c r="I71" s="26">
        <f>+-I65-SUM(I67:I70)</f>
        <v>3234863.3199999984</v>
      </c>
      <c r="J71" s="42">
        <f t="shared" si="30"/>
        <v>6.5283301541275693E-2</v>
      </c>
      <c r="K71" s="26">
        <f t="shared" si="27"/>
        <v>17226906.513599999</v>
      </c>
      <c r="L71" s="42">
        <f t="shared" si="28"/>
        <v>532.53893007139504</v>
      </c>
      <c r="M71" s="77" t="s">
        <v>150</v>
      </c>
    </row>
    <row r="72" spans="1:16384" ht="13.5" customHeight="1"/>
    <row r="76" spans="1:16384">
      <c r="G76" s="88"/>
    </row>
    <row r="78" spans="1:16384">
      <c r="J78" s="89"/>
    </row>
  </sheetData>
  <sheetProtection algorithmName="SHA-512" hashValue="IVPuFivIYkIkNWmlcc82TVoHSC+PRUoICJWcDze7ueW1nnRTRTPy5mVvwJmmXy7KsQs3O0Yhd+6AIm/l0sWx2w==" saltValue="SLkd9eJ92lBe01lTzMkdZA=="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C62"/>
  <sheetViews>
    <sheetView zoomScale="90" zoomScaleNormal="90" zoomScaleSheetLayoutView="90" workbookViewId="0">
      <pane ySplit="5" topLeftCell="A6" activePane="bottomLeft" state="frozen"/>
      <selection activeCell="G14" sqref="G14"/>
      <selection pane="bottomLeft" activeCell="N15" sqref="N15"/>
    </sheetView>
  </sheetViews>
  <sheetFormatPr defaultColWidth="9.140625" defaultRowHeight="13.5"/>
  <cols>
    <col min="1" max="1" width="12.7109375" style="4" customWidth="1"/>
    <col min="2" max="2" width="61.28515625" style="4" customWidth="1"/>
    <col min="3" max="3" width="9.140625" style="6"/>
    <col min="4" max="4" width="9.140625" style="4"/>
    <col min="5" max="5" width="9.140625" style="6"/>
    <col min="6" max="6" width="10" style="7" customWidth="1"/>
    <col min="7" max="7" width="10.85546875" style="6" customWidth="1"/>
    <col min="8" max="8" width="11.42578125" style="7" customWidth="1"/>
    <col min="9" max="9" width="9.140625" style="6"/>
    <col min="10" max="10" width="11.85546875" style="7" customWidth="1"/>
    <col min="11" max="11" width="11.28515625" style="6" customWidth="1"/>
    <col min="12" max="12" width="11.7109375" style="7" customWidth="1"/>
    <col min="13" max="13" width="53.85546875" style="4" customWidth="1"/>
    <col min="14" max="15" width="9.140625" style="1"/>
    <col min="16" max="17" width="12.7109375" style="1" bestFit="1" customWidth="1"/>
    <col min="18" max="18" width="10.42578125" style="1" bestFit="1" customWidth="1"/>
    <col min="19" max="16384" width="9.140625" style="1"/>
  </cols>
  <sheetData>
    <row r="1" spans="1:16357" ht="18.75" customHeight="1" thickBot="1">
      <c r="B1" s="5"/>
      <c r="M1" s="5"/>
    </row>
    <row r="2" spans="1:16357" ht="15.75" customHeight="1" thickBot="1">
      <c r="A2" s="8" t="s">
        <v>59</v>
      </c>
      <c r="B2" s="8"/>
      <c r="C2" s="101">
        <f>'Centralna država-ek klas'!C2:D2</f>
        <v>5306400000</v>
      </c>
      <c r="D2" s="102"/>
      <c r="E2" s="101">
        <f>'Centralna država-ek klas'!E2:F2</f>
        <v>5306400000</v>
      </c>
      <c r="F2" s="102"/>
      <c r="G2" s="9"/>
      <c r="H2" s="10"/>
      <c r="I2" s="101">
        <v>4955116000</v>
      </c>
      <c r="J2" s="102"/>
      <c r="K2" s="9"/>
      <c r="L2" s="10"/>
      <c r="M2" s="8" t="s">
        <v>81</v>
      </c>
    </row>
    <row r="3" spans="1:16357" ht="15" customHeight="1" thickBot="1">
      <c r="A3" s="8"/>
      <c r="B3" s="8"/>
      <c r="C3" s="11"/>
      <c r="D3" s="8"/>
      <c r="E3" s="11"/>
      <c r="F3" s="10"/>
      <c r="G3" s="11"/>
      <c r="H3" s="10"/>
      <c r="I3" s="11"/>
      <c r="J3" s="10"/>
      <c r="K3" s="11"/>
      <c r="L3" s="10"/>
      <c r="M3" s="8"/>
    </row>
    <row r="4" spans="1:16357" ht="15" customHeight="1">
      <c r="A4" s="107" t="s">
        <v>73</v>
      </c>
      <c r="B4" s="105" t="s">
        <v>74</v>
      </c>
      <c r="C4" s="111" t="s">
        <v>182</v>
      </c>
      <c r="D4" s="112"/>
      <c r="E4" s="109" t="s">
        <v>183</v>
      </c>
      <c r="F4" s="110"/>
      <c r="G4" s="109" t="s">
        <v>174</v>
      </c>
      <c r="H4" s="110"/>
      <c r="I4" s="109" t="s">
        <v>184</v>
      </c>
      <c r="J4" s="110"/>
      <c r="K4" s="109" t="s">
        <v>174</v>
      </c>
      <c r="L4" s="110"/>
      <c r="M4" s="103" t="s">
        <v>151</v>
      </c>
    </row>
    <row r="5" spans="1:16357" ht="24" customHeight="1">
      <c r="A5" s="108"/>
      <c r="B5" s="106"/>
      <c r="C5" s="12" t="s">
        <v>63</v>
      </c>
      <c r="D5" s="13" t="s">
        <v>57</v>
      </c>
      <c r="E5" s="12" t="s">
        <v>63</v>
      </c>
      <c r="F5" s="13" t="s">
        <v>57</v>
      </c>
      <c r="G5" s="12" t="s">
        <v>66</v>
      </c>
      <c r="H5" s="13" t="s">
        <v>64</v>
      </c>
      <c r="I5" s="12" t="s">
        <v>63</v>
      </c>
      <c r="J5" s="14" t="s">
        <v>57</v>
      </c>
      <c r="K5" s="12" t="s">
        <v>63</v>
      </c>
      <c r="L5" s="14" t="s">
        <v>64</v>
      </c>
      <c r="M5" s="104"/>
    </row>
    <row r="6" spans="1:16357" s="38" customFormat="1" ht="15" customHeight="1">
      <c r="A6" s="35"/>
      <c r="B6" s="36" t="s">
        <v>52</v>
      </c>
      <c r="C6" s="37">
        <f>+C7+C17+C22+C23+C24+C25+C26</f>
        <v>1022097458.58</v>
      </c>
      <c r="D6" s="44">
        <f>+C6/$C$2*100</f>
        <v>19.261598420398009</v>
      </c>
      <c r="E6" s="37">
        <f>+E7+E17+E22+E23+E24+E25+E26</f>
        <v>954768772.87442148</v>
      </c>
      <c r="F6" s="44">
        <f t="shared" ref="F6:F52" si="0">+E6/$E$2*100</f>
        <v>17.992778020398415</v>
      </c>
      <c r="G6" s="37">
        <f>+C6-E6</f>
        <v>67328685.705578566</v>
      </c>
      <c r="H6" s="44">
        <f>+C6/E6*100-100</f>
        <v>7.0518315657600823</v>
      </c>
      <c r="I6" s="37">
        <f>+I7+I17+I22+I23+I24+I25+I26</f>
        <v>891639433.0200001</v>
      </c>
      <c r="J6" s="44">
        <f>+I6/$I$2*100</f>
        <v>17.99432007282978</v>
      </c>
      <c r="K6" s="37">
        <f>+C6-I6</f>
        <v>130458025.55999994</v>
      </c>
      <c r="L6" s="44">
        <f>+C6/I6*100-100</f>
        <v>14.631253478565441</v>
      </c>
      <c r="M6" s="81"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row>
    <row r="7" spans="1:16357" ht="15" customHeight="1">
      <c r="A7" s="18">
        <v>711</v>
      </c>
      <c r="B7" s="19" t="s">
        <v>1</v>
      </c>
      <c r="C7" s="20">
        <f>+SUM(C8:C16)</f>
        <v>713745710.18000007</v>
      </c>
      <c r="D7" s="40">
        <f t="shared" ref="D7:D55" si="1">+C7/$C$2*100</f>
        <v>13.450657888210463</v>
      </c>
      <c r="E7" s="20">
        <f>+SUM(E8:E16)</f>
        <v>634248942.74860597</v>
      </c>
      <c r="F7" s="40">
        <f t="shared" si="0"/>
        <v>11.952527942646727</v>
      </c>
      <c r="G7" s="20">
        <f t="shared" ref="G7:G54" si="2">+C7-E7</f>
        <v>79496767.4313941</v>
      </c>
      <c r="H7" s="40">
        <f t="shared" ref="H7:H54" si="3">+C7/E7*100-100</f>
        <v>12.53400078002241</v>
      </c>
      <c r="I7" s="20">
        <f>+SUM(I8:I16)</f>
        <v>571952665.83999991</v>
      </c>
      <c r="J7" s="40">
        <f t="shared" ref="J7:J55" si="4">+I7/$I$2*100</f>
        <v>11.54266955284195</v>
      </c>
      <c r="K7" s="20">
        <f t="shared" ref="K7:K54" si="5">+C7-I7</f>
        <v>141793044.34000015</v>
      </c>
      <c r="L7" s="40">
        <f t="shared" ref="L7:L54" si="6">+C7/I7*100-100</f>
        <v>24.791045275006354</v>
      </c>
      <c r="M7" s="73" t="s">
        <v>82</v>
      </c>
    </row>
    <row r="8" spans="1:16357" ht="15" customHeight="1">
      <c r="A8" s="21">
        <v>7111</v>
      </c>
      <c r="B8" s="22" t="s">
        <v>2</v>
      </c>
      <c r="C8" s="23">
        <f>+'Centralna država-ek klas'!C8+'Lokalna država-ek klas '!C8</f>
        <v>56156086.280000001</v>
      </c>
      <c r="D8" s="41">
        <f t="shared" si="1"/>
        <v>1.0582708857229006</v>
      </c>
      <c r="E8" s="23">
        <f>+'Centralna država-ek klas'!E8+'Lokalna država-ek klas '!E8</f>
        <v>76678321.964044243</v>
      </c>
      <c r="F8" s="41">
        <f t="shared" si="0"/>
        <v>1.445015866953947</v>
      </c>
      <c r="G8" s="23">
        <f t="shared" si="2"/>
        <v>-20522235.684044242</v>
      </c>
      <c r="H8" s="41">
        <f t="shared" si="3"/>
        <v>-26.764064677455337</v>
      </c>
      <c r="I8" s="23">
        <f>+'Centralna država-ek klas'!I8+'Lokalna država-ek klas '!I8</f>
        <v>78694836.560000002</v>
      </c>
      <c r="J8" s="41">
        <f t="shared" si="4"/>
        <v>1.5881532654331403</v>
      </c>
      <c r="K8" s="23">
        <f t="shared" si="5"/>
        <v>-22538750.280000001</v>
      </c>
      <c r="L8" s="41">
        <f t="shared" si="6"/>
        <v>-28.640697744909332</v>
      </c>
      <c r="M8" s="74" t="s">
        <v>83</v>
      </c>
      <c r="P8" s="90"/>
      <c r="Q8" s="90"/>
      <c r="R8" s="90"/>
    </row>
    <row r="9" spans="1:16357" ht="15" customHeight="1">
      <c r="A9" s="21">
        <v>7112</v>
      </c>
      <c r="B9" s="22" t="s">
        <v>3</v>
      </c>
      <c r="C9" s="23">
        <f>+'Centralna država-ek klas'!C9</f>
        <v>75194080.169999987</v>
      </c>
      <c r="D9" s="41">
        <f t="shared" si="1"/>
        <v>1.4170450808457709</v>
      </c>
      <c r="E9" s="23">
        <f>+'Centralna država-ek klas'!E9</f>
        <v>64665463.346388571</v>
      </c>
      <c r="F9" s="41">
        <f t="shared" si="0"/>
        <v>1.2186315269559129</v>
      </c>
      <c r="G9" s="23">
        <f t="shared" si="2"/>
        <v>10528616.823611416</v>
      </c>
      <c r="H9" s="41">
        <f t="shared" si="3"/>
        <v>16.281669192121257</v>
      </c>
      <c r="I9" s="23">
        <f>+'Centralna država-ek klas'!I9</f>
        <v>56759780.129999995</v>
      </c>
      <c r="J9" s="41">
        <f t="shared" si="4"/>
        <v>1.1454783324951423</v>
      </c>
      <c r="K9" s="23">
        <f t="shared" si="5"/>
        <v>18434300.039999992</v>
      </c>
      <c r="L9" s="41">
        <f t="shared" si="6"/>
        <v>32.477750966932774</v>
      </c>
      <c r="M9" s="74" t="s">
        <v>84</v>
      </c>
    </row>
    <row r="10" spans="1:16357" ht="15" customHeight="1">
      <c r="A10" s="21">
        <v>71131</v>
      </c>
      <c r="B10" s="22" t="s">
        <v>68</v>
      </c>
      <c r="C10" s="23">
        <f>+'Lokalna država-ek klas '!C9</f>
        <v>21909724.009999998</v>
      </c>
      <c r="D10" s="41">
        <f t="shared" si="1"/>
        <v>0.4128924319689431</v>
      </c>
      <c r="E10" s="23">
        <f>+'Lokalna država-ek klas '!E9</f>
        <v>7369808</v>
      </c>
      <c r="F10" s="41">
        <f t="shared" si="0"/>
        <v>0.13888527061661388</v>
      </c>
      <c r="G10" s="23">
        <f t="shared" si="2"/>
        <v>14539916.009999998</v>
      </c>
      <c r="H10" s="41">
        <f t="shared" si="3"/>
        <v>197.29029589373289</v>
      </c>
      <c r="I10" s="23">
        <f>+'Lokalna država-ek klas '!I9</f>
        <v>20379328.480000008</v>
      </c>
      <c r="J10" s="41">
        <f t="shared" si="4"/>
        <v>0.41127853475075071</v>
      </c>
      <c r="K10" s="23">
        <f t="shared" si="5"/>
        <v>1530395.52999999</v>
      </c>
      <c r="L10" s="41">
        <f t="shared" si="6"/>
        <v>7.50954837153688</v>
      </c>
      <c r="M10" s="74" t="s">
        <v>153</v>
      </c>
    </row>
    <row r="11" spans="1:16357" ht="15" customHeight="1">
      <c r="A11" s="21">
        <v>71132</v>
      </c>
      <c r="B11" s="22" t="s">
        <v>4</v>
      </c>
      <c r="C11" s="23">
        <f>+'Centralna država-ek klas'!C10+'Lokalna država-ek klas '!C10</f>
        <v>11213401.67</v>
      </c>
      <c r="D11" s="41">
        <f t="shared" si="1"/>
        <v>0.21131843943162973</v>
      </c>
      <c r="E11" s="23">
        <f>+'Centralna država-ek klas'!E10+'Lokalna država-ek klas '!E10</f>
        <v>36106922.75602442</v>
      </c>
      <c r="F11" s="41">
        <f t="shared" si="0"/>
        <v>0.68044102887125779</v>
      </c>
      <c r="G11" s="23">
        <f t="shared" si="2"/>
        <v>-24893521.086024418</v>
      </c>
      <c r="H11" s="41">
        <f t="shared" si="3"/>
        <v>-68.943901019288461</v>
      </c>
      <c r="I11" s="23">
        <f>+'Centralna država-ek klas'!I10+'Lokalna država-ek klas '!I10</f>
        <v>7394845.7400000002</v>
      </c>
      <c r="J11" s="41">
        <f t="shared" si="4"/>
        <v>0.1492365817470267</v>
      </c>
      <c r="K11" s="23">
        <f t="shared" si="5"/>
        <v>3818555.9299999997</v>
      </c>
      <c r="L11" s="41">
        <f t="shared" si="6"/>
        <v>51.638074197339506</v>
      </c>
      <c r="M11" s="74" t="s">
        <v>85</v>
      </c>
    </row>
    <row r="12" spans="1:16357" ht="15" customHeight="1">
      <c r="A12" s="21">
        <v>7114</v>
      </c>
      <c r="B12" s="22" t="s">
        <v>5</v>
      </c>
      <c r="C12" s="23">
        <f>+'Centralna država-ek klas'!C11</f>
        <v>401051714.55000007</v>
      </c>
      <c r="D12" s="41">
        <f t="shared" si="1"/>
        <v>7.5578869770465866</v>
      </c>
      <c r="E12" s="23">
        <f>+'Centralna država-ek klas'!E11</f>
        <v>310730675.1814481</v>
      </c>
      <c r="F12" s="41">
        <f t="shared" si="0"/>
        <v>5.8557718072789102</v>
      </c>
      <c r="G12" s="23">
        <f t="shared" si="2"/>
        <v>90321039.36855197</v>
      </c>
      <c r="H12" s="41">
        <f t="shared" si="3"/>
        <v>29.067307022652301</v>
      </c>
      <c r="I12" s="23">
        <f>+'Centralna država-ek klas'!I11</f>
        <v>279066381.57999998</v>
      </c>
      <c r="J12" s="41">
        <f t="shared" si="4"/>
        <v>5.6318839272380306</v>
      </c>
      <c r="K12" s="23">
        <f t="shared" si="5"/>
        <v>121985332.97000009</v>
      </c>
      <c r="L12" s="41">
        <f t="shared" si="6"/>
        <v>43.7119413235487</v>
      </c>
      <c r="M12" s="74" t="s">
        <v>86</v>
      </c>
    </row>
    <row r="13" spans="1:16357" ht="15" customHeight="1">
      <c r="A13" s="21">
        <v>7115</v>
      </c>
      <c r="B13" s="22" t="s">
        <v>6</v>
      </c>
      <c r="C13" s="23">
        <f>+'Centralna država-ek klas'!C12</f>
        <v>117742127.37</v>
      </c>
      <c r="D13" s="41">
        <f t="shared" si="1"/>
        <v>2.2188701826096788</v>
      </c>
      <c r="E13" s="23">
        <f>+'Centralna država-ek klas'!E12</f>
        <v>108474782.13247749</v>
      </c>
      <c r="F13" s="41">
        <f t="shared" si="0"/>
        <v>2.0442255037780321</v>
      </c>
      <c r="G13" s="23">
        <f t="shared" si="2"/>
        <v>9267345.2375225127</v>
      </c>
      <c r="H13" s="41">
        <f t="shared" si="3"/>
        <v>8.5433176774713786</v>
      </c>
      <c r="I13" s="23">
        <f>+'Centralna država-ek klas'!I12</f>
        <v>97499049.179999992</v>
      </c>
      <c r="J13" s="41">
        <f t="shared" si="4"/>
        <v>1.9676441314391022</v>
      </c>
      <c r="K13" s="23">
        <f t="shared" si="5"/>
        <v>20243078.190000013</v>
      </c>
      <c r="L13" s="41">
        <f t="shared" si="6"/>
        <v>20.7623339512038</v>
      </c>
      <c r="M13" s="74" t="s">
        <v>87</v>
      </c>
    </row>
    <row r="14" spans="1:16357" ht="15" customHeight="1">
      <c r="A14" s="21">
        <v>7116</v>
      </c>
      <c r="B14" s="22" t="s">
        <v>7</v>
      </c>
      <c r="C14" s="23">
        <f>+'Centralna država-ek klas'!C13</f>
        <v>17349262.68</v>
      </c>
      <c r="D14" s="41">
        <f t="shared" si="1"/>
        <v>0.32694977159656263</v>
      </c>
      <c r="E14" s="23">
        <f>+'Centralna država-ek klas'!E13</f>
        <v>13666539.55479918</v>
      </c>
      <c r="F14" s="41">
        <f t="shared" si="0"/>
        <v>0.2575482352404489</v>
      </c>
      <c r="G14" s="23">
        <f t="shared" si="2"/>
        <v>3682723.1252008192</v>
      </c>
      <c r="H14" s="41">
        <f t="shared" si="3"/>
        <v>26.947005205188049</v>
      </c>
      <c r="I14" s="23">
        <f>+'Centralna država-ek klas'!I13</f>
        <v>12170753.529999999</v>
      </c>
      <c r="J14" s="41">
        <f t="shared" si="4"/>
        <v>0.24561995178316712</v>
      </c>
      <c r="K14" s="23">
        <f t="shared" si="5"/>
        <v>5178509.1500000004</v>
      </c>
      <c r="L14" s="41">
        <f t="shared" si="6"/>
        <v>42.54879648359784</v>
      </c>
      <c r="M14" s="74" t="s">
        <v>88</v>
      </c>
    </row>
    <row r="15" spans="1:16357" ht="15" customHeight="1">
      <c r="A15" s="21"/>
      <c r="B15" s="22" t="s">
        <v>162</v>
      </c>
      <c r="C15" s="23">
        <f>+'Lokalna država-ek klas '!C11</f>
        <v>7440079.6200000001</v>
      </c>
      <c r="D15" s="41">
        <f t="shared" si="1"/>
        <v>0.14020955110809588</v>
      </c>
      <c r="E15" s="23">
        <f>+'Lokalna država-ek klas '!E11</f>
        <v>11025500</v>
      </c>
      <c r="F15" s="41">
        <f t="shared" si="0"/>
        <v>0.20777740087441579</v>
      </c>
      <c r="G15" s="23">
        <f t="shared" si="2"/>
        <v>-3585420.38</v>
      </c>
      <c r="H15" s="41">
        <f t="shared" si="3"/>
        <v>-32.519344973017098</v>
      </c>
      <c r="I15" s="23">
        <f>+'Lokalna država-ek klas '!I11</f>
        <v>14804423.09</v>
      </c>
      <c r="J15" s="41">
        <f t="shared" si="4"/>
        <v>0.29877046450577543</v>
      </c>
      <c r="K15" s="23">
        <f t="shared" si="5"/>
        <v>-7364343.4699999997</v>
      </c>
      <c r="L15" s="41">
        <f t="shared" si="6"/>
        <v>-49.744211072800404</v>
      </c>
      <c r="M15" s="74" t="s">
        <v>163</v>
      </c>
    </row>
    <row r="16" spans="1:16357" ht="15" customHeight="1">
      <c r="A16" s="21">
        <v>7118</v>
      </c>
      <c r="B16" s="22" t="s">
        <v>62</v>
      </c>
      <c r="C16" s="23">
        <f>+'Centralna država-ek klas'!C14</f>
        <v>5689233.8300000001</v>
      </c>
      <c r="D16" s="41">
        <f t="shared" si="1"/>
        <v>0.10721456788029549</v>
      </c>
      <c r="E16" s="23">
        <f>+'Centralna država-ek klas'!E14</f>
        <v>5530929.813423912</v>
      </c>
      <c r="F16" s="41">
        <f t="shared" si="0"/>
        <v>0.10423130207718816</v>
      </c>
      <c r="G16" s="23">
        <f t="shared" si="2"/>
        <v>158304.01657608803</v>
      </c>
      <c r="H16" s="41">
        <f t="shared" si="3"/>
        <v>2.8621592013674473</v>
      </c>
      <c r="I16" s="23">
        <f>+'Centralna država-ek klas'!I14</f>
        <v>5183267.5500000007</v>
      </c>
      <c r="J16" s="41">
        <f t="shared" si="4"/>
        <v>0.10460436344981631</v>
      </c>
      <c r="K16" s="23">
        <f t="shared" si="5"/>
        <v>505966.27999999933</v>
      </c>
      <c r="L16" s="41">
        <f t="shared" si="6"/>
        <v>9.7615312178897398</v>
      </c>
      <c r="M16" s="74" t="s">
        <v>89</v>
      </c>
    </row>
    <row r="17" spans="1:16357" ht="15" customHeight="1">
      <c r="A17" s="18">
        <v>712</v>
      </c>
      <c r="B17" s="19" t="s">
        <v>8</v>
      </c>
      <c r="C17" s="20">
        <f>+SUM(C18:C21)</f>
        <v>192625168.97999996</v>
      </c>
      <c r="D17" s="40">
        <f t="shared" si="1"/>
        <v>3.6300536895070095</v>
      </c>
      <c r="E17" s="20">
        <f>+SUM(E18:E21)</f>
        <v>203637143.30439296</v>
      </c>
      <c r="F17" s="40">
        <f t="shared" si="0"/>
        <v>3.8375761967509603</v>
      </c>
      <c r="G17" s="20">
        <f t="shared" si="2"/>
        <v>-11011974.324393004</v>
      </c>
      <c r="H17" s="40">
        <f t="shared" si="3"/>
        <v>-5.4076452584745311</v>
      </c>
      <c r="I17" s="20">
        <f>+SUM(I18:I21)</f>
        <v>236530929.43000001</v>
      </c>
      <c r="J17" s="40">
        <f t="shared" si="4"/>
        <v>4.7734690657090573</v>
      </c>
      <c r="K17" s="20">
        <f t="shared" si="5"/>
        <v>-43905760.450000048</v>
      </c>
      <c r="L17" s="40">
        <f t="shared" si="6"/>
        <v>-18.562375988546449</v>
      </c>
      <c r="M17" s="73" t="s">
        <v>90</v>
      </c>
    </row>
    <row r="18" spans="1:16357" ht="15" customHeight="1">
      <c r="A18" s="21">
        <v>7121</v>
      </c>
      <c r="B18" s="22" t="s">
        <v>9</v>
      </c>
      <c r="C18" s="23">
        <f>+'Centralna država-ek klas'!C16</f>
        <v>160247207.20999998</v>
      </c>
      <c r="D18" s="41">
        <f t="shared" si="1"/>
        <v>3.0198855572516203</v>
      </c>
      <c r="E18" s="23">
        <f>+'Centralna država-ek klas'!E16</f>
        <v>177327425.86636278</v>
      </c>
      <c r="F18" s="41">
        <f t="shared" si="0"/>
        <v>3.3417651489967359</v>
      </c>
      <c r="G18" s="23">
        <f t="shared" si="2"/>
        <v>-17080218.656362802</v>
      </c>
      <c r="H18" s="41">
        <f t="shared" si="3"/>
        <v>-9.6320231193311088</v>
      </c>
      <c r="I18" s="23">
        <f>+'Centralna država-ek klas'!I16</f>
        <v>145681644.56</v>
      </c>
      <c r="J18" s="41">
        <f t="shared" si="4"/>
        <v>2.9400249067832114</v>
      </c>
      <c r="K18" s="23">
        <f t="shared" si="5"/>
        <v>14565562.649999976</v>
      </c>
      <c r="L18" s="41">
        <f t="shared" si="6"/>
        <v>9.9982140467950558</v>
      </c>
      <c r="M18" s="74" t="s">
        <v>91</v>
      </c>
    </row>
    <row r="19" spans="1:16357" ht="15" customHeight="1">
      <c r="A19" s="21">
        <v>7122</v>
      </c>
      <c r="B19" s="22" t="s">
        <v>10</v>
      </c>
      <c r="C19" s="23">
        <f>+'Centralna država-ek klas'!C17</f>
        <v>19547115.169999998</v>
      </c>
      <c r="D19" s="41">
        <f t="shared" si="1"/>
        <v>0.3683686712271973</v>
      </c>
      <c r="E19" s="23">
        <f>+'Centralna država-ek klas'!E17</f>
        <v>11153520.1419544</v>
      </c>
      <c r="F19" s="41">
        <f t="shared" si="0"/>
        <v>0.21018996196959144</v>
      </c>
      <c r="G19" s="23">
        <f t="shared" si="2"/>
        <v>8393595.0280455984</v>
      </c>
      <c r="H19" s="41">
        <f t="shared" si="3"/>
        <v>75.255120546855551</v>
      </c>
      <c r="I19" s="23">
        <f>+'Centralna država-ek klas'!I17</f>
        <v>77833791.310000002</v>
      </c>
      <c r="J19" s="41">
        <f t="shared" si="4"/>
        <v>1.5707763715319683</v>
      </c>
      <c r="K19" s="23">
        <f t="shared" si="5"/>
        <v>-58286676.140000001</v>
      </c>
      <c r="L19" s="41">
        <f t="shared" si="6"/>
        <v>-74.886081172447518</v>
      </c>
      <c r="M19" s="74" t="s">
        <v>92</v>
      </c>
    </row>
    <row r="20" spans="1:16357" ht="15" customHeight="1">
      <c r="A20" s="21">
        <v>7123</v>
      </c>
      <c r="B20" s="22" t="s">
        <v>11</v>
      </c>
      <c r="C20" s="23">
        <f>+'Centralna država-ek klas'!C18</f>
        <v>7343843.0999999996</v>
      </c>
      <c r="D20" s="41">
        <f t="shared" si="1"/>
        <v>0.13839595771144278</v>
      </c>
      <c r="E20" s="23">
        <f>+'Centralna država-ek klas'!E18</f>
        <v>8436880.7029271591</v>
      </c>
      <c r="F20" s="41">
        <f t="shared" si="0"/>
        <v>0.15899443507702318</v>
      </c>
      <c r="G20" s="23">
        <f t="shared" si="2"/>
        <v>-1093037.6029271595</v>
      </c>
      <c r="H20" s="41">
        <f t="shared" si="3"/>
        <v>-12.955470646253559</v>
      </c>
      <c r="I20" s="23">
        <f>+'Centralna država-ek klas'!I18</f>
        <v>7086426.5200000005</v>
      </c>
      <c r="J20" s="41">
        <f t="shared" si="4"/>
        <v>0.14301232342492082</v>
      </c>
      <c r="K20" s="23">
        <f t="shared" si="5"/>
        <v>257416.57999999914</v>
      </c>
      <c r="L20" s="41">
        <f t="shared" si="6"/>
        <v>3.6325301514591644</v>
      </c>
      <c r="M20" s="74" t="s">
        <v>93</v>
      </c>
    </row>
    <row r="21" spans="1:16357" ht="15" customHeight="1">
      <c r="A21" s="21">
        <v>7124</v>
      </c>
      <c r="B21" s="22" t="s">
        <v>12</v>
      </c>
      <c r="C21" s="23">
        <f>+'Centralna država-ek klas'!C19</f>
        <v>5487003.5</v>
      </c>
      <c r="D21" s="41">
        <f t="shared" si="1"/>
        <v>0.10340350331674959</v>
      </c>
      <c r="E21" s="23">
        <f>+'Centralna država-ek klas'!E19</f>
        <v>6719316.5931486068</v>
      </c>
      <c r="F21" s="41">
        <f t="shared" si="0"/>
        <v>0.12662665070760981</v>
      </c>
      <c r="G21" s="23">
        <f t="shared" si="2"/>
        <v>-1232313.0931486068</v>
      </c>
      <c r="H21" s="41">
        <f t="shared" si="3"/>
        <v>-18.339857574282817</v>
      </c>
      <c r="I21" s="23">
        <f>+'Centralna država-ek klas'!I19</f>
        <v>5929067.04</v>
      </c>
      <c r="J21" s="41">
        <f t="shared" si="4"/>
        <v>0.11965546396895653</v>
      </c>
      <c r="K21" s="23">
        <f t="shared" si="5"/>
        <v>-442063.54000000004</v>
      </c>
      <c r="L21" s="41">
        <f t="shared" si="6"/>
        <v>-7.4558701565971859</v>
      </c>
      <c r="M21" s="74" t="s">
        <v>94</v>
      </c>
    </row>
    <row r="22" spans="1:16357" ht="15" customHeight="1">
      <c r="A22" s="18">
        <v>713</v>
      </c>
      <c r="B22" s="19" t="s">
        <v>13</v>
      </c>
      <c r="C22" s="20">
        <f>+'Centralna država-ek klas'!C20+'Lokalna država-ek klas '!C12</f>
        <v>7563895.75</v>
      </c>
      <c r="D22" s="40">
        <f t="shared" si="1"/>
        <v>0.14254288689130107</v>
      </c>
      <c r="E22" s="20">
        <f>+'Centralna država-ek klas'!E20+'Lokalna država-ek klas '!E12</f>
        <v>9368945.3115968928</v>
      </c>
      <c r="F22" s="40">
        <f t="shared" si="0"/>
        <v>0.17655934930643927</v>
      </c>
      <c r="G22" s="20">
        <f t="shared" si="2"/>
        <v>-1805049.5615968928</v>
      </c>
      <c r="H22" s="40">
        <f t="shared" si="3"/>
        <v>-19.266304814081906</v>
      </c>
      <c r="I22" s="20">
        <f>+'Centralna država-ek klas'!I20+'Lokalna država-ek klas '!I12</f>
        <v>6308654.459999999</v>
      </c>
      <c r="J22" s="40">
        <f t="shared" si="4"/>
        <v>0.12731597928282606</v>
      </c>
      <c r="K22" s="20">
        <f t="shared" si="5"/>
        <v>1255241.290000001</v>
      </c>
      <c r="L22" s="40">
        <f t="shared" si="6"/>
        <v>19.897131756999116</v>
      </c>
      <c r="M22" s="73" t="s">
        <v>95</v>
      </c>
    </row>
    <row r="23" spans="1:16357" ht="15" customHeight="1">
      <c r="A23" s="18">
        <v>714</v>
      </c>
      <c r="B23" s="19" t="s">
        <v>19</v>
      </c>
      <c r="C23" s="20">
        <f>+'Centralna država-ek klas'!C25+'Lokalna država-ek klas '!C19</f>
        <v>52730539.409999996</v>
      </c>
      <c r="D23" s="40">
        <f t="shared" si="1"/>
        <v>0.99371587912709169</v>
      </c>
      <c r="E23" s="20">
        <f>+'Centralna država-ek klas'!E25+'Lokalna država-ek klas '!E19</f>
        <v>58531271.489211291</v>
      </c>
      <c r="F23" s="40">
        <f t="shared" si="0"/>
        <v>1.1030316502565072</v>
      </c>
      <c r="G23" s="20">
        <f t="shared" si="2"/>
        <v>-5800732.0792112947</v>
      </c>
      <c r="H23" s="40">
        <f t="shared" si="3"/>
        <v>-9.9104836297303223</v>
      </c>
      <c r="I23" s="20">
        <f>+'Centralna država-ek klas'!I25+'Lokalna država-ek klas '!I19</f>
        <v>44791118</v>
      </c>
      <c r="J23" s="40">
        <f t="shared" si="4"/>
        <v>0.90393682004619069</v>
      </c>
      <c r="K23" s="20">
        <f t="shared" si="5"/>
        <v>7939421.4099999964</v>
      </c>
      <c r="L23" s="40">
        <f t="shared" si="6"/>
        <v>17.725437016329892</v>
      </c>
      <c r="M23" s="73" t="s">
        <v>100</v>
      </c>
    </row>
    <row r="24" spans="1:16357" ht="15" customHeight="1">
      <c r="A24" s="18">
        <v>715</v>
      </c>
      <c r="B24" s="19" t="s">
        <v>26</v>
      </c>
      <c r="C24" s="20">
        <f>+'Centralna država-ek klas'!C32+'Lokalna država-ek klas '!C30</f>
        <v>21034600.079999998</v>
      </c>
      <c r="D24" s="40">
        <f t="shared" si="1"/>
        <v>0.39640057440072363</v>
      </c>
      <c r="E24" s="20">
        <f>+'Centralna država-ek klas'!E32+'Lokalna država-ek klas '!E30</f>
        <v>21681596.689034093</v>
      </c>
      <c r="F24" s="40">
        <f t="shared" si="0"/>
        <v>0.40859333425738903</v>
      </c>
      <c r="G24" s="20">
        <f t="shared" si="2"/>
        <v>-646996.60903409496</v>
      </c>
      <c r="H24" s="40">
        <f t="shared" si="3"/>
        <v>-2.9840819304665303</v>
      </c>
      <c r="I24" s="20">
        <f>+'Centralna država-ek klas'!I32+'Lokalna država-ek klas '!I30</f>
        <v>16740295.210000001</v>
      </c>
      <c r="J24" s="40">
        <f t="shared" si="4"/>
        <v>0.33783861386897907</v>
      </c>
      <c r="K24" s="20">
        <f t="shared" si="5"/>
        <v>4294304.8699999973</v>
      </c>
      <c r="L24" s="40">
        <f t="shared" si="6"/>
        <v>25.65250383060598</v>
      </c>
      <c r="M24" s="73" t="s">
        <v>107</v>
      </c>
    </row>
    <row r="25" spans="1:16357" ht="15" customHeight="1">
      <c r="A25" s="18">
        <v>73</v>
      </c>
      <c r="B25" s="19" t="s">
        <v>61</v>
      </c>
      <c r="C25" s="20">
        <f>+'Centralna država-ek klas'!C37+'Lokalna država-ek klas '!C35</f>
        <v>9429123.7899999991</v>
      </c>
      <c r="D25" s="40">
        <f t="shared" si="1"/>
        <v>0.17769342284788178</v>
      </c>
      <c r="E25" s="20">
        <f>+'Centralna država-ek klas'!E37+'Lokalna država-ek klas '!E35</f>
        <v>3931936.2900473643</v>
      </c>
      <c r="F25" s="40">
        <f t="shared" si="0"/>
        <v>7.4098000340105621E-2</v>
      </c>
      <c r="G25" s="20">
        <f t="shared" si="2"/>
        <v>5497187.4999526348</v>
      </c>
      <c r="H25" s="40">
        <f t="shared" si="3"/>
        <v>139.80866154589742</v>
      </c>
      <c r="I25" s="20">
        <f>+'Centralna država-ek klas'!I37+'Lokalna država-ek klas '!I35</f>
        <v>4763072.25</v>
      </c>
      <c r="J25" s="40">
        <f t="shared" si="4"/>
        <v>9.6124333920739699E-2</v>
      </c>
      <c r="K25" s="20">
        <f t="shared" si="5"/>
        <v>4666051.5399999991</v>
      </c>
      <c r="L25" s="40">
        <f t="shared" si="6"/>
        <v>97.963064490571185</v>
      </c>
      <c r="M25" s="73" t="s">
        <v>111</v>
      </c>
    </row>
    <row r="26" spans="1:16357" ht="15" customHeight="1">
      <c r="A26" s="18">
        <v>74</v>
      </c>
      <c r="B26" s="19" t="s">
        <v>50</v>
      </c>
      <c r="C26" s="20">
        <f>+'Centralna država-ek klas'!C38+'Lokalna država-ek klas '!C36</f>
        <v>24968420.389999997</v>
      </c>
      <c r="D26" s="40">
        <f t="shared" si="1"/>
        <v>0.47053407941353831</v>
      </c>
      <c r="E26" s="20">
        <f>+'Centralna država-ek klas'!E38+'Lokalna država-ek klas '!E36</f>
        <v>23368937.041532822</v>
      </c>
      <c r="F26" s="40">
        <f t="shared" si="0"/>
        <v>0.44039154684028387</v>
      </c>
      <c r="G26" s="20">
        <f t="shared" si="2"/>
        <v>1599483.3484671749</v>
      </c>
      <c r="H26" s="40">
        <f t="shared" si="3"/>
        <v>6.8444848202743174</v>
      </c>
      <c r="I26" s="20">
        <f>+'Centralna država-ek klas'!I38+'Lokalna država-ek klas '!I36</f>
        <v>10552697.830000002</v>
      </c>
      <c r="J26" s="40">
        <f t="shared" si="4"/>
        <v>0.21296570716003424</v>
      </c>
      <c r="K26" s="20">
        <f t="shared" si="5"/>
        <v>14415722.559999995</v>
      </c>
      <c r="L26" s="40">
        <f t="shared" si="6"/>
        <v>136.60698706844326</v>
      </c>
      <c r="M26" s="73" t="s">
        <v>112</v>
      </c>
    </row>
    <row r="27" spans="1:16357" s="38" customFormat="1" ht="15" customHeight="1">
      <c r="A27" s="35"/>
      <c r="B27" s="36" t="s">
        <v>75</v>
      </c>
      <c r="C27" s="37">
        <f>+C28+C38+C39+C40+C41+C42+C43+C44</f>
        <v>1105059379.3236001</v>
      </c>
      <c r="D27" s="44">
        <f t="shared" si="1"/>
        <v>20.825029762618726</v>
      </c>
      <c r="E27" s="37">
        <f>+E28+E38+E39+E40+E41+E42+E43+E44</f>
        <v>1209605832.2136433</v>
      </c>
      <c r="F27" s="44">
        <f t="shared" si="0"/>
        <v>22.795225241475261</v>
      </c>
      <c r="G27" s="37">
        <f>+C27-E27</f>
        <v>-104546452.89004326</v>
      </c>
      <c r="H27" s="44">
        <f t="shared" si="3"/>
        <v>-8.6430182548572532</v>
      </c>
      <c r="I27" s="37">
        <f>+I28+I38+I39+I40+I41+I42+I43+I44</f>
        <v>1060111462.6999999</v>
      </c>
      <c r="J27" s="44">
        <f t="shared" si="4"/>
        <v>21.394281439627242</v>
      </c>
      <c r="K27" s="37">
        <f t="shared" si="5"/>
        <v>44947916.623600125</v>
      </c>
      <c r="L27" s="44">
        <f t="shared" si="6"/>
        <v>4.239923650020927</v>
      </c>
      <c r="M27" s="81" t="s">
        <v>113</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row>
    <row r="28" spans="1:16357" ht="15" customHeight="1">
      <c r="A28" s="18">
        <v>41</v>
      </c>
      <c r="B28" s="19" t="s">
        <v>72</v>
      </c>
      <c r="C28" s="20">
        <f>+SUM(C29:C37)</f>
        <v>441174528.40999991</v>
      </c>
      <c r="D28" s="40">
        <f t="shared" si="1"/>
        <v>8.314008148839136</v>
      </c>
      <c r="E28" s="20">
        <f>+SUM(E29:E37)</f>
        <v>465283689.99435771</v>
      </c>
      <c r="F28" s="40">
        <f t="shared" si="0"/>
        <v>8.7683493516198876</v>
      </c>
      <c r="G28" s="20">
        <f t="shared" si="2"/>
        <v>-24109161.584357798</v>
      </c>
      <c r="H28" s="40">
        <f t="shared" si="3"/>
        <v>-5.1816047075817693</v>
      </c>
      <c r="I28" s="20">
        <f>+SUM(I29:I37)</f>
        <v>451939987.36999995</v>
      </c>
      <c r="J28" s="40">
        <f t="shared" si="4"/>
        <v>9.1206742156994896</v>
      </c>
      <c r="K28" s="20">
        <f t="shared" si="5"/>
        <v>-10765458.960000038</v>
      </c>
      <c r="L28" s="40">
        <f t="shared" si="6"/>
        <v>-2.3820549765131602</v>
      </c>
      <c r="M28" s="73" t="s">
        <v>114</v>
      </c>
    </row>
    <row r="29" spans="1:16357" ht="15" customHeight="1">
      <c r="A29" s="21">
        <v>411</v>
      </c>
      <c r="B29" s="22" t="s">
        <v>30</v>
      </c>
      <c r="C29" s="23">
        <f>+'Centralna država-ek klas'!C41+'Lokalna država-ek klas '!C39</f>
        <v>289394973.06999993</v>
      </c>
      <c r="D29" s="41">
        <f t="shared" si="1"/>
        <v>5.4536969144806262</v>
      </c>
      <c r="E29" s="23">
        <f>+'Centralna država-ek klas'!E41+'Lokalna država-ek klas '!E39</f>
        <v>300202647.56235766</v>
      </c>
      <c r="F29" s="41">
        <f t="shared" si="0"/>
        <v>5.6573693570472949</v>
      </c>
      <c r="G29" s="23">
        <f t="shared" si="2"/>
        <v>-10807674.492357731</v>
      </c>
      <c r="H29" s="41">
        <f t="shared" si="3"/>
        <v>-3.6001263080508892</v>
      </c>
      <c r="I29" s="23">
        <f>+'Centralna država-ek klas'!I41+'Lokalna država-ek klas '!I39</f>
        <v>292698818.75999999</v>
      </c>
      <c r="J29" s="41">
        <f t="shared" si="4"/>
        <v>5.907002353930765</v>
      </c>
      <c r="K29" s="23">
        <f t="shared" si="5"/>
        <v>-3303845.6900000572</v>
      </c>
      <c r="L29" s="41">
        <f t="shared" si="6"/>
        <v>-1.1287526557150329</v>
      </c>
      <c r="M29" s="74" t="s">
        <v>115</v>
      </c>
    </row>
    <row r="30" spans="1:16357" ht="15" customHeight="1">
      <c r="A30" s="21">
        <v>412</v>
      </c>
      <c r="B30" s="22" t="s">
        <v>31</v>
      </c>
      <c r="C30" s="23">
        <f>+'Centralna država-ek klas'!C42+'Lokalna država-ek klas '!C40</f>
        <v>8576529.8399999999</v>
      </c>
      <c r="D30" s="41">
        <f t="shared" si="1"/>
        <v>0.16162614654002713</v>
      </c>
      <c r="E30" s="23">
        <f>+'Centralna država-ek klas'!E42+'Lokalna država-ek klas '!E40</f>
        <v>9110140.8999999985</v>
      </c>
      <c r="F30" s="41">
        <f t="shared" si="0"/>
        <v>0.17168213666515902</v>
      </c>
      <c r="G30" s="23">
        <f t="shared" si="2"/>
        <v>-533611.05999999866</v>
      </c>
      <c r="H30" s="41">
        <f t="shared" si="3"/>
        <v>-5.8573304832200677</v>
      </c>
      <c r="I30" s="23">
        <f>+'Centralna država-ek klas'!I42+'Lokalna država-ek klas '!I40</f>
        <v>6267340.6799999997</v>
      </c>
      <c r="J30" s="41">
        <f t="shared" si="4"/>
        <v>0.12648221918518154</v>
      </c>
      <c r="K30" s="23">
        <f t="shared" si="5"/>
        <v>2309189.16</v>
      </c>
      <c r="L30" s="41">
        <f t="shared" si="6"/>
        <v>36.844800337230112</v>
      </c>
      <c r="M30" s="74" t="s">
        <v>116</v>
      </c>
    </row>
    <row r="31" spans="1:16357" ht="15" customHeight="1">
      <c r="A31" s="21">
        <v>413</v>
      </c>
      <c r="B31" s="22" t="s">
        <v>76</v>
      </c>
      <c r="C31" s="23">
        <f>+'Centralna država-ek klas'!C43+'Lokalna država-ek klas '!C41</f>
        <v>18413727.029999997</v>
      </c>
      <c r="D31" s="41">
        <f t="shared" si="1"/>
        <v>0.34700978120759834</v>
      </c>
      <c r="E31" s="23">
        <f>+'Centralna država-ek klas'!E43+'Lokalna država-ek klas '!E41</f>
        <v>17672188.329999998</v>
      </c>
      <c r="F31" s="41">
        <f t="shared" si="0"/>
        <v>0.33303535975425902</v>
      </c>
      <c r="G31" s="23">
        <f t="shared" si="2"/>
        <v>741538.69999999925</v>
      </c>
      <c r="H31" s="41">
        <f t="shared" si="3"/>
        <v>4.1960773966016234</v>
      </c>
      <c r="I31" s="23">
        <f>+'Centralna država-ek klas'!I43+'Lokalna država-ek klas '!I41</f>
        <v>17694366.66</v>
      </c>
      <c r="J31" s="41">
        <f t="shared" si="4"/>
        <v>0.35709288460653593</v>
      </c>
      <c r="K31" s="23">
        <f t="shared" si="5"/>
        <v>719360.36999999732</v>
      </c>
      <c r="L31" s="41">
        <f t="shared" si="6"/>
        <v>4.0654767916965824</v>
      </c>
      <c r="M31" s="74" t="s">
        <v>117</v>
      </c>
    </row>
    <row r="32" spans="1:16357" ht="15" customHeight="1">
      <c r="A32" s="21">
        <v>414</v>
      </c>
      <c r="B32" s="22" t="s">
        <v>77</v>
      </c>
      <c r="C32" s="23">
        <f>+'Centralna država-ek klas'!C44+'Lokalna država-ek klas '!C42</f>
        <v>26194459.990000002</v>
      </c>
      <c r="D32" s="41">
        <f t="shared" si="1"/>
        <v>0.49363900177144582</v>
      </c>
      <c r="E32" s="23">
        <f>+'Centralna država-ek klas'!E44+'Lokalna država-ek klas '!E42</f>
        <v>27468707.480000004</v>
      </c>
      <c r="F32" s="41">
        <f t="shared" si="0"/>
        <v>0.51765240992009665</v>
      </c>
      <c r="G32" s="23">
        <f t="shared" si="2"/>
        <v>-1274247.4900000021</v>
      </c>
      <c r="H32" s="41">
        <f t="shared" si="3"/>
        <v>-4.638905892924825</v>
      </c>
      <c r="I32" s="23">
        <f>+'Centralna država-ek klas'!I44+'Lokalna država-ek klas '!I42</f>
        <v>24324353.449999996</v>
      </c>
      <c r="J32" s="41">
        <f t="shared" si="4"/>
        <v>0.49089372377962481</v>
      </c>
      <c r="K32" s="23">
        <f t="shared" si="5"/>
        <v>1870106.5400000066</v>
      </c>
      <c r="L32" s="41">
        <f t="shared" si="6"/>
        <v>7.6882065697824657</v>
      </c>
      <c r="M32" s="74" t="s">
        <v>118</v>
      </c>
    </row>
    <row r="33" spans="1:16357" ht="15.75" customHeight="1">
      <c r="A33" s="21">
        <v>415</v>
      </c>
      <c r="B33" s="22" t="s">
        <v>32</v>
      </c>
      <c r="C33" s="23">
        <f>+'Centralna država-ek klas'!C45+'Lokalna država-ek klas '!C43</f>
        <v>11213045.940000001</v>
      </c>
      <c r="D33" s="41">
        <f t="shared" si="1"/>
        <v>0.21131173563998193</v>
      </c>
      <c r="E33" s="23">
        <f>+'Centralna država-ek klas'!E45+'Lokalna država-ek klas '!E43</f>
        <v>13820444.500000002</v>
      </c>
      <c r="F33" s="41">
        <f t="shared" si="0"/>
        <v>0.26044859980401031</v>
      </c>
      <c r="G33" s="23">
        <f t="shared" si="2"/>
        <v>-2607398.5600000005</v>
      </c>
      <c r="H33" s="41">
        <f t="shared" si="3"/>
        <v>-18.866242399077677</v>
      </c>
      <c r="I33" s="23">
        <f>+'Centralna država-ek klas'!I45+'Lokalna država-ek klas '!I43</f>
        <v>11559717.99</v>
      </c>
      <c r="J33" s="41">
        <f t="shared" si="4"/>
        <v>0.23328854440541857</v>
      </c>
      <c r="K33" s="23">
        <f t="shared" si="5"/>
        <v>-346672.04999999888</v>
      </c>
      <c r="L33" s="41">
        <f t="shared" si="6"/>
        <v>-2.9989663268593176</v>
      </c>
      <c r="M33" s="74" t="s">
        <v>119</v>
      </c>
    </row>
    <row r="34" spans="1:16357" ht="15" customHeight="1">
      <c r="A34" s="21">
        <v>416</v>
      </c>
      <c r="B34" s="22" t="s">
        <v>33</v>
      </c>
      <c r="C34" s="23">
        <f>+'Centralna država-ek klas'!C46+'Lokalna država-ek klas '!C44</f>
        <v>40077765.440000005</v>
      </c>
      <c r="D34" s="41">
        <f t="shared" si="1"/>
        <v>0.75527222674506267</v>
      </c>
      <c r="E34" s="23">
        <f>+'Centralna država-ek klas'!E46+'Lokalna država-ek klas '!E44</f>
        <v>41663763.490000002</v>
      </c>
      <c r="F34" s="41">
        <f t="shared" si="0"/>
        <v>0.78516062660183938</v>
      </c>
      <c r="G34" s="23">
        <f t="shared" si="2"/>
        <v>-1585998.049999997</v>
      </c>
      <c r="H34" s="41">
        <f t="shared" si="3"/>
        <v>-3.8066605537943445</v>
      </c>
      <c r="I34" s="23">
        <f>+'Centralna država-ek klas'!I46+'Lokalna država-ek klas '!I44</f>
        <v>60291317.440000005</v>
      </c>
      <c r="J34" s="41">
        <f t="shared" si="4"/>
        <v>1.2167488599661442</v>
      </c>
      <c r="K34" s="23">
        <f t="shared" si="5"/>
        <v>-20213552</v>
      </c>
      <c r="L34" s="41">
        <f t="shared" si="6"/>
        <v>-33.526472564007051</v>
      </c>
      <c r="M34" s="74" t="s">
        <v>120</v>
      </c>
    </row>
    <row r="35" spans="1:16357" ht="15" customHeight="1">
      <c r="A35" s="21">
        <v>417</v>
      </c>
      <c r="B35" s="22" t="s">
        <v>34</v>
      </c>
      <c r="C35" s="23">
        <f>+'Centralna država-ek klas'!C47+'Lokalna država-ek klas '!C45</f>
        <v>4794542.62</v>
      </c>
      <c r="D35" s="41">
        <f t="shared" si="1"/>
        <v>9.0353961631237753E-2</v>
      </c>
      <c r="E35" s="23">
        <f>+'Centralna država-ek klas'!E47+'Lokalna država-ek klas '!E45</f>
        <v>6280427.6799999988</v>
      </c>
      <c r="F35" s="41">
        <f t="shared" si="0"/>
        <v>0.11835571536258102</v>
      </c>
      <c r="G35" s="23">
        <f t="shared" si="2"/>
        <v>-1485885.0599999987</v>
      </c>
      <c r="H35" s="41">
        <f t="shared" si="3"/>
        <v>-23.658978905716793</v>
      </c>
      <c r="I35" s="23">
        <f>+'Centralna država-ek klas'!I47+'Lokalna država-ek klas '!I45</f>
        <v>4490813.2100000009</v>
      </c>
      <c r="J35" s="41">
        <f t="shared" si="4"/>
        <v>9.0629830058468877E-2</v>
      </c>
      <c r="K35" s="23">
        <f t="shared" si="5"/>
        <v>303729.40999999922</v>
      </c>
      <c r="L35" s="41">
        <f t="shared" si="6"/>
        <v>6.7633498833499459</v>
      </c>
      <c r="M35" s="74" t="s">
        <v>121</v>
      </c>
    </row>
    <row r="36" spans="1:16357" ht="15" customHeight="1">
      <c r="A36" s="21">
        <v>418</v>
      </c>
      <c r="B36" s="22" t="s">
        <v>35</v>
      </c>
      <c r="C36" s="23">
        <f>+'Centralna država-ek klas'!C48+'Lokalna država-ek klas '!C46</f>
        <v>21801728.220000003</v>
      </c>
      <c r="D36" s="41">
        <f t="shared" si="1"/>
        <v>0.41085723315241973</v>
      </c>
      <c r="E36" s="23">
        <f>+'Centralna država-ek klas'!E48+'Lokalna država-ek klas '!E46</f>
        <v>24146227.979999997</v>
      </c>
      <c r="F36" s="41">
        <f t="shared" si="0"/>
        <v>0.45503972523744907</v>
      </c>
      <c r="G36" s="23">
        <f t="shared" si="2"/>
        <v>-2344499.7599999942</v>
      </c>
      <c r="H36" s="41">
        <f t="shared" si="3"/>
        <v>-9.7095900939141018</v>
      </c>
      <c r="I36" s="23">
        <f>+'Centralna država-ek klas'!I48+'Lokalna država-ek klas '!I46</f>
        <v>17117673.59</v>
      </c>
      <c r="J36" s="41">
        <f t="shared" si="4"/>
        <v>0.34545454818817561</v>
      </c>
      <c r="K36" s="23">
        <f t="shared" si="5"/>
        <v>4684054.6300000027</v>
      </c>
      <c r="L36" s="41">
        <f t="shared" si="6"/>
        <v>27.363850615403649</v>
      </c>
      <c r="M36" s="74" t="s">
        <v>122</v>
      </c>
    </row>
    <row r="37" spans="1:16357" ht="15" customHeight="1">
      <c r="A37" s="21">
        <v>419</v>
      </c>
      <c r="B37" s="22" t="s">
        <v>36</v>
      </c>
      <c r="C37" s="23">
        <f>+'Centralna država-ek klas'!C49+'Lokalna država-ek klas '!C47</f>
        <v>20707756.260000002</v>
      </c>
      <c r="D37" s="41">
        <f t="shared" si="1"/>
        <v>0.39024114767073725</v>
      </c>
      <c r="E37" s="23">
        <f>+'Centralna država-ek klas'!E49+'Lokalna država-ek klas '!E47</f>
        <v>24919142.071999997</v>
      </c>
      <c r="F37" s="41">
        <f t="shared" si="0"/>
        <v>0.46960542122719734</v>
      </c>
      <c r="G37" s="23">
        <f t="shared" si="2"/>
        <v>-4211385.8119999953</v>
      </c>
      <c r="H37" s="41">
        <f t="shared" si="3"/>
        <v>-16.900203866697538</v>
      </c>
      <c r="I37" s="23">
        <f>+'Centralna država-ek klas'!I49+'Lokalna država-ek klas '!I47</f>
        <v>17495585.59</v>
      </c>
      <c r="J37" s="41">
        <f t="shared" si="4"/>
        <v>0.35308125157917597</v>
      </c>
      <c r="K37" s="23">
        <f t="shared" si="5"/>
        <v>3212170.6700000018</v>
      </c>
      <c r="L37" s="41">
        <f t="shared" si="6"/>
        <v>18.359892290978763</v>
      </c>
      <c r="M37" s="74" t="s">
        <v>123</v>
      </c>
    </row>
    <row r="38" spans="1:16357" ht="15" customHeight="1">
      <c r="A38" s="18">
        <v>42</v>
      </c>
      <c r="B38" s="19" t="s">
        <v>37</v>
      </c>
      <c r="C38" s="20">
        <f>+'Centralna država-ek klas'!C50+'Lokalna država-ek klas '!C48</f>
        <v>296979927.30000001</v>
      </c>
      <c r="D38" s="40">
        <f t="shared" si="1"/>
        <v>5.5966366519674358</v>
      </c>
      <c r="E38" s="20">
        <f>+'Centralna država-ek klas'!E50+'Lokalna država-ek klas '!E48</f>
        <v>316923140.13928568</v>
      </c>
      <c r="F38" s="40">
        <f t="shared" si="0"/>
        <v>5.9724698503559042</v>
      </c>
      <c r="G38" s="20">
        <f t="shared" si="2"/>
        <v>-19943212.839285672</v>
      </c>
      <c r="H38" s="40">
        <f t="shared" si="3"/>
        <v>-6.2927600775761476</v>
      </c>
      <c r="I38" s="20">
        <f>+'Centralna država-ek klas'!I50+'Lokalna država-ek klas '!I48</f>
        <v>280132057.50999999</v>
      </c>
      <c r="J38" s="40">
        <f t="shared" si="4"/>
        <v>5.6533905060951142</v>
      </c>
      <c r="K38" s="20">
        <f t="shared" si="5"/>
        <v>16847869.790000021</v>
      </c>
      <c r="L38" s="40">
        <f t="shared" si="6"/>
        <v>6.0142598243682244</v>
      </c>
      <c r="M38" s="73" t="s">
        <v>124</v>
      </c>
    </row>
    <row r="39" spans="1:16357" ht="15" customHeight="1">
      <c r="A39" s="18">
        <v>43</v>
      </c>
      <c r="B39" s="19" t="s">
        <v>43</v>
      </c>
      <c r="C39" s="20">
        <f>+'Centralna država-ek klas'!C56+'Lokalna država-ek klas '!C49</f>
        <v>164693225.10999998</v>
      </c>
      <c r="D39" s="40">
        <f t="shared" si="1"/>
        <v>3.1036715119478364</v>
      </c>
      <c r="E39" s="20">
        <f>+'Centralna država-ek klas'!E56+'Lokalna država-ek klas '!E49</f>
        <v>170714375.22000003</v>
      </c>
      <c r="F39" s="40">
        <f t="shared" si="0"/>
        <v>3.2171410979194937</v>
      </c>
      <c r="G39" s="20">
        <f t="shared" si="2"/>
        <v>-6021150.1100000441</v>
      </c>
      <c r="H39" s="40">
        <f t="shared" si="3"/>
        <v>-3.5270316880113768</v>
      </c>
      <c r="I39" s="20">
        <f>+'Centralna država-ek klas'!I56+'Lokalna država-ek klas '!I49</f>
        <v>143022793.22999999</v>
      </c>
      <c r="J39" s="40">
        <f t="shared" si="4"/>
        <v>2.8863661966743055</v>
      </c>
      <c r="K39" s="20">
        <f t="shared" si="5"/>
        <v>21670431.879999995</v>
      </c>
      <c r="L39" s="40">
        <f t="shared" si="6"/>
        <v>15.151733084355996</v>
      </c>
      <c r="M39" s="73" t="s">
        <v>130</v>
      </c>
    </row>
    <row r="40" spans="1:16357" ht="15" customHeight="1">
      <c r="A40" s="18">
        <v>44</v>
      </c>
      <c r="B40" s="19" t="s">
        <v>67</v>
      </c>
      <c r="C40" s="20">
        <f>+'Centralna država-ek klas'!C57+'Lokalna država-ek klas '!C50</f>
        <v>147136053.34999999</v>
      </c>
      <c r="D40" s="40">
        <f t="shared" si="1"/>
        <v>2.7728036587893863</v>
      </c>
      <c r="E40" s="20">
        <f>+'Centralna država-ek klas'!E57+'Lokalna država-ek klas '!E50</f>
        <v>195954317.03000003</v>
      </c>
      <c r="F40" s="40">
        <f t="shared" si="0"/>
        <v>3.6927920441353845</v>
      </c>
      <c r="G40" s="20">
        <f t="shared" si="2"/>
        <v>-48818263.680000037</v>
      </c>
      <c r="H40" s="40">
        <f t="shared" si="3"/>
        <v>-24.913084039136578</v>
      </c>
      <c r="I40" s="20">
        <f>+'Centralna država-ek klas'!I57+'Lokalna država-ek klas '!I50</f>
        <v>86335446.820000008</v>
      </c>
      <c r="J40" s="40">
        <f t="shared" si="4"/>
        <v>1.742349660835387</v>
      </c>
      <c r="K40" s="20">
        <f t="shared" si="5"/>
        <v>60800606.529999986</v>
      </c>
      <c r="L40" s="40">
        <f t="shared" si="6"/>
        <v>70.423688959139383</v>
      </c>
      <c r="M40" s="73" t="s">
        <v>131</v>
      </c>
    </row>
    <row r="41" spans="1:16357" ht="15" customHeight="1">
      <c r="A41" s="18">
        <v>45</v>
      </c>
      <c r="B41" s="19" t="s">
        <v>44</v>
      </c>
      <c r="C41" s="20">
        <f>+'Centralna država-ek klas'!C58+'Lokalna država-ek klas '!C51</f>
        <v>2083548.32</v>
      </c>
      <c r="D41" s="40">
        <f t="shared" si="1"/>
        <v>3.9264818332579526E-2</v>
      </c>
      <c r="E41" s="20">
        <f>+'Centralna država-ek klas'!E58+'Lokalna država-ek klas '!E51</f>
        <v>1607000.46</v>
      </c>
      <c r="F41" s="40">
        <f t="shared" si="0"/>
        <v>3.0284193803708729E-2</v>
      </c>
      <c r="G41" s="20">
        <f t="shared" si="2"/>
        <v>476547.8600000001</v>
      </c>
      <c r="H41" s="40">
        <f t="shared" si="3"/>
        <v>29.654494311719105</v>
      </c>
      <c r="I41" s="20">
        <f>+'Centralna država-ek klas'!I58+'Lokalna država-ek klas '!I51</f>
        <v>2716320.52</v>
      </c>
      <c r="J41" s="40">
        <f t="shared" si="4"/>
        <v>5.4818505157094202E-2</v>
      </c>
      <c r="K41" s="20">
        <f t="shared" si="5"/>
        <v>-632772.19999999995</v>
      </c>
      <c r="L41" s="40">
        <f t="shared" si="6"/>
        <v>-23.295196400460128</v>
      </c>
      <c r="M41" s="73" t="s">
        <v>132</v>
      </c>
    </row>
    <row r="42" spans="1:16357" ht="15" customHeight="1">
      <c r="A42" s="18">
        <v>462</v>
      </c>
      <c r="B42" s="19" t="s">
        <v>45</v>
      </c>
      <c r="C42" s="20">
        <f>+'Centralna država-ek klas'!C59+'Lokalna država-ek klas '!C52</f>
        <v>500000</v>
      </c>
      <c r="D42" s="40">
        <f t="shared" si="1"/>
        <v>9.4225840494497216E-3</v>
      </c>
      <c r="E42" s="20">
        <f>+'Centralna država-ek klas'!E59+'Lokalna država-ek klas '!E52</f>
        <v>0</v>
      </c>
      <c r="F42" s="40">
        <f t="shared" si="0"/>
        <v>0</v>
      </c>
      <c r="G42" s="20">
        <f t="shared" si="2"/>
        <v>500000</v>
      </c>
      <c r="H42" s="40" t="e">
        <f t="shared" si="3"/>
        <v>#DIV/0!</v>
      </c>
      <c r="I42" s="20">
        <f>+'Centralna država-ek klas'!I59+'Lokalna država-ek klas '!I52</f>
        <v>3831496.4</v>
      </c>
      <c r="J42" s="40">
        <f t="shared" si="4"/>
        <v>7.7324050536859285E-2</v>
      </c>
      <c r="K42" s="20">
        <f t="shared" si="5"/>
        <v>-3331496.4</v>
      </c>
      <c r="L42" s="40">
        <f t="shared" si="6"/>
        <v>-86.950268307703482</v>
      </c>
      <c r="M42" s="73" t="s">
        <v>133</v>
      </c>
    </row>
    <row r="43" spans="1:16357" ht="15" customHeight="1">
      <c r="A43" s="18">
        <v>463</v>
      </c>
      <c r="B43" s="19" t="s">
        <v>46</v>
      </c>
      <c r="C43" s="20">
        <f>+'Centralna država-ek klas'!C60+'Lokalna država-ek klas '!C53</f>
        <v>45690956.413599998</v>
      </c>
      <c r="D43" s="40">
        <f t="shared" si="1"/>
        <v>0.86105375421377961</v>
      </c>
      <c r="E43" s="20">
        <f>+'Centralna država-ek klas'!E60+'Lokalna država-ek klas '!E53</f>
        <v>37155283.290000021</v>
      </c>
      <c r="F43" s="40">
        <f t="shared" si="0"/>
        <v>0.7001975593622799</v>
      </c>
      <c r="G43" s="20">
        <f t="shared" si="2"/>
        <v>8535673.1235999763</v>
      </c>
      <c r="H43" s="40">
        <f t="shared" si="3"/>
        <v>22.972972798991592</v>
      </c>
      <c r="I43" s="20">
        <f>+'Centralna država-ek klas'!I60+'Lokalna država-ek klas '!I53</f>
        <v>41573247.930000007</v>
      </c>
      <c r="J43" s="40">
        <f t="shared" si="4"/>
        <v>0.83899646204044476</v>
      </c>
      <c r="K43" s="20">
        <f t="shared" si="5"/>
        <v>4117708.4835999906</v>
      </c>
      <c r="L43" s="40">
        <f t="shared" si="6"/>
        <v>9.904707206262259</v>
      </c>
      <c r="M43" s="73" t="s">
        <v>134</v>
      </c>
    </row>
    <row r="44" spans="1:16357" ht="15" customHeight="1">
      <c r="A44" s="18">
        <v>47</v>
      </c>
      <c r="B44" s="19" t="s">
        <v>47</v>
      </c>
      <c r="C44" s="20">
        <f>+'Centralna država-ek klas'!C61+'Lokalna država-ek klas '!C54</f>
        <v>6801140.419999999</v>
      </c>
      <c r="D44" s="40">
        <f t="shared" si="1"/>
        <v>0.12816863447911953</v>
      </c>
      <c r="E44" s="20">
        <f>+'Centralna država-ek klas'!E61+'Lokalna država-ek klas '!E54</f>
        <v>21968026.080000002</v>
      </c>
      <c r="F44" s="40">
        <f t="shared" si="0"/>
        <v>0.41399114427860706</v>
      </c>
      <c r="G44" s="20">
        <f t="shared" si="2"/>
        <v>-15166885.660000004</v>
      </c>
      <c r="H44" s="40">
        <f t="shared" si="3"/>
        <v>-69.040730399569895</v>
      </c>
      <c r="I44" s="20">
        <f>+'Centralna država-ek klas'!I61+'Lokalna država-ek klas '!I54</f>
        <v>50560112.919999994</v>
      </c>
      <c r="J44" s="40">
        <f t="shared" si="4"/>
        <v>1.0203618425885488</v>
      </c>
      <c r="K44" s="20">
        <f t="shared" si="5"/>
        <v>-43758972.499999993</v>
      </c>
      <c r="L44" s="40">
        <f t="shared" si="6"/>
        <v>-86.548407376460418</v>
      </c>
      <c r="M44" s="73" t="s">
        <v>135</v>
      </c>
    </row>
    <row r="45" spans="1:16357" s="38" customFormat="1" ht="15" customHeight="1">
      <c r="A45" s="35"/>
      <c r="B45" s="36" t="s">
        <v>80</v>
      </c>
      <c r="C45" s="37">
        <f>+C6-C27</f>
        <v>-82961920.743600011</v>
      </c>
      <c r="D45" s="44">
        <f t="shared" si="1"/>
        <v>-1.5634313422207149</v>
      </c>
      <c r="E45" s="37">
        <f>+E6-E27</f>
        <v>-254837059.33922184</v>
      </c>
      <c r="F45" s="44">
        <f t="shared" si="0"/>
        <v>-4.8024472210768474</v>
      </c>
      <c r="G45" s="37">
        <f>C45-E45</f>
        <v>171875138.59562182</v>
      </c>
      <c r="H45" s="44">
        <f t="shared" si="3"/>
        <v>-67.445111414048014</v>
      </c>
      <c r="I45" s="37">
        <f>+I6-I27</f>
        <v>-168472029.67999983</v>
      </c>
      <c r="J45" s="44">
        <f t="shared" si="4"/>
        <v>-3.3999613667974637</v>
      </c>
      <c r="K45" s="37">
        <f t="shared" si="5"/>
        <v>85510108.936399817</v>
      </c>
      <c r="L45" s="44">
        <f t="shared" si="6"/>
        <v>-50.756264466463627</v>
      </c>
      <c r="M45" s="81" t="s">
        <v>137</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row>
    <row r="46" spans="1:16357" ht="15" hidden="1" customHeight="1">
      <c r="A46" s="18"/>
      <c r="B46" s="19" t="s">
        <v>58</v>
      </c>
      <c r="C46" s="20">
        <f>+'Centralna država-ek klas'!C63+'Lokalna država-ek klas '!C56</f>
        <v>0</v>
      </c>
      <c r="D46" s="40">
        <f t="shared" si="1"/>
        <v>0</v>
      </c>
      <c r="E46" s="20">
        <f>+'Centralna država-ek klas'!E63+'Lokalna država-ek klas '!E56</f>
        <v>0</v>
      </c>
      <c r="F46" s="40">
        <f t="shared" si="0"/>
        <v>0</v>
      </c>
      <c r="G46" s="20">
        <f t="shared" si="2"/>
        <v>0</v>
      </c>
      <c r="H46" s="40" t="e">
        <f t="shared" si="3"/>
        <v>#DIV/0!</v>
      </c>
      <c r="I46" s="20">
        <f>+'Centralna država-ek klas'!I63+'Lokalna država-ek klas '!I56</f>
        <v>0</v>
      </c>
      <c r="J46" s="40">
        <f t="shared" si="4"/>
        <v>0</v>
      </c>
      <c r="K46" s="20">
        <f t="shared" si="5"/>
        <v>0</v>
      </c>
      <c r="L46" s="40" t="e">
        <f t="shared" si="6"/>
        <v>#DIV/0!</v>
      </c>
      <c r="M46" s="73" t="s">
        <v>136</v>
      </c>
    </row>
    <row r="47" spans="1:16357" s="38" customFormat="1" ht="15" hidden="1" customHeight="1">
      <c r="A47" s="35"/>
      <c r="B47" s="36" t="s">
        <v>60</v>
      </c>
      <c r="C47" s="37">
        <f>+C45-C46</f>
        <v>-82961920.743600011</v>
      </c>
      <c r="D47" s="44">
        <f t="shared" si="1"/>
        <v>-1.5634313422207149</v>
      </c>
      <c r="E47" s="37">
        <f>+E45-E46</f>
        <v>-254837059.33922184</v>
      </c>
      <c r="F47" s="44">
        <f t="shared" si="0"/>
        <v>-4.8024472210768474</v>
      </c>
      <c r="G47" s="37">
        <f t="shared" si="2"/>
        <v>171875138.59562182</v>
      </c>
      <c r="H47" s="44">
        <f t="shared" si="3"/>
        <v>-67.445111414048014</v>
      </c>
      <c r="I47" s="37">
        <f>+I45-I46</f>
        <v>-168472029.67999983</v>
      </c>
      <c r="J47" s="44">
        <f t="shared" si="4"/>
        <v>-3.3999613667974637</v>
      </c>
      <c r="K47" s="37">
        <f t="shared" si="5"/>
        <v>85510108.936399817</v>
      </c>
      <c r="L47" s="44">
        <f t="shared" si="6"/>
        <v>-50.756264466463627</v>
      </c>
      <c r="M47" s="81" t="s">
        <v>140</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row>
    <row r="48" spans="1:16357" s="38" customFormat="1" ht="15" customHeight="1">
      <c r="A48" s="35"/>
      <c r="B48" s="36" t="s">
        <v>78</v>
      </c>
      <c r="C48" s="37">
        <f>+C47+C34</f>
        <v>-42884155.303600006</v>
      </c>
      <c r="D48" s="44">
        <f t="shared" si="1"/>
        <v>-0.80815911547565211</v>
      </c>
      <c r="E48" s="37">
        <f>+E47+E34</f>
        <v>-213173295.84922183</v>
      </c>
      <c r="F48" s="44">
        <f t="shared" si="0"/>
        <v>-4.0172865944750082</v>
      </c>
      <c r="G48" s="37">
        <f t="shared" si="2"/>
        <v>170289140.54562181</v>
      </c>
      <c r="H48" s="44">
        <f t="shared" si="3"/>
        <v>-79.88296088740303</v>
      </c>
      <c r="I48" s="37">
        <f>+I47+I34</f>
        <v>-108180712.23999983</v>
      </c>
      <c r="J48" s="44">
        <f t="shared" si="4"/>
        <v>-2.1832125068313202</v>
      </c>
      <c r="K48" s="37">
        <f t="shared" si="5"/>
        <v>65296556.936399825</v>
      </c>
      <c r="L48" s="44">
        <f t="shared" si="6"/>
        <v>-60.358778921272823</v>
      </c>
      <c r="M48" s="81" t="s">
        <v>139</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row>
    <row r="49" spans="1:16357" s="38" customFormat="1" ht="15" customHeight="1">
      <c r="A49" s="35"/>
      <c r="B49" s="36" t="s">
        <v>79</v>
      </c>
      <c r="C49" s="37">
        <f>+C6-(C27-C40)</f>
        <v>64174132.606400013</v>
      </c>
      <c r="D49" s="44">
        <f t="shared" si="1"/>
        <v>1.2093723165686721</v>
      </c>
      <c r="E49" s="37">
        <f>+E6-(E27-E40)</f>
        <v>-58882742.309221864</v>
      </c>
      <c r="F49" s="44">
        <f t="shared" si="0"/>
        <v>-1.1096551769414642</v>
      </c>
      <c r="G49" s="37">
        <f t="shared" si="2"/>
        <v>123056874.91562188</v>
      </c>
      <c r="H49" s="44">
        <f t="shared" si="3"/>
        <v>-208.98631770475379</v>
      </c>
      <c r="I49" s="37">
        <f>+I6-(I27-I40)</f>
        <v>-82136582.859999776</v>
      </c>
      <c r="J49" s="44">
        <f t="shared" si="4"/>
        <v>-1.6576117059620759</v>
      </c>
      <c r="K49" s="37">
        <f t="shared" si="5"/>
        <v>146310715.46639979</v>
      </c>
      <c r="L49" s="44">
        <f t="shared" si="6"/>
        <v>-178.13099884589013</v>
      </c>
      <c r="M49" s="81" t="s">
        <v>138</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row>
    <row r="50" spans="1:16357" s="38" customFormat="1" ht="15" customHeight="1">
      <c r="A50" s="35"/>
      <c r="B50" s="36" t="s">
        <v>0</v>
      </c>
      <c r="C50" s="37">
        <f>+C51+C52+C53</f>
        <v>167594294.67000002</v>
      </c>
      <c r="D50" s="44">
        <f t="shared" si="1"/>
        <v>3.1583426554726373</v>
      </c>
      <c r="E50" s="37">
        <f>+E51+E52+E53</f>
        <v>165966415.88999999</v>
      </c>
      <c r="F50" s="44">
        <f t="shared" si="0"/>
        <v>3.1276650062189049</v>
      </c>
      <c r="G50" s="37">
        <f t="shared" si="2"/>
        <v>1627878.780000031</v>
      </c>
      <c r="H50" s="44">
        <f t="shared" si="3"/>
        <v>0.98084830673150236</v>
      </c>
      <c r="I50" s="37">
        <f>+I51+I52+I53</f>
        <v>356237817.11000001</v>
      </c>
      <c r="J50" s="44">
        <f t="shared" si="4"/>
        <v>7.1892931893017238</v>
      </c>
      <c r="K50" s="37">
        <f t="shared" si="5"/>
        <v>-188643522.44</v>
      </c>
      <c r="L50" s="44">
        <f t="shared" si="6"/>
        <v>-52.954378614371024</v>
      </c>
      <c r="M50" s="81" t="s">
        <v>141</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row>
    <row r="51" spans="1:16357">
      <c r="A51" s="21">
        <v>4611</v>
      </c>
      <c r="B51" s="22" t="s">
        <v>53</v>
      </c>
      <c r="C51" s="23">
        <f>+'Centralna država-ek klas'!C68+'Lokalna država-ek klas '!C61</f>
        <v>25548728.829999998</v>
      </c>
      <c r="D51" s="41">
        <f t="shared" si="1"/>
        <v>0.48147008951454845</v>
      </c>
      <c r="E51" s="23">
        <f>+'Centralna država-ek klas'!E68+'Lokalna država-ek klas '!E61</f>
        <v>24685334.789999999</v>
      </c>
      <c r="F51" s="41">
        <f t="shared" si="0"/>
        <v>0.46519928369516061</v>
      </c>
      <c r="G51" s="23">
        <f t="shared" si="2"/>
        <v>863394.03999999911</v>
      </c>
      <c r="H51" s="41">
        <f t="shared" si="3"/>
        <v>3.4975990698321766</v>
      </c>
      <c r="I51" s="23">
        <f>+'Centralna država-ek klas'!I68+'Lokalna država-ek klas '!I61</f>
        <v>70020740.63000001</v>
      </c>
      <c r="J51" s="41">
        <f t="shared" si="4"/>
        <v>1.4130999280339758</v>
      </c>
      <c r="K51" s="23">
        <f t="shared" si="5"/>
        <v>-44472011.800000012</v>
      </c>
      <c r="L51" s="41">
        <f t="shared" si="6"/>
        <v>-63.512626972908961</v>
      </c>
      <c r="M51" s="74" t="s">
        <v>142</v>
      </c>
    </row>
    <row r="52" spans="1:16357" ht="15" customHeight="1">
      <c r="A52" s="21">
        <v>4612</v>
      </c>
      <c r="B52" s="22" t="s">
        <v>54</v>
      </c>
      <c r="C52" s="23">
        <f>+'Centralna država-ek klas'!C69+'Lokalna država-ek klas '!C62</f>
        <v>142045565.84</v>
      </c>
      <c r="D52" s="41">
        <f t="shared" si="1"/>
        <v>2.6768725659580883</v>
      </c>
      <c r="E52" s="23">
        <f>+'Centralna država-ek klas'!E69+'Lokalna država-ek klas '!E62</f>
        <v>141281081.09999999</v>
      </c>
      <c r="F52" s="41">
        <f t="shared" si="0"/>
        <v>2.6624657225237449</v>
      </c>
      <c r="G52" s="23">
        <f t="shared" si="2"/>
        <v>764484.74000000954</v>
      </c>
      <c r="H52" s="41">
        <f t="shared" si="3"/>
        <v>0.54110906715025919</v>
      </c>
      <c r="I52" s="23">
        <f>+'Centralna država-ek klas'!I69+'Lokalna država-ek klas '!I62</f>
        <v>286217076.48000002</v>
      </c>
      <c r="J52" s="41">
        <f t="shared" si="4"/>
        <v>5.7761932612677489</v>
      </c>
      <c r="K52" s="23">
        <f t="shared" si="5"/>
        <v>-144171510.64000002</v>
      </c>
      <c r="L52" s="41">
        <f t="shared" si="6"/>
        <v>-50.371386785538029</v>
      </c>
      <c r="M52" s="74" t="s">
        <v>143</v>
      </c>
    </row>
    <row r="53" spans="1:16357" ht="15" hidden="1" customHeight="1">
      <c r="A53" s="18">
        <v>463</v>
      </c>
      <c r="B53" s="19" t="s">
        <v>46</v>
      </c>
      <c r="C53" s="20">
        <v>0</v>
      </c>
      <c r="D53" s="40">
        <f t="shared" ref="D53" si="7">+C53/$C$2*100</f>
        <v>0</v>
      </c>
      <c r="E53" s="20">
        <v>0</v>
      </c>
      <c r="F53" s="40">
        <f t="shared" ref="F53" si="8">+E53/$E$2*100</f>
        <v>0</v>
      </c>
      <c r="G53" s="20">
        <f t="shared" ref="G53" si="9">+C53-E53</f>
        <v>0</v>
      </c>
      <c r="H53" s="40" t="e">
        <f t="shared" ref="H53" si="10">+C53/E53*100-100</f>
        <v>#DIV/0!</v>
      </c>
      <c r="I53" s="20">
        <f>+'Lokalna država-ek klas '!I63</f>
        <v>0</v>
      </c>
      <c r="J53" s="40">
        <f t="shared" ref="J53" si="11">+I53/$I$2*100</f>
        <v>0</v>
      </c>
      <c r="K53" s="20">
        <f t="shared" ref="K53" si="12">+C53-I53</f>
        <v>0</v>
      </c>
      <c r="L53" s="40" t="e">
        <f t="shared" ref="L53" si="13">+C53/I53*100-100</f>
        <v>#DIV/0!</v>
      </c>
      <c r="M53" s="73" t="s">
        <v>134</v>
      </c>
    </row>
    <row r="54" spans="1:16357" s="38" customFormat="1" ht="15" customHeight="1">
      <c r="A54" s="35">
        <v>4418</v>
      </c>
      <c r="B54" s="36" t="s">
        <v>65</v>
      </c>
      <c r="C54" s="37">
        <f>+'Centralna država-ek klas'!C70+'Lokalna država-ek klas '!C64</f>
        <v>0</v>
      </c>
      <c r="D54" s="44">
        <f t="shared" si="1"/>
        <v>0</v>
      </c>
      <c r="E54" s="37">
        <f>+'Centralna država-ek klas'!E70+'Lokalna država-ek klas '!E64</f>
        <v>285540.01999999996</v>
      </c>
      <c r="F54" s="44">
        <f t="shared" ref="F54:F61" si="14">+E54/$E$2*100</f>
        <v>5.3810496758631074E-3</v>
      </c>
      <c r="G54" s="37">
        <f t="shared" si="2"/>
        <v>-285540.01999999996</v>
      </c>
      <c r="H54" s="44">
        <f t="shared" si="3"/>
        <v>-100</v>
      </c>
      <c r="I54" s="37">
        <f>+'Centralna država-ek klas'!I70+'Lokalna država-ek klas '!I64</f>
        <v>0</v>
      </c>
      <c r="J54" s="44">
        <f t="shared" si="4"/>
        <v>0</v>
      </c>
      <c r="K54" s="37">
        <f t="shared" si="5"/>
        <v>0</v>
      </c>
      <c r="L54" s="44" t="e">
        <f t="shared" si="6"/>
        <v>#DIV/0!</v>
      </c>
      <c r="M54" s="81" t="s">
        <v>144</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row>
    <row r="55" spans="1:16357" s="38" customFormat="1" ht="15" customHeight="1">
      <c r="A55" s="35"/>
      <c r="B55" s="36" t="s">
        <v>55</v>
      </c>
      <c r="C55" s="37">
        <f>+C47-C50-C54</f>
        <v>-250556215.41360003</v>
      </c>
      <c r="D55" s="44">
        <f t="shared" si="1"/>
        <v>-4.7217739976933526</v>
      </c>
      <c r="E55" s="37">
        <f>+E47-E50-E54</f>
        <v>-421089015.2492218</v>
      </c>
      <c r="F55" s="44">
        <f t="shared" si="14"/>
        <v>-7.9354932769716156</v>
      </c>
      <c r="G55" s="37">
        <f t="shared" ref="G55:G61" si="15">+C55-E55</f>
        <v>170532799.83562177</v>
      </c>
      <c r="H55" s="44">
        <f t="shared" ref="H55:H61" si="16">+C55/E55*100-100</f>
        <v>-40.498040476000504</v>
      </c>
      <c r="I55" s="37">
        <f>+I47-I50-I54</f>
        <v>-524709846.78999984</v>
      </c>
      <c r="J55" s="44">
        <f t="shared" si="4"/>
        <v>-10.589254556099188</v>
      </c>
      <c r="K55" s="37">
        <f t="shared" ref="K55:K61" si="17">+C55-I55</f>
        <v>274153631.37639982</v>
      </c>
      <c r="L55" s="44">
        <f t="shared" ref="L55:L61" si="18">+C55/I55*100-100</f>
        <v>-52.248615697528919</v>
      </c>
      <c r="M55" s="81" t="s">
        <v>145</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row>
    <row r="56" spans="1:16357" s="38" customFormat="1" ht="15" customHeight="1">
      <c r="A56" s="35"/>
      <c r="B56" s="36" t="s">
        <v>48</v>
      </c>
      <c r="C56" s="37">
        <f>+SUM(C57:C61)</f>
        <v>250556215.41360003</v>
      </c>
      <c r="D56" s="44">
        <f t="shared" ref="D56:D61" si="19">+C56/$C$2*100</f>
        <v>4.7217739976933526</v>
      </c>
      <c r="E56" s="37">
        <f>+SUM(E57:E61)</f>
        <v>421089015.2492218</v>
      </c>
      <c r="F56" s="44">
        <f t="shared" si="14"/>
        <v>7.9354932769716156</v>
      </c>
      <c r="G56" s="37">
        <f t="shared" si="15"/>
        <v>-170532799.83562177</v>
      </c>
      <c r="H56" s="44">
        <f t="shared" si="16"/>
        <v>-40.498040476000504</v>
      </c>
      <c r="I56" s="37">
        <f>+SUM(I57:I61)</f>
        <v>524709846.78999984</v>
      </c>
      <c r="J56" s="44">
        <f t="shared" ref="J56:J61" si="20">+I56/$I$2*100</f>
        <v>10.589254556099188</v>
      </c>
      <c r="K56" s="37">
        <f t="shared" si="17"/>
        <v>-274153631.37639982</v>
      </c>
      <c r="L56" s="44">
        <f t="shared" si="18"/>
        <v>-52.248615697528919</v>
      </c>
      <c r="M56" s="81" t="s">
        <v>146</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row>
    <row r="57" spans="1:16357">
      <c r="A57" s="21">
        <v>7511</v>
      </c>
      <c r="B57" s="22" t="s">
        <v>56</v>
      </c>
      <c r="C57" s="23">
        <f>+'Centralna država-ek klas'!C73+'Lokalna država-ek klas '!C67</f>
        <v>2742301.8000000003</v>
      </c>
      <c r="D57" s="41">
        <f t="shared" si="19"/>
        <v>5.1679138398914526E-2</v>
      </c>
      <c r="E57" s="23">
        <f>+'Centralna država-ek klas'!E73+'Lokalna država-ek klas '!E67</f>
        <v>4215000</v>
      </c>
      <c r="F57" s="41">
        <f t="shared" si="14"/>
        <v>7.9432383536861148E-2</v>
      </c>
      <c r="G57" s="23">
        <f t="shared" si="15"/>
        <v>-1472698.1999999997</v>
      </c>
      <c r="H57" s="41">
        <f t="shared" si="16"/>
        <v>-34.939459074733094</v>
      </c>
      <c r="I57" s="23">
        <f>+'Centralna država-ek klas'!I73+'Lokalna država-ek klas '!I67</f>
        <v>6910716.3700000001</v>
      </c>
      <c r="J57" s="41">
        <f t="shared" si="20"/>
        <v>0.13946628837750721</v>
      </c>
      <c r="K57" s="23">
        <f t="shared" si="17"/>
        <v>-4168414.57</v>
      </c>
      <c r="L57" s="41">
        <f t="shared" si="18"/>
        <v>-60.318125456507481</v>
      </c>
      <c r="M57" s="74" t="s">
        <v>147</v>
      </c>
    </row>
    <row r="58" spans="1:16357" ht="15" customHeight="1">
      <c r="A58" s="21">
        <v>7512</v>
      </c>
      <c r="B58" s="22" t="s">
        <v>49</v>
      </c>
      <c r="C58" s="23">
        <f>+'Centralna država-ek klas'!C74+'Lokalna država-ek klas '!C68</f>
        <v>58404641.129999995</v>
      </c>
      <c r="D58" s="41">
        <f t="shared" si="19"/>
        <v>1.1006452798507462</v>
      </c>
      <c r="E58" s="23">
        <f>+'Centralna država-ek klas'!E74+'Lokalna država-ek klas '!E68</f>
        <v>79322667.332000002</v>
      </c>
      <c r="F58" s="41">
        <f t="shared" si="14"/>
        <v>1.4948489999246193</v>
      </c>
      <c r="G58" s="23">
        <f t="shared" si="15"/>
        <v>-20918026.202000007</v>
      </c>
      <c r="H58" s="41">
        <f t="shared" si="16"/>
        <v>-26.370805351828281</v>
      </c>
      <c r="I58" s="23">
        <f>+'Centralna država-ek klas'!I74+'Lokalna država-ek klas '!I68</f>
        <v>66298937.800000004</v>
      </c>
      <c r="J58" s="41">
        <f t="shared" si="20"/>
        <v>1.3379896212318743</v>
      </c>
      <c r="K58" s="23">
        <f t="shared" si="17"/>
        <v>-7894296.6700000092</v>
      </c>
      <c r="L58" s="41">
        <f t="shared" si="18"/>
        <v>-11.907123902669838</v>
      </c>
      <c r="M58" s="74" t="s">
        <v>148</v>
      </c>
    </row>
    <row r="59" spans="1:16357" ht="15" customHeight="1">
      <c r="A59" s="18">
        <v>72</v>
      </c>
      <c r="B59" s="19" t="s">
        <v>175</v>
      </c>
      <c r="C59" s="20">
        <f>+'Centralna država-ek klas'!C75+'Lokalna država-ek klas '!C69</f>
        <v>17302789.479999997</v>
      </c>
      <c r="D59" s="40">
        <f t="shared" si="19"/>
        <v>0.32607397633046881</v>
      </c>
      <c r="E59" s="20">
        <f>+'Centralna država-ek klas'!E75+'Lokalna država-ek klas '!E69</f>
        <v>12848194</v>
      </c>
      <c r="F59" s="40">
        <f t="shared" si="14"/>
        <v>0.24212637569727122</v>
      </c>
      <c r="G59" s="20">
        <f t="shared" si="15"/>
        <v>4454595.4799999967</v>
      </c>
      <c r="H59" s="40">
        <f t="shared" si="16"/>
        <v>34.670985509714427</v>
      </c>
      <c r="I59" s="20">
        <f>+'Centralna država-ek klas'!I75+'Lokalna država-ek klas '!I69</f>
        <v>4956597.2700000005</v>
      </c>
      <c r="J59" s="40">
        <f t="shared" si="20"/>
        <v>0.10002989375021695</v>
      </c>
      <c r="K59" s="20">
        <f t="shared" si="17"/>
        <v>12346192.209999997</v>
      </c>
      <c r="L59" s="40">
        <f t="shared" si="18"/>
        <v>249.08604708972041</v>
      </c>
      <c r="M59" s="73" t="s">
        <v>149</v>
      </c>
    </row>
    <row r="60" spans="1:16357" ht="15" customHeight="1">
      <c r="A60" s="28"/>
      <c r="B60" s="29" t="s">
        <v>155</v>
      </c>
      <c r="C60" s="30">
        <f>+'Lokalna država-ek klas '!C70</f>
        <v>3136270.6999999997</v>
      </c>
      <c r="D60" s="40">
        <f t="shared" si="19"/>
        <v>5.9103548545153019E-2</v>
      </c>
      <c r="E60" s="30">
        <f>+'Lokalna država-ek klas '!E70</f>
        <v>3474980</v>
      </c>
      <c r="F60" s="40">
        <f t="shared" si="14"/>
        <v>6.548658224031359E-2</v>
      </c>
      <c r="G60" s="20">
        <f t="shared" si="15"/>
        <v>-338709.30000000028</v>
      </c>
      <c r="H60" s="40">
        <f t="shared" si="16"/>
        <v>-9.7470863141658413</v>
      </c>
      <c r="I60" s="30">
        <f>+'Lokalna država-ek klas '!I70</f>
        <v>2458041.83</v>
      </c>
      <c r="J60" s="40">
        <f t="shared" si="20"/>
        <v>4.9606141006587938E-2</v>
      </c>
      <c r="K60" s="20">
        <f t="shared" si="17"/>
        <v>678228.86999999965</v>
      </c>
      <c r="L60" s="40">
        <f t="shared" si="18"/>
        <v>27.592242805729626</v>
      </c>
      <c r="M60" s="76" t="s">
        <v>156</v>
      </c>
    </row>
    <row r="61" spans="1:16357" ht="15" customHeight="1" thickBot="1">
      <c r="A61" s="24"/>
      <c r="B61" s="25" t="s">
        <v>51</v>
      </c>
      <c r="C61" s="26">
        <f>+-C55-SUM(C57:C60)</f>
        <v>168970212.30360001</v>
      </c>
      <c r="D61" s="42">
        <f t="shared" si="19"/>
        <v>3.1842720545680692</v>
      </c>
      <c r="E61" s="26">
        <f>+-E55-SUM(E57:E60)</f>
        <v>321228173.91722178</v>
      </c>
      <c r="F61" s="42">
        <f t="shared" si="14"/>
        <v>6.0535989355725492</v>
      </c>
      <c r="G61" s="26">
        <f t="shared" si="15"/>
        <v>-152257961.61362177</v>
      </c>
      <c r="H61" s="42">
        <f t="shared" si="16"/>
        <v>-47.398694752365515</v>
      </c>
      <c r="I61" s="26">
        <f>+-I55-SUM(I57:I60)</f>
        <v>444085553.51999986</v>
      </c>
      <c r="J61" s="42">
        <f t="shared" si="20"/>
        <v>8.9621626117330013</v>
      </c>
      <c r="K61" s="26">
        <f t="shared" si="17"/>
        <v>-275115341.21639985</v>
      </c>
      <c r="L61" s="42">
        <f t="shared" si="18"/>
        <v>-61.950977471733886</v>
      </c>
      <c r="M61" s="77" t="s">
        <v>150</v>
      </c>
    </row>
    <row r="62" spans="1:16357" ht="13.5" customHeight="1"/>
  </sheetData>
  <sheetProtection algorithmName="SHA-512" hashValue="z9yxyItXQd7W1VoOn5FX4Qwn+c6ERa60EQxDJtPsgzEGXQbK1FUyTZ6vCKByo5V5PgxGDEFCmTgvJKrS1ZNqeg==" saltValue="VwhP86ax0+zEuSIP9MhsWQ=="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105"/>
      <c r="C4" s="105" t="s">
        <v>177</v>
      </c>
      <c r="D4" s="113" t="s">
        <v>178</v>
      </c>
    </row>
    <row r="5" spans="2:4">
      <c r="B5" s="106"/>
      <c r="C5" s="106"/>
      <c r="D5" s="114"/>
    </row>
    <row r="6" spans="2:4" ht="13.5">
      <c r="B6" s="22" t="s">
        <v>181</v>
      </c>
      <c r="C6" s="23">
        <v>51122438.960000001</v>
      </c>
      <c r="D6" s="23">
        <v>50118940.61699906</v>
      </c>
    </row>
    <row r="7" spans="2:4" ht="13.5">
      <c r="B7" s="22" t="s">
        <v>180</v>
      </c>
      <c r="C7" s="23">
        <v>59697131.339999996</v>
      </c>
      <c r="D7" s="23">
        <v>57763326.64507816</v>
      </c>
    </row>
    <row r="8" spans="2:4" ht="13.5">
      <c r="B8" s="22" t="s">
        <v>179</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Milena Milovic</cp:lastModifiedBy>
  <cp:lastPrinted>2021-05-19T06:53:11Z</cp:lastPrinted>
  <dcterms:created xsi:type="dcterms:W3CDTF">2008-03-17T08:49:23Z</dcterms:created>
  <dcterms:modified xsi:type="dcterms:W3CDTF">2022-12-01T13:30:41Z</dcterms:modified>
</cp:coreProperties>
</file>