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Izvjestaji nakon prepravki\Konačni avgust\"/>
    </mc:Choice>
  </mc:AlternateContent>
  <workbookProtection workbookAlgorithmName="SHA-512" workbookHashValue="ZIjEneKlV9Dp2Rk6R9k6GL2YvqndCJs/0dcHqztSZUBS6f30h8JQ4LhrTS6FFTT/VU22WtoxQ8w8AmoC7k5upQ==" workbookSaltValue="wL5M16DJntMPICdy4SDbYQ==" workbookSpinCount="100000" lockStructure="1"/>
  <bookViews>
    <workbookView xWindow="0" yWindow="0" windowWidth="28800" windowHeight="116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H99" i="3" l="1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L97" i="3"/>
  <c r="L95" i="3"/>
  <c r="K98" i="3"/>
  <c r="K96" i="3"/>
  <c r="K99" i="3"/>
  <c r="K97" i="3"/>
  <c r="K95" i="3"/>
  <c r="L100" i="3"/>
  <c r="L98" i="3"/>
  <c r="L96" i="3"/>
  <c r="L94" i="3"/>
  <c r="K100" i="3"/>
  <c r="K94" i="3"/>
  <c r="O89" i="3"/>
  <c r="P89" i="3" s="1"/>
  <c r="M54" i="3"/>
  <c r="M85" i="3"/>
  <c r="O47" i="3"/>
  <c r="P47" i="3" s="1"/>
  <c r="M39" i="3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J17" i="2" l="1"/>
  <c r="O100" i="3"/>
  <c r="P100" i="3" s="1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<sst xmlns="http://schemas.openxmlformats.org/spreadsheetml/2006/main" count="372" uniqueCount="136">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</sst>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8</v>
      </c>
      <c r="D6" t="str">
        <f>VLOOKUP(C6,E9:F20,2,FALSE)</f>
        <v>Januar - Avgust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30"/>
  <sheetViews>
    <sheetView tabSelected="1" zoomScale="85" zoomScaleNormal="85" zoomScaleSheetLayoutView="85" workbookViewId="0">
      <selection activeCell="B7" sqref="B7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Avgust</v>
      </c>
      <c r="K10" s="171"/>
      <c r="L10" s="160" t="s">
        <v>11</v>
      </c>
      <c r="M10" s="170" t="str">
        <f>IF(J10="Januar","-",'Analitika 2024'!F4)</f>
        <v>Januar - Avgust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80700.26999999999</v>
      </c>
      <c r="K13" s="156">
        <f>IFERROR(J13/J$25,"-")</f>
        <v>3.8086817390808295E-4</v>
      </c>
      <c r="L13" s="149"/>
      <c r="M13" s="161">
        <f>IF($J$10="Januar","-",SUMPRODUCT((D13=VALUE(LEFT('Analitika 2024'!$C$9:$C$100,1)))*('Analitika 2024'!$F$9:$F$100)))</f>
        <v>1018323.79</v>
      </c>
      <c r="N13" s="156">
        <f>IFERROR(M13/M$25,"-")</f>
        <v>4.8710788785045122E-4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677489.49000000011</v>
      </c>
      <c r="K15" s="156">
        <f>IFERROR(J15/J$25,"-")</f>
        <v>3.1974389292404909E-3</v>
      </c>
      <c r="L15" s="149"/>
      <c r="M15" s="161">
        <f>IF($J$10="Januar","-",SUMPRODUCT((D15=VALUE(LEFT('Analitika 2024'!$C$9:$C$100,1)))*('Analitika 2024'!$F$9:$F$100)))</f>
        <v>7032337.96</v>
      </c>
      <c r="N15" s="156">
        <f>IFERROR(M15/M$25,"-")</f>
        <v>3.3638684708977985E-3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3804752.3399999961</v>
      </c>
      <c r="K17" s="156">
        <f>IFERROR(J17/J$25,"-")</f>
        <v>1.7956681878614586E-2</v>
      </c>
      <c r="L17" s="149"/>
      <c r="M17" s="161">
        <f>IF($J$10="Januar","-",SUMPRODUCT((D17=VALUE(LEFT('Analitika 2024'!$C$9:$C$100,1)))*('Analitika 2024'!$F$9:$F$100)))</f>
        <v>29446261.270000003</v>
      </c>
      <c r="N17" s="156">
        <f>IFERROR(M17/M$25,"-")</f>
        <v>1.408540807273318E-2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106331178.59999999</v>
      </c>
      <c r="K19" s="156">
        <f>IFERROR(J19/J$25,"-")</f>
        <v>0.50183427915267487</v>
      </c>
      <c r="L19" s="149"/>
      <c r="M19" s="161">
        <f>IF($J$10="Januar","-",SUMPRODUCT((D19=VALUE(LEFT('Analitika 2024'!$C$9:$C$100,1)))*('Analitika 2024'!$F$9:$F$100)))</f>
        <v>1228967892.5800002</v>
      </c>
      <c r="N19" s="156">
        <f>IFERROR(M19/M$25,"-")</f>
        <v>0.58786798488785585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3693916.5900000003</v>
      </c>
      <c r="K21" s="156">
        <f>IFERROR(J21/J$25,"-")</f>
        <v>1.7433588093349293E-2</v>
      </c>
      <c r="L21" s="149"/>
      <c r="M21" s="161">
        <f>IF($J$10="Januar","-",SUMPRODUCT((D21=VALUE(LEFT('Analitika 2024'!$C$9:$C$100,1)))*('Analitika 2024'!$F$9:$F$100)))</f>
        <v>28308380.969999995</v>
      </c>
      <c r="N21" s="156">
        <f>IFERROR(M21/M$25,"-")</f>
        <v>1.3541111185041258E-2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97297007.269999996</v>
      </c>
      <c r="K23" s="156">
        <f>IFERROR(J23/J$25,"-")</f>
        <v>0.4591971437722126</v>
      </c>
      <c r="L23" s="149"/>
      <c r="M23" s="161">
        <f>IF($J$10="Januar","-",SUMPRODUCT((D23=VALUE(LEFT('Analitika 2024'!$C$9:$C$100,1)))*('Analitika 2024'!$F$9:$F$100)))</f>
        <v>795777614.44999981</v>
      </c>
      <c r="N23" s="156">
        <f>IFERROR(M23/M$25,"-")</f>
        <v>0.38065451949562146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211885044.56</v>
      </c>
      <c r="K25" s="158">
        <f>IFERROR($J25/$J$25,0)</f>
        <v>1</v>
      </c>
      <c r="L25" s="155"/>
      <c r="M25" s="164">
        <f>SUM(M13:M23)</f>
        <v>2090550811.02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gNuqpspXlNnRrfQ60lmjDHmvcXEGL4U+EzQ5PESPHl5WCEyl7Jf/3eCtg0G2SAEcZhrK5tkLH43OzlM4CTh7gw==" saltValue="bTCxI9vCZTOuCXejoWlm8g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04"/>
  <sheetViews>
    <sheetView showGridLines="0" zoomScale="85" zoomScaleNormal="85" zoomScaleSheetLayoutView="85" workbookViewId="0">
      <selection activeCell="E63" sqref="E63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7279700000</v>
      </c>
      <c r="E4" s="43" t="s">
        <v>14</v>
      </c>
      <c r="F4" s="44" t="str">
        <f>Master!D6</f>
        <v>Januar - Avgust</v>
      </c>
      <c r="G4" s="44"/>
      <c r="H4" s="44"/>
      <c r="I4" s="44"/>
      <c r="J4" s="44"/>
      <c r="K4" s="45" t="s">
        <v>15</v>
      </c>
      <c r="L4" s="46" t="str">
        <f>Master!D4</f>
        <v>Avgust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2253970075.5300007</v>
      </c>
      <c r="F8" s="75">
        <f>SUM(F9:F100)</f>
        <v>2090550811.0199997</v>
      </c>
      <c r="G8" s="76">
        <f t="shared" ref="G8" si="0">IFERROR(F8/E8,0)</f>
        <v>0.92749714546606199</v>
      </c>
      <c r="H8" s="77">
        <f t="shared" ref="H8" si="1">F8/$D$4</f>
        <v>0.28717540709369888</v>
      </c>
      <c r="I8" s="75">
        <f>SUM(I9:I100)</f>
        <v>-163419264.51000032</v>
      </c>
      <c r="J8" s="78">
        <f t="shared" ref="J8:J9" si="2">IFERROR(I8/E8,0)</f>
        <v>-7.2502854533937747E-2</v>
      </c>
      <c r="K8" s="79">
        <f>SUM(K9:K100)</f>
        <v>239873123.24500006</v>
      </c>
      <c r="L8" s="80">
        <f>SUM(L9:L100)</f>
        <v>211885044.56</v>
      </c>
      <c r="M8" s="76">
        <f>IFERROR(L8/K8,0)</f>
        <v>0.8833213229294814</v>
      </c>
      <c r="N8" s="77">
        <f>L8/$D$4</f>
        <v>2.9106287973405497E-2</v>
      </c>
      <c r="O8" s="80">
        <f>SUM(O9:O100)</f>
        <v>-27988078.685000077</v>
      </c>
      <c r="P8" s="78">
        <f t="shared" ref="P8:P9" si="3">IFERROR(O8/K8,0)</f>
        <v>-0.11667867707051863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995056.06</v>
      </c>
      <c r="F9" s="86">
        <f>IFERROR(INDEX('2024'!$C$7:$AC$99,MATCH($C9,'2024'!$C$7:$C$99,0),19),0)</f>
        <v>1018323.79</v>
      </c>
      <c r="G9" s="87">
        <f t="shared" ref="G9" si="4">IFERROR(F9/E9,0)</f>
        <v>1.0233833358092408</v>
      </c>
      <c r="H9" s="88">
        <f t="shared" ref="H9" si="5">F9/$D$4</f>
        <v>1.3988540599200517E-4</v>
      </c>
      <c r="I9" s="89">
        <f t="shared" ref="I9" si="6">F9-E9</f>
        <v>23267.729999999981</v>
      </c>
      <c r="J9" s="90">
        <f t="shared" si="2"/>
        <v>2.3383335809240718E-2</v>
      </c>
      <c r="K9" s="91">
        <f>VLOOKUP($C9,'2024'!$C$110:$U$201,VLOOKUP($L$4,Master!$D$9:$G$20,4,FALSE),FALSE)</f>
        <v>115067.20000000001</v>
      </c>
      <c r="L9" s="92">
        <f>VLOOKUP($C9,'2024'!$C$8:$U$100,VLOOKUP($L$4,Master!$D$9:$G$20,4,FALSE),FALSE)</f>
        <v>80700.26999999999</v>
      </c>
      <c r="M9" s="87">
        <f>IFERROR(L9/K9,0)</f>
        <v>0.70133165663195052</v>
      </c>
      <c r="N9" s="88">
        <f>L9/$D$4</f>
        <v>1.1085658749673748E-5</v>
      </c>
      <c r="O9" s="89">
        <f>L9-K9</f>
        <v>-34366.930000000022</v>
      </c>
      <c r="P9" s="90">
        <f t="shared" si="3"/>
        <v>-0.29866834336804943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7990785.3899999987</v>
      </c>
      <c r="F10" s="86">
        <f>IFERROR(INDEX('2024'!$C$7:$AC$99,MATCH($C10,'2024'!$C$7:$C$99,0),19),0)</f>
        <v>6771474.3200000003</v>
      </c>
      <c r="G10" s="87">
        <f t="shared" ref="G10:G73" si="7">IFERROR(F10/E10,0)</f>
        <v>0.84741035949659027</v>
      </c>
      <c r="H10" s="88">
        <f t="shared" ref="H10:H73" si="8">F10/$D$4</f>
        <v>9.3018590326524454E-4</v>
      </c>
      <c r="I10" s="89">
        <f t="shared" ref="I10:I73" si="9">F10-E10</f>
        <v>-1219311.0699999984</v>
      </c>
      <c r="J10" s="90">
        <f t="shared" ref="J10:J73" si="10">IFERROR(I10/E10,0)</f>
        <v>-0.15258964050340973</v>
      </c>
      <c r="K10" s="91">
        <f>VLOOKUP($C10,'2024'!$C$110:$U$201,VLOOKUP($L$4,Master!$D$9:$G$20,4,FALSE),FALSE)</f>
        <v>1025955.5099999999</v>
      </c>
      <c r="L10" s="92">
        <f>VLOOKUP($C10,'2024'!$C$8:$U$100,VLOOKUP($L$4,Master!$D$9:$G$20,4,FALSE),FALSE)</f>
        <v>647368.49000000011</v>
      </c>
      <c r="M10" s="92">
        <f t="shared" ref="M10:M73" si="11">IFERROR(L10/K10,0)</f>
        <v>0.63099080193058288</v>
      </c>
      <c r="N10" s="88">
        <f t="shared" ref="N10:N73" si="12">L10/$D$4</f>
        <v>8.8927907743450988E-5</v>
      </c>
      <c r="O10" s="92">
        <f t="shared" ref="O10:O73" si="13">L10-K10</f>
        <v>-378587.01999999979</v>
      </c>
      <c r="P10" s="93">
        <f t="shared" ref="P10:P73" si="14">IFERROR(O10/K10,0)</f>
        <v>-0.36900919806941707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331587.20000000013</v>
      </c>
      <c r="F11" s="86">
        <f>IFERROR(INDEX('2024'!$C$7:$AC$99,MATCH($C11,'2024'!$C$7:$C$99,0),19),0)</f>
        <v>234283.63999999996</v>
      </c>
      <c r="G11" s="87">
        <f t="shared" si="7"/>
        <v>0.70655212263923295</v>
      </c>
      <c r="H11" s="88">
        <f t="shared" si="8"/>
        <v>3.2183144909817707E-5</v>
      </c>
      <c r="I11" s="89">
        <f t="shared" si="9"/>
        <v>-97303.560000000172</v>
      </c>
      <c r="J11" s="90">
        <f t="shared" si="10"/>
        <v>-0.29344787736076705</v>
      </c>
      <c r="K11" s="91">
        <f>VLOOKUP($C11,'2024'!$C$110:$U$201,VLOOKUP($L$4,Master!$D$9:$G$20,4,FALSE),FALSE)</f>
        <v>40508.400000000009</v>
      </c>
      <c r="L11" s="92">
        <f>VLOOKUP($C11,'2024'!$C$8:$U$100,VLOOKUP($L$4,Master!$D$9:$G$20,4,FALSE),FALSE)</f>
        <v>25901.000000000004</v>
      </c>
      <c r="M11" s="92">
        <f t="shared" si="11"/>
        <v>0.63939824826455738</v>
      </c>
      <c r="N11" s="88">
        <f t="shared" si="12"/>
        <v>3.5579762902317408E-6</v>
      </c>
      <c r="O11" s="92">
        <f t="shared" si="13"/>
        <v>-14607.400000000005</v>
      </c>
      <c r="P11" s="93">
        <f t="shared" si="14"/>
        <v>-0.36060175173544257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29267.359999999993</v>
      </c>
      <c r="F12" s="86">
        <f>IFERROR(INDEX('2024'!$C$7:$AC$99,MATCH($C12,'2024'!$C$7:$C$99,0),19),0)</f>
        <v>26580</v>
      </c>
      <c r="G12" s="87">
        <f t="shared" si="7"/>
        <v>0.90817894063557514</v>
      </c>
      <c r="H12" s="88">
        <f t="shared" si="8"/>
        <v>3.6512493646716211E-6</v>
      </c>
      <c r="I12" s="89">
        <f t="shared" si="9"/>
        <v>-2687.3599999999933</v>
      </c>
      <c r="J12" s="90">
        <f t="shared" si="10"/>
        <v>-9.1821059364424876E-2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4220</v>
      </c>
      <c r="M12" s="92">
        <f t="shared" si="11"/>
        <v>1.1535034249758092</v>
      </c>
      <c r="N12" s="88">
        <f t="shared" si="12"/>
        <v>5.796942181683311E-7</v>
      </c>
      <c r="O12" s="92">
        <f t="shared" si="13"/>
        <v>561.57999999999993</v>
      </c>
      <c r="P12" s="93">
        <f t="shared" si="14"/>
        <v>0.15350342497580921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853820.4</v>
      </c>
      <c r="F13" s="86">
        <f>IFERROR(INDEX('2024'!$C$7:$AC$99,MATCH($C13,'2024'!$C$7:$C$99,0),19),0)</f>
        <v>699097.1100000001</v>
      </c>
      <c r="G13" s="87">
        <f t="shared" si="7"/>
        <v>0.81878707746968815</v>
      </c>
      <c r="H13" s="88">
        <f t="shared" si="8"/>
        <v>9.603378023819665E-5</v>
      </c>
      <c r="I13" s="89">
        <f t="shared" si="9"/>
        <v>-154723.28999999992</v>
      </c>
      <c r="J13" s="90">
        <f t="shared" si="10"/>
        <v>-0.1812129225303119</v>
      </c>
      <c r="K13" s="91">
        <f>VLOOKUP($C13,'2024'!$C$110:$U$201,VLOOKUP($L$4,Master!$D$9:$G$20,4,FALSE),FALSE)</f>
        <v>106252.95999999999</v>
      </c>
      <c r="L13" s="92">
        <f>VLOOKUP($C13,'2024'!$C$8:$U$100,VLOOKUP($L$4,Master!$D$9:$G$20,4,FALSE),FALSE)</f>
        <v>89802.51</v>
      </c>
      <c r="M13" s="92">
        <f t="shared" si="11"/>
        <v>0.84517654849333135</v>
      </c>
      <c r="N13" s="88">
        <f t="shared" si="12"/>
        <v>1.2336017967773396E-5</v>
      </c>
      <c r="O13" s="92">
        <f t="shared" si="13"/>
        <v>-16450.449999999997</v>
      </c>
      <c r="P13" s="93">
        <f t="shared" si="14"/>
        <v>-0.1548234515066686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21610573.790000074</v>
      </c>
      <c r="F14" s="86">
        <f>IFERROR(INDEX('2024'!$C$7:$AC$99,MATCH($C14,'2024'!$C$7:$C$99,0),19),0)</f>
        <v>21004932.270000003</v>
      </c>
      <c r="G14" s="87">
        <f t="shared" si="7"/>
        <v>0.97197475986128967</v>
      </c>
      <c r="H14" s="88">
        <f t="shared" si="8"/>
        <v>2.885411798563128E-3</v>
      </c>
      <c r="I14" s="89">
        <f t="shared" si="9"/>
        <v>-605641.52000007033</v>
      </c>
      <c r="J14" s="90">
        <f t="shared" si="10"/>
        <v>-2.8025240138710276E-2</v>
      </c>
      <c r="K14" s="91">
        <f>VLOOKUP($C14,'2024'!$C$110:$U$201,VLOOKUP($L$4,Master!$D$9:$G$20,4,FALSE),FALSE)</f>
        <v>2679207.0200000112</v>
      </c>
      <c r="L14" s="92">
        <f>VLOOKUP($C14,'2024'!$C$8:$U$100,VLOOKUP($L$4,Master!$D$9:$G$20,4,FALSE),FALSE)</f>
        <v>2803513.8299999963</v>
      </c>
      <c r="M14" s="92">
        <f t="shared" si="11"/>
        <v>1.0463968663384529</v>
      </c>
      <c r="N14" s="88">
        <f t="shared" si="12"/>
        <v>3.8511392365069941E-4</v>
      </c>
      <c r="O14" s="92">
        <f t="shared" si="13"/>
        <v>124306.80999998515</v>
      </c>
      <c r="P14" s="93">
        <f t="shared" si="14"/>
        <v>4.6396866338452872E-2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8559700.5599999819</v>
      </c>
      <c r="F15" s="86">
        <f>IFERROR(INDEX('2024'!$C$7:$AC$99,MATCH($C15,'2024'!$C$7:$C$99,0),19),0)</f>
        <v>7394908.0900000008</v>
      </c>
      <c r="G15" s="87">
        <f t="shared" si="7"/>
        <v>0.86392135310864382</v>
      </c>
      <c r="H15" s="88">
        <f t="shared" si="8"/>
        <v>1.0158259392557387E-3</v>
      </c>
      <c r="I15" s="89">
        <f t="shared" si="9"/>
        <v>-1164792.4699999811</v>
      </c>
      <c r="J15" s="90">
        <f t="shared" si="10"/>
        <v>-0.13607864689135615</v>
      </c>
      <c r="K15" s="91">
        <f>VLOOKUP($C15,'2024'!$C$110:$U$201,VLOOKUP($L$4,Master!$D$9:$G$20,4,FALSE),FALSE)</f>
        <v>1039519.5999999971</v>
      </c>
      <c r="L15" s="92">
        <f>VLOOKUP($C15,'2024'!$C$8:$U$100,VLOOKUP($L$4,Master!$D$9:$G$20,4,FALSE),FALSE)</f>
        <v>850205.12000000034</v>
      </c>
      <c r="M15" s="92">
        <f t="shared" si="11"/>
        <v>0.81788272198042511</v>
      </c>
      <c r="N15" s="88">
        <f t="shared" si="12"/>
        <v>1.1679123040784653E-4</v>
      </c>
      <c r="O15" s="92">
        <f t="shared" si="13"/>
        <v>-189314.47999999672</v>
      </c>
      <c r="P15" s="93">
        <f t="shared" si="14"/>
        <v>-0.18211727801957486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542989</v>
      </c>
      <c r="F16" s="86">
        <f>IFERROR(INDEX('2024'!$C$7:$AC$99,MATCH($C16,'2024'!$C$7:$C$99,0),19),0)</f>
        <v>347323.80000000005</v>
      </c>
      <c r="G16" s="87">
        <f t="shared" si="7"/>
        <v>0.63965163198517838</v>
      </c>
      <c r="H16" s="88">
        <f t="shared" si="8"/>
        <v>4.7711279310960622E-5</v>
      </c>
      <c r="I16" s="89">
        <f t="shared" si="9"/>
        <v>-195665.19999999995</v>
      </c>
      <c r="J16" s="90">
        <f t="shared" si="10"/>
        <v>-0.36034836801482156</v>
      </c>
      <c r="K16" s="91">
        <f>VLOOKUP($C16,'2024'!$C$110:$U$201,VLOOKUP($L$4,Master!$D$9:$G$20,4,FALSE),FALSE)</f>
        <v>48455.860000000008</v>
      </c>
      <c r="L16" s="92">
        <f>VLOOKUP($C16,'2024'!$C$8:$U$100,VLOOKUP($L$4,Master!$D$9:$G$20,4,FALSE),FALSE)</f>
        <v>61230.879999999997</v>
      </c>
      <c r="M16" s="92">
        <f t="shared" si="11"/>
        <v>1.2636424160049988</v>
      </c>
      <c r="N16" s="88">
        <f t="shared" si="12"/>
        <v>8.4111817794689336E-6</v>
      </c>
      <c r="O16" s="92">
        <f t="shared" si="13"/>
        <v>12775.01999999999</v>
      </c>
      <c r="P16" s="93">
        <f t="shared" si="14"/>
        <v>0.26364241600499894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4044660.5499999989</v>
      </c>
      <c r="F17" s="86">
        <f>IFERROR(INDEX('2024'!$C$7:$AC$99,MATCH($C17,'2024'!$C$7:$C$99,0),19),0)</f>
        <v>3180489.2499999995</v>
      </c>
      <c r="G17" s="87">
        <f t="shared" si="7"/>
        <v>0.78634268826341935</v>
      </c>
      <c r="H17" s="88">
        <f t="shared" si="8"/>
        <v>4.368983955382776E-4</v>
      </c>
      <c r="I17" s="89">
        <f t="shared" si="9"/>
        <v>-864171.29999999935</v>
      </c>
      <c r="J17" s="90">
        <f t="shared" si="10"/>
        <v>-0.21365731173658062</v>
      </c>
      <c r="K17" s="91">
        <f>VLOOKUP($C17,'2024'!$C$110:$U$201,VLOOKUP($L$4,Master!$D$9:$G$20,4,FALSE),FALSE)</f>
        <v>436474.24999999983</v>
      </c>
      <c r="L17" s="92">
        <f>VLOOKUP($C17,'2024'!$C$8:$U$100,VLOOKUP($L$4,Master!$D$9:$G$20,4,FALSE),FALSE)</f>
        <v>326902.35999999993</v>
      </c>
      <c r="M17" s="92">
        <f t="shared" si="11"/>
        <v>0.74896138775655163</v>
      </c>
      <c r="N17" s="88">
        <f t="shared" si="12"/>
        <v>4.4906020852507648E-5</v>
      </c>
      <c r="O17" s="92">
        <f t="shared" si="13"/>
        <v>-109571.8899999999</v>
      </c>
      <c r="P17" s="93">
        <f t="shared" si="14"/>
        <v>-0.25103861224344837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867055.51</v>
      </c>
      <c r="F18" s="86">
        <f>IFERROR(INDEX('2024'!$C$7:$AC$99,MATCH($C18,'2024'!$C$7:$C$99,0),19),0)</f>
        <v>656917.32000000007</v>
      </c>
      <c r="G18" s="87">
        <f t="shared" si="7"/>
        <v>0.75764159551906896</v>
      </c>
      <c r="H18" s="88">
        <f t="shared" si="8"/>
        <v>9.0239614269818822E-5</v>
      </c>
      <c r="I18" s="89">
        <f t="shared" si="9"/>
        <v>-210138.18999999994</v>
      </c>
      <c r="J18" s="90">
        <f t="shared" si="10"/>
        <v>-0.24235840448093104</v>
      </c>
      <c r="K18" s="91">
        <f>VLOOKUP($C18,'2024'!$C$110:$U$201,VLOOKUP($L$4,Master!$D$9:$G$20,4,FALSE),FALSE)</f>
        <v>92410.700000000012</v>
      </c>
      <c r="L18" s="92">
        <f>VLOOKUP($C18,'2024'!$C$8:$U$100,VLOOKUP($L$4,Master!$D$9:$G$20,4,FALSE),FALSE)</f>
        <v>66182.25</v>
      </c>
      <c r="M18" s="92">
        <f t="shared" si="11"/>
        <v>0.71617518317683981</v>
      </c>
      <c r="N18" s="88">
        <f t="shared" si="12"/>
        <v>9.091343049850955E-6</v>
      </c>
      <c r="O18" s="92">
        <f t="shared" si="13"/>
        <v>-26228.450000000012</v>
      </c>
      <c r="P18" s="93">
        <f t="shared" si="14"/>
        <v>-0.28382481682316019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330344.17</v>
      </c>
      <c r="F19" s="86">
        <f>IFERROR(INDEX('2024'!$C$7:$AC$99,MATCH($C19,'2024'!$C$7:$C$99,0),19),0)</f>
        <v>363906.02</v>
      </c>
      <c r="G19" s="87">
        <f t="shared" si="7"/>
        <v>1.1015966166437872</v>
      </c>
      <c r="H19" s="88">
        <f t="shared" si="8"/>
        <v>4.9989150651812577E-5</v>
      </c>
      <c r="I19" s="89">
        <f t="shared" si="9"/>
        <v>33561.850000000035</v>
      </c>
      <c r="J19" s="90">
        <f t="shared" si="10"/>
        <v>0.10159661664378711</v>
      </c>
      <c r="K19" s="91">
        <f>VLOOKUP($C19,'2024'!$C$110:$U$201,VLOOKUP($L$4,Master!$D$9:$G$20,4,FALSE),FALSE)</f>
        <v>39167.86</v>
      </c>
      <c r="L19" s="92">
        <f>VLOOKUP($C19,'2024'!$C$8:$U$100,VLOOKUP($L$4,Master!$D$9:$G$20,4,FALSE),FALSE)</f>
        <v>26410</v>
      </c>
      <c r="M19" s="92">
        <f t="shared" si="11"/>
        <v>0.67427732840139853</v>
      </c>
      <c r="N19" s="88">
        <f t="shared" si="12"/>
        <v>3.6278967539871148E-6</v>
      </c>
      <c r="O19" s="92">
        <f t="shared" si="13"/>
        <v>-12757.86</v>
      </c>
      <c r="P19" s="93">
        <f t="shared" si="14"/>
        <v>-0.32572267159860152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301386.56999999995</v>
      </c>
      <c r="F20" s="86">
        <f>IFERROR(INDEX('2024'!$C$7:$AC$99,MATCH($C20,'2024'!$C$7:$C$99,0),19),0)</f>
        <v>258091.04</v>
      </c>
      <c r="G20" s="87">
        <f t="shared" si="7"/>
        <v>0.85634552329256097</v>
      </c>
      <c r="H20" s="88">
        <f t="shared" si="8"/>
        <v>3.5453526931054855E-5</v>
      </c>
      <c r="I20" s="89">
        <f t="shared" si="9"/>
        <v>-43295.529999999941</v>
      </c>
      <c r="J20" s="90">
        <f t="shared" si="10"/>
        <v>-0.14365447670743905</v>
      </c>
      <c r="K20" s="91">
        <f>VLOOKUP($C20,'2024'!$C$110:$U$201,VLOOKUP($L$4,Master!$D$9:$G$20,4,FALSE),FALSE)</f>
        <v>34846.149999999994</v>
      </c>
      <c r="L20" s="92">
        <f>VLOOKUP($C20,'2024'!$C$8:$U$100,VLOOKUP($L$4,Master!$D$9:$G$20,4,FALSE),FALSE)</f>
        <v>28574.139999999996</v>
      </c>
      <c r="M20" s="92">
        <f t="shared" si="11"/>
        <v>0.82000852317974871</v>
      </c>
      <c r="N20" s="88">
        <f t="shared" si="12"/>
        <v>3.9251809827328046E-6</v>
      </c>
      <c r="O20" s="92">
        <f t="shared" si="13"/>
        <v>-6272.0099999999984</v>
      </c>
      <c r="P20" s="93">
        <f t="shared" si="14"/>
        <v>-0.17999147682025129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26316.230000000003</v>
      </c>
      <c r="F21" s="86">
        <f>IFERROR(INDEX('2024'!$C$7:$AC$99,MATCH($C21,'2024'!$C$7:$C$99,0),19),0)</f>
        <v>19875</v>
      </c>
      <c r="G21" s="87">
        <f t="shared" si="7"/>
        <v>0.75523735732663821</v>
      </c>
      <c r="H21" s="88">
        <f t="shared" si="8"/>
        <v>2.7301949256150665E-6</v>
      </c>
      <c r="I21" s="89">
        <f t="shared" si="9"/>
        <v>-6441.2300000000032</v>
      </c>
      <c r="J21" s="90">
        <f t="shared" si="10"/>
        <v>-0.24476264267336173</v>
      </c>
      <c r="K21" s="91">
        <f>VLOOKUP($C21,'2024'!$C$110:$U$201,VLOOKUP($L$4,Master!$D$9:$G$20,4,FALSE),FALSE)</f>
        <v>3271.7400000000002</v>
      </c>
      <c r="L21" s="92">
        <f>VLOOKUP($C21,'2024'!$C$8:$U$100,VLOOKUP($L$4,Master!$D$9:$G$20,4,FALSE),FALSE)</f>
        <v>2900</v>
      </c>
      <c r="M21" s="92">
        <f t="shared" si="11"/>
        <v>0.88637850195920209</v>
      </c>
      <c r="N21" s="88">
        <f t="shared" si="12"/>
        <v>3.9836806461804744E-7</v>
      </c>
      <c r="O21" s="92">
        <f t="shared" si="13"/>
        <v>-371.74000000000024</v>
      </c>
      <c r="P21" s="93">
        <f t="shared" si="14"/>
        <v>-0.11362149804079792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8400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-8400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3552096.5399999996</v>
      </c>
      <c r="F23" s="86">
        <f>IFERROR(INDEX('2024'!$C$7:$AC$99,MATCH($C23,'2024'!$C$7:$C$99,0),19),0)</f>
        <v>2276713.17</v>
      </c>
      <c r="G23" s="87">
        <f t="shared" si="7"/>
        <v>0.64094912521718794</v>
      </c>
      <c r="H23" s="88">
        <f t="shared" si="8"/>
        <v>3.1274821352528264E-4</v>
      </c>
      <c r="I23" s="89">
        <f t="shared" si="9"/>
        <v>-1275383.3699999996</v>
      </c>
      <c r="J23" s="90">
        <f t="shared" si="10"/>
        <v>-0.359050874782812</v>
      </c>
      <c r="K23" s="91">
        <f>VLOOKUP($C23,'2024'!$C$110:$U$201,VLOOKUP($L$4,Master!$D$9:$G$20,4,FALSE),FALSE)</f>
        <v>385197.02999999997</v>
      </c>
      <c r="L23" s="92">
        <f>VLOOKUP($C23,'2024'!$C$8:$U$100,VLOOKUP($L$4,Master!$D$9:$G$20,4,FALSE),FALSE)</f>
        <v>135768.57</v>
      </c>
      <c r="M23" s="92">
        <f t="shared" si="11"/>
        <v>0.35246525654676003</v>
      </c>
      <c r="N23" s="88">
        <f t="shared" si="12"/>
        <v>1.8650297402365483E-5</v>
      </c>
      <c r="O23" s="92">
        <f t="shared" si="13"/>
        <v>-249428.45999999996</v>
      </c>
      <c r="P23" s="93">
        <f t="shared" si="14"/>
        <v>-0.64753474345324002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10537502.730000002</v>
      </c>
      <c r="F24" s="86">
        <f>IFERROR(INDEX('2024'!$C$7:$AC$99,MATCH($C24,'2024'!$C$7:$C$99,0),19),0)</f>
        <v>8623789.620000001</v>
      </c>
      <c r="G24" s="87">
        <f t="shared" si="7"/>
        <v>0.81839026199711351</v>
      </c>
      <c r="H24" s="88">
        <f t="shared" si="8"/>
        <v>1.1846353036526231E-3</v>
      </c>
      <c r="I24" s="89">
        <f t="shared" si="9"/>
        <v>-1913713.1100000013</v>
      </c>
      <c r="J24" s="90">
        <f t="shared" si="10"/>
        <v>-0.18160973800288646</v>
      </c>
      <c r="K24" s="91">
        <f>VLOOKUP($C24,'2024'!$C$110:$U$201,VLOOKUP($L$4,Master!$D$9:$G$20,4,FALSE),FALSE)</f>
        <v>1303749.2200000002</v>
      </c>
      <c r="L24" s="92">
        <f>VLOOKUP($C24,'2024'!$C$8:$U$100,VLOOKUP($L$4,Master!$D$9:$G$20,4,FALSE),FALSE)</f>
        <v>1005444.5200000001</v>
      </c>
      <c r="M24" s="92">
        <f t="shared" si="11"/>
        <v>0.77119472408965273</v>
      </c>
      <c r="N24" s="88">
        <f t="shared" si="12"/>
        <v>1.3811620259076613E-4</v>
      </c>
      <c r="O24" s="92">
        <f t="shared" si="13"/>
        <v>-298304.70000000007</v>
      </c>
      <c r="P24" s="93">
        <f t="shared" si="14"/>
        <v>-0.22880527591034724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354463.32000000012</v>
      </c>
      <c r="F25" s="86">
        <f>IFERROR(INDEX('2024'!$C$7:$AC$99,MATCH($C25,'2024'!$C$7:$C$99,0),19),0)</f>
        <v>281760.32</v>
      </c>
      <c r="G25" s="87">
        <f t="shared" si="7"/>
        <v>0.79489274094707429</v>
      </c>
      <c r="H25" s="88">
        <f t="shared" si="8"/>
        <v>3.8704935642952317E-5</v>
      </c>
      <c r="I25" s="89">
        <f t="shared" si="9"/>
        <v>-72703.000000000116</v>
      </c>
      <c r="J25" s="90">
        <f t="shared" si="10"/>
        <v>-0.20510725905292568</v>
      </c>
      <c r="K25" s="91">
        <f>VLOOKUP($C25,'2024'!$C$110:$U$201,VLOOKUP($L$4,Master!$D$9:$G$20,4,FALSE),FALSE)</f>
        <v>32658.400000000012</v>
      </c>
      <c r="L25" s="92">
        <f>VLOOKUP($C25,'2024'!$C$8:$U$100,VLOOKUP($L$4,Master!$D$9:$G$20,4,FALSE),FALSE)</f>
        <v>30884.629999999997</v>
      </c>
      <c r="M25" s="92">
        <f t="shared" si="11"/>
        <v>0.94568717389706736</v>
      </c>
      <c r="N25" s="88">
        <f t="shared" si="12"/>
        <v>4.2425690619118913E-6</v>
      </c>
      <c r="O25" s="92">
        <f t="shared" si="13"/>
        <v>-1773.770000000015</v>
      </c>
      <c r="P25" s="93">
        <f t="shared" si="14"/>
        <v>-5.4312826102932608E-2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81271888.690000042</v>
      </c>
      <c r="F26" s="86">
        <f>IFERROR(INDEX('2024'!$C$7:$AC$99,MATCH($C26,'2024'!$C$7:$C$99,0),19),0)</f>
        <v>75281523.579999983</v>
      </c>
      <c r="G26" s="87">
        <f t="shared" si="7"/>
        <v>0.92629228621904625</v>
      </c>
      <c r="H26" s="88">
        <f t="shared" si="8"/>
        <v>1.0341294775883619E-2</v>
      </c>
      <c r="I26" s="89">
        <f t="shared" si="9"/>
        <v>-5990365.110000059</v>
      </c>
      <c r="J26" s="90">
        <f t="shared" si="10"/>
        <v>-7.3707713780953796E-2</v>
      </c>
      <c r="K26" s="91">
        <f>VLOOKUP($C26,'2024'!$C$110:$U$201,VLOOKUP($L$4,Master!$D$9:$G$20,4,FALSE),FALSE)</f>
        <v>10041136.070000008</v>
      </c>
      <c r="L26" s="92">
        <f>VLOOKUP($C26,'2024'!$C$8:$U$100,VLOOKUP($L$4,Master!$D$9:$G$20,4,FALSE),FALSE)</f>
        <v>9657118.6199999973</v>
      </c>
      <c r="M26" s="92">
        <f t="shared" si="11"/>
        <v>0.9617555775240072</v>
      </c>
      <c r="N26" s="88">
        <f t="shared" si="12"/>
        <v>1.3265819498056235E-3</v>
      </c>
      <c r="O26" s="92">
        <f t="shared" si="13"/>
        <v>-384017.45000001043</v>
      </c>
      <c r="P26" s="93">
        <f t="shared" si="14"/>
        <v>-3.8244422475992815E-2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43009766.43999999</v>
      </c>
      <c r="F27" s="86">
        <f>IFERROR(INDEX('2024'!$C$7:$AC$99,MATCH($C27,'2024'!$C$7:$C$99,0),19),0)</f>
        <v>38363195.93</v>
      </c>
      <c r="G27" s="87">
        <f t="shared" si="7"/>
        <v>0.89196475836524003</v>
      </c>
      <c r="H27" s="88">
        <f t="shared" si="8"/>
        <v>5.2698869362748464E-3</v>
      </c>
      <c r="I27" s="89">
        <f t="shared" si="9"/>
        <v>-4646570.5099999905</v>
      </c>
      <c r="J27" s="90">
        <f t="shared" si="10"/>
        <v>-0.10803524163476</v>
      </c>
      <c r="K27" s="91">
        <f>VLOOKUP($C27,'2024'!$C$110:$U$201,VLOOKUP($L$4,Master!$D$9:$G$20,4,FALSE),FALSE)</f>
        <v>5425200.3999999994</v>
      </c>
      <c r="L27" s="92">
        <f>VLOOKUP($C27,'2024'!$C$8:$U$100,VLOOKUP($L$4,Master!$D$9:$G$20,4,FALSE),FALSE)</f>
        <v>3665861.4799999995</v>
      </c>
      <c r="M27" s="92">
        <f t="shared" si="11"/>
        <v>0.67570987423800966</v>
      </c>
      <c r="N27" s="88">
        <f t="shared" si="12"/>
        <v>5.035731527398106E-4</v>
      </c>
      <c r="O27" s="92">
        <f t="shared" si="13"/>
        <v>-1759338.92</v>
      </c>
      <c r="P27" s="93">
        <f t="shared" si="14"/>
        <v>-0.32429012576199029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383430.68000000005</v>
      </c>
      <c r="F28" s="86">
        <f>IFERROR(INDEX('2024'!$C$7:$AC$99,MATCH($C28,'2024'!$C$7:$C$99,0),19),0)</f>
        <v>305651.62</v>
      </c>
      <c r="G28" s="87">
        <f t="shared" si="7"/>
        <v>0.79714961776141635</v>
      </c>
      <c r="H28" s="88">
        <f t="shared" si="8"/>
        <v>4.1986842864403754E-5</v>
      </c>
      <c r="I28" s="89">
        <f t="shared" si="9"/>
        <v>-77779.060000000056</v>
      </c>
      <c r="J28" s="90">
        <f t="shared" si="10"/>
        <v>-0.20285038223858365</v>
      </c>
      <c r="K28" s="91">
        <f>VLOOKUP($C28,'2024'!$C$110:$U$201,VLOOKUP($L$4,Master!$D$9:$G$20,4,FALSE),FALSE)</f>
        <v>63439.680000000008</v>
      </c>
      <c r="L28" s="92">
        <f>VLOOKUP($C28,'2024'!$C$8:$U$100,VLOOKUP($L$4,Master!$D$9:$G$20,4,FALSE),FALSE)</f>
        <v>34511.250000000007</v>
      </c>
      <c r="M28" s="92">
        <f t="shared" si="11"/>
        <v>0.54400101009336743</v>
      </c>
      <c r="N28" s="88">
        <f t="shared" si="12"/>
        <v>4.7407516793274461E-6</v>
      </c>
      <c r="O28" s="92">
        <f t="shared" si="13"/>
        <v>-28928.43</v>
      </c>
      <c r="P28" s="93">
        <f t="shared" si="14"/>
        <v>-0.45599898990663251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530211654.37000006</v>
      </c>
      <c r="F29" s="86">
        <f>IFERROR(INDEX('2024'!$C$7:$AC$99,MATCH($C29,'2024'!$C$7:$C$99,0),19),0)</f>
        <v>481327571.75999999</v>
      </c>
      <c r="G29" s="87">
        <f t="shared" si="7"/>
        <v>0.90780270066284308</v>
      </c>
      <c r="H29" s="88">
        <f t="shared" si="8"/>
        <v>6.6119149382529496E-2</v>
      </c>
      <c r="I29" s="89">
        <f t="shared" si="9"/>
        <v>-48884082.610000074</v>
      </c>
      <c r="J29" s="90">
        <f t="shared" si="10"/>
        <v>-9.219729933715691E-2</v>
      </c>
      <c r="K29" s="91">
        <f>VLOOKUP($C29,'2024'!$C$110:$U$201,VLOOKUP($L$4,Master!$D$9:$G$20,4,FALSE),FALSE)</f>
        <v>20319599.329999998</v>
      </c>
      <c r="L29" s="92">
        <f>VLOOKUP($C29,'2024'!$C$8:$U$100,VLOOKUP($L$4,Master!$D$9:$G$20,4,FALSE),FALSE)</f>
        <v>19396110.02</v>
      </c>
      <c r="M29" s="92">
        <f t="shared" si="11"/>
        <v>0.95455179528877065</v>
      </c>
      <c r="N29" s="88">
        <f t="shared" si="12"/>
        <v>2.6644106240641782E-3</v>
      </c>
      <c r="O29" s="92">
        <f t="shared" si="13"/>
        <v>-923489.30999999866</v>
      </c>
      <c r="P29" s="93">
        <f t="shared" si="14"/>
        <v>-4.5448204711229352E-2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6973043.8400000026</v>
      </c>
      <c r="F30" s="86">
        <f>IFERROR(INDEX('2024'!$C$7:$AC$99,MATCH($C30,'2024'!$C$7:$C$99,0),19),0)</f>
        <v>6962036.1999999993</v>
      </c>
      <c r="G30" s="87">
        <f t="shared" si="7"/>
        <v>0.99842140100470045</v>
      </c>
      <c r="H30" s="88">
        <f t="shared" si="8"/>
        <v>9.5636306441199495E-4</v>
      </c>
      <c r="I30" s="89">
        <f t="shared" si="9"/>
        <v>-11007.64000000339</v>
      </c>
      <c r="J30" s="90">
        <f t="shared" si="10"/>
        <v>-1.5785989952995026E-3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921668.65</v>
      </c>
      <c r="M30" s="92">
        <f t="shared" si="11"/>
        <v>1.0574075495845439</v>
      </c>
      <c r="N30" s="88">
        <f t="shared" si="12"/>
        <v>1.2660805390332021E-4</v>
      </c>
      <c r="O30" s="92">
        <f t="shared" si="13"/>
        <v>50038.169999999693</v>
      </c>
      <c r="P30" s="93">
        <f t="shared" si="14"/>
        <v>5.7407549584543756E-2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7471757.8399999971</v>
      </c>
      <c r="F31" s="86">
        <f>IFERROR(INDEX('2024'!$C$7:$AC$99,MATCH($C31,'2024'!$C$7:$C$99,0),19),0)</f>
        <v>5956327.8000000007</v>
      </c>
      <c r="G31" s="87">
        <f t="shared" si="7"/>
        <v>0.79717891392475904</v>
      </c>
      <c r="H31" s="88">
        <f t="shared" si="8"/>
        <v>8.1821061307471468E-4</v>
      </c>
      <c r="I31" s="89">
        <f t="shared" si="9"/>
        <v>-1515430.0399999963</v>
      </c>
      <c r="J31" s="90">
        <f t="shared" si="10"/>
        <v>-0.20282108607524102</v>
      </c>
      <c r="K31" s="91">
        <f>VLOOKUP($C31,'2024'!$C$110:$U$201,VLOOKUP($L$4,Master!$D$9:$G$20,4,FALSE),FALSE)</f>
        <v>930798.47999999952</v>
      </c>
      <c r="L31" s="92">
        <f>VLOOKUP($C31,'2024'!$C$8:$U$100,VLOOKUP($L$4,Master!$D$9:$G$20,4,FALSE),FALSE)</f>
        <v>736289.23999999976</v>
      </c>
      <c r="M31" s="92">
        <f t="shared" si="11"/>
        <v>0.79102969742709517</v>
      </c>
      <c r="N31" s="88">
        <f t="shared" si="12"/>
        <v>1.0114279984065274E-4</v>
      </c>
      <c r="O31" s="92">
        <f t="shared" si="13"/>
        <v>-194509.23999999976</v>
      </c>
      <c r="P31" s="93">
        <f t="shared" si="14"/>
        <v>-0.20897030257290478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9787518.6699999999</v>
      </c>
      <c r="F32" s="86">
        <f>IFERROR(INDEX('2024'!$C$7:$AC$99,MATCH($C32,'2024'!$C$7:$C$99,0),19),0)</f>
        <v>6279228.0299999975</v>
      </c>
      <c r="G32" s="87">
        <f t="shared" si="7"/>
        <v>0.64155464134608875</v>
      </c>
      <c r="H32" s="88">
        <f t="shared" si="8"/>
        <v>8.6256686814017026E-4</v>
      </c>
      <c r="I32" s="89">
        <f t="shared" si="9"/>
        <v>-3508290.6400000025</v>
      </c>
      <c r="J32" s="90">
        <f t="shared" si="10"/>
        <v>-0.35844535865391125</v>
      </c>
      <c r="K32" s="91">
        <f>VLOOKUP($C32,'2024'!$C$110:$U$201,VLOOKUP($L$4,Master!$D$9:$G$20,4,FALSE),FALSE)</f>
        <v>339086.15999999992</v>
      </c>
      <c r="L32" s="92">
        <f>VLOOKUP($C32,'2024'!$C$8:$U$100,VLOOKUP($L$4,Master!$D$9:$G$20,4,FALSE),FALSE)</f>
        <v>218313.29</v>
      </c>
      <c r="M32" s="92">
        <f t="shared" si="11"/>
        <v>0.6438283709367556</v>
      </c>
      <c r="N32" s="88">
        <f t="shared" si="12"/>
        <v>2.9989325109551219E-5</v>
      </c>
      <c r="O32" s="92">
        <f t="shared" si="13"/>
        <v>-120772.86999999991</v>
      </c>
      <c r="P32" s="93">
        <f t="shared" si="14"/>
        <v>-0.3561716290632444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420903.85</v>
      </c>
      <c r="F33" s="86">
        <f>IFERROR(INDEX('2024'!$C$7:$AC$99,MATCH($C33,'2024'!$C$7:$C$99,0),19),0)</f>
        <v>289216.05000000005</v>
      </c>
      <c r="G33" s="87">
        <f t="shared" si="7"/>
        <v>0.68713092075541737</v>
      </c>
      <c r="H33" s="88">
        <f t="shared" si="8"/>
        <v>3.9729116584474644E-5</v>
      </c>
      <c r="I33" s="89">
        <f t="shared" si="9"/>
        <v>-131687.79999999993</v>
      </c>
      <c r="J33" s="90">
        <f t="shared" si="10"/>
        <v>-0.31286907924458268</v>
      </c>
      <c r="K33" s="91">
        <f>VLOOKUP($C33,'2024'!$C$110:$U$201,VLOOKUP($L$4,Master!$D$9:$G$20,4,FALSE),FALSE)</f>
        <v>51754.98000000001</v>
      </c>
      <c r="L33" s="92">
        <f>VLOOKUP($C33,'2024'!$C$8:$U$100,VLOOKUP($L$4,Master!$D$9:$G$20,4,FALSE),FALSE)</f>
        <v>41310.120000000003</v>
      </c>
      <c r="M33" s="92">
        <f t="shared" si="11"/>
        <v>0.79818637742686782</v>
      </c>
      <c r="N33" s="88">
        <f t="shared" si="12"/>
        <v>5.6747008805307914E-6</v>
      </c>
      <c r="O33" s="92">
        <f t="shared" si="13"/>
        <v>-10444.860000000008</v>
      </c>
      <c r="P33" s="93">
        <f t="shared" si="14"/>
        <v>-0.20181362257313221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703208.74000000011</v>
      </c>
      <c r="F34" s="86">
        <f>IFERROR(INDEX('2024'!$C$7:$AC$99,MATCH($C34,'2024'!$C$7:$C$99,0),19),0)</f>
        <v>626284.24999999988</v>
      </c>
      <c r="G34" s="87">
        <f t="shared" si="7"/>
        <v>0.89060930897986246</v>
      </c>
      <c r="H34" s="88">
        <f t="shared" si="8"/>
        <v>8.6031601576988043E-5</v>
      </c>
      <c r="I34" s="89">
        <f t="shared" si="9"/>
        <v>-76924.490000000224</v>
      </c>
      <c r="J34" s="90">
        <f t="shared" si="10"/>
        <v>-0.10939069102013751</v>
      </c>
      <c r="K34" s="91">
        <f>VLOOKUP($C34,'2024'!$C$110:$U$201,VLOOKUP($L$4,Master!$D$9:$G$20,4,FALSE),FALSE)</f>
        <v>81876.800000000017</v>
      </c>
      <c r="L34" s="92">
        <f>VLOOKUP($C34,'2024'!$C$8:$U$100,VLOOKUP($L$4,Master!$D$9:$G$20,4,FALSE),FALSE)</f>
        <v>60140.62</v>
      </c>
      <c r="M34" s="92">
        <f t="shared" si="11"/>
        <v>0.73452577531119911</v>
      </c>
      <c r="N34" s="88">
        <f t="shared" si="12"/>
        <v>8.2614146187342883E-6</v>
      </c>
      <c r="O34" s="92">
        <f t="shared" si="13"/>
        <v>-21736.180000000015</v>
      </c>
      <c r="P34" s="93">
        <f t="shared" si="14"/>
        <v>-0.26547422468880089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546239.87</v>
      </c>
      <c r="F35" s="86">
        <f>IFERROR(INDEX('2024'!$C$7:$AC$99,MATCH($C35,'2024'!$C$7:$C$99,0),19),0)</f>
        <v>378645.23</v>
      </c>
      <c r="G35" s="87">
        <f t="shared" si="7"/>
        <v>0.69318490061884352</v>
      </c>
      <c r="H35" s="88">
        <f t="shared" si="8"/>
        <v>5.2013850845501874E-5</v>
      </c>
      <c r="I35" s="89">
        <f t="shared" si="9"/>
        <v>-167594.64000000001</v>
      </c>
      <c r="J35" s="90">
        <f t="shared" si="10"/>
        <v>-0.30681509938115653</v>
      </c>
      <c r="K35" s="91">
        <f>VLOOKUP($C35,'2024'!$C$110:$U$201,VLOOKUP($L$4,Master!$D$9:$G$20,4,FALSE),FALSE)</f>
        <v>62455.020000000004</v>
      </c>
      <c r="L35" s="92">
        <f>VLOOKUP($C35,'2024'!$C$8:$U$100,VLOOKUP($L$4,Master!$D$9:$G$20,4,FALSE),FALSE)</f>
        <v>43648.569999999992</v>
      </c>
      <c r="M35" s="92">
        <f t="shared" si="11"/>
        <v>0.69888009002318774</v>
      </c>
      <c r="N35" s="88">
        <f t="shared" si="12"/>
        <v>5.9959297773259878E-6</v>
      </c>
      <c r="O35" s="92">
        <f t="shared" si="13"/>
        <v>-18806.450000000012</v>
      </c>
      <c r="P35" s="93">
        <f t="shared" si="14"/>
        <v>-0.30111990997681226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13636694.960000008</v>
      </c>
      <c r="F36" s="86">
        <f>IFERROR(INDEX('2024'!$C$7:$AC$99,MATCH($C36,'2024'!$C$7:$C$99,0),19),0)</f>
        <v>12082439.200000001</v>
      </c>
      <c r="G36" s="87">
        <f t="shared" si="7"/>
        <v>0.88602401354880744</v>
      </c>
      <c r="H36" s="88">
        <f t="shared" si="8"/>
        <v>1.6597441103342171E-3</v>
      </c>
      <c r="I36" s="89">
        <f t="shared" si="9"/>
        <v>-1554255.7600000072</v>
      </c>
      <c r="J36" s="90">
        <f t="shared" si="10"/>
        <v>-0.11397598645119258</v>
      </c>
      <c r="K36" s="91">
        <f>VLOOKUP($C36,'2024'!$C$110:$U$201,VLOOKUP($L$4,Master!$D$9:$G$20,4,FALSE),FALSE)</f>
        <v>1587231.580000001</v>
      </c>
      <c r="L36" s="92">
        <f>VLOOKUP($C36,'2024'!$C$8:$U$100,VLOOKUP($L$4,Master!$D$9:$G$20,4,FALSE),FALSE)</f>
        <v>1419253.1200000006</v>
      </c>
      <c r="M36" s="92">
        <f t="shared" si="11"/>
        <v>0.89416890256177972</v>
      </c>
      <c r="N36" s="88">
        <f t="shared" si="12"/>
        <v>1.9496038573018127E-4</v>
      </c>
      <c r="O36" s="92">
        <f t="shared" si="13"/>
        <v>-167978.46000000043</v>
      </c>
      <c r="P36" s="93">
        <f t="shared" si="14"/>
        <v>-0.10583109743822028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695199.67999999993</v>
      </c>
      <c r="F37" s="86">
        <f>IFERROR(INDEX('2024'!$C$7:$AC$99,MATCH($C37,'2024'!$C$7:$C$99,0),19),0)</f>
        <v>185960.06</v>
      </c>
      <c r="G37" s="87">
        <f t="shared" si="7"/>
        <v>0.2674915788223608</v>
      </c>
      <c r="H37" s="88">
        <f t="shared" si="8"/>
        <v>2.554501696498482E-5</v>
      </c>
      <c r="I37" s="89">
        <f t="shared" si="9"/>
        <v>-509239.61999999994</v>
      </c>
      <c r="J37" s="90">
        <f t="shared" si="10"/>
        <v>-0.73250842117763915</v>
      </c>
      <c r="K37" s="91">
        <f>VLOOKUP($C37,'2024'!$C$110:$U$201,VLOOKUP($L$4,Master!$D$9:$G$20,4,FALSE),FALSE)</f>
        <v>88558.439999999988</v>
      </c>
      <c r="L37" s="92">
        <f>VLOOKUP($C37,'2024'!$C$8:$U$100,VLOOKUP($L$4,Master!$D$9:$G$20,4,FALSE),FALSE)</f>
        <v>22306.81</v>
      </c>
      <c r="M37" s="92">
        <f t="shared" si="11"/>
        <v>0.251888018804306</v>
      </c>
      <c r="N37" s="88">
        <f t="shared" si="12"/>
        <v>3.0642485267250025E-6</v>
      </c>
      <c r="O37" s="92">
        <f t="shared" si="13"/>
        <v>-66251.62999999999</v>
      </c>
      <c r="P37" s="93">
        <f t="shared" si="14"/>
        <v>-0.748111981195694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198690411.46999994</v>
      </c>
      <c r="F38" s="86">
        <f>IFERROR(INDEX('2024'!$C$7:$AC$99,MATCH($C38,'2024'!$C$7:$C$99,0),19),0)</f>
        <v>195239639.51000002</v>
      </c>
      <c r="G38" s="87">
        <f t="shared" si="7"/>
        <v>0.98263241827086889</v>
      </c>
      <c r="H38" s="88">
        <f t="shared" si="8"/>
        <v>2.6819737009766888E-2</v>
      </c>
      <c r="I38" s="89">
        <f t="shared" si="9"/>
        <v>-3450771.9599999189</v>
      </c>
      <c r="J38" s="90">
        <f t="shared" si="10"/>
        <v>-1.7367581729131137E-2</v>
      </c>
      <c r="K38" s="91">
        <f>VLOOKUP($C38,'2024'!$C$110:$U$201,VLOOKUP($L$4,Master!$D$9:$G$20,4,FALSE),FALSE)</f>
        <v>25073471.49000001</v>
      </c>
      <c r="L38" s="92">
        <f>VLOOKUP($C38,'2024'!$C$8:$U$100,VLOOKUP($L$4,Master!$D$9:$G$20,4,FALSE),FALSE)</f>
        <v>22643722.729999982</v>
      </c>
      <c r="M38" s="92">
        <f t="shared" si="11"/>
        <v>0.90309484025899334</v>
      </c>
      <c r="N38" s="88">
        <f t="shared" si="12"/>
        <v>3.110529655068201E-3</v>
      </c>
      <c r="O38" s="92">
        <f t="shared" si="13"/>
        <v>-2429748.7600000277</v>
      </c>
      <c r="P38" s="93">
        <f t="shared" si="14"/>
        <v>-9.6905159741006677E-2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1168518.8499999996</v>
      </c>
      <c r="F39" s="86">
        <f>IFERROR(INDEX('2024'!$C$7:$AC$99,MATCH($C39,'2024'!$C$7:$C$99,0),19),0)</f>
        <v>1067400.6599999999</v>
      </c>
      <c r="G39" s="87">
        <f t="shared" si="7"/>
        <v>0.91346464800289717</v>
      </c>
      <c r="H39" s="88">
        <f t="shared" si="8"/>
        <v>1.4662701210214706E-4</v>
      </c>
      <c r="I39" s="89">
        <f t="shared" si="9"/>
        <v>-101118.18999999971</v>
      </c>
      <c r="J39" s="90">
        <f t="shared" si="10"/>
        <v>-8.6535351997102786E-2</v>
      </c>
      <c r="K39" s="91">
        <f>VLOOKUP($C39,'2024'!$C$110:$U$201,VLOOKUP($L$4,Master!$D$9:$G$20,4,FALSE),FALSE)</f>
        <v>82996.710000000036</v>
      </c>
      <c r="L39" s="92">
        <f>VLOOKUP($C39,'2024'!$C$8:$U$100,VLOOKUP($L$4,Master!$D$9:$G$20,4,FALSE),FALSE)</f>
        <v>80606.979999999967</v>
      </c>
      <c r="M39" s="92">
        <f t="shared" si="11"/>
        <v>0.97120693097352817</v>
      </c>
      <c r="N39" s="88">
        <f t="shared" si="12"/>
        <v>1.1072843661139877E-5</v>
      </c>
      <c r="O39" s="92">
        <f t="shared" si="13"/>
        <v>-2389.7300000000687</v>
      </c>
      <c r="P39" s="93">
        <f t="shared" si="14"/>
        <v>-2.8793069026471864E-2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854604.70000000007</v>
      </c>
      <c r="F40" s="86">
        <f>IFERROR(INDEX('2024'!$C$7:$AC$99,MATCH($C40,'2024'!$C$7:$C$99,0),19),0)</f>
        <v>725167.97</v>
      </c>
      <c r="G40" s="87">
        <f t="shared" si="7"/>
        <v>0.84854198672204817</v>
      </c>
      <c r="H40" s="88">
        <f t="shared" si="8"/>
        <v>9.9615089907551131E-5</v>
      </c>
      <c r="I40" s="89">
        <f t="shared" si="9"/>
        <v>-129436.7300000001</v>
      </c>
      <c r="J40" s="90">
        <f t="shared" si="10"/>
        <v>-0.15145801327795189</v>
      </c>
      <c r="K40" s="91">
        <f>VLOOKUP($C40,'2024'!$C$110:$U$201,VLOOKUP($L$4,Master!$D$9:$G$20,4,FALSE),FALSE)</f>
        <v>108564.05</v>
      </c>
      <c r="L40" s="92">
        <f>VLOOKUP($C40,'2024'!$C$8:$U$100,VLOOKUP($L$4,Master!$D$9:$G$20,4,FALSE),FALSE)</f>
        <v>71313.820000000007</v>
      </c>
      <c r="M40" s="92">
        <f t="shared" si="11"/>
        <v>0.65688245786703803</v>
      </c>
      <c r="N40" s="88">
        <f t="shared" si="12"/>
        <v>9.7962580875585545E-6</v>
      </c>
      <c r="O40" s="92">
        <f t="shared" si="13"/>
        <v>-37250.229999999996</v>
      </c>
      <c r="P40" s="93">
        <f t="shared" si="14"/>
        <v>-0.34311754213296203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529994.96000000008</v>
      </c>
      <c r="F41" s="86">
        <f>IFERROR(INDEX('2024'!$C$7:$AC$99,MATCH($C41,'2024'!$C$7:$C$99,0),19),0)</f>
        <v>443221.42000000004</v>
      </c>
      <c r="G41" s="87">
        <f t="shared" si="7"/>
        <v>0.83627478268849953</v>
      </c>
      <c r="H41" s="88">
        <f t="shared" si="8"/>
        <v>6.0884572166435435E-5</v>
      </c>
      <c r="I41" s="89">
        <f t="shared" si="9"/>
        <v>-86773.540000000037</v>
      </c>
      <c r="J41" s="90">
        <f t="shared" si="10"/>
        <v>-0.16372521731150053</v>
      </c>
      <c r="K41" s="91">
        <f>VLOOKUP($C41,'2024'!$C$110:$U$201,VLOOKUP($L$4,Master!$D$9:$G$20,4,FALSE),FALSE)</f>
        <v>54715.23</v>
      </c>
      <c r="L41" s="92">
        <f>VLOOKUP($C41,'2024'!$C$8:$U$100,VLOOKUP($L$4,Master!$D$9:$G$20,4,FALSE),FALSE)</f>
        <v>40733.619999999995</v>
      </c>
      <c r="M41" s="92">
        <f t="shared" si="11"/>
        <v>0.74446584616385592</v>
      </c>
      <c r="N41" s="88">
        <f t="shared" si="12"/>
        <v>5.5955080566506852E-6</v>
      </c>
      <c r="O41" s="92">
        <f t="shared" si="13"/>
        <v>-13981.610000000008</v>
      </c>
      <c r="P41" s="93">
        <f t="shared" si="14"/>
        <v>-0.25553415383614408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292363.81000000011</v>
      </c>
      <c r="F42" s="86">
        <f>IFERROR(INDEX('2024'!$C$7:$AC$99,MATCH($C42,'2024'!$C$7:$C$99,0),19),0)</f>
        <v>220571.57000000004</v>
      </c>
      <c r="G42" s="87">
        <f t="shared" si="7"/>
        <v>0.7544421110123033</v>
      </c>
      <c r="H42" s="88">
        <f t="shared" si="8"/>
        <v>3.0299541189884203E-5</v>
      </c>
      <c r="I42" s="89">
        <f t="shared" si="9"/>
        <v>-71792.240000000078</v>
      </c>
      <c r="J42" s="90">
        <f t="shared" si="10"/>
        <v>-0.2455578889876967</v>
      </c>
      <c r="K42" s="91">
        <f>VLOOKUP($C42,'2024'!$C$110:$U$201,VLOOKUP($L$4,Master!$D$9:$G$20,4,FALSE),FALSE)</f>
        <v>34348.190000000017</v>
      </c>
      <c r="L42" s="92">
        <f>VLOOKUP($C42,'2024'!$C$8:$U$100,VLOOKUP($L$4,Master!$D$9:$G$20,4,FALSE),FALSE)</f>
        <v>22491.200000000001</v>
      </c>
      <c r="M42" s="92">
        <f t="shared" si="11"/>
        <v>0.65480015104143741</v>
      </c>
      <c r="N42" s="88">
        <f t="shared" si="12"/>
        <v>3.0895778672198033E-6</v>
      </c>
      <c r="O42" s="92">
        <f t="shared" si="13"/>
        <v>-11856.990000000016</v>
      </c>
      <c r="P42" s="93">
        <f t="shared" si="14"/>
        <v>-0.34519984895856259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19812838.210000016</v>
      </c>
      <c r="F43" s="86">
        <f>IFERROR(INDEX('2024'!$C$7:$AC$99,MATCH($C43,'2024'!$C$7:$C$99,0),19),0)</f>
        <v>12364639.359999998</v>
      </c>
      <c r="G43" s="87">
        <f t="shared" si="7"/>
        <v>0.62407209047713652</v>
      </c>
      <c r="H43" s="88">
        <f t="shared" si="8"/>
        <v>1.6985094660494247E-3</v>
      </c>
      <c r="I43" s="89">
        <f t="shared" si="9"/>
        <v>-7448198.8500000183</v>
      </c>
      <c r="J43" s="90">
        <f t="shared" si="10"/>
        <v>-0.37592790952286348</v>
      </c>
      <c r="K43" s="91">
        <f>VLOOKUP($C43,'2024'!$C$110:$U$201,VLOOKUP($L$4,Master!$D$9:$G$20,4,FALSE),FALSE)</f>
        <v>2249799.100000002</v>
      </c>
      <c r="L43" s="92">
        <f>VLOOKUP($C43,'2024'!$C$8:$U$100,VLOOKUP($L$4,Master!$D$9:$G$20,4,FALSE),FALSE)</f>
        <v>1354198.3499999994</v>
      </c>
      <c r="M43" s="92">
        <f t="shared" si="11"/>
        <v>0.60191967807258795</v>
      </c>
      <c r="N43" s="88">
        <f t="shared" si="12"/>
        <v>1.8602392268912173E-4</v>
      </c>
      <c r="O43" s="92">
        <f t="shared" si="13"/>
        <v>-895600.75000000256</v>
      </c>
      <c r="P43" s="93">
        <f t="shared" si="14"/>
        <v>-0.398080321927412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1771563.66</v>
      </c>
      <c r="F44" s="86">
        <f>IFERROR(INDEX('2024'!$C$7:$AC$99,MATCH($C44,'2024'!$C$7:$C$99,0),19),0)</f>
        <v>1396446.49</v>
      </c>
      <c r="G44" s="87">
        <f t="shared" si="7"/>
        <v>0.78825645475252071</v>
      </c>
      <c r="H44" s="88">
        <f t="shared" si="8"/>
        <v>1.9182747778067778E-4</v>
      </c>
      <c r="I44" s="89">
        <f t="shared" si="9"/>
        <v>-375117.16999999993</v>
      </c>
      <c r="J44" s="90">
        <f t="shared" si="10"/>
        <v>-0.21174354524747924</v>
      </c>
      <c r="K44" s="91">
        <f>VLOOKUP($C44,'2024'!$C$110:$U$201,VLOOKUP($L$4,Master!$D$9:$G$20,4,FALSE),FALSE)</f>
        <v>229313.90999999995</v>
      </c>
      <c r="L44" s="92">
        <f>VLOOKUP($C44,'2024'!$C$8:$U$100,VLOOKUP($L$4,Master!$D$9:$G$20,4,FALSE),FALSE)</f>
        <v>160744.45000000001</v>
      </c>
      <c r="M44" s="92">
        <f t="shared" si="11"/>
        <v>0.70097993619314258</v>
      </c>
      <c r="N44" s="88">
        <f t="shared" si="12"/>
        <v>2.2081191532618105E-5</v>
      </c>
      <c r="O44" s="92">
        <f t="shared" si="13"/>
        <v>-68569.459999999934</v>
      </c>
      <c r="P44" s="93">
        <f t="shared" si="14"/>
        <v>-0.29902006380685736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891783.34000000008</v>
      </c>
      <c r="F45" s="86">
        <f>IFERROR(INDEX('2024'!$C$7:$AC$99,MATCH($C45,'2024'!$C$7:$C$99,0),19),0)</f>
        <v>346943.09</v>
      </c>
      <c r="G45" s="87">
        <f t="shared" si="7"/>
        <v>0.38904414832418827</v>
      </c>
      <c r="H45" s="88">
        <f t="shared" si="8"/>
        <v>4.7658981826174158E-5</v>
      </c>
      <c r="I45" s="89">
        <f t="shared" si="9"/>
        <v>-544840.25</v>
      </c>
      <c r="J45" s="90">
        <f t="shared" si="10"/>
        <v>-0.61095585167581168</v>
      </c>
      <c r="K45" s="91">
        <f>VLOOKUP($C45,'2024'!$C$110:$U$201,VLOOKUP($L$4,Master!$D$9:$G$20,4,FALSE),FALSE)</f>
        <v>91098.950000000012</v>
      </c>
      <c r="L45" s="92">
        <f>VLOOKUP($C45,'2024'!$C$8:$U$100,VLOOKUP($L$4,Master!$D$9:$G$20,4,FALSE),FALSE)</f>
        <v>39992.419999999984</v>
      </c>
      <c r="M45" s="92">
        <f t="shared" si="11"/>
        <v>0.43899979088672236</v>
      </c>
      <c r="N45" s="88">
        <f t="shared" si="12"/>
        <v>5.4936906740662366E-6</v>
      </c>
      <c r="O45" s="92">
        <f t="shared" si="13"/>
        <v>-51106.530000000028</v>
      </c>
      <c r="P45" s="93">
        <f t="shared" si="14"/>
        <v>-0.56100020911327764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6437514.0699999984</v>
      </c>
      <c r="F46" s="86">
        <f>IFERROR(INDEX('2024'!$C$7:$AC$99,MATCH($C46,'2024'!$C$7:$C$99,0),19),0)</f>
        <v>3736103.7300000004</v>
      </c>
      <c r="G46" s="87">
        <f t="shared" si="7"/>
        <v>0.58036435949879039</v>
      </c>
      <c r="H46" s="88">
        <f t="shared" si="8"/>
        <v>5.1322221108012704E-4</v>
      </c>
      <c r="I46" s="89">
        <f t="shared" si="9"/>
        <v>-2701410.339999998</v>
      </c>
      <c r="J46" s="90">
        <f t="shared" si="10"/>
        <v>-0.41963564050120961</v>
      </c>
      <c r="K46" s="91">
        <f>VLOOKUP($C46,'2024'!$C$110:$U$201,VLOOKUP($L$4,Master!$D$9:$G$20,4,FALSE),FALSE)</f>
        <v>759018.91999999969</v>
      </c>
      <c r="L46" s="92">
        <f>VLOOKUP($C46,'2024'!$C$8:$U$100,VLOOKUP($L$4,Master!$D$9:$G$20,4,FALSE),FALSE)</f>
        <v>213068.84000000003</v>
      </c>
      <c r="M46" s="92">
        <f t="shared" si="11"/>
        <v>0.28071611179336625</v>
      </c>
      <c r="N46" s="88">
        <f t="shared" si="12"/>
        <v>2.9268903938349111E-5</v>
      </c>
      <c r="O46" s="92">
        <f t="shared" si="13"/>
        <v>-545950.07999999961</v>
      </c>
      <c r="P46" s="93">
        <f t="shared" si="14"/>
        <v>-0.71928388820663369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49065335.739999995</v>
      </c>
      <c r="F47" s="86">
        <f>IFERROR(INDEX('2024'!$C$7:$AC$99,MATCH($C47,'2024'!$C$7:$C$99,0),19),0)</f>
        <v>53149536.140000008</v>
      </c>
      <c r="G47" s="87">
        <f t="shared" si="7"/>
        <v>1.0832400377660192</v>
      </c>
      <c r="H47" s="88">
        <f t="shared" si="8"/>
        <v>7.3010613267030242E-3</v>
      </c>
      <c r="I47" s="89">
        <f t="shared" si="9"/>
        <v>4084200.4000000134</v>
      </c>
      <c r="J47" s="90">
        <f t="shared" si="10"/>
        <v>8.3240037766019251E-2</v>
      </c>
      <c r="K47" s="91">
        <f>VLOOKUP($C47,'2024'!$C$110:$U$201,VLOOKUP($L$4,Master!$D$9:$G$20,4,FALSE),FALSE)</f>
        <v>9446655.2999999989</v>
      </c>
      <c r="L47" s="92">
        <f>VLOOKUP($C47,'2024'!$C$8:$U$100,VLOOKUP($L$4,Master!$D$9:$G$20,4,FALSE),FALSE)</f>
        <v>5647604.3799999999</v>
      </c>
      <c r="M47" s="92">
        <f t="shared" si="11"/>
        <v>0.5978416911221478</v>
      </c>
      <c r="N47" s="88">
        <f t="shared" si="12"/>
        <v>7.7580180227207159E-4</v>
      </c>
      <c r="O47" s="92">
        <f t="shared" si="13"/>
        <v>-3799050.919999999</v>
      </c>
      <c r="P47" s="93">
        <f t="shared" si="14"/>
        <v>-0.4021583088778522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691536.63</v>
      </c>
      <c r="F48" s="86">
        <f>IFERROR(INDEX('2024'!$C$7:$AC$99,MATCH($C48,'2024'!$C$7:$C$99,0),19),0)</f>
        <v>572041.09000000008</v>
      </c>
      <c r="G48" s="87">
        <f t="shared" si="7"/>
        <v>0.82720287716357133</v>
      </c>
      <c r="H48" s="88">
        <f t="shared" si="8"/>
        <v>7.8580311001827003E-5</v>
      </c>
      <c r="I48" s="89">
        <f t="shared" si="9"/>
        <v>-119495.53999999992</v>
      </c>
      <c r="J48" s="90">
        <f t="shared" si="10"/>
        <v>-0.17279712283642867</v>
      </c>
      <c r="K48" s="91">
        <f>VLOOKUP($C48,'2024'!$C$110:$U$201,VLOOKUP($L$4,Master!$D$9:$G$20,4,FALSE),FALSE)</f>
        <v>100654.73000000001</v>
      </c>
      <c r="L48" s="92">
        <f>VLOOKUP($C48,'2024'!$C$8:$U$100,VLOOKUP($L$4,Master!$D$9:$G$20,4,FALSE),FALSE)</f>
        <v>54107.219999999994</v>
      </c>
      <c r="M48" s="92">
        <f t="shared" si="11"/>
        <v>0.53755268132953105</v>
      </c>
      <c r="N48" s="88">
        <f t="shared" si="12"/>
        <v>7.4326167287113471E-6</v>
      </c>
      <c r="O48" s="92">
        <f t="shared" si="13"/>
        <v>-46547.510000000017</v>
      </c>
      <c r="P48" s="93">
        <f t="shared" si="14"/>
        <v>-0.46244731867046895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548016.12000000011</v>
      </c>
      <c r="F49" s="86">
        <f>IFERROR(INDEX('2024'!$C$7:$AC$99,MATCH($C49,'2024'!$C$7:$C$99,0),19),0)</f>
        <v>455133.62999999995</v>
      </c>
      <c r="G49" s="87">
        <f t="shared" si="7"/>
        <v>0.83051139079631431</v>
      </c>
      <c r="H49" s="88">
        <f t="shared" si="8"/>
        <v>6.2520932181271197E-5</v>
      </c>
      <c r="I49" s="89">
        <f t="shared" si="9"/>
        <v>-92882.490000000165</v>
      </c>
      <c r="J49" s="90">
        <f t="shared" si="10"/>
        <v>-0.16948860920368575</v>
      </c>
      <c r="K49" s="91">
        <f>VLOOKUP($C49,'2024'!$C$110:$U$201,VLOOKUP($L$4,Master!$D$9:$G$20,4,FALSE),FALSE)</f>
        <v>70441.950000000012</v>
      </c>
      <c r="L49" s="92">
        <f>VLOOKUP($C49,'2024'!$C$8:$U$100,VLOOKUP($L$4,Master!$D$9:$G$20,4,FALSE),FALSE)</f>
        <v>57565.320000000007</v>
      </c>
      <c r="M49" s="92">
        <f t="shared" si="11"/>
        <v>0.81720224951183207</v>
      </c>
      <c r="N49" s="88">
        <f t="shared" si="12"/>
        <v>7.907650040523649E-6</v>
      </c>
      <c r="O49" s="92">
        <f t="shared" si="13"/>
        <v>-12876.630000000005</v>
      </c>
      <c r="P49" s="93">
        <f t="shared" si="14"/>
        <v>-0.18279775048816796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441220.64000000007</v>
      </c>
      <c r="F50" s="86">
        <f>IFERROR(INDEX('2024'!$C$7:$AC$99,MATCH($C50,'2024'!$C$7:$C$99,0),19),0)</f>
        <v>358704.55999999994</v>
      </c>
      <c r="G50" s="87">
        <f t="shared" si="7"/>
        <v>0.81298227571584114</v>
      </c>
      <c r="H50" s="88">
        <f t="shared" si="8"/>
        <v>4.9274634943747675E-5</v>
      </c>
      <c r="I50" s="89">
        <f t="shared" si="9"/>
        <v>-82516.080000000133</v>
      </c>
      <c r="J50" s="90">
        <f t="shared" si="10"/>
        <v>-0.18701772428415886</v>
      </c>
      <c r="K50" s="91">
        <f>VLOOKUP($C50,'2024'!$C$110:$U$201,VLOOKUP($L$4,Master!$D$9:$G$20,4,FALSE),FALSE)</f>
        <v>45308.83</v>
      </c>
      <c r="L50" s="92">
        <f>VLOOKUP($C50,'2024'!$C$8:$U$100,VLOOKUP($L$4,Master!$D$9:$G$20,4,FALSE),FALSE)</f>
        <v>31542.259999999995</v>
      </c>
      <c r="M50" s="92">
        <f t="shared" si="11"/>
        <v>0.69616143255078522</v>
      </c>
      <c r="N50" s="88">
        <f t="shared" si="12"/>
        <v>4.3329065758204313E-6</v>
      </c>
      <c r="O50" s="92">
        <f t="shared" si="13"/>
        <v>-13766.570000000007</v>
      </c>
      <c r="P50" s="93">
        <f t="shared" si="14"/>
        <v>-0.30383856744921478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2860758.3700000034</v>
      </c>
      <c r="F51" s="86">
        <f>IFERROR(INDEX('2024'!$C$7:$AC$99,MATCH($C51,'2024'!$C$7:$C$99,0),19),0)</f>
        <v>2356898.65</v>
      </c>
      <c r="G51" s="87">
        <f t="shared" si="7"/>
        <v>0.82387197559785419</v>
      </c>
      <c r="H51" s="88">
        <f t="shared" si="8"/>
        <v>3.2376315644875475E-4</v>
      </c>
      <c r="I51" s="89">
        <f t="shared" si="9"/>
        <v>-503859.72000000346</v>
      </c>
      <c r="J51" s="90">
        <f t="shared" si="10"/>
        <v>-0.17612802440214581</v>
      </c>
      <c r="K51" s="91">
        <f>VLOOKUP($C51,'2024'!$C$110:$U$201,VLOOKUP($L$4,Master!$D$9:$G$20,4,FALSE),FALSE)</f>
        <v>350435.58000000037</v>
      </c>
      <c r="L51" s="92">
        <f>VLOOKUP($C51,'2024'!$C$8:$U$100,VLOOKUP($L$4,Master!$D$9:$G$20,4,FALSE),FALSE)</f>
        <v>192887.13999999996</v>
      </c>
      <c r="M51" s="92">
        <f t="shared" si="11"/>
        <v>0.55042110735445227</v>
      </c>
      <c r="N51" s="88">
        <f t="shared" si="12"/>
        <v>2.6496578155693224E-5</v>
      </c>
      <c r="O51" s="92">
        <f t="shared" si="13"/>
        <v>-157548.44000000041</v>
      </c>
      <c r="P51" s="93">
        <f t="shared" si="14"/>
        <v>-0.44957889264554773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1101174.79</v>
      </c>
      <c r="F52" s="86">
        <f>IFERROR(INDEX('2024'!$C$7:$AC$99,MATCH($C52,'2024'!$C$7:$C$99,0),19),0)</f>
        <v>787741.92999999993</v>
      </c>
      <c r="G52" s="87">
        <f t="shared" si="7"/>
        <v>0.71536502393048784</v>
      </c>
      <c r="H52" s="88">
        <f t="shared" si="8"/>
        <v>1.0821076830089152E-4</v>
      </c>
      <c r="I52" s="89">
        <f t="shared" si="9"/>
        <v>-313432.8600000001</v>
      </c>
      <c r="J52" s="90">
        <f t="shared" si="10"/>
        <v>-0.28463497606951216</v>
      </c>
      <c r="K52" s="91">
        <f>VLOOKUP($C52,'2024'!$C$110:$U$201,VLOOKUP($L$4,Master!$D$9:$G$20,4,FALSE),FALSE)</f>
        <v>135785.07999999999</v>
      </c>
      <c r="L52" s="92">
        <f>VLOOKUP($C52,'2024'!$C$8:$U$100,VLOOKUP($L$4,Master!$D$9:$G$20,4,FALSE),FALSE)</f>
        <v>88092.47</v>
      </c>
      <c r="M52" s="92">
        <f t="shared" si="11"/>
        <v>0.6487639879138416</v>
      </c>
      <c r="N52" s="88">
        <f t="shared" si="12"/>
        <v>1.2101112683214967E-5</v>
      </c>
      <c r="O52" s="92">
        <f t="shared" si="13"/>
        <v>-47692.609999999986</v>
      </c>
      <c r="P52" s="93">
        <f t="shared" si="14"/>
        <v>-0.35123601208615846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74029734.370000005</v>
      </c>
      <c r="F53" s="86">
        <f>IFERROR(INDEX('2024'!$C$7:$AC$99,MATCH($C53,'2024'!$C$7:$C$99,0),19),0)</f>
        <v>47908608.969999999</v>
      </c>
      <c r="G53" s="87">
        <f t="shared" si="7"/>
        <v>0.64715359818195706</v>
      </c>
      <c r="H53" s="88">
        <f t="shared" si="8"/>
        <v>6.5811240806626647E-3</v>
      </c>
      <c r="I53" s="89">
        <f t="shared" si="9"/>
        <v>-26121125.400000006</v>
      </c>
      <c r="J53" s="90">
        <f t="shared" si="10"/>
        <v>-0.35284640181804294</v>
      </c>
      <c r="K53" s="91">
        <f>VLOOKUP($C53,'2024'!$C$110:$U$201,VLOOKUP($L$4,Master!$D$9:$G$20,4,FALSE),FALSE)</f>
        <v>10491847.73</v>
      </c>
      <c r="L53" s="92">
        <f>VLOOKUP($C53,'2024'!$C$8:$U$100,VLOOKUP($L$4,Master!$D$9:$G$20,4,FALSE),FALSE)</f>
        <v>4389332.17</v>
      </c>
      <c r="M53" s="92">
        <f t="shared" si="11"/>
        <v>0.41835644997489874</v>
      </c>
      <c r="N53" s="88">
        <f t="shared" si="12"/>
        <v>6.0295509018228771E-4</v>
      </c>
      <c r="O53" s="92">
        <f t="shared" si="13"/>
        <v>-6102515.5600000005</v>
      </c>
      <c r="P53" s="93">
        <f t="shared" si="14"/>
        <v>-0.58164355002510126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13228225.469999999</v>
      </c>
      <c r="F54" s="86">
        <f>IFERROR(INDEX('2024'!$C$7:$AC$99,MATCH($C54,'2024'!$C$7:$C$99,0),19),0)</f>
        <v>12070157.889999999</v>
      </c>
      <c r="G54" s="87">
        <f t="shared" si="7"/>
        <v>0.91245480486960584</v>
      </c>
      <c r="H54" s="88">
        <f t="shared" si="8"/>
        <v>1.6580570476805361E-3</v>
      </c>
      <c r="I54" s="89">
        <f t="shared" si="9"/>
        <v>-1158067.58</v>
      </c>
      <c r="J54" s="90">
        <f t="shared" si="10"/>
        <v>-8.7545195130394174E-2</v>
      </c>
      <c r="K54" s="91">
        <f>VLOOKUP($C54,'2024'!$C$110:$U$201,VLOOKUP($L$4,Master!$D$9:$G$20,4,FALSE),FALSE)</f>
        <v>2536569.69</v>
      </c>
      <c r="L54" s="92">
        <f>VLOOKUP($C54,'2024'!$C$8:$U$100,VLOOKUP($L$4,Master!$D$9:$G$20,4,FALSE),FALSE)</f>
        <v>1184413.78</v>
      </c>
      <c r="M54" s="92">
        <f t="shared" si="11"/>
        <v>0.46693524119181606</v>
      </c>
      <c r="N54" s="88">
        <f t="shared" si="12"/>
        <v>1.6270090525708479E-4</v>
      </c>
      <c r="O54" s="92">
        <f t="shared" si="13"/>
        <v>-1352155.91</v>
      </c>
      <c r="P54" s="93">
        <f t="shared" si="14"/>
        <v>-0.53306475880818394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41616.68</v>
      </c>
      <c r="F55" s="86">
        <f>IFERROR(INDEX('2024'!$C$7:$AC$99,MATCH($C55,'2024'!$C$7:$C$99,0),19),0)</f>
        <v>36484.75</v>
      </c>
      <c r="G55" s="87">
        <f t="shared" si="7"/>
        <v>0.87668574235138408</v>
      </c>
      <c r="H55" s="88">
        <f t="shared" si="8"/>
        <v>5.0118480157149333E-6</v>
      </c>
      <c r="I55" s="89">
        <f t="shared" si="9"/>
        <v>-5131.93</v>
      </c>
      <c r="J55" s="90">
        <f t="shared" si="10"/>
        <v>-0.12331425764861589</v>
      </c>
      <c r="K55" s="91">
        <f>VLOOKUP($C55,'2024'!$C$110:$U$201,VLOOKUP($L$4,Master!$D$9:$G$20,4,FALSE),FALSE)</f>
        <v>5851.1200000000008</v>
      </c>
      <c r="L55" s="92">
        <f>VLOOKUP($C55,'2024'!$C$8:$U$100,VLOOKUP($L$4,Master!$D$9:$G$20,4,FALSE),FALSE)</f>
        <v>3655.48</v>
      </c>
      <c r="M55" s="92">
        <f t="shared" si="11"/>
        <v>0.6247487660482095</v>
      </c>
      <c r="N55" s="88">
        <f t="shared" si="12"/>
        <v>5.0214706649999315E-7</v>
      </c>
      <c r="O55" s="92">
        <f t="shared" si="13"/>
        <v>-2195.6400000000008</v>
      </c>
      <c r="P55" s="93">
        <f t="shared" si="14"/>
        <v>-0.3752512339517905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30643533.810000002</v>
      </c>
      <c r="F56" s="86">
        <f>IFERROR(INDEX('2024'!$C$7:$AC$99,MATCH($C56,'2024'!$C$7:$C$99,0),19),0)</f>
        <v>26884635.390000001</v>
      </c>
      <c r="G56" s="87">
        <f t="shared" si="7"/>
        <v>0.8773346950352916</v>
      </c>
      <c r="H56" s="88">
        <f t="shared" si="8"/>
        <v>3.693096609750402E-3</v>
      </c>
      <c r="I56" s="89">
        <f t="shared" si="9"/>
        <v>-3758898.4200000018</v>
      </c>
      <c r="J56" s="90">
        <f t="shared" si="10"/>
        <v>-0.12266530496470836</v>
      </c>
      <c r="K56" s="91">
        <f>VLOOKUP($C56,'2024'!$C$110:$U$201,VLOOKUP($L$4,Master!$D$9:$G$20,4,FALSE),FALSE)</f>
        <v>3535952.4300000006</v>
      </c>
      <c r="L56" s="92">
        <f>VLOOKUP($C56,'2024'!$C$8:$U$100,VLOOKUP($L$4,Master!$D$9:$G$20,4,FALSE),FALSE)</f>
        <v>4605032.9000000004</v>
      </c>
      <c r="M56" s="92">
        <f t="shared" si="11"/>
        <v>1.3023458293526873</v>
      </c>
      <c r="N56" s="88">
        <f t="shared" si="12"/>
        <v>6.3258553237083954E-4</v>
      </c>
      <c r="O56" s="92">
        <f t="shared" si="13"/>
        <v>1069080.4699999997</v>
      </c>
      <c r="P56" s="93">
        <f t="shared" si="14"/>
        <v>0.30234582935268717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4211861.9300000006</v>
      </c>
      <c r="F57" s="86">
        <f>IFERROR(INDEX('2024'!$C$7:$AC$99,MATCH($C57,'2024'!$C$7:$C$99,0),19),0)</f>
        <v>4504165.4700000007</v>
      </c>
      <c r="G57" s="87">
        <f t="shared" si="7"/>
        <v>1.0694000764645197</v>
      </c>
      <c r="H57" s="88">
        <f t="shared" si="8"/>
        <v>6.1872954517356497E-4</v>
      </c>
      <c r="I57" s="89">
        <f t="shared" si="9"/>
        <v>292303.54000000004</v>
      </c>
      <c r="J57" s="90">
        <f t="shared" si="10"/>
        <v>6.9400076464519816E-2</v>
      </c>
      <c r="K57" s="91">
        <f>VLOOKUP($C57,'2024'!$C$110:$U$201,VLOOKUP($L$4,Master!$D$9:$G$20,4,FALSE),FALSE)</f>
        <v>584316.47</v>
      </c>
      <c r="L57" s="92">
        <f>VLOOKUP($C57,'2024'!$C$8:$U$100,VLOOKUP($L$4,Master!$D$9:$G$20,4,FALSE),FALSE)</f>
        <v>520335.94000000024</v>
      </c>
      <c r="M57" s="92">
        <f t="shared" si="11"/>
        <v>0.89050363410088418</v>
      </c>
      <c r="N57" s="88">
        <f t="shared" si="12"/>
        <v>7.1477662541038817E-5</v>
      </c>
      <c r="O57" s="92">
        <f t="shared" si="13"/>
        <v>-63980.529999999737</v>
      </c>
      <c r="P57" s="93">
        <f t="shared" si="14"/>
        <v>-0.10949636589911584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421215.76000000007</v>
      </c>
      <c r="F58" s="86">
        <f>IFERROR(INDEX('2024'!$C$7:$AC$99,MATCH($C58,'2024'!$C$7:$C$99,0),19),0)</f>
        <v>170646.19</v>
      </c>
      <c r="G58" s="87">
        <f t="shared" si="7"/>
        <v>0.40512774260868106</v>
      </c>
      <c r="H58" s="88">
        <f t="shared" si="8"/>
        <v>2.3441376705084001E-5</v>
      </c>
      <c r="I58" s="89">
        <f t="shared" si="9"/>
        <v>-250569.57000000007</v>
      </c>
      <c r="J58" s="90">
        <f t="shared" si="10"/>
        <v>-0.59487225739131899</v>
      </c>
      <c r="K58" s="91">
        <f>VLOOKUP($C58,'2024'!$C$110:$U$201,VLOOKUP($L$4,Master!$D$9:$G$20,4,FALSE),FALSE)</f>
        <v>70723.960000000006</v>
      </c>
      <c r="L58" s="92">
        <f>VLOOKUP($C58,'2024'!$C$8:$U$100,VLOOKUP($L$4,Master!$D$9:$G$20,4,FALSE),FALSE)</f>
        <v>29442.629999999997</v>
      </c>
      <c r="M58" s="92">
        <f t="shared" si="11"/>
        <v>0.41630347056358263</v>
      </c>
      <c r="N58" s="88">
        <f t="shared" si="12"/>
        <v>4.0444839759880207E-6</v>
      </c>
      <c r="O58" s="92">
        <f t="shared" si="13"/>
        <v>-41281.330000000009</v>
      </c>
      <c r="P58" s="93">
        <f t="shared" si="14"/>
        <v>-0.58369652943641737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3321314.4299999997</v>
      </c>
      <c r="F59" s="86">
        <f>IFERROR(INDEX('2024'!$C$7:$AC$99,MATCH($C59,'2024'!$C$7:$C$99,0),19),0)</f>
        <v>2295928.13</v>
      </c>
      <c r="G59" s="87">
        <f t="shared" si="7"/>
        <v>0.6912709345618927</v>
      </c>
      <c r="H59" s="88">
        <f t="shared" si="8"/>
        <v>3.1538773987939065E-4</v>
      </c>
      <c r="I59" s="89">
        <f t="shared" si="9"/>
        <v>-1025386.2999999998</v>
      </c>
      <c r="J59" s="90">
        <f t="shared" si="10"/>
        <v>-0.30872906543810724</v>
      </c>
      <c r="K59" s="91">
        <f>VLOOKUP($C59,'2024'!$C$110:$U$201,VLOOKUP($L$4,Master!$D$9:$G$20,4,FALSE),FALSE)</f>
        <v>408372.49</v>
      </c>
      <c r="L59" s="92">
        <f>VLOOKUP($C59,'2024'!$C$8:$U$100,VLOOKUP($L$4,Master!$D$9:$G$20,4,FALSE),FALSE)</f>
        <v>408977.25</v>
      </c>
      <c r="M59" s="92">
        <f t="shared" si="11"/>
        <v>1.0014809028884391</v>
      </c>
      <c r="N59" s="88">
        <f t="shared" si="12"/>
        <v>5.6180508812176326E-5</v>
      </c>
      <c r="O59" s="92">
        <f t="shared" si="13"/>
        <v>604.76000000000931</v>
      </c>
      <c r="P59" s="93">
        <f t="shared" si="14"/>
        <v>1.4809028884389577E-3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3759325.49</v>
      </c>
      <c r="F60" s="86">
        <f>IFERROR(INDEX('2024'!$C$7:$AC$99,MATCH($C60,'2024'!$C$7:$C$99,0),19),0)</f>
        <v>1540780.8599999999</v>
      </c>
      <c r="G60" s="87">
        <f t="shared" si="7"/>
        <v>0.40985566801772194</v>
      </c>
      <c r="H60" s="88">
        <f t="shared" si="8"/>
        <v>2.1165444455128644E-4</v>
      </c>
      <c r="I60" s="89">
        <f t="shared" si="9"/>
        <v>-2218544.6300000004</v>
      </c>
      <c r="J60" s="90">
        <f t="shared" si="10"/>
        <v>-0.59014433198227811</v>
      </c>
      <c r="K60" s="91">
        <f>VLOOKUP($C60,'2024'!$C$110:$U$201,VLOOKUP($L$4,Master!$D$9:$G$20,4,FALSE),FALSE)</f>
        <v>429657.3</v>
      </c>
      <c r="L60" s="92">
        <f>VLOOKUP($C60,'2024'!$C$8:$U$100,VLOOKUP($L$4,Master!$D$9:$G$20,4,FALSE),FALSE)</f>
        <v>109231.52000000002</v>
      </c>
      <c r="M60" s="92">
        <f t="shared" si="11"/>
        <v>0.25422940562164315</v>
      </c>
      <c r="N60" s="88">
        <f t="shared" si="12"/>
        <v>1.5004948006099155E-5</v>
      </c>
      <c r="O60" s="92">
        <f t="shared" si="13"/>
        <v>-320425.77999999997</v>
      </c>
      <c r="P60" s="93">
        <f t="shared" si="14"/>
        <v>-0.7457705943783568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3210746.04</v>
      </c>
      <c r="F61" s="86">
        <f>IFERROR(INDEX('2024'!$C$7:$AC$99,MATCH($C61,'2024'!$C$7:$C$99,0),19),0)</f>
        <v>2556666.42</v>
      </c>
      <c r="G61" s="87">
        <f t="shared" si="7"/>
        <v>0.7962842243356002</v>
      </c>
      <c r="H61" s="88">
        <f t="shared" si="8"/>
        <v>3.5120491503770759E-4</v>
      </c>
      <c r="I61" s="89">
        <f t="shared" si="9"/>
        <v>-654079.62000000011</v>
      </c>
      <c r="J61" s="90">
        <f t="shared" si="10"/>
        <v>-0.20371577566439983</v>
      </c>
      <c r="K61" s="91">
        <f>VLOOKUP($C61,'2024'!$C$110:$U$201,VLOOKUP($L$4,Master!$D$9:$G$20,4,FALSE),FALSE)</f>
        <v>382324.18</v>
      </c>
      <c r="L61" s="92">
        <f>VLOOKUP($C61,'2024'!$C$8:$U$100,VLOOKUP($L$4,Master!$D$9:$G$20,4,FALSE),FALSE)</f>
        <v>615611.35</v>
      </c>
      <c r="M61" s="92">
        <f t="shared" si="11"/>
        <v>1.6101815741813661</v>
      </c>
      <c r="N61" s="88">
        <f t="shared" si="12"/>
        <v>8.4565483467725314E-5</v>
      </c>
      <c r="O61" s="92">
        <f t="shared" si="13"/>
        <v>233287.16999999998</v>
      </c>
      <c r="P61" s="93">
        <f t="shared" si="14"/>
        <v>0.6101815741813662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5208202.66</v>
      </c>
      <c r="F62" s="86">
        <f>IFERROR(INDEX('2024'!$C$7:$AC$99,MATCH($C62,'2024'!$C$7:$C$99,0),19),0)</f>
        <v>6248906.4099999992</v>
      </c>
      <c r="G62" s="87">
        <f t="shared" si="7"/>
        <v>1.199820133343275</v>
      </c>
      <c r="H62" s="88">
        <f t="shared" si="8"/>
        <v>8.5840163880379671E-4</v>
      </c>
      <c r="I62" s="89">
        <f t="shared" si="9"/>
        <v>1040703.7499999991</v>
      </c>
      <c r="J62" s="90">
        <f t="shared" si="10"/>
        <v>0.19982013334327489</v>
      </c>
      <c r="K62" s="91">
        <f>VLOOKUP($C62,'2024'!$C$110:$U$201,VLOOKUP($L$4,Master!$D$9:$G$20,4,FALSE),FALSE)</f>
        <v>687880.36999999988</v>
      </c>
      <c r="L62" s="92">
        <f>VLOOKUP($C62,'2024'!$C$8:$U$100,VLOOKUP($L$4,Master!$D$9:$G$20,4,FALSE),FALSE)</f>
        <v>723879.22999999986</v>
      </c>
      <c r="M62" s="92">
        <f t="shared" si="11"/>
        <v>1.0523330241274365</v>
      </c>
      <c r="N62" s="88">
        <f t="shared" si="12"/>
        <v>9.9438057887000822E-5</v>
      </c>
      <c r="O62" s="92">
        <f t="shared" si="13"/>
        <v>35998.859999999986</v>
      </c>
      <c r="P62" s="93">
        <f t="shared" si="14"/>
        <v>5.2333024127436567E-2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4703555.16</v>
      </c>
      <c r="F63" s="86">
        <f>IFERROR(INDEX('2024'!$C$7:$AC$99,MATCH($C63,'2024'!$C$7:$C$99,0),19),0)</f>
        <v>3565695.4200000004</v>
      </c>
      <c r="G63" s="87">
        <f t="shared" si="7"/>
        <v>0.7580851714727207</v>
      </c>
      <c r="H63" s="88">
        <f t="shared" si="8"/>
        <v>4.8981351154580547E-4</v>
      </c>
      <c r="I63" s="89">
        <f t="shared" si="9"/>
        <v>-1137859.7399999998</v>
      </c>
      <c r="J63" s="90">
        <f t="shared" si="10"/>
        <v>-0.2419148285272793</v>
      </c>
      <c r="K63" s="91">
        <f>VLOOKUP($C63,'2024'!$C$110:$U$201,VLOOKUP($L$4,Master!$D$9:$G$20,4,FALSE),FALSE)</f>
        <v>584940.2300000001</v>
      </c>
      <c r="L63" s="92">
        <f>VLOOKUP($C63,'2024'!$C$8:$U$100,VLOOKUP($L$4,Master!$D$9:$G$20,4,FALSE),FALSE)</f>
        <v>521849.17</v>
      </c>
      <c r="M63" s="92">
        <f t="shared" si="11"/>
        <v>0.89214101413404223</v>
      </c>
      <c r="N63" s="88">
        <f t="shared" si="12"/>
        <v>7.1685532370839458E-5</v>
      </c>
      <c r="O63" s="92">
        <f t="shared" si="13"/>
        <v>-63091.060000000114</v>
      </c>
      <c r="P63" s="93">
        <f t="shared" si="14"/>
        <v>-0.1078589858659578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15705481.439999999</v>
      </c>
      <c r="F64" s="86">
        <f>IFERROR(INDEX('2024'!$C$7:$AC$99,MATCH($C64,'2024'!$C$7:$C$99,0),19),0)</f>
        <v>11648499.529999999</v>
      </c>
      <c r="G64" s="87">
        <f t="shared" si="7"/>
        <v>0.74168369651710597</v>
      </c>
      <c r="H64" s="88">
        <f t="shared" si="8"/>
        <v>1.600134556369081E-3</v>
      </c>
      <c r="I64" s="89">
        <f t="shared" si="9"/>
        <v>-4056981.91</v>
      </c>
      <c r="J64" s="90">
        <f t="shared" si="10"/>
        <v>-0.25831630348289408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1791709.6800000004</v>
      </c>
      <c r="M64" s="92">
        <f t="shared" si="11"/>
        <v>0.91265444454913836</v>
      </c>
      <c r="N64" s="88">
        <f t="shared" si="12"/>
        <v>2.4612410951000736E-4</v>
      </c>
      <c r="O64" s="92">
        <f t="shared" si="13"/>
        <v>-171475.49999999977</v>
      </c>
      <c r="P64" s="93">
        <f t="shared" si="14"/>
        <v>-8.7345555450861617E-2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162890424.98000005</v>
      </c>
      <c r="F66" s="86">
        <f>IFERROR(INDEX('2024'!$C$7:$AC$99,MATCH($C66,'2024'!$C$7:$C$99,0),19),0)</f>
        <v>156546515.11000001</v>
      </c>
      <c r="G66" s="87">
        <f t="shared" si="7"/>
        <v>0.96105412659596812</v>
      </c>
      <c r="H66" s="88">
        <f t="shared" si="8"/>
        <v>2.1504528361058838E-2</v>
      </c>
      <c r="I66" s="89">
        <f t="shared" si="9"/>
        <v>-6343909.8700000346</v>
      </c>
      <c r="J66" s="90">
        <f t="shared" si="10"/>
        <v>-3.8945873404031883E-2</v>
      </c>
      <c r="K66" s="91">
        <f>VLOOKUP($C66,'2024'!$C$110:$U$201,VLOOKUP($L$4,Master!$D$9:$G$20,4,FALSE),FALSE)</f>
        <v>19918343.860000007</v>
      </c>
      <c r="L66" s="92">
        <f>VLOOKUP($C66,'2024'!$C$8:$U$100,VLOOKUP($L$4,Master!$D$9:$G$20,4,FALSE),FALSE)</f>
        <v>20120865.670000002</v>
      </c>
      <c r="M66" s="92">
        <f t="shared" si="11"/>
        <v>1.0101676028601303</v>
      </c>
      <c r="N66" s="88">
        <f t="shared" si="12"/>
        <v>2.763969074275039E-3</v>
      </c>
      <c r="O66" s="92">
        <f t="shared" si="13"/>
        <v>202521.80999999493</v>
      </c>
      <c r="P66" s="93">
        <f t="shared" si="14"/>
        <v>1.0167602860130303E-2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52701.859999999993</v>
      </c>
      <c r="F67" s="86">
        <f>IFERROR(INDEX('2024'!$C$7:$AC$99,MATCH($C67,'2024'!$C$7:$C$99,0),19),0)</f>
        <v>34439.630000000005</v>
      </c>
      <c r="G67" s="87">
        <f t="shared" si="7"/>
        <v>0.65348035154736495</v>
      </c>
      <c r="H67" s="88">
        <f t="shared" si="8"/>
        <v>4.7309133618143607E-6</v>
      </c>
      <c r="I67" s="89">
        <f t="shared" si="9"/>
        <v>-18262.229999999989</v>
      </c>
      <c r="J67" s="90">
        <f t="shared" si="10"/>
        <v>-0.34651964845263511</v>
      </c>
      <c r="K67" s="91">
        <f>VLOOKUP($C67,'2024'!$C$110:$U$201,VLOOKUP($L$4,Master!$D$9:$G$20,4,FALSE),FALSE)</f>
        <v>5786.92</v>
      </c>
      <c r="L67" s="92">
        <f>VLOOKUP($C67,'2024'!$C$8:$U$100,VLOOKUP($L$4,Master!$D$9:$G$20,4,FALSE),FALSE)</f>
        <v>1550.0000000000002</v>
      </c>
      <c r="M67" s="92">
        <f t="shared" si="11"/>
        <v>0.26784541690571156</v>
      </c>
      <c r="N67" s="88">
        <f t="shared" si="12"/>
        <v>2.1292086212343918E-7</v>
      </c>
      <c r="O67" s="92">
        <f t="shared" si="13"/>
        <v>-4236.92</v>
      </c>
      <c r="P67" s="93">
        <f t="shared" si="14"/>
        <v>-0.73215458309428849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269035.30000000005</v>
      </c>
      <c r="F68" s="86">
        <f>IFERROR(INDEX('2024'!$C$7:$AC$99,MATCH($C68,'2024'!$C$7:$C$99,0),19),0)</f>
        <v>231119.91000000003</v>
      </c>
      <c r="G68" s="87">
        <f t="shared" si="7"/>
        <v>0.85906908870322962</v>
      </c>
      <c r="H68" s="88">
        <f t="shared" si="8"/>
        <v>3.1748548703930113E-5</v>
      </c>
      <c r="I68" s="89">
        <f t="shared" si="9"/>
        <v>-37915.390000000014</v>
      </c>
      <c r="J68" s="90">
        <f t="shared" si="10"/>
        <v>-0.14093091129677038</v>
      </c>
      <c r="K68" s="91">
        <f>VLOOKUP($C68,'2024'!$C$110:$U$201,VLOOKUP($L$4,Master!$D$9:$G$20,4,FALSE),FALSE)</f>
        <v>32184.200000000012</v>
      </c>
      <c r="L68" s="92">
        <f>VLOOKUP($C68,'2024'!$C$8:$U$100,VLOOKUP($L$4,Master!$D$9:$G$20,4,FALSE),FALSE)</f>
        <v>23318.690000000006</v>
      </c>
      <c r="M68" s="92">
        <f t="shared" si="11"/>
        <v>0.72453843811559704</v>
      </c>
      <c r="N68" s="88">
        <f t="shared" si="12"/>
        <v>3.2032487602511101E-6</v>
      </c>
      <c r="O68" s="92">
        <f t="shared" si="13"/>
        <v>-8865.5100000000057</v>
      </c>
      <c r="P68" s="93">
        <f t="shared" si="14"/>
        <v>-0.27546156188440296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1412171.9799999988</v>
      </c>
      <c r="F69" s="86">
        <f>IFERROR(INDEX('2024'!$C$7:$AC$99,MATCH($C69,'2024'!$C$7:$C$99,0),19),0)</f>
        <v>1412781.24</v>
      </c>
      <c r="G69" s="87">
        <f t="shared" si="7"/>
        <v>1.0004314347038674</v>
      </c>
      <c r="H69" s="88">
        <f t="shared" si="8"/>
        <v>1.94071354588788E-4</v>
      </c>
      <c r="I69" s="89">
        <f t="shared" si="9"/>
        <v>609.26000000117347</v>
      </c>
      <c r="J69" s="90">
        <f t="shared" si="10"/>
        <v>4.3143470386742411E-4</v>
      </c>
      <c r="K69" s="91">
        <f>VLOOKUP($C69,'2024'!$C$110:$U$201,VLOOKUP($L$4,Master!$D$9:$G$20,4,FALSE),FALSE)</f>
        <v>161548.95999999982</v>
      </c>
      <c r="L69" s="92">
        <f>VLOOKUP($C69,'2024'!$C$8:$U$100,VLOOKUP($L$4,Master!$D$9:$G$20,4,FALSE),FALSE)</f>
        <v>259656.93</v>
      </c>
      <c r="M69" s="92">
        <f t="shared" si="11"/>
        <v>1.6072955839517649</v>
      </c>
      <c r="N69" s="88">
        <f t="shared" si="12"/>
        <v>3.5668630575435798E-5</v>
      </c>
      <c r="O69" s="92">
        <f t="shared" si="13"/>
        <v>98107.970000000176</v>
      </c>
      <c r="P69" s="93">
        <f t="shared" si="14"/>
        <v>0.60729558395176475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7679271.5800000001</v>
      </c>
      <c r="F70" s="86">
        <f>IFERROR(INDEX('2024'!$C$7:$AC$99,MATCH($C70,'2024'!$C$7:$C$99,0),19),0)</f>
        <v>5327834.0999999996</v>
      </c>
      <c r="G70" s="87">
        <f t="shared" si="7"/>
        <v>0.69379420228812894</v>
      </c>
      <c r="H70" s="88">
        <f t="shared" si="8"/>
        <v>7.3187550311139195E-4</v>
      </c>
      <c r="I70" s="89">
        <f t="shared" si="9"/>
        <v>-2351437.4800000004</v>
      </c>
      <c r="J70" s="90">
        <f t="shared" si="10"/>
        <v>-0.30620579771187106</v>
      </c>
      <c r="K70" s="91">
        <f>VLOOKUP($C70,'2024'!$C$110:$U$201,VLOOKUP($L$4,Master!$D$9:$G$20,4,FALSE),FALSE)</f>
        <v>600102.82999999984</v>
      </c>
      <c r="L70" s="92">
        <f>VLOOKUP($C70,'2024'!$C$8:$U$100,VLOOKUP($L$4,Master!$D$9:$G$20,4,FALSE),FALSE)</f>
        <v>504921.14</v>
      </c>
      <c r="M70" s="92">
        <f t="shared" si="11"/>
        <v>0.84139103293347262</v>
      </c>
      <c r="N70" s="88">
        <f t="shared" si="12"/>
        <v>6.936015769880627E-5</v>
      </c>
      <c r="O70" s="92">
        <f t="shared" si="13"/>
        <v>-95181.689999999828</v>
      </c>
      <c r="P70" s="93">
        <f t="shared" si="14"/>
        <v>-0.15860896706652733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1467391.4600000002</v>
      </c>
      <c r="F71" s="86">
        <f>IFERROR(INDEX('2024'!$C$7:$AC$99,MATCH($C71,'2024'!$C$7:$C$99,0),19),0)</f>
        <v>1101964.3499999999</v>
      </c>
      <c r="G71" s="87">
        <f t="shared" si="7"/>
        <v>0.75096821811951919</v>
      </c>
      <c r="H71" s="88">
        <f t="shared" si="8"/>
        <v>1.5137496737502917E-4</v>
      </c>
      <c r="I71" s="89">
        <f t="shared" si="9"/>
        <v>-365427.11000000034</v>
      </c>
      <c r="J71" s="90">
        <f t="shared" si="10"/>
        <v>-0.24903178188048081</v>
      </c>
      <c r="K71" s="91">
        <f>VLOOKUP($C71,'2024'!$C$110:$U$201,VLOOKUP($L$4,Master!$D$9:$G$20,4,FALSE),FALSE)</f>
        <v>174552.05000000005</v>
      </c>
      <c r="L71" s="92">
        <f>VLOOKUP($C71,'2024'!$C$8:$U$100,VLOOKUP($L$4,Master!$D$9:$G$20,4,FALSE),FALSE)</f>
        <v>124434.75000000001</v>
      </c>
      <c r="M71" s="92">
        <f t="shared" si="11"/>
        <v>0.71288048464627018</v>
      </c>
      <c r="N71" s="88">
        <f t="shared" si="12"/>
        <v>1.7093389837493304E-5</v>
      </c>
      <c r="O71" s="92">
        <f t="shared" si="13"/>
        <v>-50117.300000000032</v>
      </c>
      <c r="P71" s="93">
        <f t="shared" si="14"/>
        <v>-0.28711951535372982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4799021.7700000005</v>
      </c>
      <c r="F72" s="86">
        <f>IFERROR(INDEX('2024'!$C$7:$AC$99,MATCH($C72,'2024'!$C$7:$C$99,0),19),0)</f>
        <v>4435965.16</v>
      </c>
      <c r="G72" s="87">
        <f t="shared" si="7"/>
        <v>0.92434778848690236</v>
      </c>
      <c r="H72" s="88">
        <f t="shared" si="8"/>
        <v>6.0936098465596113E-4</v>
      </c>
      <c r="I72" s="89">
        <f t="shared" si="9"/>
        <v>-363056.61000000034</v>
      </c>
      <c r="J72" s="90">
        <f t="shared" si="10"/>
        <v>-7.5652211513097659E-2</v>
      </c>
      <c r="K72" s="91">
        <f>VLOOKUP($C72,'2024'!$C$110:$U$201,VLOOKUP($L$4,Master!$D$9:$G$20,4,FALSE),FALSE)</f>
        <v>617142.07000000007</v>
      </c>
      <c r="L72" s="92">
        <f>VLOOKUP($C72,'2024'!$C$8:$U$100,VLOOKUP($L$4,Master!$D$9:$G$20,4,FALSE),FALSE)</f>
        <v>601028.19999999972</v>
      </c>
      <c r="M72" s="92">
        <f t="shared" si="11"/>
        <v>0.97388952919706095</v>
      </c>
      <c r="N72" s="88">
        <f t="shared" si="12"/>
        <v>8.2562220970644357E-5</v>
      </c>
      <c r="O72" s="92">
        <f t="shared" si="13"/>
        <v>-16113.870000000345</v>
      </c>
      <c r="P72" s="93">
        <f t="shared" si="14"/>
        <v>-2.6110470802939011E-2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10641237.73</v>
      </c>
      <c r="F73" s="86">
        <f>IFERROR(INDEX('2024'!$C$7:$AC$99,MATCH($C73,'2024'!$C$7:$C$99,0),19),0)</f>
        <v>9418239.6500000004</v>
      </c>
      <c r="G73" s="87">
        <f t="shared" si="7"/>
        <v>0.88506994101333736</v>
      </c>
      <c r="H73" s="88">
        <f t="shared" si="8"/>
        <v>1.2937675522342953E-3</v>
      </c>
      <c r="I73" s="89">
        <f t="shared" si="9"/>
        <v>-1222998.08</v>
      </c>
      <c r="J73" s="90">
        <f t="shared" si="10"/>
        <v>-0.11493005898666264</v>
      </c>
      <c r="K73" s="91">
        <f>VLOOKUP($C73,'2024'!$C$110:$U$201,VLOOKUP($L$4,Master!$D$9:$G$20,4,FALSE),FALSE)</f>
        <v>538634.02</v>
      </c>
      <c r="L73" s="92">
        <f>VLOOKUP($C73,'2024'!$C$8:$U$100,VLOOKUP($L$4,Master!$D$9:$G$20,4,FALSE),FALSE)</f>
        <v>497876.26</v>
      </c>
      <c r="M73" s="92">
        <f t="shared" si="11"/>
        <v>0.92433125557126894</v>
      </c>
      <c r="N73" s="88">
        <f t="shared" si="12"/>
        <v>6.839241452257648E-5</v>
      </c>
      <c r="O73" s="92">
        <f t="shared" si="13"/>
        <v>-40757.760000000009</v>
      </c>
      <c r="P73" s="93">
        <f t="shared" si="14"/>
        <v>-7.5668744428731047E-2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5190674.4400000004</v>
      </c>
      <c r="F74" s="86">
        <f>IFERROR(INDEX('2024'!$C$7:$AC$99,MATCH($C74,'2024'!$C$7:$C$99,0),19),0)</f>
        <v>4911630.0200000005</v>
      </c>
      <c r="G74" s="87">
        <f t="shared" ref="G74:G93" si="15">IFERROR(F74/E74,0)</f>
        <v>0.94624120175026816</v>
      </c>
      <c r="H74" s="88">
        <f t="shared" ref="H74:H93" si="16">F74/$D$4</f>
        <v>6.7470225696113857E-4</v>
      </c>
      <c r="I74" s="89">
        <f t="shared" ref="I74:I93" si="17">F74-E74</f>
        <v>-279044.41999999993</v>
      </c>
      <c r="J74" s="90">
        <f t="shared" ref="J74:J93" si="18">IFERROR(I74/E74,0)</f>
        <v>-5.3758798249731857E-2</v>
      </c>
      <c r="K74" s="91">
        <f>VLOOKUP($C74,'2024'!$C$110:$U$201,VLOOKUP($L$4,Master!$D$9:$G$20,4,FALSE),FALSE)</f>
        <v>406711.61000000022</v>
      </c>
      <c r="L74" s="92">
        <f>VLOOKUP($C74,'2024'!$C$8:$U$100,VLOOKUP($L$4,Master!$D$9:$G$20,4,FALSE),FALSE)</f>
        <v>150185.26999999996</v>
      </c>
      <c r="M74" s="92">
        <f t="shared" ref="M74:M93" si="19">IFERROR(L74/K74,0)</f>
        <v>0.36926723090103053</v>
      </c>
      <c r="N74" s="88">
        <f t="shared" ref="N74:N93" si="20">L74/$D$4</f>
        <v>2.0630694946220305E-5</v>
      </c>
      <c r="O74" s="92">
        <f t="shared" ref="O74:O93" si="21">L74-K74</f>
        <v>-256526.34000000026</v>
      </c>
      <c r="P74" s="93">
        <f t="shared" ref="P74:P93" si="22">IFERROR(O74/K74,0)</f>
        <v>-0.63073276909896947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2133636.1699999995</v>
      </c>
      <c r="F75" s="86">
        <f>IFERROR(INDEX('2024'!$C$7:$AC$99,MATCH($C75,'2024'!$C$7:$C$99,0),19),0)</f>
        <v>2130065.4099999997</v>
      </c>
      <c r="G75" s="87">
        <f t="shared" si="15"/>
        <v>0.99832644381914482</v>
      </c>
      <c r="H75" s="88">
        <f t="shared" si="16"/>
        <v>2.926034603074302E-4</v>
      </c>
      <c r="I75" s="89">
        <f t="shared" si="17"/>
        <v>-3570.7599999997765</v>
      </c>
      <c r="J75" s="90">
        <f t="shared" si="18"/>
        <v>-1.6735561808552287E-3</v>
      </c>
      <c r="K75" s="91">
        <f>VLOOKUP($C75,'2024'!$C$110:$U$201,VLOOKUP($L$4,Master!$D$9:$G$20,4,FALSE),FALSE)</f>
        <v>260672.92999999993</v>
      </c>
      <c r="L75" s="92">
        <f>VLOOKUP($C75,'2024'!$C$8:$U$100,VLOOKUP($L$4,Master!$D$9:$G$20,4,FALSE),FALSE)</f>
        <v>248873.49999999997</v>
      </c>
      <c r="M75" s="92">
        <f t="shared" si="19"/>
        <v>0.9547347321411549</v>
      </c>
      <c r="N75" s="88">
        <f t="shared" si="20"/>
        <v>3.4187329148179181E-5</v>
      </c>
      <c r="O75" s="92">
        <f t="shared" si="21"/>
        <v>-11799.429999999964</v>
      </c>
      <c r="P75" s="93">
        <f t="shared" si="22"/>
        <v>-4.5265267858845055E-2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1766833.1999999995</v>
      </c>
      <c r="F76" s="86">
        <f>IFERROR(INDEX('2024'!$C$7:$AC$99,MATCH($C76,'2024'!$C$7:$C$99,0),19),0)</f>
        <v>3627237.7800000007</v>
      </c>
      <c r="G76" s="87">
        <f t="shared" si="15"/>
        <v>2.0529599398517084</v>
      </c>
      <c r="H76" s="88">
        <f t="shared" si="16"/>
        <v>4.9826748080278045E-4</v>
      </c>
      <c r="I76" s="89">
        <f t="shared" si="17"/>
        <v>1860404.5800000012</v>
      </c>
      <c r="J76" s="90">
        <f t="shared" si="18"/>
        <v>1.0529599398517087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158134.25</v>
      </c>
      <c r="M76" s="92">
        <f t="shared" si="19"/>
        <v>0.71601212836616401</v>
      </c>
      <c r="N76" s="88">
        <f t="shared" si="20"/>
        <v>2.172263280080223E-5</v>
      </c>
      <c r="O76" s="92">
        <f t="shared" si="21"/>
        <v>-62719.899999999936</v>
      </c>
      <c r="P76" s="93">
        <f t="shared" si="22"/>
        <v>-0.28398787163383599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1318301.6900000004</v>
      </c>
      <c r="F77" s="86">
        <f>IFERROR(INDEX('2024'!$C$7:$AC$99,MATCH($C77,'2024'!$C$7:$C$99,0),19),0)</f>
        <v>1140480.18</v>
      </c>
      <c r="G77" s="87">
        <f t="shared" si="15"/>
        <v>0.86511318968270423</v>
      </c>
      <c r="H77" s="88">
        <f t="shared" si="16"/>
        <v>1.5666582139373876E-4</v>
      </c>
      <c r="I77" s="89">
        <f t="shared" si="17"/>
        <v>-177821.51000000047</v>
      </c>
      <c r="J77" s="90">
        <f t="shared" si="18"/>
        <v>-0.13488681031729574</v>
      </c>
      <c r="K77" s="91">
        <f>VLOOKUP($C77,'2024'!$C$110:$U$201,VLOOKUP($L$4,Master!$D$9:$G$20,4,FALSE),FALSE)</f>
        <v>160510.71000000008</v>
      </c>
      <c r="L77" s="92">
        <f>VLOOKUP($C77,'2024'!$C$8:$U$100,VLOOKUP($L$4,Master!$D$9:$G$20,4,FALSE),FALSE)</f>
        <v>131386.15</v>
      </c>
      <c r="M77" s="92">
        <f t="shared" si="19"/>
        <v>0.81855067490511957</v>
      </c>
      <c r="N77" s="88">
        <f t="shared" si="20"/>
        <v>1.8048291825212576E-5</v>
      </c>
      <c r="O77" s="92">
        <f t="shared" si="21"/>
        <v>-29124.560000000085</v>
      </c>
      <c r="P77" s="93">
        <f t="shared" si="22"/>
        <v>-0.1814493250948804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1202194.9199999997</v>
      </c>
      <c r="F78" s="86">
        <f>IFERROR(INDEX('2024'!$C$7:$AC$99,MATCH($C78,'2024'!$C$7:$C$99,0),19),0)</f>
        <v>2182974.31</v>
      </c>
      <c r="G78" s="87">
        <f t="shared" si="15"/>
        <v>1.8158239347742382</v>
      </c>
      <c r="H78" s="88">
        <f t="shared" si="16"/>
        <v>2.9987146585710951E-4</v>
      </c>
      <c r="I78" s="89">
        <f t="shared" si="17"/>
        <v>980779.39000000036</v>
      </c>
      <c r="J78" s="90">
        <f t="shared" si="18"/>
        <v>0.81582393477423831</v>
      </c>
      <c r="K78" s="91">
        <f>VLOOKUP($C78,'2024'!$C$110:$U$201,VLOOKUP($L$4,Master!$D$9:$G$20,4,FALSE),FALSE)</f>
        <v>141370.88999999998</v>
      </c>
      <c r="L78" s="92">
        <f>VLOOKUP($C78,'2024'!$C$8:$U$100,VLOOKUP($L$4,Master!$D$9:$G$20,4,FALSE),FALSE)</f>
        <v>54994.13</v>
      </c>
      <c r="M78" s="92">
        <f t="shared" si="19"/>
        <v>0.38900603936213463</v>
      </c>
      <c r="N78" s="88">
        <f t="shared" si="20"/>
        <v>7.5544500460183795E-6</v>
      </c>
      <c r="O78" s="92">
        <f t="shared" si="21"/>
        <v>-86376.75999999998</v>
      </c>
      <c r="P78" s="93">
        <f t="shared" si="22"/>
        <v>-0.61099396063786537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366345.68000000011</v>
      </c>
      <c r="F79" s="86">
        <f>IFERROR(INDEX('2024'!$C$7:$AC$99,MATCH($C79,'2024'!$C$7:$C$99,0),19),0)</f>
        <v>115659.04999999999</v>
      </c>
      <c r="G79" s="87">
        <f t="shared" si="15"/>
        <v>0.31571015113375966</v>
      </c>
      <c r="H79" s="88">
        <f t="shared" si="16"/>
        <v>1.5887886863469648E-5</v>
      </c>
      <c r="I79" s="89">
        <f t="shared" si="17"/>
        <v>-250686.63000000012</v>
      </c>
      <c r="J79" s="90">
        <f t="shared" si="18"/>
        <v>-0.68428984886624034</v>
      </c>
      <c r="K79" s="91">
        <f>VLOOKUP($C79,'2024'!$C$110:$U$201,VLOOKUP($L$4,Master!$D$9:$G$20,4,FALSE),FALSE)</f>
        <v>45324.460000000006</v>
      </c>
      <c r="L79" s="92">
        <f>VLOOKUP($C79,'2024'!$C$8:$U$100,VLOOKUP($L$4,Master!$D$9:$G$20,4,FALSE),FALSE)</f>
        <v>12213.1</v>
      </c>
      <c r="M79" s="92">
        <f t="shared" si="19"/>
        <v>0.26945936035421048</v>
      </c>
      <c r="N79" s="88">
        <f t="shared" si="20"/>
        <v>1.6776927620643707E-6</v>
      </c>
      <c r="O79" s="92">
        <f t="shared" si="21"/>
        <v>-33111.360000000008</v>
      </c>
      <c r="P79" s="93">
        <f t="shared" si="22"/>
        <v>-0.73054063964578952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543448.31000000006</v>
      </c>
      <c r="F80" s="86">
        <f>IFERROR(INDEX('2024'!$C$7:$AC$99,MATCH($C80,'2024'!$C$7:$C$99,0),19),0)</f>
        <v>484459.37000000005</v>
      </c>
      <c r="G80" s="87">
        <f t="shared" si="15"/>
        <v>0.89145436849366599</v>
      </c>
      <c r="H80" s="88">
        <f t="shared" si="16"/>
        <v>6.6549359176889161E-5</v>
      </c>
      <c r="I80" s="89">
        <f t="shared" si="17"/>
        <v>-58988.94</v>
      </c>
      <c r="J80" s="90">
        <f t="shared" si="18"/>
        <v>-0.10854563150633405</v>
      </c>
      <c r="K80" s="91">
        <f>VLOOKUP($C80,'2024'!$C$110:$U$201,VLOOKUP($L$4,Master!$D$9:$G$20,4,FALSE),FALSE)</f>
        <v>61712.340000000004</v>
      </c>
      <c r="L80" s="92">
        <f>VLOOKUP($C80,'2024'!$C$8:$U$100,VLOOKUP($L$4,Master!$D$9:$G$20,4,FALSE),FALSE)</f>
        <v>55976.630000000012</v>
      </c>
      <c r="M80" s="92">
        <f t="shared" si="19"/>
        <v>0.90705732435360586</v>
      </c>
      <c r="N80" s="88">
        <f t="shared" si="20"/>
        <v>7.689414398945013E-6</v>
      </c>
      <c r="O80" s="92">
        <f t="shared" si="21"/>
        <v>-5735.7099999999919</v>
      </c>
      <c r="P80" s="93">
        <f t="shared" si="22"/>
        <v>-9.294267564639408E-2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2254026.23</v>
      </c>
      <c r="F81" s="86">
        <f>IFERROR(INDEX('2024'!$C$7:$AC$99,MATCH($C81,'2024'!$C$7:$C$99,0),19),0)</f>
        <v>1495612.9000000001</v>
      </c>
      <c r="G81" s="87">
        <f t="shared" si="15"/>
        <v>0.66352950116290355</v>
      </c>
      <c r="H81" s="88">
        <f t="shared" si="16"/>
        <v>2.0544979875544323E-4</v>
      </c>
      <c r="I81" s="89">
        <f t="shared" si="17"/>
        <v>-758413.32999999984</v>
      </c>
      <c r="J81" s="90">
        <f t="shared" si="18"/>
        <v>-0.33647049883709645</v>
      </c>
      <c r="K81" s="91">
        <f>VLOOKUP($C81,'2024'!$C$110:$U$201,VLOOKUP($L$4,Master!$D$9:$G$20,4,FALSE),FALSE)</f>
        <v>268100.79000000004</v>
      </c>
      <c r="L81" s="92">
        <f>VLOOKUP($C81,'2024'!$C$8:$U$100,VLOOKUP($L$4,Master!$D$9:$G$20,4,FALSE),FALSE)</f>
        <v>170054.87999999998</v>
      </c>
      <c r="M81" s="92">
        <f t="shared" si="19"/>
        <v>0.63429458749450141</v>
      </c>
      <c r="N81" s="88">
        <f t="shared" si="20"/>
        <v>2.3360149456708379E-5</v>
      </c>
      <c r="O81" s="92">
        <f t="shared" si="21"/>
        <v>-98045.910000000062</v>
      </c>
      <c r="P81" s="93">
        <f t="shared" si="22"/>
        <v>-0.36570541250549859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1815535.88</v>
      </c>
      <c r="F82" s="86">
        <f>IFERROR(INDEX('2024'!$C$7:$AC$99,MATCH($C82,'2024'!$C$7:$C$99,0),19),0)</f>
        <v>1600216.28</v>
      </c>
      <c r="G82" s="87">
        <f t="shared" si="15"/>
        <v>0.88140162782131304</v>
      </c>
      <c r="H82" s="88">
        <f t="shared" si="16"/>
        <v>2.1981898704616948E-4</v>
      </c>
      <c r="I82" s="89">
        <f t="shared" si="17"/>
        <v>-215319.59999999986</v>
      </c>
      <c r="J82" s="90">
        <f t="shared" si="18"/>
        <v>-0.11859837217868692</v>
      </c>
      <c r="K82" s="91">
        <f>VLOOKUP($C82,'2024'!$C$110:$U$201,VLOOKUP($L$4,Master!$D$9:$G$20,4,FALSE),FALSE)</f>
        <v>139033.67000000004</v>
      </c>
      <c r="L82" s="92">
        <f>VLOOKUP($C82,'2024'!$C$8:$U$100,VLOOKUP($L$4,Master!$D$9:$G$20,4,FALSE),FALSE)</f>
        <v>42363.93</v>
      </c>
      <c r="M82" s="92">
        <f t="shared" si="19"/>
        <v>0.30470266662744344</v>
      </c>
      <c r="N82" s="88">
        <f t="shared" si="20"/>
        <v>5.8194609667980821E-6</v>
      </c>
      <c r="O82" s="92">
        <f t="shared" si="21"/>
        <v>-96669.740000000049</v>
      </c>
      <c r="P82" s="93">
        <f t="shared" si="22"/>
        <v>-0.69529733337255661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315133.35999999993</v>
      </c>
      <c r="F83" s="86">
        <f>IFERROR(INDEX('2024'!$C$7:$AC$99,MATCH($C83,'2024'!$C$7:$C$99,0),19),0)</f>
        <v>315133.35999999993</v>
      </c>
      <c r="G83" s="87">
        <f t="shared" si="15"/>
        <v>1</v>
      </c>
      <c r="H83" s="88">
        <f t="shared" si="16"/>
        <v>4.3289333351649099E-5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5.4111666689561382E-6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7996160.1399999969</v>
      </c>
      <c r="F84" s="86">
        <f>IFERROR(INDEX('2024'!$C$7:$AC$99,MATCH($C84,'2024'!$C$7:$C$99,0),19),0)</f>
        <v>8456184.2599999998</v>
      </c>
      <c r="G84" s="87">
        <f t="shared" si="15"/>
        <v>1.0575306286949879</v>
      </c>
      <c r="H84" s="88">
        <f t="shared" si="16"/>
        <v>1.1616116405895847E-3</v>
      </c>
      <c r="I84" s="89">
        <f t="shared" si="17"/>
        <v>460024.12000000291</v>
      </c>
      <c r="J84" s="90">
        <f t="shared" si="18"/>
        <v>5.7530628694987977E-2</v>
      </c>
      <c r="K84" s="91">
        <f>VLOOKUP($C84,'2024'!$C$110:$U$201,VLOOKUP($L$4,Master!$D$9:$G$20,4,FALSE),FALSE)</f>
        <v>1046468.8599999998</v>
      </c>
      <c r="L84" s="92">
        <f>VLOOKUP($C84,'2024'!$C$8:$U$100,VLOOKUP($L$4,Master!$D$9:$G$20,4,FALSE),FALSE)</f>
        <v>1422605.34</v>
      </c>
      <c r="M84" s="92">
        <f t="shared" si="19"/>
        <v>1.3594339921400054</v>
      </c>
      <c r="N84" s="88">
        <f t="shared" si="20"/>
        <v>1.95420874486586E-4</v>
      </c>
      <c r="O84" s="92">
        <f t="shared" si="21"/>
        <v>376136.48000000033</v>
      </c>
      <c r="P84" s="93">
        <f t="shared" si="22"/>
        <v>0.35943399214000543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542881.92000000004</v>
      </c>
      <c r="F85" s="86">
        <f>IFERROR(INDEX('2024'!$C$7:$AC$99,MATCH($C85,'2024'!$C$7:$C$99,0),19),0)</f>
        <v>725509.51</v>
      </c>
      <c r="G85" s="87">
        <f t="shared" si="15"/>
        <v>1.3364038905550584</v>
      </c>
      <c r="H85" s="88">
        <f t="shared" si="16"/>
        <v>9.9662006676099285E-5</v>
      </c>
      <c r="I85" s="89">
        <f t="shared" si="17"/>
        <v>182627.58999999997</v>
      </c>
      <c r="J85" s="90">
        <f t="shared" si="18"/>
        <v>0.33640389055505837</v>
      </c>
      <c r="K85" s="91">
        <f>VLOOKUP($C85,'2024'!$C$110:$U$201,VLOOKUP($L$4,Master!$D$9:$G$20,4,FALSE),FALSE)</f>
        <v>73733.03</v>
      </c>
      <c r="L85" s="92">
        <f>VLOOKUP($C85,'2024'!$C$8:$U$100,VLOOKUP($L$4,Master!$D$9:$G$20,4,FALSE),FALSE)</f>
        <v>108200.68000000002</v>
      </c>
      <c r="M85" s="92">
        <f t="shared" si="19"/>
        <v>1.4674655307126268</v>
      </c>
      <c r="N85" s="88">
        <f t="shared" si="20"/>
        <v>1.4863343269640235E-5</v>
      </c>
      <c r="O85" s="92">
        <f t="shared" si="21"/>
        <v>34467.650000000023</v>
      </c>
      <c r="P85" s="93">
        <f t="shared" si="22"/>
        <v>0.4674655307126267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240000</v>
      </c>
      <c r="F86" s="86">
        <f>IFERROR(INDEX('2024'!$C$7:$AC$99,MATCH($C86,'2024'!$C$7:$C$99,0),19),0)</f>
        <v>210000</v>
      </c>
      <c r="G86" s="87">
        <f t="shared" si="15"/>
        <v>0.875</v>
      </c>
      <c r="H86" s="88">
        <f t="shared" si="16"/>
        <v>2.8847342610272401E-5</v>
      </c>
      <c r="I86" s="89">
        <f t="shared" si="17"/>
        <v>-30000</v>
      </c>
      <c r="J86" s="90">
        <f t="shared" si="18"/>
        <v>-0.125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0</v>
      </c>
      <c r="M86" s="92">
        <f t="shared" si="19"/>
        <v>0</v>
      </c>
      <c r="N86" s="88">
        <f t="shared" si="20"/>
        <v>0</v>
      </c>
      <c r="O86" s="92">
        <f t="shared" si="21"/>
        <v>-30000</v>
      </c>
      <c r="P86" s="93">
        <f t="shared" si="22"/>
        <v>-1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361443.76000000018</v>
      </c>
      <c r="F87" s="86">
        <f>IFERROR(INDEX('2024'!$C$7:$AC$99,MATCH($C87,'2024'!$C$7:$C$99,0),19),0)</f>
        <v>293618.87</v>
      </c>
      <c r="G87" s="87">
        <f t="shared" si="15"/>
        <v>0.81235008732755509</v>
      </c>
      <c r="H87" s="88">
        <f t="shared" si="16"/>
        <v>4.0333924474909678E-5</v>
      </c>
      <c r="I87" s="89">
        <f t="shared" si="17"/>
        <v>-67824.890000000189</v>
      </c>
      <c r="J87" s="90">
        <f t="shared" si="18"/>
        <v>-0.18764991267244496</v>
      </c>
      <c r="K87" s="91">
        <f>VLOOKUP($C87,'2024'!$C$110:$U$201,VLOOKUP($L$4,Master!$D$9:$G$20,4,FALSE),FALSE)</f>
        <v>42754.290000000015</v>
      </c>
      <c r="L87" s="92">
        <f>VLOOKUP($C87,'2024'!$C$8:$U$100,VLOOKUP($L$4,Master!$D$9:$G$20,4,FALSE),FALSE)</f>
        <v>35072.57</v>
      </c>
      <c r="M87" s="92">
        <f t="shared" si="19"/>
        <v>0.8203286734500792</v>
      </c>
      <c r="N87" s="88">
        <f t="shared" si="20"/>
        <v>4.8178592524417218E-6</v>
      </c>
      <c r="O87" s="92">
        <f t="shared" si="21"/>
        <v>-7681.7200000000157</v>
      </c>
      <c r="P87" s="93">
        <f t="shared" si="22"/>
        <v>-0.1796713265499208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58602.51999999999</v>
      </c>
      <c r="F88" s="86">
        <f>IFERROR(INDEX('2024'!$C$7:$AC$99,MATCH($C88,'2024'!$C$7:$C$99,0),19),0)</f>
        <v>58991.350000000006</v>
      </c>
      <c r="G88" s="87">
        <f t="shared" si="15"/>
        <v>1.0066350389027643</v>
      </c>
      <c r="H88" s="88">
        <f t="shared" si="16"/>
        <v>8.1035413547261566E-6</v>
      </c>
      <c r="I88" s="89">
        <f t="shared" si="17"/>
        <v>388.8300000000163</v>
      </c>
      <c r="J88" s="90">
        <f t="shared" si="18"/>
        <v>6.6350389027641874E-3</v>
      </c>
      <c r="K88" s="91">
        <f>VLOOKUP($C88,'2024'!$C$110:$U$201,VLOOKUP($L$4,Master!$D$9:$G$20,4,FALSE),FALSE)</f>
        <v>6449.2999999999993</v>
      </c>
      <c r="L88" s="92">
        <f>VLOOKUP($C88,'2024'!$C$8:$U$100,VLOOKUP($L$4,Master!$D$9:$G$20,4,FALSE),FALSE)</f>
        <v>6517.5900000000011</v>
      </c>
      <c r="M88" s="92">
        <f t="shared" si="19"/>
        <v>1.0105887460654648</v>
      </c>
      <c r="N88" s="88">
        <f t="shared" si="20"/>
        <v>8.9531024630135869E-7</v>
      </c>
      <c r="O88" s="92">
        <f t="shared" si="21"/>
        <v>68.290000000001783</v>
      </c>
      <c r="P88" s="93">
        <f t="shared" si="22"/>
        <v>1.0588746065464746E-2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362001.33000000007</v>
      </c>
      <c r="F89" s="86">
        <f>IFERROR(INDEX('2024'!$C$7:$AC$99,MATCH($C89,'2024'!$C$7:$C$99,0),19),0)</f>
        <v>314256.14</v>
      </c>
      <c r="G89" s="87">
        <f t="shared" si="15"/>
        <v>0.86810769452145364</v>
      </c>
      <c r="H89" s="88">
        <f t="shared" si="16"/>
        <v>4.3168831133151096E-5</v>
      </c>
      <c r="I89" s="89">
        <f t="shared" si="17"/>
        <v>-47745.190000000061</v>
      </c>
      <c r="J89" s="90">
        <f t="shared" si="18"/>
        <v>-0.1318923054785463</v>
      </c>
      <c r="K89" s="91">
        <f>VLOOKUP($C89,'2024'!$C$110:$U$201,VLOOKUP($L$4,Master!$D$9:$G$20,4,FALSE),FALSE)</f>
        <v>43140.930000000008</v>
      </c>
      <c r="L89" s="92">
        <f>VLOOKUP($C89,'2024'!$C$8:$U$100,VLOOKUP($L$4,Master!$D$9:$G$20,4,FALSE),FALSE)</f>
        <v>39999.259999999987</v>
      </c>
      <c r="M89" s="92">
        <f t="shared" si="19"/>
        <v>0.92717658149696769</v>
      </c>
      <c r="N89" s="88">
        <f t="shared" si="20"/>
        <v>5.4946302732255436E-6</v>
      </c>
      <c r="O89" s="92">
        <f t="shared" si="21"/>
        <v>-3141.6700000000201</v>
      </c>
      <c r="P89" s="93">
        <f t="shared" si="22"/>
        <v>-7.2823418503032256E-2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12475810.879999999</v>
      </c>
      <c r="F90" s="86">
        <f>IFERROR(INDEX('2024'!$C$7:$AC$99,MATCH($C90,'2024'!$C$7:$C$99,0),19),0)</f>
        <v>12475810.879999999</v>
      </c>
      <c r="G90" s="87">
        <f t="shared" si="15"/>
        <v>1</v>
      </c>
      <c r="H90" s="88">
        <f t="shared" si="16"/>
        <v>1.7137809085539238E-3</v>
      </c>
      <c r="I90" s="89">
        <f t="shared" si="17"/>
        <v>0</v>
      </c>
      <c r="J90" s="90">
        <f t="shared" si="18"/>
        <v>0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1559476.36</v>
      </c>
      <c r="M90" s="92">
        <f t="shared" si="19"/>
        <v>1</v>
      </c>
      <c r="N90" s="88">
        <f t="shared" si="20"/>
        <v>2.142226135692405E-4</v>
      </c>
      <c r="O90" s="92">
        <f t="shared" si="21"/>
        <v>0</v>
      </c>
      <c r="P90" s="93">
        <f t="shared" si="22"/>
        <v>0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309829.39000000013</v>
      </c>
      <c r="F91" s="86">
        <f>IFERROR(INDEX('2024'!$C$7:$AC$99,MATCH($C91,'2024'!$C$7:$C$99,0),19),0)</f>
        <v>294128.5500000001</v>
      </c>
      <c r="G91" s="87">
        <f t="shared" si="15"/>
        <v>0.94932423938219668</v>
      </c>
      <c r="H91" s="88">
        <f t="shared" si="16"/>
        <v>4.0403938349107806E-5</v>
      </c>
      <c r="I91" s="89">
        <f t="shared" si="17"/>
        <v>-15700.840000000026</v>
      </c>
      <c r="J91" s="90">
        <f t="shared" si="18"/>
        <v>-5.0675760617803295E-2</v>
      </c>
      <c r="K91" s="91">
        <f>VLOOKUP($C91,'2024'!$C$110:$U$201,VLOOKUP($L$4,Master!$D$9:$G$20,4,FALSE),FALSE)</f>
        <v>41249.790000000008</v>
      </c>
      <c r="L91" s="92">
        <f>VLOOKUP($C91,'2024'!$C$8:$U$100,VLOOKUP($L$4,Master!$D$9:$G$20,4,FALSE),FALSE)</f>
        <v>39609.62000000001</v>
      </c>
      <c r="M91" s="92">
        <f t="shared" si="19"/>
        <v>0.96023810060608794</v>
      </c>
      <c r="N91" s="88">
        <f t="shared" si="20"/>
        <v>5.4411060895366579E-6</v>
      </c>
      <c r="O91" s="92">
        <f t="shared" si="21"/>
        <v>-1640.1699999999983</v>
      </c>
      <c r="P91" s="93">
        <f t="shared" si="22"/>
        <v>-3.9761899393912017E-2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1630282.6699999997</v>
      </c>
      <c r="F92" s="97">
        <f>IFERROR(INDEX('2024'!$C$7:$AC$99,MATCH($C92,'2024'!$C$7:$C$99,0),19),0)</f>
        <v>971052.24000000011</v>
      </c>
      <c r="G92" s="98">
        <f t="shared" si="15"/>
        <v>0.59563427733670282</v>
      </c>
      <c r="H92" s="99">
        <f t="shared" si="16"/>
        <v>1.3339179361786889E-4</v>
      </c>
      <c r="I92" s="100">
        <f t="shared" si="17"/>
        <v>-659230.42999999959</v>
      </c>
      <c r="J92" s="101">
        <f t="shared" si="18"/>
        <v>-0.40436572266329723</v>
      </c>
      <c r="K92" s="102">
        <f>VLOOKUP($C92,'2024'!$C$110:$U$201,VLOOKUP($L$4,Master!$D$9:$G$20,4,FALSE),FALSE)</f>
        <v>168232.24000000002</v>
      </c>
      <c r="L92" s="104">
        <f>VLOOKUP($C92,'2024'!$C$8:$U$100,VLOOKUP($L$4,Master!$D$9:$G$20,4,FALSE),FALSE)</f>
        <v>79789.25</v>
      </c>
      <c r="M92" s="103">
        <f t="shared" si="19"/>
        <v>0.4742803757472408</v>
      </c>
      <c r="N92" s="99">
        <f t="shared" si="20"/>
        <v>1.0960513482698462E-5</v>
      </c>
      <c r="O92" s="104">
        <f t="shared" si="21"/>
        <v>-88442.99000000002</v>
      </c>
      <c r="P92" s="105">
        <f t="shared" si="22"/>
        <v>-0.5257196242527592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249142.28000000003</v>
      </c>
      <c r="F93" s="97">
        <f>IFERROR(INDEX('2024'!$C$7:$AC$99,MATCH($C93,'2024'!$C$7:$C$99,0),19),0)</f>
        <v>281839.04000000004</v>
      </c>
      <c r="G93" s="98">
        <f t="shared" si="15"/>
        <v>1.1312372994258542</v>
      </c>
      <c r="H93" s="99">
        <f t="shared" si="16"/>
        <v>3.8715749275382236E-5</v>
      </c>
      <c r="I93" s="100">
        <f t="shared" si="17"/>
        <v>32696.760000000009</v>
      </c>
      <c r="J93" s="101">
        <f t="shared" si="18"/>
        <v>0.13123729942585419</v>
      </c>
      <c r="K93" s="102">
        <f>VLOOKUP($C93,'2024'!$C$110:$U$201,VLOOKUP($L$4,Master!$D$9:$G$20,4,FALSE),FALSE)</f>
        <v>29927.320000000003</v>
      </c>
      <c r="L93" s="104">
        <f>VLOOKUP($C93,'2024'!$C$8:$U$100,VLOOKUP($L$4,Master!$D$9:$G$20,4,FALSE),FALSE)</f>
        <v>33591.300000000003</v>
      </c>
      <c r="M93" s="104">
        <f t="shared" si="19"/>
        <v>1.1224292719829239</v>
      </c>
      <c r="N93" s="99">
        <f t="shared" si="20"/>
        <v>4.6143797134497303E-6</v>
      </c>
      <c r="O93" s="104">
        <f t="shared" si="21"/>
        <v>3663.9799999999996</v>
      </c>
      <c r="P93" s="105">
        <f t="shared" si="22"/>
        <v>0.12242927198292393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122445.60999999999</v>
      </c>
      <c r="F94" s="97">
        <f>IFERROR(INDEX('2024'!$C$7:$AC$99,MATCH($C94,'2024'!$C$7:$C$99,0),19),0)</f>
        <v>102445.61</v>
      </c>
      <c r="G94" s="98">
        <f t="shared" ref="G94:G100" si="23">IFERROR(F94/E94,0)</f>
        <v>0.83666217188186665</v>
      </c>
      <c r="H94" s="99">
        <f t="shared" ref="H94:H100" si="24">F94/$D$4</f>
        <v>1.4072779098039755E-5</v>
      </c>
      <c r="I94" s="100">
        <f t="shared" ref="I94:I100" si="25">F94-E94</f>
        <v>-19999.999999999985</v>
      </c>
      <c r="J94" s="101">
        <f t="shared" ref="J94:J100" si="26">IFERROR(I94/E94,0)</f>
        <v>-0.16333782811813333</v>
      </c>
      <c r="K94" s="102">
        <f>VLOOKUP($C94,'2024'!$C$110:$U$201,VLOOKUP($L$4,Master!$D$9:$G$20,4,FALSE),FALSE)</f>
        <v>17321.84</v>
      </c>
      <c r="L94" s="104">
        <f>VLOOKUP($C94,'2024'!$C$8:$U$100,VLOOKUP($L$4,Master!$D$9:$G$20,4,FALSE),FALSE)</f>
        <v>32858.240000000005</v>
      </c>
      <c r="M94" s="104">
        <f t="shared" ref="M94:M100" si="27">IFERROR(L94/K94,0)</f>
        <v>1.8969254998314269</v>
      </c>
      <c r="N94" s="99">
        <f t="shared" ref="N94:N100" si="28">L94/$D$4</f>
        <v>4.5136805088121772E-6</v>
      </c>
      <c r="O94" s="104">
        <f t="shared" ref="O94:O100" si="29">L94-K94</f>
        <v>15536.400000000005</v>
      </c>
      <c r="P94" s="105">
        <f t="shared" ref="P94:P100" si="30">IFERROR(O94/K94,0)</f>
        <v>0.896925499831427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1919871.29</v>
      </c>
      <c r="F95" s="97">
        <f>IFERROR(INDEX('2024'!$C$7:$AC$99,MATCH($C95,'2024'!$C$7:$C$99,0),19),0)</f>
        <v>229122.61000000002</v>
      </c>
      <c r="G95" s="98">
        <f t="shared" si="23"/>
        <v>0.11934269301980135</v>
      </c>
      <c r="H95" s="99">
        <f t="shared" si="24"/>
        <v>3.1474183002046788E-5</v>
      </c>
      <c r="I95" s="100">
        <f t="shared" si="25"/>
        <v>-1690748.68</v>
      </c>
      <c r="J95" s="101">
        <f t="shared" si="26"/>
        <v>-0.88065730698019862</v>
      </c>
      <c r="K95" s="102">
        <f>VLOOKUP($C95,'2024'!$C$110:$U$201,VLOOKUP($L$4,Master!$D$9:$G$20,4,FALSE),FALSE)</f>
        <v>38384.079999999994</v>
      </c>
      <c r="L95" s="104">
        <f>VLOOKUP($C95,'2024'!$C$8:$U$100,VLOOKUP($L$4,Master!$D$9:$G$20,4,FALSE),FALSE)</f>
        <v>28409.27</v>
      </c>
      <c r="M95" s="104">
        <f t="shared" si="27"/>
        <v>0.74013158580328109</v>
      </c>
      <c r="N95" s="99">
        <f t="shared" si="28"/>
        <v>3.9025330714177784E-6</v>
      </c>
      <c r="O95" s="104">
        <f t="shared" si="29"/>
        <v>-9974.809999999994</v>
      </c>
      <c r="P95" s="105">
        <f t="shared" si="30"/>
        <v>-0.25986841419671891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491446617.27000004</v>
      </c>
      <c r="F96" s="97">
        <f>IFERROR(INDEX('2024'!$C$7:$AC$99,MATCH($C96,'2024'!$C$7:$C$99,0),19),0)</f>
        <v>481973498.2899999</v>
      </c>
      <c r="G96" s="98">
        <f t="shared" si="23"/>
        <v>0.98072401223835137</v>
      </c>
      <c r="H96" s="99">
        <f t="shared" si="24"/>
        <v>6.6207879210681747E-2</v>
      </c>
      <c r="I96" s="100">
        <f t="shared" si="25"/>
        <v>-9473118.9800001383</v>
      </c>
      <c r="J96" s="101">
        <f t="shared" si="26"/>
        <v>-1.9275987761648627E-2</v>
      </c>
      <c r="K96" s="102">
        <f>VLOOKUP($C96,'2024'!$C$110:$U$201,VLOOKUP($L$4,Master!$D$9:$G$20,4,FALSE),FALSE)</f>
        <v>63919199.31000001</v>
      </c>
      <c r="L96" s="104">
        <f>VLOOKUP($C96,'2024'!$C$8:$U$100,VLOOKUP($L$4,Master!$D$9:$G$20,4,FALSE),FALSE)</f>
        <v>62484117.140000001</v>
      </c>
      <c r="M96" s="104">
        <f t="shared" si="27"/>
        <v>0.977548495827677</v>
      </c>
      <c r="N96" s="99">
        <f t="shared" si="28"/>
        <v>8.5833368325617821E-3</v>
      </c>
      <c r="O96" s="104">
        <f t="shared" si="29"/>
        <v>-1435082.1700000092</v>
      </c>
      <c r="P96" s="105">
        <f t="shared" si="30"/>
        <v>-2.2451504172322979E-2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278398444.5</v>
      </c>
      <c r="F97" s="97">
        <f>IFERROR(INDEX('2024'!$C$7:$AC$99,MATCH($C97,'2024'!$C$7:$C$99,0),19),0)</f>
        <v>268510288.95999998</v>
      </c>
      <c r="G97" s="98">
        <f t="shared" si="23"/>
        <v>0.96448200147899887</v>
      </c>
      <c r="H97" s="99">
        <f t="shared" si="24"/>
        <v>3.68848014286303E-2</v>
      </c>
      <c r="I97" s="100">
        <f t="shared" si="25"/>
        <v>-9888155.5400000215</v>
      </c>
      <c r="J97" s="101">
        <f t="shared" si="26"/>
        <v>-3.5517998521001154E-2</v>
      </c>
      <c r="K97" s="102">
        <f>VLOOKUP($C97,'2024'!$C$110:$U$201,VLOOKUP($L$4,Master!$D$9:$G$20,4,FALSE),FALSE)</f>
        <v>35814195.484999999</v>
      </c>
      <c r="L97" s="104">
        <f>VLOOKUP($C97,'2024'!$C$8:$U$100,VLOOKUP($L$4,Master!$D$9:$G$20,4,FALSE),FALSE)</f>
        <v>30337416.049999993</v>
      </c>
      <c r="M97" s="104">
        <f t="shared" si="27"/>
        <v>0.84707797115549233</v>
      </c>
      <c r="N97" s="99">
        <f t="shared" si="28"/>
        <v>4.167399212879651E-3</v>
      </c>
      <c r="O97" s="104">
        <f t="shared" si="29"/>
        <v>-5476779.4350000061</v>
      </c>
      <c r="P97" s="105">
        <f t="shared" si="30"/>
        <v>-0.15292202884450767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41982808.890000001</v>
      </c>
      <c r="F98" s="97">
        <f>IFERROR(INDEX('2024'!$C$7:$AC$99,MATCH($C98,'2024'!$C$7:$C$99,0),19),0)</f>
        <v>37454943.679999977</v>
      </c>
      <c r="G98" s="98">
        <f t="shared" si="23"/>
        <v>0.8921495409736977</v>
      </c>
      <c r="H98" s="99">
        <f t="shared" si="24"/>
        <v>5.1451218704067448E-3</v>
      </c>
      <c r="I98" s="100">
        <f t="shared" si="25"/>
        <v>-4527865.2100000232</v>
      </c>
      <c r="J98" s="101">
        <f t="shared" si="26"/>
        <v>-0.10785045902630226</v>
      </c>
      <c r="K98" s="102">
        <f>VLOOKUP($C98,'2024'!$C$110:$U$201,VLOOKUP($L$4,Master!$D$9:$G$20,4,FALSE),FALSE)</f>
        <v>5360274.84</v>
      </c>
      <c r="L98" s="104">
        <f>VLOOKUP($C98,'2024'!$C$8:$U$100,VLOOKUP($L$4,Master!$D$9:$G$20,4,FALSE),FALSE)</f>
        <v>4419368.4600000009</v>
      </c>
      <c r="M98" s="104">
        <f t="shared" si="27"/>
        <v>0.82446676558846022</v>
      </c>
      <c r="N98" s="99">
        <f t="shared" si="28"/>
        <v>6.0708112422215219E-4</v>
      </c>
      <c r="O98" s="104">
        <f t="shared" si="29"/>
        <v>-940906.37999999896</v>
      </c>
      <c r="P98" s="105">
        <f t="shared" si="30"/>
        <v>-0.17553323441153978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9207279.040000001</v>
      </c>
      <c r="F99" s="97">
        <f>IFERROR(INDEX('2024'!$C$7:$AC$99,MATCH($C99,'2024'!$C$7:$C$99,0),19),0)</f>
        <v>7559240.8500000006</v>
      </c>
      <c r="G99" s="98">
        <f t="shared" si="23"/>
        <v>0.82100703336563585</v>
      </c>
      <c r="H99" s="99">
        <f t="shared" si="24"/>
        <v>1.0384000508262704E-3</v>
      </c>
      <c r="I99" s="100">
        <f t="shared" si="25"/>
        <v>-1648038.1900000004</v>
      </c>
      <c r="J99" s="101">
        <f t="shared" si="26"/>
        <v>-0.17899296663436415</v>
      </c>
      <c r="K99" s="102">
        <f>VLOOKUP($C99,'2024'!$C$110:$U$201,VLOOKUP($L$4,Master!$D$9:$G$20,4,FALSE),FALSE)</f>
        <v>19407.879999999997</v>
      </c>
      <c r="L99" s="104">
        <f>VLOOKUP($C99,'2024'!$C$8:$U$100,VLOOKUP($L$4,Master!$D$9:$G$20,4,FALSE),FALSE)</f>
        <v>14248.24</v>
      </c>
      <c r="M99" s="104">
        <f t="shared" si="27"/>
        <v>0.73414716084394593</v>
      </c>
      <c r="N99" s="99">
        <f t="shared" si="28"/>
        <v>1.957256480349465E-6</v>
      </c>
      <c r="O99" s="104">
        <f t="shared" si="29"/>
        <v>-5159.6399999999976</v>
      </c>
      <c r="P99" s="105">
        <f t="shared" si="30"/>
        <v>-0.26585283915605407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859305.89</v>
      </c>
      <c r="F100" s="97">
        <f>IFERROR(INDEX('2024'!$C$7:$AC$99,MATCH($C100,'2024'!$C$7:$C$99,0),19),0)</f>
        <v>279642.67000000004</v>
      </c>
      <c r="G100" s="98">
        <f t="shared" si="23"/>
        <v>0.32542855024536144</v>
      </c>
      <c r="H100" s="99">
        <f t="shared" si="24"/>
        <v>3.8414037666387359E-5</v>
      </c>
      <c r="I100" s="100">
        <f t="shared" si="25"/>
        <v>-579663.22</v>
      </c>
      <c r="J100" s="101">
        <f t="shared" si="26"/>
        <v>-0.67457144975463856</v>
      </c>
      <c r="K100" s="102">
        <f>VLOOKUP($C100,'2024'!$C$110:$U$201,VLOOKUP($L$4,Master!$D$9:$G$20,4,FALSE),FALSE)</f>
        <v>106482.65000000001</v>
      </c>
      <c r="L100" s="104">
        <f>VLOOKUP($C100,'2024'!$C$8:$U$100,VLOOKUP($L$4,Master!$D$9:$G$20,4,FALSE),FALSE)</f>
        <v>41857.380000000005</v>
      </c>
      <c r="M100" s="104">
        <f t="shared" si="27"/>
        <v>0.39309108103526724</v>
      </c>
      <c r="N100" s="99">
        <f t="shared" si="28"/>
        <v>5.7498770553731613E-6</v>
      </c>
      <c r="O100" s="104">
        <f t="shared" si="29"/>
        <v>-64625.270000000004</v>
      </c>
      <c r="P100" s="105">
        <f t="shared" si="30"/>
        <v>-0.60690891896473276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Y5nl/e9i9HEy/AvZ6J0wJ5wfyf2XvQGVwUgrrEcZBB2q8FIyqzHgP1IYKwF4U1/MJ9AIagqzMjMiXZDemIhtIg==" saltValue="zU6+TZRhezvKabCC4ga/u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3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v>173442628.48000002</v>
      </c>
      <c r="F7" s="132">
        <v>221678386.61000004</v>
      </c>
      <c r="G7" s="132">
        <v>293214697.68999994</v>
      </c>
      <c r="H7" s="132">
        <v>376586530.88000005</v>
      </c>
      <c r="I7" s="132">
        <v>256089383.16</v>
      </c>
      <c r="J7" s="132">
        <v>273386941.54000002</v>
      </c>
      <c r="K7" s="132">
        <v>284267198.0999999</v>
      </c>
      <c r="L7" s="132">
        <v>211875725.77999997</v>
      </c>
      <c r="M7" s="132">
        <f t="shared" ref="M7:Q7" si="0">SUM(M8:M100)</f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2090550811.0199997</v>
      </c>
      <c r="R7" s="133"/>
      <c r="S7" s="134"/>
      <c r="T7" s="131"/>
      <c r="U7" s="132">
        <f>SUM(U8:U100)</f>
        <v>2090550811.0199997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137025.43000000002</v>
      </c>
      <c r="G8" s="137">
        <v>141718.29</v>
      </c>
      <c r="H8" s="137">
        <v>174797.22</v>
      </c>
      <c r="I8" s="137">
        <v>173191.28</v>
      </c>
      <c r="J8" s="137">
        <v>97235.299999999988</v>
      </c>
      <c r="K8" s="137">
        <v>121416.01999999999</v>
      </c>
      <c r="L8" s="137">
        <v>80700.26999999999</v>
      </c>
      <c r="M8" s="137"/>
      <c r="N8" s="137"/>
      <c r="O8" s="137"/>
      <c r="P8" s="137"/>
      <c r="Q8" s="137">
        <f>SUM(E8:P8)</f>
        <v>1018323.79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1018323.79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877866.34</v>
      </c>
      <c r="G9" s="137">
        <v>955742.71000000008</v>
      </c>
      <c r="H9" s="137">
        <v>1074043.8900000001</v>
      </c>
      <c r="I9" s="137">
        <v>905011.06</v>
      </c>
      <c r="J9" s="137">
        <v>916383.87000000011</v>
      </c>
      <c r="K9" s="137">
        <v>813506.08000000007</v>
      </c>
      <c r="L9" s="137">
        <v>647368.49000000011</v>
      </c>
      <c r="M9" s="137"/>
      <c r="N9" s="137"/>
      <c r="O9" s="137"/>
      <c r="P9" s="137"/>
      <c r="Q9" s="137">
        <f t="shared" ref="Q9:Q60" si="1">SUM(E9:P9)</f>
        <v>6771474.3200000003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6771474.3200000003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32742.279999999995</v>
      </c>
      <c r="G10" s="137">
        <v>32668.229999999992</v>
      </c>
      <c r="H10" s="137">
        <v>30495.97</v>
      </c>
      <c r="I10" s="137">
        <v>28105.09</v>
      </c>
      <c r="J10" s="137">
        <v>35795.429999999993</v>
      </c>
      <c r="K10" s="137">
        <v>28849.14</v>
      </c>
      <c r="L10" s="137">
        <v>25901.000000000004</v>
      </c>
      <c r="M10" s="137"/>
      <c r="N10" s="137"/>
      <c r="O10" s="137"/>
      <c r="P10" s="137"/>
      <c r="Q10" s="137">
        <f t="shared" si="1"/>
        <v>234283.63999999996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234283.63999999996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>
        <v>5760</v>
      </c>
      <c r="I11" s="137">
        <v>2880</v>
      </c>
      <c r="J11" s="137">
        <v>3480</v>
      </c>
      <c r="K11" s="137">
        <v>4480</v>
      </c>
      <c r="L11" s="137">
        <v>4220</v>
      </c>
      <c r="M11" s="137"/>
      <c r="N11" s="137"/>
      <c r="O11" s="137"/>
      <c r="P11" s="137"/>
      <c r="Q11" s="137">
        <f t="shared" si="1"/>
        <v>26580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26580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>
        <v>87423.71</v>
      </c>
      <c r="I12" s="137">
        <v>83082.059999999969</v>
      </c>
      <c r="J12" s="137">
        <v>97780.89</v>
      </c>
      <c r="K12" s="137">
        <v>72508.94</v>
      </c>
      <c r="L12" s="137">
        <v>89802.51</v>
      </c>
      <c r="M12" s="137"/>
      <c r="N12" s="137"/>
      <c r="O12" s="137"/>
      <c r="P12" s="137"/>
      <c r="Q12" s="137">
        <f t="shared" si="1"/>
        <v>699097.1100000001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699097.1100000001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2095504.86</v>
      </c>
      <c r="F13" s="137">
        <v>2798750.8500000034</v>
      </c>
      <c r="G13" s="137">
        <v>2675253.6799999988</v>
      </c>
      <c r="H13" s="137">
        <v>2653655.450000003</v>
      </c>
      <c r="I13" s="137">
        <v>2550383.3400000031</v>
      </c>
      <c r="J13" s="137">
        <v>2799323.0400000005</v>
      </c>
      <c r="K13" s="137">
        <v>2628547.2199999983</v>
      </c>
      <c r="L13" s="137">
        <v>2803513.8299999963</v>
      </c>
      <c r="M13" s="137"/>
      <c r="N13" s="137"/>
      <c r="O13" s="137"/>
      <c r="P13" s="137"/>
      <c r="Q13" s="137">
        <f t="shared" si="1"/>
        <v>21004932.270000003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21004932.270000003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738463.00000000081</v>
      </c>
      <c r="F14" s="137">
        <v>905303.74999999953</v>
      </c>
      <c r="G14" s="137">
        <v>1026805.7200000004</v>
      </c>
      <c r="H14" s="137">
        <v>970532.12000000023</v>
      </c>
      <c r="I14" s="137">
        <v>884448.95000000054</v>
      </c>
      <c r="J14" s="137">
        <v>997258.28999999922</v>
      </c>
      <c r="K14" s="137">
        <v>1021891.1400000007</v>
      </c>
      <c r="L14" s="137">
        <v>850205.12000000034</v>
      </c>
      <c r="M14" s="137"/>
      <c r="N14" s="137"/>
      <c r="O14" s="137"/>
      <c r="P14" s="137"/>
      <c r="Q14" s="137">
        <f t="shared" si="1"/>
        <v>7394908.0900000008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7394908.0900000008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20457.62</v>
      </c>
      <c r="F15" s="137">
        <v>39914.880000000005</v>
      </c>
      <c r="G15" s="137">
        <v>47805.61</v>
      </c>
      <c r="H15" s="137">
        <v>53847.83</v>
      </c>
      <c r="I15" s="137">
        <v>41580.009999999995</v>
      </c>
      <c r="J15" s="137">
        <v>34718.909999999996</v>
      </c>
      <c r="K15" s="137">
        <v>47768.060000000012</v>
      </c>
      <c r="L15" s="137">
        <v>61230.879999999997</v>
      </c>
      <c r="M15" s="137"/>
      <c r="N15" s="137"/>
      <c r="O15" s="137"/>
      <c r="P15" s="137"/>
      <c r="Q15" s="137">
        <f t="shared" si="1"/>
        <v>347323.80000000005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347323.80000000005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259171.23000000004</v>
      </c>
      <c r="F16" s="137">
        <v>442589.35999999993</v>
      </c>
      <c r="G16" s="137">
        <v>487812.98999999987</v>
      </c>
      <c r="H16" s="137">
        <v>371009.78000000009</v>
      </c>
      <c r="I16" s="137">
        <v>438633.30000000005</v>
      </c>
      <c r="J16" s="137">
        <v>393782.38999999984</v>
      </c>
      <c r="K16" s="137">
        <v>460587.83999999997</v>
      </c>
      <c r="L16" s="137">
        <v>326902.35999999993</v>
      </c>
      <c r="M16" s="137"/>
      <c r="N16" s="137"/>
      <c r="O16" s="137"/>
      <c r="P16" s="137"/>
      <c r="Q16" s="137">
        <f t="shared" si="1"/>
        <v>3180489.2499999995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3180489.2499999995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</v>
      </c>
      <c r="G17" s="137">
        <v>86048.47</v>
      </c>
      <c r="H17" s="137">
        <v>67085.08</v>
      </c>
      <c r="I17" s="137">
        <v>76705.290000000008</v>
      </c>
      <c r="J17" s="137">
        <v>93943.88</v>
      </c>
      <c r="K17" s="137">
        <v>101130.75</v>
      </c>
      <c r="L17" s="137">
        <v>66182.25</v>
      </c>
      <c r="M17" s="137"/>
      <c r="N17" s="137"/>
      <c r="O17" s="137"/>
      <c r="P17" s="137"/>
      <c r="Q17" s="137">
        <f t="shared" si="1"/>
        <v>656917.32000000007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656917.32000000007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>
        <v>93039.15</v>
      </c>
      <c r="I18" s="137">
        <v>19920</v>
      </c>
      <c r="J18" s="137">
        <v>34374.979999999996</v>
      </c>
      <c r="K18" s="137">
        <v>90112.07</v>
      </c>
      <c r="L18" s="137">
        <v>26410</v>
      </c>
      <c r="M18" s="137"/>
      <c r="N18" s="137"/>
      <c r="O18" s="137"/>
      <c r="P18" s="137"/>
      <c r="Q18" s="137">
        <f t="shared" si="1"/>
        <v>363906.02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363906.02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31057.429999999997</v>
      </c>
      <c r="G19" s="137">
        <v>41450.990000000005</v>
      </c>
      <c r="H19" s="137">
        <v>30832.610000000011</v>
      </c>
      <c r="I19" s="137">
        <v>28115.16</v>
      </c>
      <c r="J19" s="137">
        <v>37882.549999999996</v>
      </c>
      <c r="K19" s="137">
        <v>31160.330000000005</v>
      </c>
      <c r="L19" s="137">
        <v>28574.139999999996</v>
      </c>
      <c r="M19" s="137"/>
      <c r="N19" s="137"/>
      <c r="O19" s="137"/>
      <c r="P19" s="137"/>
      <c r="Q19" s="137">
        <f t="shared" si="1"/>
        <v>258091.04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258091.04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>
        <v>3150</v>
      </c>
      <c r="I20" s="137">
        <v>0</v>
      </c>
      <c r="J20" s="137">
        <v>0</v>
      </c>
      <c r="K20" s="137">
        <v>8225</v>
      </c>
      <c r="L20" s="137">
        <v>2900</v>
      </c>
      <c r="M20" s="137"/>
      <c r="N20" s="137"/>
      <c r="O20" s="137"/>
      <c r="P20" s="137"/>
      <c r="Q20" s="137">
        <f t="shared" si="1"/>
        <v>19875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19875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295610.45000000007</v>
      </c>
      <c r="G22" s="137">
        <v>394829.58</v>
      </c>
      <c r="H22" s="137">
        <v>339701.67000000004</v>
      </c>
      <c r="I22" s="137">
        <v>274313.33000000007</v>
      </c>
      <c r="J22" s="137">
        <v>290216.55999999994</v>
      </c>
      <c r="K22" s="137">
        <v>443528.81</v>
      </c>
      <c r="L22" s="137">
        <v>135768.57</v>
      </c>
      <c r="M22" s="137"/>
      <c r="N22" s="137"/>
      <c r="O22" s="137"/>
      <c r="P22" s="137"/>
      <c r="Q22" s="137">
        <f t="shared" si="1"/>
        <v>2276713.17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2276713.17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646327.51</v>
      </c>
      <c r="F23" s="137">
        <v>1486531.2200000002</v>
      </c>
      <c r="G23" s="137">
        <v>1175130.6700000002</v>
      </c>
      <c r="H23" s="137">
        <v>1059092.8500000003</v>
      </c>
      <c r="I23" s="137">
        <v>1093234.26</v>
      </c>
      <c r="J23" s="137">
        <v>1223375.0100000005</v>
      </c>
      <c r="K23" s="137">
        <v>934653.58000000007</v>
      </c>
      <c r="L23" s="137">
        <v>1005444.5200000001</v>
      </c>
      <c r="M23" s="137"/>
      <c r="N23" s="137"/>
      <c r="O23" s="137"/>
      <c r="P23" s="137"/>
      <c r="Q23" s="137">
        <f t="shared" si="1"/>
        <v>8623789.620000001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8623789.620000001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41799.590000000004</v>
      </c>
      <c r="G24" s="137">
        <v>66193.660000000018</v>
      </c>
      <c r="H24" s="137">
        <v>27447.939999999995</v>
      </c>
      <c r="I24" s="137">
        <v>34139.159999999989</v>
      </c>
      <c r="J24" s="137">
        <v>32919.430000000008</v>
      </c>
      <c r="K24" s="137">
        <v>30969.919999999998</v>
      </c>
      <c r="L24" s="137">
        <v>30884.629999999997</v>
      </c>
      <c r="M24" s="137"/>
      <c r="N24" s="137"/>
      <c r="O24" s="137"/>
      <c r="P24" s="137"/>
      <c r="Q24" s="137">
        <f t="shared" si="1"/>
        <v>281760.32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281760.32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7493344.5199999958</v>
      </c>
      <c r="F25" s="137">
        <v>9416975.4100000039</v>
      </c>
      <c r="G25" s="137">
        <v>9729414.2500000019</v>
      </c>
      <c r="H25" s="137">
        <v>9187632.7300000023</v>
      </c>
      <c r="I25" s="137">
        <v>9066972.1999999899</v>
      </c>
      <c r="J25" s="137">
        <v>10020144.360000001</v>
      </c>
      <c r="K25" s="137">
        <v>10709921.490000004</v>
      </c>
      <c r="L25" s="137">
        <v>9657118.6199999973</v>
      </c>
      <c r="M25" s="137"/>
      <c r="N25" s="137"/>
      <c r="O25" s="137"/>
      <c r="P25" s="137"/>
      <c r="Q25" s="137">
        <f t="shared" si="1"/>
        <v>75281523.579999983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75281523.579999983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2919443.85</v>
      </c>
      <c r="F26" s="137">
        <v>5256861.7700000014</v>
      </c>
      <c r="G26" s="137">
        <v>4805412.8699999992</v>
      </c>
      <c r="H26" s="137">
        <v>7639667.9000000004</v>
      </c>
      <c r="I26" s="137">
        <v>4418586.42</v>
      </c>
      <c r="J26" s="137">
        <v>5113376.5300000031</v>
      </c>
      <c r="K26" s="137">
        <v>4543985.1100000022</v>
      </c>
      <c r="L26" s="137">
        <v>3665861.4799999995</v>
      </c>
      <c r="M26" s="137"/>
      <c r="N26" s="137"/>
      <c r="O26" s="137"/>
      <c r="P26" s="137"/>
      <c r="Q26" s="137">
        <f t="shared" si="1"/>
        <v>38363195.93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38363195.93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39846.200000000004</v>
      </c>
      <c r="G27" s="137">
        <v>31370.07</v>
      </c>
      <c r="H27" s="137">
        <v>38190.199999999997</v>
      </c>
      <c r="I27" s="137">
        <v>32716.969999999994</v>
      </c>
      <c r="J27" s="137">
        <v>53615.619999999995</v>
      </c>
      <c r="K27" s="137">
        <v>45077.909999999989</v>
      </c>
      <c r="L27" s="137">
        <v>34511.250000000007</v>
      </c>
      <c r="M27" s="137"/>
      <c r="N27" s="137"/>
      <c r="O27" s="137"/>
      <c r="P27" s="137"/>
      <c r="Q27" s="137">
        <f t="shared" si="1"/>
        <v>305651.62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305651.62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41624256</v>
      </c>
      <c r="F28" s="137">
        <v>15157428.720000003</v>
      </c>
      <c r="G28" s="137">
        <v>77619190.570000008</v>
      </c>
      <c r="H28" s="137">
        <v>157268125.49999997</v>
      </c>
      <c r="I28" s="137">
        <v>56956247.160000004</v>
      </c>
      <c r="J28" s="137">
        <v>64642413.289999999</v>
      </c>
      <c r="K28" s="137">
        <v>48663800.5</v>
      </c>
      <c r="L28" s="137">
        <v>19396110.02</v>
      </c>
      <c r="M28" s="137"/>
      <c r="N28" s="137"/>
      <c r="O28" s="137"/>
      <c r="P28" s="137"/>
      <c r="Q28" s="137">
        <f t="shared" si="1"/>
        <v>481327571.75999999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481327571.75999999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667060.74</v>
      </c>
      <c r="G29" s="137">
        <v>929945.22</v>
      </c>
      <c r="H29" s="137">
        <v>891133.77999999968</v>
      </c>
      <c r="I29" s="137">
        <v>784284.81000000017</v>
      </c>
      <c r="J29" s="137">
        <v>902076.9799999994</v>
      </c>
      <c r="K29" s="137">
        <v>1213407.2399999998</v>
      </c>
      <c r="L29" s="137">
        <v>921668.65</v>
      </c>
      <c r="M29" s="137"/>
      <c r="N29" s="137"/>
      <c r="O29" s="137"/>
      <c r="P29" s="137"/>
      <c r="Q29" s="137">
        <f t="shared" si="1"/>
        <v>6962036.1999999993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6962036.1999999993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894246.97000000009</v>
      </c>
      <c r="G30" s="137">
        <v>767156.05</v>
      </c>
      <c r="H30" s="137">
        <v>823376.24999999977</v>
      </c>
      <c r="I30" s="137">
        <v>738740.56000000029</v>
      </c>
      <c r="J30" s="137">
        <v>740214.33000000019</v>
      </c>
      <c r="K30" s="137">
        <v>666480.52000000025</v>
      </c>
      <c r="L30" s="137">
        <v>736289.23999999976</v>
      </c>
      <c r="M30" s="137"/>
      <c r="N30" s="137"/>
      <c r="O30" s="137"/>
      <c r="P30" s="137"/>
      <c r="Q30" s="137">
        <f t="shared" si="1"/>
        <v>5956327.8000000007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5956327.8000000007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>
        <v>338710.79</v>
      </c>
      <c r="I31" s="137">
        <v>493509.01000000007</v>
      </c>
      <c r="J31" s="137">
        <v>277165.65999999997</v>
      </c>
      <c r="K31" s="137">
        <v>299792.14</v>
      </c>
      <c r="L31" s="137">
        <v>218313.29</v>
      </c>
      <c r="M31" s="137"/>
      <c r="N31" s="137"/>
      <c r="O31" s="137"/>
      <c r="P31" s="137"/>
      <c r="Q31" s="137">
        <f t="shared" si="1"/>
        <v>6279228.0299999975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6279228.0299999975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41536.310000000005</v>
      </c>
      <c r="G32" s="137">
        <v>38355.720000000008</v>
      </c>
      <c r="H32" s="137">
        <v>36524.240000000005</v>
      </c>
      <c r="I32" s="137">
        <v>36692.17</v>
      </c>
      <c r="J32" s="137">
        <v>39386.44</v>
      </c>
      <c r="K32" s="137">
        <v>34634.980000000003</v>
      </c>
      <c r="L32" s="137">
        <v>41310.120000000003</v>
      </c>
      <c r="M32" s="137"/>
      <c r="N32" s="137"/>
      <c r="O32" s="137"/>
      <c r="P32" s="137"/>
      <c r="Q32" s="137">
        <f t="shared" si="1"/>
        <v>289216.05000000005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289216.05000000005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130466.26000000002</v>
      </c>
      <c r="F33" s="137">
        <v>77385.67</v>
      </c>
      <c r="G33" s="137">
        <v>69548.869999999981</v>
      </c>
      <c r="H33" s="137">
        <v>67898.00999999998</v>
      </c>
      <c r="I33" s="137">
        <v>62020.709999999992</v>
      </c>
      <c r="J33" s="137">
        <v>80822.909999999974</v>
      </c>
      <c r="K33" s="137">
        <v>78001.200000000012</v>
      </c>
      <c r="L33" s="137">
        <v>60140.62</v>
      </c>
      <c r="M33" s="137"/>
      <c r="N33" s="137"/>
      <c r="O33" s="137"/>
      <c r="P33" s="137"/>
      <c r="Q33" s="137">
        <f t="shared" si="1"/>
        <v>626284.24999999988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626284.24999999988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</v>
      </c>
      <c r="H34" s="137">
        <v>47803.849999999991</v>
      </c>
      <c r="I34" s="137">
        <v>50070.479999999996</v>
      </c>
      <c r="J34" s="137">
        <v>54220.39</v>
      </c>
      <c r="K34" s="137">
        <v>46672.93</v>
      </c>
      <c r="L34" s="137">
        <v>43648.569999999992</v>
      </c>
      <c r="M34" s="137"/>
      <c r="N34" s="137"/>
      <c r="O34" s="137"/>
      <c r="P34" s="137"/>
      <c r="Q34" s="137">
        <f t="shared" si="1"/>
        <v>378645.23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378645.23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1826494.5799999994</v>
      </c>
      <c r="G35" s="137">
        <v>1681855.8100000003</v>
      </c>
      <c r="H35" s="137">
        <v>1681181.9200000009</v>
      </c>
      <c r="I35" s="137">
        <v>1664036.01</v>
      </c>
      <c r="J35" s="137">
        <v>1637760.19</v>
      </c>
      <c r="K35" s="137">
        <v>1406730.41</v>
      </c>
      <c r="L35" s="137">
        <v>1419253.1200000006</v>
      </c>
      <c r="M35" s="137"/>
      <c r="N35" s="137"/>
      <c r="O35" s="137"/>
      <c r="P35" s="137"/>
      <c r="Q35" s="137">
        <f t="shared" si="1"/>
        <v>12082439.200000001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12082439.200000001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23501.889999999996</v>
      </c>
      <c r="H36" s="137">
        <v>24772.440000000002</v>
      </c>
      <c r="I36" s="137">
        <v>25624.04</v>
      </c>
      <c r="J36" s="137">
        <v>34379.299999999988</v>
      </c>
      <c r="K36" s="137">
        <v>21872.5</v>
      </c>
      <c r="L36" s="137">
        <v>22306.81</v>
      </c>
      <c r="M36" s="137"/>
      <c r="N36" s="137"/>
      <c r="O36" s="137"/>
      <c r="P36" s="137"/>
      <c r="Q36" s="137">
        <f t="shared" si="1"/>
        <v>185960.06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185960.06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16115228.260000004</v>
      </c>
      <c r="F37" s="137">
        <v>23430020.390000004</v>
      </c>
      <c r="G37" s="137">
        <v>27458310.559999995</v>
      </c>
      <c r="H37" s="137">
        <v>24542454.370000023</v>
      </c>
      <c r="I37" s="137">
        <v>27220710.769999992</v>
      </c>
      <c r="J37" s="137">
        <v>27018793.189999983</v>
      </c>
      <c r="K37" s="137">
        <v>26810399.239999998</v>
      </c>
      <c r="L37" s="137">
        <v>22643722.729999982</v>
      </c>
      <c r="M37" s="137"/>
      <c r="N37" s="137"/>
      <c r="O37" s="137"/>
      <c r="P37" s="137"/>
      <c r="Q37" s="137">
        <f t="shared" si="1"/>
        <v>195239639.51000002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195239639.51000002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146126.17000000001</v>
      </c>
      <c r="H38" s="137">
        <v>184399.65000000002</v>
      </c>
      <c r="I38" s="137">
        <v>144919.43000000002</v>
      </c>
      <c r="J38" s="137">
        <v>131146.21</v>
      </c>
      <c r="K38" s="137">
        <v>104775.31999999999</v>
      </c>
      <c r="L38" s="137">
        <v>80606.979999999967</v>
      </c>
      <c r="M38" s="137"/>
      <c r="N38" s="137"/>
      <c r="O38" s="137"/>
      <c r="P38" s="137"/>
      <c r="Q38" s="137">
        <f t="shared" si="1"/>
        <v>1067400.6599999999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1067400.6599999999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76783.050000000017</v>
      </c>
      <c r="G39" s="137">
        <v>100116.23</v>
      </c>
      <c r="H39" s="137">
        <v>111686.39000000001</v>
      </c>
      <c r="I39" s="137">
        <v>70174.549999999988</v>
      </c>
      <c r="J39" s="137">
        <v>72971.839999999982</v>
      </c>
      <c r="K39" s="137">
        <v>163313.47</v>
      </c>
      <c r="L39" s="137">
        <v>71313.820000000007</v>
      </c>
      <c r="M39" s="137"/>
      <c r="N39" s="137"/>
      <c r="O39" s="137"/>
      <c r="P39" s="137"/>
      <c r="Q39" s="137">
        <f t="shared" si="1"/>
        <v>725167.97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725167.97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61640.65</v>
      </c>
      <c r="G40" s="137">
        <v>44196.05000000001</v>
      </c>
      <c r="H40" s="137">
        <v>65649.25</v>
      </c>
      <c r="I40" s="137">
        <v>90848.49000000002</v>
      </c>
      <c r="J40" s="137">
        <v>46370.270000000004</v>
      </c>
      <c r="K40" s="137">
        <v>58986.98000000001</v>
      </c>
      <c r="L40" s="137">
        <v>40733.619999999995</v>
      </c>
      <c r="M40" s="137"/>
      <c r="N40" s="137"/>
      <c r="O40" s="137"/>
      <c r="P40" s="137"/>
      <c r="Q40" s="137">
        <f t="shared" si="1"/>
        <v>443221.42000000004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443221.42000000004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28061.670000000006</v>
      </c>
      <c r="G41" s="137">
        <v>26494.12</v>
      </c>
      <c r="H41" s="137">
        <v>28701.880000000005</v>
      </c>
      <c r="I41" s="137">
        <v>29591.579999999998</v>
      </c>
      <c r="J41" s="137">
        <v>23623.659999999996</v>
      </c>
      <c r="K41" s="137">
        <v>42650.420000000006</v>
      </c>
      <c r="L41" s="137">
        <v>22491.200000000001</v>
      </c>
      <c r="M41" s="137"/>
      <c r="N41" s="137"/>
      <c r="O41" s="137"/>
      <c r="P41" s="137"/>
      <c r="Q41" s="137">
        <f t="shared" si="1"/>
        <v>220571.57000000004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220571.57000000004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1355520.7599999991</v>
      </c>
      <c r="G42" s="137">
        <v>1747516.1799999997</v>
      </c>
      <c r="H42" s="137">
        <v>1839242.2400000005</v>
      </c>
      <c r="I42" s="137">
        <v>1105184.0799999996</v>
      </c>
      <c r="J42" s="137">
        <v>1934613.6599999983</v>
      </c>
      <c r="K42" s="137">
        <v>2224208.7399999993</v>
      </c>
      <c r="L42" s="137">
        <v>1354198.3499999994</v>
      </c>
      <c r="M42" s="137"/>
      <c r="N42" s="137"/>
      <c r="O42" s="137"/>
      <c r="P42" s="137"/>
      <c r="Q42" s="137">
        <f t="shared" si="1"/>
        <v>12364639.359999998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12364639.359999998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172357.82</v>
      </c>
      <c r="G43" s="137">
        <v>181090.99</v>
      </c>
      <c r="H43" s="137">
        <v>169324.25999999995</v>
      </c>
      <c r="I43" s="137">
        <v>171812.51</v>
      </c>
      <c r="J43" s="137">
        <v>196570.50000000006</v>
      </c>
      <c r="K43" s="137">
        <v>185987.31</v>
      </c>
      <c r="L43" s="137">
        <v>160744.45000000001</v>
      </c>
      <c r="M43" s="137"/>
      <c r="N43" s="137"/>
      <c r="O43" s="137"/>
      <c r="P43" s="137"/>
      <c r="Q43" s="137">
        <f t="shared" si="1"/>
        <v>1396446.49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1396446.49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45643.069999999992</v>
      </c>
      <c r="H44" s="137">
        <v>44673.72</v>
      </c>
      <c r="I44" s="137">
        <v>41888.080000000009</v>
      </c>
      <c r="J44" s="137">
        <v>48675.560000000005</v>
      </c>
      <c r="K44" s="137">
        <v>46317.069999999985</v>
      </c>
      <c r="L44" s="137">
        <v>39992.419999999984</v>
      </c>
      <c r="M44" s="137"/>
      <c r="N44" s="137"/>
      <c r="O44" s="137"/>
      <c r="P44" s="137"/>
      <c r="Q44" s="137">
        <f t="shared" si="1"/>
        <v>346943.09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346943.09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285118.19</v>
      </c>
      <c r="G45" s="137">
        <v>354443.50000000012</v>
      </c>
      <c r="H45" s="137">
        <v>1818789.5899999999</v>
      </c>
      <c r="I45" s="137">
        <v>260204.86999999997</v>
      </c>
      <c r="J45" s="137">
        <v>242313.37000000017</v>
      </c>
      <c r="K45" s="137">
        <v>400288.24</v>
      </c>
      <c r="L45" s="137">
        <v>213068.84000000003</v>
      </c>
      <c r="M45" s="137"/>
      <c r="N45" s="137"/>
      <c r="O45" s="137"/>
      <c r="P45" s="137"/>
      <c r="Q45" s="137">
        <f t="shared" si="1"/>
        <v>3736103.7300000004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3736103.7300000004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>
        <v>10708616.690000001</v>
      </c>
      <c r="I46" s="137">
        <v>4210493.43</v>
      </c>
      <c r="J46" s="137">
        <v>6653870.0600000005</v>
      </c>
      <c r="K46" s="137">
        <v>10640263.729999999</v>
      </c>
      <c r="L46" s="137">
        <v>5647604.3799999999</v>
      </c>
      <c r="M46" s="137"/>
      <c r="N46" s="137"/>
      <c r="O46" s="137"/>
      <c r="P46" s="137"/>
      <c r="Q46" s="137">
        <f t="shared" si="1"/>
        <v>53149536.140000008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53149536.140000008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71914.690000000017</v>
      </c>
      <c r="H47" s="137">
        <v>90184.24</v>
      </c>
      <c r="I47" s="137">
        <v>72188.73000000001</v>
      </c>
      <c r="J47" s="137">
        <v>73927.10000000002</v>
      </c>
      <c r="K47" s="137">
        <v>84685.599999999991</v>
      </c>
      <c r="L47" s="137">
        <v>54107.219999999994</v>
      </c>
      <c r="M47" s="137"/>
      <c r="N47" s="137"/>
      <c r="O47" s="137"/>
      <c r="P47" s="137"/>
      <c r="Q47" s="137">
        <f t="shared" si="1"/>
        <v>572041.09000000008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572041.09000000008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62823.839999999989</v>
      </c>
      <c r="G48" s="137">
        <v>67045.84</v>
      </c>
      <c r="H48" s="137">
        <v>56049.919999999991</v>
      </c>
      <c r="I48" s="137">
        <v>57086.73</v>
      </c>
      <c r="J48" s="137">
        <v>46649.369999999988</v>
      </c>
      <c r="K48" s="137">
        <v>67790.34</v>
      </c>
      <c r="L48" s="137">
        <v>57565.320000000007</v>
      </c>
      <c r="M48" s="137"/>
      <c r="N48" s="137"/>
      <c r="O48" s="137"/>
      <c r="P48" s="137"/>
      <c r="Q48" s="137">
        <f t="shared" si="1"/>
        <v>455133.62999999995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455133.62999999995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37968.480000000003</v>
      </c>
      <c r="G49" s="137">
        <v>51083.02</v>
      </c>
      <c r="H49" s="137">
        <v>35667.399999999994</v>
      </c>
      <c r="I49" s="137">
        <v>37485.870000000003</v>
      </c>
      <c r="J49" s="137">
        <v>74558.499999999971</v>
      </c>
      <c r="K49" s="137">
        <v>66193.789999999979</v>
      </c>
      <c r="L49" s="137">
        <v>31542.259999999995</v>
      </c>
      <c r="M49" s="137"/>
      <c r="N49" s="137"/>
      <c r="O49" s="137"/>
      <c r="P49" s="137"/>
      <c r="Q49" s="137">
        <f t="shared" si="1"/>
        <v>358704.55999999994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358704.55999999994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308585.45999999996</v>
      </c>
      <c r="H50" s="137">
        <v>374155.77</v>
      </c>
      <c r="I50" s="137">
        <v>281572.86</v>
      </c>
      <c r="J50" s="137">
        <v>333485.61000000004</v>
      </c>
      <c r="K50" s="137">
        <v>288250.33000000007</v>
      </c>
      <c r="L50" s="137">
        <v>192887.13999999996</v>
      </c>
      <c r="M50" s="137"/>
      <c r="N50" s="137"/>
      <c r="O50" s="137"/>
      <c r="P50" s="137"/>
      <c r="Q50" s="137">
        <f t="shared" si="1"/>
        <v>2356898.65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2356898.65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94879.64999999998</v>
      </c>
      <c r="H51" s="137">
        <v>95038.489999999976</v>
      </c>
      <c r="I51" s="137">
        <v>141972.5</v>
      </c>
      <c r="J51" s="137">
        <v>111276.03</v>
      </c>
      <c r="K51" s="137">
        <v>104407.10000000003</v>
      </c>
      <c r="L51" s="137">
        <v>88092.47</v>
      </c>
      <c r="M51" s="137"/>
      <c r="N51" s="137"/>
      <c r="O51" s="137"/>
      <c r="P51" s="137"/>
      <c r="Q51" s="137">
        <f t="shared" si="1"/>
        <v>787741.92999999993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787741.92999999993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>
        <v>8888676.6799999997</v>
      </c>
      <c r="I52" s="137">
        <v>3280893.36</v>
      </c>
      <c r="J52" s="137">
        <v>5258218.88</v>
      </c>
      <c r="K52" s="137">
        <v>10827152.540000001</v>
      </c>
      <c r="L52" s="137">
        <v>4389332.17</v>
      </c>
      <c r="M52" s="137"/>
      <c r="N52" s="137"/>
      <c r="O52" s="137"/>
      <c r="P52" s="137"/>
      <c r="Q52" s="137">
        <f t="shared" si="1"/>
        <v>47908608.969999999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47908608.969999999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>
        <v>2182874.9300000002</v>
      </c>
      <c r="I53" s="137">
        <v>615118.01000000013</v>
      </c>
      <c r="J53" s="137">
        <v>1369960.4400000002</v>
      </c>
      <c r="K53" s="137">
        <v>2425879.5699999998</v>
      </c>
      <c r="L53" s="137">
        <v>1184413.78</v>
      </c>
      <c r="M53" s="137"/>
      <c r="N53" s="137"/>
      <c r="O53" s="137"/>
      <c r="P53" s="137"/>
      <c r="Q53" s="137">
        <f t="shared" si="1"/>
        <v>12070157.889999999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12070157.889999999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>
        <v>13267.61</v>
      </c>
      <c r="I54" s="137">
        <v>5108.71</v>
      </c>
      <c r="J54" s="137">
        <v>4306.49</v>
      </c>
      <c r="K54" s="137">
        <v>6874.0299999999988</v>
      </c>
      <c r="L54" s="137">
        <v>3655.48</v>
      </c>
      <c r="M54" s="137"/>
      <c r="N54" s="137"/>
      <c r="O54" s="137"/>
      <c r="P54" s="137"/>
      <c r="Q54" s="137">
        <f t="shared" si="1"/>
        <v>36484.75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36484.75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412608.85999999993</v>
      </c>
      <c r="G55" s="137">
        <v>3524343.8499999996</v>
      </c>
      <c r="H55" s="137">
        <v>4891646.5299999984</v>
      </c>
      <c r="I55" s="137">
        <v>3134722.0200000009</v>
      </c>
      <c r="J55" s="137">
        <v>4793730.1499999985</v>
      </c>
      <c r="K55" s="137">
        <v>5267872.96</v>
      </c>
      <c r="L55" s="137">
        <v>4605032.9000000004</v>
      </c>
      <c r="M55" s="137"/>
      <c r="N55" s="137"/>
      <c r="O55" s="137"/>
      <c r="P55" s="137"/>
      <c r="Q55" s="137">
        <f t="shared" si="1"/>
        <v>26884635.390000001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26884635.390000001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</v>
      </c>
      <c r="H56" s="137">
        <v>562542.03999999992</v>
      </c>
      <c r="I56" s="137">
        <v>797186.35000000009</v>
      </c>
      <c r="J56" s="137">
        <v>612196.6100000001</v>
      </c>
      <c r="K56" s="137">
        <v>587254.97000000032</v>
      </c>
      <c r="L56" s="137">
        <v>520335.94000000024</v>
      </c>
      <c r="M56" s="137"/>
      <c r="N56" s="137"/>
      <c r="O56" s="137"/>
      <c r="P56" s="137"/>
      <c r="Q56" s="137">
        <f t="shared" si="1"/>
        <v>4504165.4700000007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4504165.4700000007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</v>
      </c>
      <c r="G57" s="137">
        <v>31822.149999999994</v>
      </c>
      <c r="H57" s="137">
        <v>16036.600000000002</v>
      </c>
      <c r="I57" s="137">
        <v>15204.39</v>
      </c>
      <c r="J57" s="137">
        <v>29568.68</v>
      </c>
      <c r="K57" s="137">
        <v>22398.18</v>
      </c>
      <c r="L57" s="137">
        <v>29442.629999999997</v>
      </c>
      <c r="M57" s="137"/>
      <c r="N57" s="137"/>
      <c r="O57" s="137"/>
      <c r="P57" s="137"/>
      <c r="Q57" s="137">
        <f t="shared" si="1"/>
        <v>170646.19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170646.19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244464.86000000002</v>
      </c>
      <c r="H58" s="137">
        <v>178821.96000000005</v>
      </c>
      <c r="I58" s="137">
        <v>176882.03000000006</v>
      </c>
      <c r="J58" s="137">
        <v>211032.69</v>
      </c>
      <c r="K58" s="137">
        <v>428294.12</v>
      </c>
      <c r="L58" s="137">
        <v>408977.25</v>
      </c>
      <c r="M58" s="137"/>
      <c r="N58" s="137"/>
      <c r="O58" s="137"/>
      <c r="P58" s="137"/>
      <c r="Q58" s="137">
        <f t="shared" si="1"/>
        <v>2295928.13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2295928.13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</v>
      </c>
      <c r="F59" s="137">
        <v>115236.31999999999</v>
      </c>
      <c r="G59" s="137">
        <v>290526.44</v>
      </c>
      <c r="H59" s="137">
        <v>359678.48000000004</v>
      </c>
      <c r="I59" s="137">
        <v>135497.77999999997</v>
      </c>
      <c r="J59" s="137">
        <v>295041.39999999997</v>
      </c>
      <c r="K59" s="137">
        <v>142763.87999999998</v>
      </c>
      <c r="L59" s="137">
        <v>109231.52000000002</v>
      </c>
      <c r="M59" s="137"/>
      <c r="N59" s="137"/>
      <c r="O59" s="137"/>
      <c r="P59" s="137"/>
      <c r="Q59" s="137">
        <f t="shared" si="1"/>
        <v>1540780.8599999999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1540780.8599999999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168139.21000000002</v>
      </c>
      <c r="G60" s="137">
        <v>186395.74000000002</v>
      </c>
      <c r="H60" s="137">
        <v>181055.27000000005</v>
      </c>
      <c r="I60" s="137">
        <v>170574.83000000002</v>
      </c>
      <c r="J60" s="137">
        <v>186063.98000000004</v>
      </c>
      <c r="K60" s="137">
        <v>910912.35999999987</v>
      </c>
      <c r="L60" s="137">
        <v>615611.35</v>
      </c>
      <c r="M60" s="137"/>
      <c r="N60" s="137"/>
      <c r="O60" s="137"/>
      <c r="P60" s="137"/>
      <c r="Q60" s="137">
        <f t="shared" si="1"/>
        <v>2556666.42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2556666.42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</v>
      </c>
      <c r="G61" s="137">
        <v>525274.72</v>
      </c>
      <c r="H61" s="137">
        <v>675300.38000000012</v>
      </c>
      <c r="I61" s="137">
        <v>1379239.88</v>
      </c>
      <c r="J61" s="137">
        <v>1239923.1499999999</v>
      </c>
      <c r="K61" s="137">
        <v>520059.31000000006</v>
      </c>
      <c r="L61" s="137">
        <v>723879.22999999986</v>
      </c>
      <c r="M61" s="137"/>
      <c r="N61" s="137"/>
      <c r="O61" s="137"/>
      <c r="P61" s="137"/>
      <c r="Q61" s="137">
        <f t="shared" ref="Q61:Q90" si="2">SUM(E61:P61)</f>
        <v>6248906.4099999992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6248906.4099999992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</v>
      </c>
      <c r="H62" s="137">
        <v>593992.57000000007</v>
      </c>
      <c r="I62" s="137">
        <v>407237.16000000003</v>
      </c>
      <c r="J62" s="137">
        <v>494218.8000000001</v>
      </c>
      <c r="K62" s="137">
        <v>391920.00000000017</v>
      </c>
      <c r="L62" s="137">
        <v>521849.17</v>
      </c>
      <c r="M62" s="137"/>
      <c r="N62" s="137"/>
      <c r="O62" s="137"/>
      <c r="P62" s="137"/>
      <c r="Q62" s="137">
        <f t="shared" si="2"/>
        <v>3565695.4200000004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3565695.4200000004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1413331.8599999999</v>
      </c>
      <c r="G63" s="137">
        <v>1261531.2500000002</v>
      </c>
      <c r="H63" s="137">
        <v>2134589.0700000003</v>
      </c>
      <c r="I63" s="137">
        <v>2664566.5</v>
      </c>
      <c r="J63" s="137">
        <v>1156912.8299999998</v>
      </c>
      <c r="K63" s="137">
        <v>1063409.68</v>
      </c>
      <c r="L63" s="137">
        <v>1791709.6800000004</v>
      </c>
      <c r="M63" s="137"/>
      <c r="N63" s="137"/>
      <c r="O63" s="137"/>
      <c r="P63" s="137"/>
      <c r="Q63" s="137">
        <f t="shared" ref="Q63:Q81" si="3">SUM(E63:P63)</f>
        <v>11648499.529999999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11648499.529999999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18555997.530000001</v>
      </c>
      <c r="F65" s="137">
        <v>19383437.989999998</v>
      </c>
      <c r="G65" s="137">
        <v>19088552.019999996</v>
      </c>
      <c r="H65" s="137">
        <v>20621534</v>
      </c>
      <c r="I65" s="137">
        <v>19508399.559999995</v>
      </c>
      <c r="J65" s="137">
        <v>19561024.590000004</v>
      </c>
      <c r="K65" s="137">
        <v>19706703.750000007</v>
      </c>
      <c r="L65" s="137">
        <v>20120865.670000002</v>
      </c>
      <c r="M65" s="137"/>
      <c r="N65" s="137"/>
      <c r="O65" s="137"/>
      <c r="P65" s="137"/>
      <c r="Q65" s="137">
        <f t="shared" si="3"/>
        <v>156546515.11000001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156546515.11000001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4548.55</v>
      </c>
      <c r="G66" s="137">
        <v>4697.8300000000008</v>
      </c>
      <c r="H66" s="137">
        <v>4326.9500000000007</v>
      </c>
      <c r="I66" s="137">
        <v>4992.9500000000007</v>
      </c>
      <c r="J66" s="137">
        <v>1838.0499999999997</v>
      </c>
      <c r="K66" s="137">
        <v>10947.95</v>
      </c>
      <c r="L66" s="137">
        <v>1550.0000000000002</v>
      </c>
      <c r="M66" s="137"/>
      <c r="N66" s="137"/>
      <c r="O66" s="137"/>
      <c r="P66" s="137"/>
      <c r="Q66" s="137">
        <f t="shared" si="3"/>
        <v>34439.630000000005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34439.630000000005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>
        <v>30694.750000000011</v>
      </c>
      <c r="I67" s="137">
        <v>34033</v>
      </c>
      <c r="J67" s="137">
        <v>36299.5</v>
      </c>
      <c r="K67" s="137">
        <v>30242.11</v>
      </c>
      <c r="L67" s="137">
        <v>23318.690000000006</v>
      </c>
      <c r="M67" s="137"/>
      <c r="N67" s="137"/>
      <c r="O67" s="137"/>
      <c r="P67" s="137"/>
      <c r="Q67" s="137">
        <f t="shared" si="3"/>
        <v>231119.91000000003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231119.91000000003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91164.44</v>
      </c>
      <c r="F68" s="137">
        <v>157997.57999999999</v>
      </c>
      <c r="G68" s="137">
        <v>161878.35000000003</v>
      </c>
      <c r="H68" s="137">
        <v>251921.18999999997</v>
      </c>
      <c r="I68" s="137">
        <v>155291.51999999999</v>
      </c>
      <c r="J68" s="137">
        <v>144095.38</v>
      </c>
      <c r="K68" s="137">
        <v>190775.85</v>
      </c>
      <c r="L68" s="137">
        <v>259656.93</v>
      </c>
      <c r="M68" s="137"/>
      <c r="N68" s="137"/>
      <c r="O68" s="137"/>
      <c r="P68" s="137"/>
      <c r="Q68" s="137">
        <f t="shared" si="3"/>
        <v>1412781.24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1412781.24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299089.46000000002</v>
      </c>
      <c r="G69" s="137">
        <v>1495820.0799999998</v>
      </c>
      <c r="H69" s="137">
        <v>636849.5</v>
      </c>
      <c r="I69" s="137">
        <v>1013216.9700000001</v>
      </c>
      <c r="J69" s="137">
        <v>317405.85000000003</v>
      </c>
      <c r="K69" s="137">
        <v>932300.14999999991</v>
      </c>
      <c r="L69" s="137">
        <v>504921.14</v>
      </c>
      <c r="M69" s="137"/>
      <c r="N69" s="137"/>
      <c r="O69" s="137"/>
      <c r="P69" s="137"/>
      <c r="Q69" s="137">
        <f t="shared" si="3"/>
        <v>5327834.0999999996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5327834.0999999996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129698.67999999998</v>
      </c>
      <c r="G70" s="137">
        <v>128955.41999999997</v>
      </c>
      <c r="H70" s="137">
        <v>145067.81999999998</v>
      </c>
      <c r="I70" s="137">
        <v>125439.43</v>
      </c>
      <c r="J70" s="137">
        <v>177335.78999999998</v>
      </c>
      <c r="K70" s="137">
        <v>179126.99999999997</v>
      </c>
      <c r="L70" s="137">
        <v>124434.75000000001</v>
      </c>
      <c r="M70" s="137"/>
      <c r="N70" s="137"/>
      <c r="O70" s="137"/>
      <c r="P70" s="137"/>
      <c r="Q70" s="137">
        <f t="shared" si="3"/>
        <v>1101964.3499999999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1101964.3499999999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580441.51000000013</v>
      </c>
      <c r="H71" s="137">
        <v>529350.55999999982</v>
      </c>
      <c r="I71" s="137">
        <v>535128.07999999984</v>
      </c>
      <c r="J71" s="137">
        <v>555830.47000000009</v>
      </c>
      <c r="K71" s="137">
        <v>613511.61000000022</v>
      </c>
      <c r="L71" s="137">
        <v>601028.19999999972</v>
      </c>
      <c r="M71" s="137"/>
      <c r="N71" s="137"/>
      <c r="O71" s="137"/>
      <c r="P71" s="137"/>
      <c r="Q71" s="137">
        <f t="shared" si="3"/>
        <v>4435965.16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4435965.16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>
        <v>219740.05999999991</v>
      </c>
      <c r="I72" s="137">
        <v>728464.74</v>
      </c>
      <c r="J72" s="137">
        <v>302349.78999999986</v>
      </c>
      <c r="K72" s="137">
        <v>3785925.58</v>
      </c>
      <c r="L72" s="137">
        <v>497876.26</v>
      </c>
      <c r="M72" s="137"/>
      <c r="N72" s="137"/>
      <c r="O72" s="137"/>
      <c r="P72" s="137"/>
      <c r="Q72" s="137">
        <f t="shared" si="3"/>
        <v>9418239.6500000004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9418239.6500000004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</v>
      </c>
      <c r="F73" s="137">
        <v>679345.92999999993</v>
      </c>
      <c r="G73" s="137">
        <v>454233.48</v>
      </c>
      <c r="H73" s="137">
        <v>580893.55000000005</v>
      </c>
      <c r="I73" s="137">
        <v>2299327.1700000004</v>
      </c>
      <c r="J73" s="137">
        <v>323762.82</v>
      </c>
      <c r="K73" s="137">
        <v>290848.45999999996</v>
      </c>
      <c r="L73" s="137">
        <v>150185.26999999996</v>
      </c>
      <c r="M73" s="137"/>
      <c r="N73" s="137"/>
      <c r="O73" s="137"/>
      <c r="P73" s="137"/>
      <c r="Q73" s="137">
        <f t="shared" si="3"/>
        <v>4911630.0200000005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4911630.0200000005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>
        <v>302993.28000000003</v>
      </c>
      <c r="I74" s="137">
        <v>176605.28</v>
      </c>
      <c r="J74" s="137">
        <v>538705.30999999994</v>
      </c>
      <c r="K74" s="137">
        <v>477078.67</v>
      </c>
      <c r="L74" s="137">
        <v>248873.49999999997</v>
      </c>
      <c r="M74" s="137"/>
      <c r="N74" s="137"/>
      <c r="O74" s="137"/>
      <c r="P74" s="137"/>
      <c r="Q74" s="137">
        <f t="shared" si="3"/>
        <v>2130065.4099999997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2130065.4099999997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1895769.09</v>
      </c>
      <c r="G75" s="137">
        <v>237548.76999999993</v>
      </c>
      <c r="H75" s="137">
        <v>157551.09999999998</v>
      </c>
      <c r="I75" s="137">
        <v>169735.58000000005</v>
      </c>
      <c r="J75" s="137">
        <v>188392.01999999996</v>
      </c>
      <c r="K75" s="137">
        <v>234034.70000000004</v>
      </c>
      <c r="L75" s="137">
        <v>158134.25</v>
      </c>
      <c r="M75" s="137"/>
      <c r="N75" s="137"/>
      <c r="O75" s="137"/>
      <c r="P75" s="137"/>
      <c r="Q75" s="137">
        <f t="shared" si="3"/>
        <v>3627237.7800000007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3627237.7800000007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136756.92000000004</v>
      </c>
      <c r="H76" s="137">
        <v>152879.5</v>
      </c>
      <c r="I76" s="137">
        <v>155812.74000000002</v>
      </c>
      <c r="J76" s="137">
        <v>154708.09000000003</v>
      </c>
      <c r="K76" s="137">
        <v>136344.76999999999</v>
      </c>
      <c r="L76" s="137">
        <v>131386.15</v>
      </c>
      <c r="M76" s="137"/>
      <c r="N76" s="137"/>
      <c r="O76" s="137"/>
      <c r="P76" s="137"/>
      <c r="Q76" s="137">
        <f t="shared" si="3"/>
        <v>1140480.18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1140480.18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86289.880000000019</v>
      </c>
      <c r="G77" s="137">
        <v>203428.4</v>
      </c>
      <c r="H77" s="137">
        <v>432415.65</v>
      </c>
      <c r="I77" s="137">
        <v>174698.95</v>
      </c>
      <c r="J77" s="137">
        <v>636700.93000000005</v>
      </c>
      <c r="K77" s="137">
        <v>167396.20000000001</v>
      </c>
      <c r="L77" s="137">
        <v>54994.13</v>
      </c>
      <c r="M77" s="137"/>
      <c r="N77" s="137"/>
      <c r="O77" s="137"/>
      <c r="P77" s="137"/>
      <c r="Q77" s="137">
        <f t="shared" si="3"/>
        <v>2182974.31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2182974.31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15907.499999999998</v>
      </c>
      <c r="G78" s="137">
        <v>13671.87</v>
      </c>
      <c r="H78" s="137">
        <v>10938.93</v>
      </c>
      <c r="I78" s="137">
        <v>14726.959999999997</v>
      </c>
      <c r="J78" s="137">
        <v>14223.059999999998</v>
      </c>
      <c r="K78" s="137">
        <v>23174.34</v>
      </c>
      <c r="L78" s="137">
        <v>12213.1</v>
      </c>
      <c r="M78" s="137"/>
      <c r="N78" s="137"/>
      <c r="O78" s="137"/>
      <c r="P78" s="137"/>
      <c r="Q78" s="137">
        <f t="shared" si="3"/>
        <v>115659.04999999999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115659.04999999999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60320.890000000014</v>
      </c>
      <c r="G79" s="137">
        <v>63050.550000000017</v>
      </c>
      <c r="H79" s="137">
        <v>62176.55</v>
      </c>
      <c r="I79" s="137">
        <v>66118.789999999994</v>
      </c>
      <c r="J79" s="137">
        <v>66055.790000000008</v>
      </c>
      <c r="K79" s="137">
        <v>63959.560000000005</v>
      </c>
      <c r="L79" s="137">
        <v>55976.630000000012</v>
      </c>
      <c r="M79" s="137"/>
      <c r="N79" s="137"/>
      <c r="O79" s="137"/>
      <c r="P79" s="137"/>
      <c r="Q79" s="137">
        <f t="shared" si="3"/>
        <v>484459.37000000005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484459.37000000005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171504.35000000009</v>
      </c>
      <c r="G80" s="137">
        <v>179608.22000000003</v>
      </c>
      <c r="H80" s="137">
        <v>213990.08000000007</v>
      </c>
      <c r="I80" s="137">
        <v>177323.29000000007</v>
      </c>
      <c r="J80" s="137">
        <v>195630.34</v>
      </c>
      <c r="K80" s="137">
        <v>229871.19999999992</v>
      </c>
      <c r="L80" s="137">
        <v>170054.87999999998</v>
      </c>
      <c r="M80" s="137"/>
      <c r="N80" s="137"/>
      <c r="O80" s="137"/>
      <c r="P80" s="137"/>
      <c r="Q80" s="137">
        <f t="shared" si="3"/>
        <v>1495612.9000000001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1495612.9000000001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</v>
      </c>
      <c r="G81" s="137">
        <v>282174.88999999996</v>
      </c>
      <c r="H81" s="137">
        <v>183102.97999999998</v>
      </c>
      <c r="I81" s="137">
        <v>188167.33</v>
      </c>
      <c r="J81" s="137">
        <v>372669.44</v>
      </c>
      <c r="K81" s="137">
        <v>236516.08</v>
      </c>
      <c r="L81" s="137">
        <v>42363.93</v>
      </c>
      <c r="M81" s="137"/>
      <c r="N81" s="137"/>
      <c r="O81" s="137"/>
      <c r="P81" s="137"/>
      <c r="Q81" s="137">
        <f t="shared" si="3"/>
        <v>1600216.28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1600216.28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>
        <v>39391.67</v>
      </c>
      <c r="I82" s="137">
        <v>39391.67</v>
      </c>
      <c r="J82" s="137">
        <v>39391.67</v>
      </c>
      <c r="K82" s="137">
        <v>39391.67</v>
      </c>
      <c r="L82" s="137">
        <v>39391.67</v>
      </c>
      <c r="M82" s="137"/>
      <c r="N82" s="137"/>
      <c r="O82" s="137"/>
      <c r="P82" s="137"/>
      <c r="Q82" s="137">
        <f t="shared" si="2"/>
        <v>315133.35999999993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315133.35999999993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858826.38999999966</v>
      </c>
      <c r="G83" s="137">
        <v>900940.57999999973</v>
      </c>
      <c r="H83" s="137">
        <v>826678.29000000027</v>
      </c>
      <c r="I83" s="137">
        <v>895148.41000000015</v>
      </c>
      <c r="J83" s="137">
        <v>1141091.6899999997</v>
      </c>
      <c r="K83" s="137">
        <v>1731662.9400000002</v>
      </c>
      <c r="L83" s="137">
        <v>1422605.34</v>
      </c>
      <c r="M83" s="137"/>
      <c r="N83" s="137"/>
      <c r="O83" s="137"/>
      <c r="P83" s="137"/>
      <c r="Q83" s="137">
        <f t="shared" si="2"/>
        <v>8456184.2599999998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8456184.2599999998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76561.010000000009</v>
      </c>
      <c r="G84" s="137">
        <v>90445.319999999992</v>
      </c>
      <c r="H84" s="137">
        <v>78710.729999999981</v>
      </c>
      <c r="I84" s="137">
        <v>89811.91</v>
      </c>
      <c r="J84" s="137">
        <v>95127.11</v>
      </c>
      <c r="K84" s="137">
        <v>124711.43999999999</v>
      </c>
      <c r="L84" s="137">
        <v>108200.68000000002</v>
      </c>
      <c r="M84" s="137"/>
      <c r="N84" s="137"/>
      <c r="O84" s="137"/>
      <c r="P84" s="137"/>
      <c r="Q84" s="137">
        <f t="shared" si="2"/>
        <v>725509.51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725509.51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>
        <v>30000</v>
      </c>
      <c r="I85" s="137">
        <v>30000</v>
      </c>
      <c r="J85" s="137">
        <v>30000</v>
      </c>
      <c r="K85" s="137">
        <v>30000</v>
      </c>
      <c r="L85" s="137">
        <v>0</v>
      </c>
      <c r="M85" s="137"/>
      <c r="N85" s="137"/>
      <c r="O85" s="137"/>
      <c r="P85" s="137"/>
      <c r="Q85" s="137">
        <f t="shared" si="2"/>
        <v>210000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210000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31286.91</v>
      </c>
      <c r="G86" s="137">
        <v>40415.81</v>
      </c>
      <c r="H86" s="137">
        <v>45045.71</v>
      </c>
      <c r="I86" s="137">
        <v>34748.89</v>
      </c>
      <c r="J86" s="137">
        <v>50111.01</v>
      </c>
      <c r="K86" s="137">
        <v>42062.64</v>
      </c>
      <c r="L86" s="137">
        <v>35072.57</v>
      </c>
      <c r="M86" s="137"/>
      <c r="N86" s="137"/>
      <c r="O86" s="137"/>
      <c r="P86" s="137"/>
      <c r="Q86" s="137">
        <f t="shared" si="2"/>
        <v>293618.87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293618.87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8580.239999999998</v>
      </c>
      <c r="H87" s="137">
        <v>7917.4499999999989</v>
      </c>
      <c r="I87" s="137">
        <v>8131.8300000000008</v>
      </c>
      <c r="J87" s="137">
        <v>6179.1200000000008</v>
      </c>
      <c r="K87" s="137">
        <v>6492.9999999999991</v>
      </c>
      <c r="L87" s="137">
        <v>6517.5900000000011</v>
      </c>
      <c r="M87" s="137"/>
      <c r="N87" s="137"/>
      <c r="O87" s="137"/>
      <c r="P87" s="137"/>
      <c r="Q87" s="137">
        <f t="shared" si="2"/>
        <v>58991.350000000006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58991.350000000006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37552.459999999992</v>
      </c>
      <c r="G88" s="137">
        <v>43127.320000000022</v>
      </c>
      <c r="H88" s="137">
        <v>37445.779999999992</v>
      </c>
      <c r="I88" s="137">
        <v>39609.119999999995</v>
      </c>
      <c r="J88" s="137">
        <v>43967.829999999987</v>
      </c>
      <c r="K88" s="137">
        <v>40311.099999999991</v>
      </c>
      <c r="L88" s="137">
        <v>39999.259999999987</v>
      </c>
      <c r="M88" s="137"/>
      <c r="N88" s="137"/>
      <c r="O88" s="137"/>
      <c r="P88" s="137"/>
      <c r="Q88" s="137">
        <f t="shared" si="2"/>
        <v>314256.14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314256.14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>
        <v>1705327.72</v>
      </c>
      <c r="I89" s="137">
        <v>1559476.36</v>
      </c>
      <c r="J89" s="137">
        <v>1559476.3599999999</v>
      </c>
      <c r="K89" s="137">
        <v>1559476.36</v>
      </c>
      <c r="L89" s="137">
        <v>1559476.36</v>
      </c>
      <c r="M89" s="137"/>
      <c r="N89" s="137"/>
      <c r="O89" s="137"/>
      <c r="P89" s="137"/>
      <c r="Q89" s="137">
        <f t="shared" si="2"/>
        <v>12475810.879999999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12475810.879999999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30973.430000000008</v>
      </c>
      <c r="H90" s="137">
        <v>41242.610000000022</v>
      </c>
      <c r="I90" s="137">
        <v>36132.780000000021</v>
      </c>
      <c r="J90" s="137">
        <v>36237.420000000013</v>
      </c>
      <c r="K90" s="137">
        <v>39657.360000000008</v>
      </c>
      <c r="L90" s="137">
        <v>39609.62000000001</v>
      </c>
      <c r="M90" s="137"/>
      <c r="N90" s="137"/>
      <c r="O90" s="137"/>
      <c r="P90" s="137"/>
      <c r="Q90" s="137">
        <f t="shared" si="2"/>
        <v>294128.5500000001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294128.5500000001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111779.54</v>
      </c>
      <c r="F91" s="137">
        <v>154965.41</v>
      </c>
      <c r="G91" s="137">
        <v>165720.90000000005</v>
      </c>
      <c r="H91" s="137">
        <v>115239.59999999999</v>
      </c>
      <c r="I91" s="137">
        <v>119919.00000000003</v>
      </c>
      <c r="J91" s="137">
        <v>105903.12000000004</v>
      </c>
      <c r="K91" s="137">
        <v>117735.42000000001</v>
      </c>
      <c r="L91" s="137">
        <v>79789.25</v>
      </c>
      <c r="M91" s="137"/>
      <c r="N91" s="137"/>
      <c r="O91" s="137"/>
      <c r="P91" s="137"/>
      <c r="Q91" s="137">
        <f t="shared" ref="Q91:Q99" si="4">SUM(E91:P91)</f>
        <v>971052.24000000011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971052.24000000011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31200.420000000002</v>
      </c>
      <c r="G92" s="137">
        <v>46597.55000000001</v>
      </c>
      <c r="H92" s="137">
        <v>38160.39</v>
      </c>
      <c r="I92" s="137">
        <v>35639.550000000003</v>
      </c>
      <c r="J92" s="137">
        <v>35118.920000000006</v>
      </c>
      <c r="K92" s="137">
        <v>34377.290000000015</v>
      </c>
      <c r="L92" s="137">
        <v>33591.300000000003</v>
      </c>
      <c r="M92" s="137"/>
      <c r="N92" s="137"/>
      <c r="O92" s="137"/>
      <c r="P92" s="137"/>
      <c r="Q92" s="137">
        <f t="shared" si="4"/>
        <v>281839.04000000004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281839.04000000004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>
        <v>43158.25</v>
      </c>
      <c r="I93" s="137">
        <v>8214.56</v>
      </c>
      <c r="J93" s="137">
        <v>0</v>
      </c>
      <c r="K93" s="137">
        <v>0</v>
      </c>
      <c r="L93" s="137">
        <v>32858.240000000005</v>
      </c>
      <c r="M93" s="137"/>
      <c r="N93" s="137"/>
      <c r="O93" s="137"/>
      <c r="P93" s="137"/>
      <c r="Q93" s="137">
        <f t="shared" si="4"/>
        <v>102445.61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102445.61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>
        <v>36910.139999999992</v>
      </c>
      <c r="I94" s="137">
        <v>29412.830000000005</v>
      </c>
      <c r="J94" s="137">
        <v>30734.830000000005</v>
      </c>
      <c r="K94" s="137">
        <v>35383.279999999999</v>
      </c>
      <c r="L94" s="137">
        <v>28409.27</v>
      </c>
      <c r="M94" s="137"/>
      <c r="N94" s="137"/>
      <c r="O94" s="137"/>
      <c r="P94" s="137"/>
      <c r="Q94" s="137">
        <f t="shared" si="4"/>
        <v>229122.61000000002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229122.61000000002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50196321.829999998</v>
      </c>
      <c r="F95" s="137">
        <v>60762697.570000008</v>
      </c>
      <c r="G95" s="137">
        <v>61527975.640000001</v>
      </c>
      <c r="H95" s="137">
        <v>61514605.559999995</v>
      </c>
      <c r="I95" s="137">
        <v>61238391.089999989</v>
      </c>
      <c r="J95" s="137">
        <v>62283082.609999955</v>
      </c>
      <c r="K95" s="137">
        <v>61966306.849999957</v>
      </c>
      <c r="L95" s="137">
        <v>62484117.140000001</v>
      </c>
      <c r="M95" s="137"/>
      <c r="N95" s="137"/>
      <c r="O95" s="137"/>
      <c r="P95" s="137"/>
      <c r="Q95" s="137">
        <f t="shared" si="4"/>
        <v>481973498.2899999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481973498.2899999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17540068.339999996</v>
      </c>
      <c r="F96" s="137">
        <v>37587317.230000004</v>
      </c>
      <c r="G96" s="137">
        <v>36704277.379999995</v>
      </c>
      <c r="H96" s="137">
        <v>36821944.280000001</v>
      </c>
      <c r="I96" s="137">
        <v>34287752.449999996</v>
      </c>
      <c r="J96" s="137">
        <v>35749793.680000015</v>
      </c>
      <c r="K96" s="137">
        <v>39481719.549999982</v>
      </c>
      <c r="L96" s="137">
        <v>30337416.049999993</v>
      </c>
      <c r="M96" s="137"/>
      <c r="N96" s="137"/>
      <c r="O96" s="137"/>
      <c r="P96" s="137"/>
      <c r="Q96" s="137">
        <f t="shared" si="4"/>
        <v>268510288.95999998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268510288.95999998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>
        <v>4697367.4800000004</v>
      </c>
      <c r="I97" s="137">
        <v>4387795.1299999962</v>
      </c>
      <c r="J97" s="137">
        <v>5207660.1799999978</v>
      </c>
      <c r="K97" s="137">
        <v>5710181.589999998</v>
      </c>
      <c r="L97" s="137">
        <v>4419368.4600000009</v>
      </c>
      <c r="M97" s="137"/>
      <c r="N97" s="137"/>
      <c r="O97" s="137"/>
      <c r="P97" s="137"/>
      <c r="Q97" s="137">
        <f t="shared" si="4"/>
        <v>37454943.679999977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37454943.679999977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</v>
      </c>
      <c r="G98" s="137">
        <v>16568.879999999997</v>
      </c>
      <c r="H98" s="137">
        <v>17229.16</v>
      </c>
      <c r="I98" s="137">
        <v>14775.35</v>
      </c>
      <c r="J98" s="137">
        <v>19266.3</v>
      </c>
      <c r="K98" s="137">
        <v>7453312.6400000006</v>
      </c>
      <c r="L98" s="137">
        <v>14248.24</v>
      </c>
      <c r="M98" s="137"/>
      <c r="N98" s="137"/>
      <c r="O98" s="137"/>
      <c r="P98" s="137"/>
      <c r="Q98" s="137">
        <f t="shared" si="4"/>
        <v>7559240.8500000006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7559240.8500000006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22934.589999999997</v>
      </c>
      <c r="H99" s="137">
        <v>23680.750000000004</v>
      </c>
      <c r="I99" s="137">
        <v>25941.560000000005</v>
      </c>
      <c r="J99" s="137">
        <v>22706.909999999996</v>
      </c>
      <c r="K99" s="137">
        <v>92635.88</v>
      </c>
      <c r="L99" s="137">
        <v>41857.380000000005</v>
      </c>
      <c r="M99" s="137"/>
      <c r="N99" s="137"/>
      <c r="O99" s="137"/>
      <c r="P99" s="137"/>
      <c r="Q99" s="137">
        <f t="shared" si="4"/>
        <v>279642.67000000004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279642.67000000004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2253970075.5300007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995056.06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7990785.3899999987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331587.20000000013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29267.359999999993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853820.4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21610573.790000074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8559700.5599999819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542989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4044660.5499999989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867055.51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330344.17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301386.56999999995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26316.230000000003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8400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3552096.5399999996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10537502.730000002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354463.32000000012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81271888.690000042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43009766.43999999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383430.68000000005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530211654.37000006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6973043.8400000026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7471757.8399999971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9787518.6699999999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420903.85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703208.74000000011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546239.87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13636694.960000008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695199.67999999993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198690411.46999994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1168518.8499999996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854604.70000000007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529994.96000000008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292363.81000000011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19812838.210000016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1771563.66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891783.34000000008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6437514.0699999984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49065335.739999995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691536.63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548016.12000000011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441220.64000000007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2860758.3700000034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1101174.79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74029734.370000005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13228225.469999999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41616.68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30643533.810000002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4211861.9300000006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421215.76000000007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3321314.4299999997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3759325.49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3210746.04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5208202.66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4703555.16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15705481.439999999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162890424.98000005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52701.859999999993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269035.30000000005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1412171.9799999988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7679271.5800000001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1467391.4600000002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4799021.7700000005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10641237.73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5190674.4400000004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2133636.1699999995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1766833.1999999995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1318301.6900000004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1202194.9199999997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366345.68000000011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543448.31000000006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2254026.23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1815535.88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315133.35999999993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7996160.1399999969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542881.92000000004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361443.76000000018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58602.51999999999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362001.33000000007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12475810.879999999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309829.39000000013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1630282.6699999997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249142.28000000003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122445.60999999999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1919871.29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491446617.27000004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278398444.5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41982808.890000001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9207279.040000001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859305.89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qu+0VAaXJztPkQ0HwMZQVg9IWbLMDzB1Hp9ApMsK/FBtTzv4sHm+GDtFnP3Y4/L3PlGZA+olPkvuAMiprHhsww==" saltValue="Qgaad5FTK/q0/iXvBOS9Vg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2023-03-28T07:38:04Z</cp:lastPrinted>
  <dcterms:created xsi:type="dcterms:W3CDTF">2023-02-26T18:56:37Z</dcterms:created>
  <dcterms:modified xsi:type="dcterms:W3CDTF">2024-09-29T13:36:31Z</dcterms:modified>
</cp:coreProperties>
</file>