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35"/>
  </bookViews>
  <sheets>
    <sheet name="Breakdown" sheetId="1" r:id="rId1"/>
    <sheet name="Analitika - 2015" sheetId="11" r:id="rId2"/>
    <sheet name="Analitika - 2014" sheetId="3" state="hidden" r:id="rId3"/>
    <sheet name="2015" sheetId="10" r:id="rId4"/>
    <sheet name="2014" sheetId="4" r:id="rId5"/>
    <sheet name="2013" sheetId="8" r:id="rId6"/>
    <sheet name="Dug" sheetId="9" state="hidden" r:id="rId7"/>
    <sheet name="DataEx" sheetId="6" state="hidden" r:id="rId8"/>
    <sheet name="Master" sheetId="2" state="hidden" r:id="rId9"/>
  </sheets>
  <definedNames>
    <definedName name="_2013plan" localSheetId="5">'2013'!$A$102:$A$160</definedName>
    <definedName name="_2013plan" localSheetId="6">Dug!$A$101:$A$159</definedName>
    <definedName name="_2014plan" localSheetId="4">'2014'!$A$102:$A$160</definedName>
    <definedName name="_2015plan" localSheetId="3">'2015'!$A$102:$A$160</definedName>
  </definedNames>
  <calcPr calcId="124519" concurrentCalc="0" concurrentManualCount="1"/>
</workbook>
</file>

<file path=xl/calcChain.xml><?xml version="1.0" encoding="utf-8"?>
<calcChain xmlns="http://schemas.openxmlformats.org/spreadsheetml/2006/main">
  <c r="N7" i="3"/>
  <c r="G12" i="10"/>
  <c r="G13"/>
  <c r="G14"/>
  <c r="G15"/>
  <c r="G16"/>
  <c r="G17"/>
  <c r="G18"/>
  <c r="G19"/>
  <c r="G11"/>
  <c r="G20"/>
  <c r="G25"/>
  <c r="G26"/>
  <c r="G27"/>
  <c r="G28"/>
  <c r="G29"/>
  <c r="G10"/>
  <c r="G33"/>
  <c r="G34"/>
  <c r="G35"/>
  <c r="G36"/>
  <c r="G37"/>
  <c r="G38"/>
  <c r="G39"/>
  <c r="G40"/>
  <c r="G41"/>
  <c r="G42"/>
  <c r="G32"/>
  <c r="G44"/>
  <c r="G45"/>
  <c r="G46"/>
  <c r="G47"/>
  <c r="G48"/>
  <c r="G43"/>
  <c r="G49"/>
  <c r="G50"/>
  <c r="G51"/>
  <c r="G52"/>
  <c r="G53"/>
  <c r="G54"/>
  <c r="G30"/>
  <c r="G56"/>
  <c r="N6" i="11"/>
  <c r="N56"/>
  <c r="D20" i="1"/>
  <c r="N30" i="11"/>
  <c r="D16" i="1"/>
  <c r="N10" i="11"/>
  <c r="D12" i="1"/>
  <c r="R54" i="4"/>
  <c r="G53"/>
  <c r="H53"/>
  <c r="I53"/>
  <c r="J53"/>
  <c r="K53"/>
  <c r="L53"/>
  <c r="M53"/>
  <c r="N53"/>
  <c r="O53"/>
  <c r="P53"/>
  <c r="Q53"/>
  <c r="R53"/>
  <c r="T102" i="10"/>
  <c r="G11" i="2"/>
  <c r="DU406" i="6"/>
  <c r="DT406"/>
  <c r="DS406"/>
  <c r="DR406"/>
  <c r="DQ406"/>
  <c r="DP406"/>
  <c r="DO406"/>
  <c r="DN406"/>
  <c r="DM406"/>
  <c r="DL406"/>
  <c r="DK406"/>
  <c r="DU402"/>
  <c r="DT402"/>
  <c r="DT398"/>
  <c r="DS402"/>
  <c r="DR402"/>
  <c r="DQ402"/>
  <c r="DP402"/>
  <c r="DP398"/>
  <c r="DO402"/>
  <c r="DN402"/>
  <c r="DM402"/>
  <c r="DL402"/>
  <c r="DL398"/>
  <c r="DK402"/>
  <c r="DU399"/>
  <c r="DU398"/>
  <c r="DT399"/>
  <c r="DS399"/>
  <c r="DS398"/>
  <c r="DR399"/>
  <c r="DQ399"/>
  <c r="DQ398"/>
  <c r="DP399"/>
  <c r="DO399"/>
  <c r="DO398"/>
  <c r="DN399"/>
  <c r="DM399"/>
  <c r="DM398"/>
  <c r="DL399"/>
  <c r="DK399"/>
  <c r="DK398"/>
  <c r="DR398"/>
  <c r="DN398"/>
  <c r="DU392"/>
  <c r="DU391"/>
  <c r="DT392"/>
  <c r="DS392"/>
  <c r="DS391"/>
  <c r="DR392"/>
  <c r="DQ392"/>
  <c r="DQ391"/>
  <c r="DP392"/>
  <c r="DO392"/>
  <c r="DO391"/>
  <c r="DN392"/>
  <c r="DM392"/>
  <c r="DM391"/>
  <c r="DL392"/>
  <c r="DK392"/>
  <c r="DK391"/>
  <c r="DT391"/>
  <c r="DR391"/>
  <c r="DP391"/>
  <c r="DN391"/>
  <c r="DL391"/>
  <c r="DU381"/>
  <c r="DT381"/>
  <c r="DS381"/>
  <c r="DR381"/>
  <c r="DQ381"/>
  <c r="DP381"/>
  <c r="DO381"/>
  <c r="DN381"/>
  <c r="DM381"/>
  <c r="DL381"/>
  <c r="DK381"/>
  <c r="DU373"/>
  <c r="DT373"/>
  <c r="DS373"/>
  <c r="DR373"/>
  <c r="DR362"/>
  <c r="DQ373"/>
  <c r="DP373"/>
  <c r="DO373"/>
  <c r="DN373"/>
  <c r="DN362"/>
  <c r="DM373"/>
  <c r="DL373"/>
  <c r="DK373"/>
  <c r="DU363"/>
  <c r="DU362"/>
  <c r="DT363"/>
  <c r="DS363"/>
  <c r="DS362"/>
  <c r="DR363"/>
  <c r="DQ363"/>
  <c r="DQ362"/>
  <c r="DP363"/>
  <c r="DO363"/>
  <c r="DO362"/>
  <c r="DN363"/>
  <c r="DM363"/>
  <c r="DM362"/>
  <c r="DL363"/>
  <c r="DK363"/>
  <c r="DK362"/>
  <c r="DT362"/>
  <c r="DP362"/>
  <c r="DL362"/>
  <c r="DU358"/>
  <c r="DT358"/>
  <c r="DS358"/>
  <c r="DR358"/>
  <c r="DQ358"/>
  <c r="DP358"/>
  <c r="DO358"/>
  <c r="DN358"/>
  <c r="DM358"/>
  <c r="DL358"/>
  <c r="DK358"/>
  <c r="DU356"/>
  <c r="DT356"/>
  <c r="DS356"/>
  <c r="DR356"/>
  <c r="DQ356"/>
  <c r="DP356"/>
  <c r="DO356"/>
  <c r="DN356"/>
  <c r="DM356"/>
  <c r="DL356"/>
  <c r="DK356"/>
  <c r="DU348"/>
  <c r="DT348"/>
  <c r="DS348"/>
  <c r="DR348"/>
  <c r="DQ348"/>
  <c r="DP348"/>
  <c r="DO348"/>
  <c r="DN348"/>
  <c r="DM348"/>
  <c r="DL348"/>
  <c r="DK348"/>
  <c r="DU342"/>
  <c r="DT342"/>
  <c r="DT333"/>
  <c r="DS342"/>
  <c r="DR342"/>
  <c r="DQ342"/>
  <c r="DP342"/>
  <c r="DP333"/>
  <c r="DO342"/>
  <c r="DN342"/>
  <c r="DM342"/>
  <c r="DL342"/>
  <c r="DL333"/>
  <c r="DK342"/>
  <c r="DU334"/>
  <c r="DU333"/>
  <c r="DT334"/>
  <c r="DS334"/>
  <c r="DS333"/>
  <c r="DR334"/>
  <c r="DQ334"/>
  <c r="DQ333"/>
  <c r="DP334"/>
  <c r="DO334"/>
  <c r="DO333"/>
  <c r="DN334"/>
  <c r="DM334"/>
  <c r="DM333"/>
  <c r="DL334"/>
  <c r="DK334"/>
  <c r="DK333"/>
  <c r="DR333"/>
  <c r="DN333"/>
  <c r="DU323"/>
  <c r="DT323"/>
  <c r="DS323"/>
  <c r="DR323"/>
  <c r="DQ323"/>
  <c r="DP323"/>
  <c r="DO323"/>
  <c r="DN323"/>
  <c r="DM323"/>
  <c r="DL323"/>
  <c r="DK323"/>
  <c r="DU319"/>
  <c r="DT319"/>
  <c r="DS319"/>
  <c r="DR319"/>
  <c r="DQ319"/>
  <c r="DP319"/>
  <c r="DO319"/>
  <c r="DN319"/>
  <c r="DM319"/>
  <c r="DL319"/>
  <c r="DK319"/>
  <c r="DU315"/>
  <c r="DT315"/>
  <c r="DS315"/>
  <c r="DR315"/>
  <c r="DQ315"/>
  <c r="DP315"/>
  <c r="DO315"/>
  <c r="DN315"/>
  <c r="DM315"/>
  <c r="DL315"/>
  <c r="DK315"/>
  <c r="DU312"/>
  <c r="DT312"/>
  <c r="DS312"/>
  <c r="DR312"/>
  <c r="DQ312"/>
  <c r="DP312"/>
  <c r="DO312"/>
  <c r="DN312"/>
  <c r="DM312"/>
  <c r="DL312"/>
  <c r="DK312"/>
  <c r="DU308"/>
  <c r="DT308"/>
  <c r="DS308"/>
  <c r="DR308"/>
  <c r="DQ308"/>
  <c r="DP308"/>
  <c r="DO308"/>
  <c r="DN308"/>
  <c r="DM308"/>
  <c r="DL308"/>
  <c r="DK308"/>
  <c r="DU298"/>
  <c r="DT298"/>
  <c r="DS298"/>
  <c r="DR298"/>
  <c r="DQ298"/>
  <c r="DP298"/>
  <c r="DO298"/>
  <c r="DN298"/>
  <c r="DM298"/>
  <c r="DL298"/>
  <c r="DK298"/>
  <c r="DU291"/>
  <c r="DT291"/>
  <c r="DS291"/>
  <c r="DR291"/>
  <c r="DQ291"/>
  <c r="DP291"/>
  <c r="DO291"/>
  <c r="DN291"/>
  <c r="DM291"/>
  <c r="DL291"/>
  <c r="DK291"/>
  <c r="DU283"/>
  <c r="DT283"/>
  <c r="DS283"/>
  <c r="DR283"/>
  <c r="DQ283"/>
  <c r="DP283"/>
  <c r="DO283"/>
  <c r="DN283"/>
  <c r="DM283"/>
  <c r="DL283"/>
  <c r="DK283"/>
  <c r="DU277"/>
  <c r="DT277"/>
  <c r="DS277"/>
  <c r="DR277"/>
  <c r="DQ277"/>
  <c r="DP277"/>
  <c r="DO277"/>
  <c r="DN277"/>
  <c r="DM277"/>
  <c r="DL277"/>
  <c r="DK277"/>
  <c r="DI362"/>
  <c r="DJ391"/>
  <c r="DJ392"/>
  <c r="DJ398"/>
  <c r="DJ406"/>
  <c r="DJ402"/>
  <c r="DJ399"/>
  <c r="DJ373"/>
  <c r="DJ381"/>
  <c r="DJ363"/>
  <c r="DJ362"/>
  <c r="DJ358"/>
  <c r="DJ356"/>
  <c r="DJ348"/>
  <c r="DJ342"/>
  <c r="DJ334"/>
  <c r="DJ333"/>
  <c r="DJ323"/>
  <c r="DJ319"/>
  <c r="DJ315"/>
  <c r="DJ312"/>
  <c r="DJ308"/>
  <c r="DJ298"/>
  <c r="DJ291"/>
  <c r="DJ283"/>
  <c r="DJ277"/>
  <c r="DU272"/>
  <c r="DT272"/>
  <c r="DS272"/>
  <c r="DR272"/>
  <c r="DQ272"/>
  <c r="DP272"/>
  <c r="DO272"/>
  <c r="DN272"/>
  <c r="DM272"/>
  <c r="DL272"/>
  <c r="DK272"/>
  <c r="DJ272"/>
  <c r="R6" i="11"/>
  <c r="O6"/>
  <c r="A160" i="10"/>
  <c r="Q159"/>
  <c r="O159"/>
  <c r="J159"/>
  <c r="G159"/>
  <c r="A159"/>
  <c r="Q158"/>
  <c r="A158"/>
  <c r="A157"/>
  <c r="R157"/>
  <c r="A156"/>
  <c r="A155"/>
  <c r="Q154"/>
  <c r="A154"/>
  <c r="A153"/>
  <c r="R153"/>
  <c r="Q152"/>
  <c r="O152"/>
  <c r="M152"/>
  <c r="J152"/>
  <c r="G152"/>
  <c r="A152"/>
  <c r="A151"/>
  <c r="A150"/>
  <c r="A149"/>
  <c r="M148"/>
  <c r="A148"/>
  <c r="Q147"/>
  <c r="A147"/>
  <c r="J146"/>
  <c r="A146"/>
  <c r="M145"/>
  <c r="K145"/>
  <c r="A145"/>
  <c r="Q144"/>
  <c r="O144"/>
  <c r="M144"/>
  <c r="J144"/>
  <c r="G144"/>
  <c r="A144"/>
  <c r="A143"/>
  <c r="Q142"/>
  <c r="A142"/>
  <c r="J142"/>
  <c r="A141"/>
  <c r="A140"/>
  <c r="A139"/>
  <c r="Q139"/>
  <c r="A138"/>
  <c r="A137"/>
  <c r="Q137"/>
  <c r="Q136"/>
  <c r="J136"/>
  <c r="A136"/>
  <c r="L135"/>
  <c r="A135"/>
  <c r="A134"/>
  <c r="L134"/>
  <c r="A133"/>
  <c r="Q133"/>
  <c r="Q132"/>
  <c r="A132"/>
  <c r="L131"/>
  <c r="A131"/>
  <c r="A130"/>
  <c r="L130"/>
  <c r="A129"/>
  <c r="Q129"/>
  <c r="Q128"/>
  <c r="J128"/>
  <c r="A128"/>
  <c r="A127"/>
  <c r="A126"/>
  <c r="A125"/>
  <c r="Q124"/>
  <c r="J124"/>
  <c r="A124"/>
  <c r="A123"/>
  <c r="P122"/>
  <c r="M122"/>
  <c r="A122"/>
  <c r="Q122"/>
  <c r="Q121"/>
  <c r="H121"/>
  <c r="A121"/>
  <c r="Q120"/>
  <c r="A120"/>
  <c r="M120"/>
  <c r="A119"/>
  <c r="M118"/>
  <c r="H118"/>
  <c r="A118"/>
  <c r="Q118"/>
  <c r="Q117"/>
  <c r="P117"/>
  <c r="A117"/>
  <c r="A116"/>
  <c r="A115"/>
  <c r="M114"/>
  <c r="H114"/>
  <c r="A114"/>
  <c r="Q113"/>
  <c r="P113"/>
  <c r="L113"/>
  <c r="A113"/>
  <c r="L112"/>
  <c r="J112"/>
  <c r="A112"/>
  <c r="Q112"/>
  <c r="R111"/>
  <c r="H111"/>
  <c r="A111"/>
  <c r="P110"/>
  <c r="N110"/>
  <c r="A110"/>
  <c r="L109"/>
  <c r="J109"/>
  <c r="A109"/>
  <c r="Q109"/>
  <c r="P108"/>
  <c r="H108"/>
  <c r="A108"/>
  <c r="Q108"/>
  <c r="P107"/>
  <c r="H107"/>
  <c r="G107"/>
  <c r="A107"/>
  <c r="Q107"/>
  <c r="A106"/>
  <c r="A105"/>
  <c r="T103"/>
  <c r="R101"/>
  <c r="Q101"/>
  <c r="Q134"/>
  <c r="P101"/>
  <c r="P121"/>
  <c r="O101"/>
  <c r="O108"/>
  <c r="N101"/>
  <c r="M101"/>
  <c r="M121"/>
  <c r="L101"/>
  <c r="L139"/>
  <c r="K101"/>
  <c r="K107"/>
  <c r="J101"/>
  <c r="I101"/>
  <c r="H101"/>
  <c r="H122"/>
  <c r="G101"/>
  <c r="G110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0"/>
  <c r="Q60"/>
  <c r="P60"/>
  <c r="O60"/>
  <c r="N60"/>
  <c r="M60"/>
  <c r="L60"/>
  <c r="K60"/>
  <c r="J60"/>
  <c r="I60"/>
  <c r="H60"/>
  <c r="G60"/>
  <c r="R59"/>
  <c r="Q59"/>
  <c r="P59"/>
  <c r="O59"/>
  <c r="N59"/>
  <c r="M59"/>
  <c r="L59"/>
  <c r="K59"/>
  <c r="J59"/>
  <c r="I59"/>
  <c r="H59"/>
  <c r="G59"/>
  <c r="R55"/>
  <c r="Q55"/>
  <c r="P55"/>
  <c r="O55"/>
  <c r="N55"/>
  <c r="M55"/>
  <c r="L55"/>
  <c r="K55"/>
  <c r="J55"/>
  <c r="I55"/>
  <c r="H55"/>
  <c r="G55"/>
  <c r="R54"/>
  <c r="Q54"/>
  <c r="P54"/>
  <c r="O54"/>
  <c r="N54"/>
  <c r="M54"/>
  <c r="L54"/>
  <c r="K54"/>
  <c r="J54"/>
  <c r="I54"/>
  <c r="H54"/>
  <c r="R53"/>
  <c r="Q53"/>
  <c r="P53"/>
  <c r="O53"/>
  <c r="N53"/>
  <c r="M53"/>
  <c r="L53"/>
  <c r="K53"/>
  <c r="J53"/>
  <c r="I53"/>
  <c r="H53"/>
  <c r="R52"/>
  <c r="Q52"/>
  <c r="P52"/>
  <c r="O52"/>
  <c r="N52"/>
  <c r="M52"/>
  <c r="L52"/>
  <c r="K52"/>
  <c r="J52"/>
  <c r="I52"/>
  <c r="H52"/>
  <c r="R51"/>
  <c r="Q51"/>
  <c r="P51"/>
  <c r="O51"/>
  <c r="N51"/>
  <c r="M51"/>
  <c r="L51"/>
  <c r="K51"/>
  <c r="J51"/>
  <c r="I51"/>
  <c r="H51"/>
  <c r="R50"/>
  <c r="Q50"/>
  <c r="P50"/>
  <c r="O50"/>
  <c r="N50"/>
  <c r="M50"/>
  <c r="L50"/>
  <c r="K50"/>
  <c r="J50"/>
  <c r="I50"/>
  <c r="H50"/>
  <c r="R49"/>
  <c r="Q49"/>
  <c r="P49"/>
  <c r="O49"/>
  <c r="N49"/>
  <c r="M49"/>
  <c r="L49"/>
  <c r="K49"/>
  <c r="J49"/>
  <c r="I49"/>
  <c r="H49"/>
  <c r="R48"/>
  <c r="Q48"/>
  <c r="P48"/>
  <c r="O48"/>
  <c r="N48"/>
  <c r="M48"/>
  <c r="L48"/>
  <c r="K48"/>
  <c r="J48"/>
  <c r="I48"/>
  <c r="H48"/>
  <c r="R47"/>
  <c r="Q47"/>
  <c r="P47"/>
  <c r="O47"/>
  <c r="N47"/>
  <c r="M47"/>
  <c r="L47"/>
  <c r="K47"/>
  <c r="J47"/>
  <c r="I47"/>
  <c r="H47"/>
  <c r="R46"/>
  <c r="Q46"/>
  <c r="P46"/>
  <c r="O46"/>
  <c r="N46"/>
  <c r="M46"/>
  <c r="L46"/>
  <c r="K46"/>
  <c r="J46"/>
  <c r="I46"/>
  <c r="H46"/>
  <c r="R45"/>
  <c r="Q45"/>
  <c r="P45"/>
  <c r="O45"/>
  <c r="N45"/>
  <c r="M45"/>
  <c r="L45"/>
  <c r="K45"/>
  <c r="J45"/>
  <c r="I45"/>
  <c r="H45"/>
  <c r="R44"/>
  <c r="Q44"/>
  <c r="P44"/>
  <c r="O44"/>
  <c r="N44"/>
  <c r="M44"/>
  <c r="L44"/>
  <c r="K44"/>
  <c r="J44"/>
  <c r="I44"/>
  <c r="H44"/>
  <c r="R42"/>
  <c r="Q42"/>
  <c r="P42"/>
  <c r="O42"/>
  <c r="N42"/>
  <c r="M42"/>
  <c r="L42"/>
  <c r="K42"/>
  <c r="J42"/>
  <c r="I42"/>
  <c r="H42"/>
  <c r="R41"/>
  <c r="Q41"/>
  <c r="P41"/>
  <c r="O41"/>
  <c r="N41"/>
  <c r="M41"/>
  <c r="L41"/>
  <c r="K41"/>
  <c r="J41"/>
  <c r="I41"/>
  <c r="H41"/>
  <c r="R40"/>
  <c r="Q40"/>
  <c r="P40"/>
  <c r="O40"/>
  <c r="N40"/>
  <c r="M40"/>
  <c r="L40"/>
  <c r="K40"/>
  <c r="J40"/>
  <c r="I40"/>
  <c r="H40"/>
  <c r="R39"/>
  <c r="Q39"/>
  <c r="P39"/>
  <c r="O39"/>
  <c r="N39"/>
  <c r="M39"/>
  <c r="L39"/>
  <c r="K39"/>
  <c r="J39"/>
  <c r="I39"/>
  <c r="H39"/>
  <c r="R38"/>
  <c r="Q38"/>
  <c r="P38"/>
  <c r="O38"/>
  <c r="N38"/>
  <c r="M38"/>
  <c r="L38"/>
  <c r="K38"/>
  <c r="J38"/>
  <c r="I38"/>
  <c r="H38"/>
  <c r="R37"/>
  <c r="Q37"/>
  <c r="P37"/>
  <c r="O37"/>
  <c r="N37"/>
  <c r="M37"/>
  <c r="L37"/>
  <c r="K37"/>
  <c r="J37"/>
  <c r="I37"/>
  <c r="H37"/>
  <c r="R36"/>
  <c r="Q36"/>
  <c r="P36"/>
  <c r="O36"/>
  <c r="N36"/>
  <c r="M36"/>
  <c r="L36"/>
  <c r="K36"/>
  <c r="J36"/>
  <c r="I36"/>
  <c r="H36"/>
  <c r="R35"/>
  <c r="Q35"/>
  <c r="P35"/>
  <c r="O35"/>
  <c r="N35"/>
  <c r="M35"/>
  <c r="L35"/>
  <c r="K35"/>
  <c r="J35"/>
  <c r="I35"/>
  <c r="H35"/>
  <c r="R34"/>
  <c r="Q34"/>
  <c r="P34"/>
  <c r="O34"/>
  <c r="N34"/>
  <c r="M34"/>
  <c r="L34"/>
  <c r="K34"/>
  <c r="J34"/>
  <c r="I34"/>
  <c r="H34"/>
  <c r="R33"/>
  <c r="Q33"/>
  <c r="P33"/>
  <c r="O33"/>
  <c r="N33"/>
  <c r="M33"/>
  <c r="L33"/>
  <c r="K33"/>
  <c r="J33"/>
  <c r="I33"/>
  <c r="H33"/>
  <c r="R29"/>
  <c r="Q29"/>
  <c r="P29"/>
  <c r="O29"/>
  <c r="N29"/>
  <c r="M29"/>
  <c r="L29"/>
  <c r="K29"/>
  <c r="J29"/>
  <c r="I29"/>
  <c r="H29"/>
  <c r="R28"/>
  <c r="Q28"/>
  <c r="P28"/>
  <c r="O28"/>
  <c r="N28"/>
  <c r="M28"/>
  <c r="L28"/>
  <c r="K28"/>
  <c r="J28"/>
  <c r="I28"/>
  <c r="H28"/>
  <c r="R27"/>
  <c r="Q27"/>
  <c r="P27"/>
  <c r="O27"/>
  <c r="N27"/>
  <c r="M27"/>
  <c r="L27"/>
  <c r="K27"/>
  <c r="J27"/>
  <c r="I27"/>
  <c r="H27"/>
  <c r="R26"/>
  <c r="Q26"/>
  <c r="P26"/>
  <c r="O26"/>
  <c r="N26"/>
  <c r="M26"/>
  <c r="L26"/>
  <c r="K26"/>
  <c r="J26"/>
  <c r="I26"/>
  <c r="H26"/>
  <c r="R25"/>
  <c r="Q25"/>
  <c r="P25"/>
  <c r="O25"/>
  <c r="N25"/>
  <c r="M25"/>
  <c r="L25"/>
  <c r="K25"/>
  <c r="J25"/>
  <c r="I25"/>
  <c r="H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R19"/>
  <c r="Q19"/>
  <c r="P19"/>
  <c r="O19"/>
  <c r="N19"/>
  <c r="M19"/>
  <c r="L19"/>
  <c r="K19"/>
  <c r="J19"/>
  <c r="I19"/>
  <c r="H19"/>
  <c r="R18"/>
  <c r="Q18"/>
  <c r="P18"/>
  <c r="O18"/>
  <c r="N18"/>
  <c r="M18"/>
  <c r="L18"/>
  <c r="K18"/>
  <c r="J18"/>
  <c r="I18"/>
  <c r="H18"/>
  <c r="R17"/>
  <c r="Q17"/>
  <c r="P17"/>
  <c r="O17"/>
  <c r="N17"/>
  <c r="M17"/>
  <c r="L17"/>
  <c r="K17"/>
  <c r="J17"/>
  <c r="I17"/>
  <c r="H17"/>
  <c r="R16"/>
  <c r="Q16"/>
  <c r="P16"/>
  <c r="O16"/>
  <c r="N16"/>
  <c r="M16"/>
  <c r="L16"/>
  <c r="K16"/>
  <c r="J16"/>
  <c r="I16"/>
  <c r="H16"/>
  <c r="R15"/>
  <c r="Q15"/>
  <c r="P15"/>
  <c r="O15"/>
  <c r="N15"/>
  <c r="M15"/>
  <c r="L15"/>
  <c r="K15"/>
  <c r="J15"/>
  <c r="I15"/>
  <c r="H15"/>
  <c r="R14"/>
  <c r="Q14"/>
  <c r="P14"/>
  <c r="O14"/>
  <c r="N14"/>
  <c r="M14"/>
  <c r="L14"/>
  <c r="K14"/>
  <c r="J14"/>
  <c r="I14"/>
  <c r="H14"/>
  <c r="R13"/>
  <c r="Q13"/>
  <c r="P13"/>
  <c r="O13"/>
  <c r="N13"/>
  <c r="M13"/>
  <c r="L13"/>
  <c r="K13"/>
  <c r="J13"/>
  <c r="I13"/>
  <c r="H13"/>
  <c r="R12"/>
  <c r="Q12"/>
  <c r="P12"/>
  <c r="O12"/>
  <c r="N12"/>
  <c r="M12"/>
  <c r="L12"/>
  <c r="K12"/>
  <c r="J12"/>
  <c r="I12"/>
  <c r="H12"/>
  <c r="R5"/>
  <c r="Q5"/>
  <c r="P5"/>
  <c r="O5"/>
  <c r="N5"/>
  <c r="M5"/>
  <c r="L5"/>
  <c r="K5"/>
  <c r="J5"/>
  <c r="I5"/>
  <c r="H5"/>
  <c r="G5"/>
  <c r="G15" i="11"/>
  <c r="G19"/>
  <c r="G23"/>
  <c r="G27"/>
  <c r="G35"/>
  <c r="G39"/>
  <c r="G47"/>
  <c r="G51"/>
  <c r="G55"/>
  <c r="G59"/>
  <c r="G64"/>
  <c r="B151" i="10"/>
  <c r="G13" i="11"/>
  <c r="G17"/>
  <c r="G21"/>
  <c r="G25"/>
  <c r="G29"/>
  <c r="G33"/>
  <c r="G37"/>
  <c r="G41"/>
  <c r="G45"/>
  <c r="G49"/>
  <c r="G53"/>
  <c r="G66"/>
  <c r="G14"/>
  <c r="G18"/>
  <c r="G22"/>
  <c r="G26"/>
  <c r="G34"/>
  <c r="G38"/>
  <c r="G42"/>
  <c r="G46"/>
  <c r="G50"/>
  <c r="G54"/>
  <c r="O61"/>
  <c r="O55"/>
  <c r="G12"/>
  <c r="G16"/>
  <c r="G20"/>
  <c r="G24"/>
  <c r="G28"/>
  <c r="G36"/>
  <c r="G40"/>
  <c r="G44"/>
  <c r="G48"/>
  <c r="G52"/>
  <c r="G60"/>
  <c r="G65"/>
  <c r="N33"/>
  <c r="N45"/>
  <c r="N49"/>
  <c r="N14"/>
  <c r="L32" i="10"/>
  <c r="N18" i="11"/>
  <c r="N22"/>
  <c r="N26"/>
  <c r="N37"/>
  <c r="N41"/>
  <c r="N53"/>
  <c r="N66"/>
  <c r="O12"/>
  <c r="O59"/>
  <c r="N15"/>
  <c r="N19"/>
  <c r="N23"/>
  <c r="K11" i="10"/>
  <c r="K10"/>
  <c r="N20" i="11"/>
  <c r="N24"/>
  <c r="N28"/>
  <c r="N35"/>
  <c r="N39"/>
  <c r="J43" i="10"/>
  <c r="N43"/>
  <c r="R43"/>
  <c r="S47"/>
  <c r="T47"/>
  <c r="N47" i="11"/>
  <c r="N51"/>
  <c r="N55"/>
  <c r="N59"/>
  <c r="N64"/>
  <c r="O49"/>
  <c r="N12"/>
  <c r="N16"/>
  <c r="N13"/>
  <c r="N17"/>
  <c r="N21"/>
  <c r="N25"/>
  <c r="N29"/>
  <c r="N36"/>
  <c r="N40"/>
  <c r="N44"/>
  <c r="N48"/>
  <c r="N52"/>
  <c r="P58" i="10"/>
  <c r="N60" i="11"/>
  <c r="N65"/>
  <c r="O66"/>
  <c r="N27"/>
  <c r="N34"/>
  <c r="N38"/>
  <c r="N42"/>
  <c r="N46"/>
  <c r="N50"/>
  <c r="N54"/>
  <c r="J58" i="10"/>
  <c r="N58"/>
  <c r="R58"/>
  <c r="O15" i="11"/>
  <c r="H58" i="10"/>
  <c r="I11"/>
  <c r="I10"/>
  <c r="M11"/>
  <c r="M10"/>
  <c r="Q11"/>
  <c r="Q10"/>
  <c r="S18"/>
  <c r="T18"/>
  <c r="S22"/>
  <c r="T22"/>
  <c r="S26"/>
  <c r="T26"/>
  <c r="I32"/>
  <c r="Q32"/>
  <c r="H32"/>
  <c r="P32"/>
  <c r="S41"/>
  <c r="T41"/>
  <c r="I58"/>
  <c r="M58"/>
  <c r="Q58"/>
  <c r="P43"/>
  <c r="H11"/>
  <c r="H10"/>
  <c r="L11"/>
  <c r="L10"/>
  <c r="P11"/>
  <c r="P10"/>
  <c r="J147"/>
  <c r="J143"/>
  <c r="J117"/>
  <c r="J113"/>
  <c r="J134"/>
  <c r="J130"/>
  <c r="J121"/>
  <c r="J116"/>
  <c r="J120"/>
  <c r="J108"/>
  <c r="N112"/>
  <c r="N109"/>
  <c r="R109"/>
  <c r="R141"/>
  <c r="R110"/>
  <c r="R107"/>
  <c r="J132"/>
  <c r="K32"/>
  <c r="O32"/>
  <c r="S38"/>
  <c r="T38"/>
  <c r="S42"/>
  <c r="T42"/>
  <c r="K43"/>
  <c r="O43"/>
  <c r="S52"/>
  <c r="T52"/>
  <c r="S15"/>
  <c r="T15"/>
  <c r="O11"/>
  <c r="O10"/>
  <c r="S19"/>
  <c r="T19"/>
  <c r="S23"/>
  <c r="T23"/>
  <c r="S27"/>
  <c r="T27"/>
  <c r="M32"/>
  <c r="S35"/>
  <c r="T35"/>
  <c r="S39"/>
  <c r="T39"/>
  <c r="S45"/>
  <c r="T45"/>
  <c r="S49"/>
  <c r="T49"/>
  <c r="L108"/>
  <c r="H110"/>
  <c r="L111"/>
  <c r="O112"/>
  <c r="H113"/>
  <c r="H117"/>
  <c r="P118"/>
  <c r="L128"/>
  <c r="L132"/>
  <c r="L136"/>
  <c r="J11"/>
  <c r="J10"/>
  <c r="N11"/>
  <c r="N10"/>
  <c r="R11"/>
  <c r="R10"/>
  <c r="J32"/>
  <c r="N32"/>
  <c r="R32"/>
  <c r="S36"/>
  <c r="T36"/>
  <c r="S40"/>
  <c r="T40"/>
  <c r="H43"/>
  <c r="H30"/>
  <c r="H31"/>
  <c r="L43"/>
  <c r="Q43"/>
  <c r="S50"/>
  <c r="T50"/>
  <c r="S54"/>
  <c r="T54"/>
  <c r="L58"/>
  <c r="G58"/>
  <c r="K58"/>
  <c r="O58"/>
  <c r="L107"/>
  <c r="H109"/>
  <c r="P109"/>
  <c r="L110"/>
  <c r="P111"/>
  <c r="H112"/>
  <c r="P112"/>
  <c r="Q114"/>
  <c r="P114"/>
  <c r="Q116"/>
  <c r="L129"/>
  <c r="Q130"/>
  <c r="L133"/>
  <c r="L137"/>
  <c r="Q146"/>
  <c r="S60"/>
  <c r="T60"/>
  <c r="O119"/>
  <c r="K119"/>
  <c r="G119"/>
  <c r="N119"/>
  <c r="I119"/>
  <c r="Q119"/>
  <c r="J119"/>
  <c r="M119"/>
  <c r="B119"/>
  <c r="P119"/>
  <c r="H119"/>
  <c r="S25"/>
  <c r="T25"/>
  <c r="M43"/>
  <c r="S65"/>
  <c r="T65"/>
  <c r="O123"/>
  <c r="K123"/>
  <c r="G123"/>
  <c r="N123"/>
  <c r="I123"/>
  <c r="Q123"/>
  <c r="J123"/>
  <c r="P123"/>
  <c r="H123"/>
  <c r="M123"/>
  <c r="B123"/>
  <c r="S14"/>
  <c r="T14"/>
  <c r="S48"/>
  <c r="T48"/>
  <c r="S55"/>
  <c r="T55"/>
  <c r="R119"/>
  <c r="L123"/>
  <c r="S34"/>
  <c r="T34"/>
  <c r="S13"/>
  <c r="T13"/>
  <c r="S17"/>
  <c r="T17"/>
  <c r="S21"/>
  <c r="T21"/>
  <c r="S29"/>
  <c r="T29"/>
  <c r="I43"/>
  <c r="L119"/>
  <c r="P153"/>
  <c r="L153"/>
  <c r="H153"/>
  <c r="N153"/>
  <c r="I153"/>
  <c r="Q153"/>
  <c r="Q151"/>
  <c r="J153"/>
  <c r="O153"/>
  <c r="G153"/>
  <c r="M153"/>
  <c r="K153"/>
  <c r="B153"/>
  <c r="P157"/>
  <c r="L157"/>
  <c r="H157"/>
  <c r="N157"/>
  <c r="I157"/>
  <c r="Q157"/>
  <c r="J157"/>
  <c r="O157"/>
  <c r="G157"/>
  <c r="M157"/>
  <c r="K157"/>
  <c r="B157"/>
  <c r="S12"/>
  <c r="T12"/>
  <c r="S16"/>
  <c r="T16"/>
  <c r="S20"/>
  <c r="T20"/>
  <c r="S24"/>
  <c r="T24"/>
  <c r="S28"/>
  <c r="T28"/>
  <c r="S33"/>
  <c r="T33"/>
  <c r="S37"/>
  <c r="T37"/>
  <c r="S44"/>
  <c r="T44"/>
  <c r="S46"/>
  <c r="T46"/>
  <c r="S53"/>
  <c r="T53"/>
  <c r="S64"/>
  <c r="T64"/>
  <c r="G148"/>
  <c r="G143"/>
  <c r="G113"/>
  <c r="G109"/>
  <c r="G140"/>
  <c r="G111"/>
  <c r="G112"/>
  <c r="G108"/>
  <c r="G147"/>
  <c r="K110"/>
  <c r="K112"/>
  <c r="K109"/>
  <c r="K146"/>
  <c r="K108"/>
  <c r="O147"/>
  <c r="O140"/>
  <c r="O111"/>
  <c r="O107"/>
  <c r="O143"/>
  <c r="O109"/>
  <c r="O110"/>
  <c r="O148"/>
  <c r="K111"/>
  <c r="R123"/>
  <c r="P141"/>
  <c r="L141"/>
  <c r="H141"/>
  <c r="N141"/>
  <c r="I141"/>
  <c r="Q141"/>
  <c r="J141"/>
  <c r="O141"/>
  <c r="G141"/>
  <c r="M141"/>
  <c r="K141"/>
  <c r="O116"/>
  <c r="K116"/>
  <c r="G116"/>
  <c r="N116"/>
  <c r="I116"/>
  <c r="R116"/>
  <c r="O124"/>
  <c r="K124"/>
  <c r="G124"/>
  <c r="N124"/>
  <c r="I124"/>
  <c r="R124"/>
  <c r="L124"/>
  <c r="O131"/>
  <c r="K131"/>
  <c r="G131"/>
  <c r="N131"/>
  <c r="I131"/>
  <c r="R131"/>
  <c r="M131"/>
  <c r="H131"/>
  <c r="P131"/>
  <c r="O135"/>
  <c r="K135"/>
  <c r="G135"/>
  <c r="N135"/>
  <c r="I135"/>
  <c r="R135"/>
  <c r="M135"/>
  <c r="H135"/>
  <c r="P135"/>
  <c r="P154"/>
  <c r="L154"/>
  <c r="H154"/>
  <c r="N154"/>
  <c r="I154"/>
  <c r="O154"/>
  <c r="G154"/>
  <c r="M154"/>
  <c r="R154"/>
  <c r="P158"/>
  <c r="L158"/>
  <c r="H158"/>
  <c r="N158"/>
  <c r="I158"/>
  <c r="O158"/>
  <c r="G158"/>
  <c r="M158"/>
  <c r="R158"/>
  <c r="S59"/>
  <c r="T59"/>
  <c r="S63"/>
  <c r="T63"/>
  <c r="Q148"/>
  <c r="Q140"/>
  <c r="N107"/>
  <c r="R108"/>
  <c r="Q110"/>
  <c r="J110"/>
  <c r="N111"/>
  <c r="R112"/>
  <c r="R113"/>
  <c r="J114"/>
  <c r="M116"/>
  <c r="O117"/>
  <c r="K117"/>
  <c r="G117"/>
  <c r="N117"/>
  <c r="I117"/>
  <c r="L117"/>
  <c r="R117"/>
  <c r="J118"/>
  <c r="O121"/>
  <c r="K121"/>
  <c r="G121"/>
  <c r="N121"/>
  <c r="I121"/>
  <c r="L121"/>
  <c r="R121"/>
  <c r="J122"/>
  <c r="M124"/>
  <c r="Q131"/>
  <c r="B135"/>
  <c r="Q135"/>
  <c r="M140"/>
  <c r="Q143"/>
  <c r="P145"/>
  <c r="L145"/>
  <c r="H145"/>
  <c r="N145"/>
  <c r="I145"/>
  <c r="Q145"/>
  <c r="J145"/>
  <c r="O145"/>
  <c r="G145"/>
  <c r="R145"/>
  <c r="J154"/>
  <c r="J158"/>
  <c r="L116"/>
  <c r="O120"/>
  <c r="K120"/>
  <c r="G120"/>
  <c r="N120"/>
  <c r="I120"/>
  <c r="L120"/>
  <c r="R120"/>
  <c r="O129"/>
  <c r="K129"/>
  <c r="G129"/>
  <c r="N129"/>
  <c r="I129"/>
  <c r="R129"/>
  <c r="M129"/>
  <c r="H129"/>
  <c r="P129"/>
  <c r="O133"/>
  <c r="K133"/>
  <c r="G133"/>
  <c r="N133"/>
  <c r="I133"/>
  <c r="R133"/>
  <c r="M133"/>
  <c r="H133"/>
  <c r="P133"/>
  <c r="O137"/>
  <c r="K137"/>
  <c r="G137"/>
  <c r="N137"/>
  <c r="I137"/>
  <c r="R137"/>
  <c r="M137"/>
  <c r="H137"/>
  <c r="P137"/>
  <c r="O139"/>
  <c r="K139"/>
  <c r="G139"/>
  <c r="N139"/>
  <c r="I139"/>
  <c r="R139"/>
  <c r="M139"/>
  <c r="H139"/>
  <c r="P139"/>
  <c r="P142"/>
  <c r="L142"/>
  <c r="H142"/>
  <c r="N142"/>
  <c r="I142"/>
  <c r="O142"/>
  <c r="G142"/>
  <c r="M142"/>
  <c r="R142"/>
  <c r="S51"/>
  <c r="T51"/>
  <c r="J148"/>
  <c r="J140"/>
  <c r="J107"/>
  <c r="N108"/>
  <c r="Q111"/>
  <c r="J111"/>
  <c r="M113"/>
  <c r="O114"/>
  <c r="K114"/>
  <c r="G114"/>
  <c r="N114"/>
  <c r="I114"/>
  <c r="L114"/>
  <c r="R114"/>
  <c r="H116"/>
  <c r="P116"/>
  <c r="M117"/>
  <c r="O118"/>
  <c r="K118"/>
  <c r="G118"/>
  <c r="N118"/>
  <c r="I118"/>
  <c r="L118"/>
  <c r="R118"/>
  <c r="H120"/>
  <c r="P120"/>
  <c r="O122"/>
  <c r="K122"/>
  <c r="G122"/>
  <c r="N122"/>
  <c r="I122"/>
  <c r="L122"/>
  <c r="R122"/>
  <c r="H124"/>
  <c r="P124"/>
  <c r="O128"/>
  <c r="K128"/>
  <c r="G128"/>
  <c r="N128"/>
  <c r="I128"/>
  <c r="R128"/>
  <c r="M128"/>
  <c r="H128"/>
  <c r="P128"/>
  <c r="J129"/>
  <c r="O130"/>
  <c r="K130"/>
  <c r="G130"/>
  <c r="N130"/>
  <c r="I130"/>
  <c r="R130"/>
  <c r="M130"/>
  <c r="H130"/>
  <c r="P130"/>
  <c r="J131"/>
  <c r="O132"/>
  <c r="K132"/>
  <c r="G132"/>
  <c r="N132"/>
  <c r="I132"/>
  <c r="R132"/>
  <c r="M132"/>
  <c r="H132"/>
  <c r="P132"/>
  <c r="J133"/>
  <c r="O134"/>
  <c r="K134"/>
  <c r="G134"/>
  <c r="N134"/>
  <c r="I134"/>
  <c r="R134"/>
  <c r="M134"/>
  <c r="H134"/>
  <c r="P134"/>
  <c r="J135"/>
  <c r="O136"/>
  <c r="K136"/>
  <c r="G136"/>
  <c r="N136"/>
  <c r="I136"/>
  <c r="R136"/>
  <c r="M136"/>
  <c r="H136"/>
  <c r="P136"/>
  <c r="J137"/>
  <c r="J139"/>
  <c r="K142"/>
  <c r="P146"/>
  <c r="L146"/>
  <c r="H146"/>
  <c r="N146"/>
  <c r="I146"/>
  <c r="O146"/>
  <c r="G146"/>
  <c r="M146"/>
  <c r="R146"/>
  <c r="K154"/>
  <c r="K158"/>
  <c r="P143"/>
  <c r="L143"/>
  <c r="H143"/>
  <c r="N143"/>
  <c r="I143"/>
  <c r="K143"/>
  <c r="R143"/>
  <c r="P147"/>
  <c r="L147"/>
  <c r="H147"/>
  <c r="N147"/>
  <c r="I147"/>
  <c r="K147"/>
  <c r="R147"/>
  <c r="P159"/>
  <c r="L159"/>
  <c r="H159"/>
  <c r="N159"/>
  <c r="I159"/>
  <c r="K159"/>
  <c r="R159"/>
  <c r="I107"/>
  <c r="M107"/>
  <c r="I108"/>
  <c r="M108"/>
  <c r="I109"/>
  <c r="M109"/>
  <c r="I110"/>
  <c r="M110"/>
  <c r="I111"/>
  <c r="M111"/>
  <c r="I112"/>
  <c r="M112"/>
  <c r="O113"/>
  <c r="K113"/>
  <c r="I113"/>
  <c r="N113"/>
  <c r="P140"/>
  <c r="L140"/>
  <c r="H140"/>
  <c r="N140"/>
  <c r="I140"/>
  <c r="K140"/>
  <c r="R140"/>
  <c r="M143"/>
  <c r="P144"/>
  <c r="L144"/>
  <c r="H144"/>
  <c r="N144"/>
  <c r="I144"/>
  <c r="K144"/>
  <c r="R144"/>
  <c r="M147"/>
  <c r="P148"/>
  <c r="L148"/>
  <c r="H148"/>
  <c r="N148"/>
  <c r="I148"/>
  <c r="K148"/>
  <c r="R148"/>
  <c r="P152"/>
  <c r="L152"/>
  <c r="H152"/>
  <c r="N152"/>
  <c r="I152"/>
  <c r="K152"/>
  <c r="R152"/>
  <c r="M159"/>
  <c r="CY5" i="6"/>
  <c r="CZ5"/>
  <c r="DA5"/>
  <c r="DB5"/>
  <c r="DC5"/>
  <c r="DD5"/>
  <c r="DE5"/>
  <c r="DF5"/>
  <c r="DG5"/>
  <c r="DH5"/>
  <c r="DI5"/>
  <c r="CX5"/>
  <c r="DI56"/>
  <c r="DH56"/>
  <c r="DG56"/>
  <c r="DF56"/>
  <c r="DE56"/>
  <c r="DD56"/>
  <c r="DC56"/>
  <c r="DB56"/>
  <c r="DA56"/>
  <c r="CZ56"/>
  <c r="CY56"/>
  <c r="CX56"/>
  <c r="DI57"/>
  <c r="DH57"/>
  <c r="DG57"/>
  <c r="DF57"/>
  <c r="DE57"/>
  <c r="DD57"/>
  <c r="DC57"/>
  <c r="DB57"/>
  <c r="DA57"/>
  <c r="CZ57"/>
  <c r="CY57"/>
  <c r="CX57"/>
  <c r="DI53"/>
  <c r="DH53"/>
  <c r="DG53"/>
  <c r="DF53"/>
  <c r="DE53"/>
  <c r="DD53"/>
  <c r="DC53"/>
  <c r="DB53"/>
  <c r="DA53"/>
  <c r="CZ53"/>
  <c r="CY53"/>
  <c r="CX53"/>
  <c r="DI50"/>
  <c r="DH50"/>
  <c r="DG50"/>
  <c r="DF50"/>
  <c r="DE50"/>
  <c r="DD50"/>
  <c r="DC50"/>
  <c r="DB50"/>
  <c r="DA50"/>
  <c r="CZ50"/>
  <c r="CY50"/>
  <c r="CX50"/>
  <c r="DI47"/>
  <c r="DH47"/>
  <c r="DG47"/>
  <c r="DF47"/>
  <c r="DE47"/>
  <c r="DD47"/>
  <c r="DC47"/>
  <c r="DB47"/>
  <c r="DA47"/>
  <c r="CZ47"/>
  <c r="CY47"/>
  <c r="CX47"/>
  <c r="DI41"/>
  <c r="DH41"/>
  <c r="DG41"/>
  <c r="DF41"/>
  <c r="DE41"/>
  <c r="DD41"/>
  <c r="DC41"/>
  <c r="DB41"/>
  <c r="DA41"/>
  <c r="CZ41"/>
  <c r="CY41"/>
  <c r="CX41"/>
  <c r="DI31"/>
  <c r="DH31"/>
  <c r="DG31"/>
  <c r="DF31"/>
  <c r="DE31"/>
  <c r="DD31"/>
  <c r="DC31"/>
  <c r="DB31"/>
  <c r="DA31"/>
  <c r="CZ31"/>
  <c r="CY31"/>
  <c r="CX31"/>
  <c r="DI24"/>
  <c r="DH24"/>
  <c r="DG24"/>
  <c r="DF24"/>
  <c r="DE24"/>
  <c r="DD24"/>
  <c r="DC24"/>
  <c r="DB24"/>
  <c r="DA24"/>
  <c r="CZ24"/>
  <c r="CY24"/>
  <c r="CX24"/>
  <c r="R20" i="4"/>
  <c r="Q20"/>
  <c r="P20"/>
  <c r="O20"/>
  <c r="N20"/>
  <c r="M20"/>
  <c r="L20"/>
  <c r="K20"/>
  <c r="J20"/>
  <c r="I20"/>
  <c r="H20"/>
  <c r="R12"/>
  <c r="R13"/>
  <c r="R14"/>
  <c r="R15"/>
  <c r="R16"/>
  <c r="R17"/>
  <c r="R18"/>
  <c r="R19"/>
  <c r="Q12"/>
  <c r="Q13"/>
  <c r="Q14"/>
  <c r="Q15"/>
  <c r="Q16"/>
  <c r="Q17"/>
  <c r="Q18"/>
  <c r="Q19"/>
  <c r="P12"/>
  <c r="P13"/>
  <c r="P14"/>
  <c r="P15"/>
  <c r="P16"/>
  <c r="P17"/>
  <c r="P18"/>
  <c r="P19"/>
  <c r="O12"/>
  <c r="O13"/>
  <c r="O14"/>
  <c r="O15"/>
  <c r="O16"/>
  <c r="O17"/>
  <c r="O18"/>
  <c r="O19"/>
  <c r="N12"/>
  <c r="N13"/>
  <c r="N14"/>
  <c r="N15"/>
  <c r="N16"/>
  <c r="N17"/>
  <c r="N18"/>
  <c r="N19"/>
  <c r="M12"/>
  <c r="M13"/>
  <c r="M14"/>
  <c r="M15"/>
  <c r="M16"/>
  <c r="M17"/>
  <c r="M18"/>
  <c r="M19"/>
  <c r="L12"/>
  <c r="L13"/>
  <c r="L14"/>
  <c r="L15"/>
  <c r="L16"/>
  <c r="L17"/>
  <c r="L18"/>
  <c r="L19"/>
  <c r="K12"/>
  <c r="K13"/>
  <c r="K14"/>
  <c r="K15"/>
  <c r="K16"/>
  <c r="K17"/>
  <c r="K18"/>
  <c r="K19"/>
  <c r="J12"/>
  <c r="J13"/>
  <c r="J14"/>
  <c r="J15"/>
  <c r="J16"/>
  <c r="J17"/>
  <c r="J18"/>
  <c r="J19"/>
  <c r="I12"/>
  <c r="I13"/>
  <c r="I14"/>
  <c r="I15"/>
  <c r="I16"/>
  <c r="I17"/>
  <c r="I18"/>
  <c r="I19"/>
  <c r="H12"/>
  <c r="H13"/>
  <c r="H14"/>
  <c r="H15"/>
  <c r="H16"/>
  <c r="H17"/>
  <c r="H18"/>
  <c r="H19"/>
  <c r="R25"/>
  <c r="R26"/>
  <c r="R27"/>
  <c r="R28"/>
  <c r="R29"/>
  <c r="Q25"/>
  <c r="Q26"/>
  <c r="Q27"/>
  <c r="Q28"/>
  <c r="Q29"/>
  <c r="P25"/>
  <c r="P26"/>
  <c r="P27"/>
  <c r="P28"/>
  <c r="P29"/>
  <c r="O25"/>
  <c r="O26"/>
  <c r="O27"/>
  <c r="O28"/>
  <c r="O29"/>
  <c r="N25"/>
  <c r="N26"/>
  <c r="N27"/>
  <c r="N28"/>
  <c r="N29"/>
  <c r="M25"/>
  <c r="M26"/>
  <c r="M27"/>
  <c r="M28"/>
  <c r="M29"/>
  <c r="L25"/>
  <c r="L26"/>
  <c r="L27"/>
  <c r="L28"/>
  <c r="L29"/>
  <c r="K25"/>
  <c r="K26"/>
  <c r="K27"/>
  <c r="K28"/>
  <c r="K29"/>
  <c r="J25"/>
  <c r="J26"/>
  <c r="J27"/>
  <c r="J28"/>
  <c r="J29"/>
  <c r="I25"/>
  <c r="I26"/>
  <c r="I27"/>
  <c r="I28"/>
  <c r="I29"/>
  <c r="H25"/>
  <c r="H26"/>
  <c r="H27"/>
  <c r="H28"/>
  <c r="H29"/>
  <c r="G12"/>
  <c r="G13"/>
  <c r="G14"/>
  <c r="G15"/>
  <c r="G16"/>
  <c r="G17"/>
  <c r="G18"/>
  <c r="G19"/>
  <c r="G20"/>
  <c r="G25"/>
  <c r="G26"/>
  <c r="G27"/>
  <c r="G28"/>
  <c r="G29"/>
  <c r="CY4" i="6"/>
  <c r="CZ4"/>
  <c r="DA4"/>
  <c r="DB4"/>
  <c r="DC4"/>
  <c r="DD4"/>
  <c r="DE4"/>
  <c r="DF4"/>
  <c r="DG4"/>
  <c r="DH4"/>
  <c r="DI4"/>
  <c r="CX4"/>
  <c r="DI392"/>
  <c r="DI391"/>
  <c r="DH392"/>
  <c r="DH391"/>
  <c r="DG392"/>
  <c r="DG391"/>
  <c r="DF392"/>
  <c r="DF391"/>
  <c r="DE392"/>
  <c r="DE391"/>
  <c r="DD392"/>
  <c r="DD391"/>
  <c r="DC392"/>
  <c r="DC391"/>
  <c r="DB392"/>
  <c r="DB391"/>
  <c r="DA392"/>
  <c r="DA391"/>
  <c r="CZ392"/>
  <c r="CZ391"/>
  <c r="CY392"/>
  <c r="CY391"/>
  <c r="CX392"/>
  <c r="CX391"/>
  <c r="CW392"/>
  <c r="CW391"/>
  <c r="CV392"/>
  <c r="CV391"/>
  <c r="CU392"/>
  <c r="CU391"/>
  <c r="CT392"/>
  <c r="CT391"/>
  <c r="CS392"/>
  <c r="CS391"/>
  <c r="CR392"/>
  <c r="CR391"/>
  <c r="CQ392"/>
  <c r="CQ391"/>
  <c r="CP392"/>
  <c r="CP391"/>
  <c r="CO392"/>
  <c r="CO391"/>
  <c r="CN392"/>
  <c r="CN391"/>
  <c r="CM392"/>
  <c r="CM391"/>
  <c r="CL392"/>
  <c r="CL391"/>
  <c r="D223"/>
  <c r="D224"/>
  <c r="D225"/>
  <c r="D226"/>
  <c r="G107" i="4"/>
  <c r="DI309" i="6"/>
  <c r="R50" i="8"/>
  <c r="Q50"/>
  <c r="P50"/>
  <c r="O50"/>
  <c r="N50"/>
  <c r="M50"/>
  <c r="L50"/>
  <c r="K50"/>
  <c r="J50"/>
  <c r="I50"/>
  <c r="H50"/>
  <c r="G50"/>
  <c r="R55" i="4"/>
  <c r="Q55"/>
  <c r="P55"/>
  <c r="O55"/>
  <c r="N55"/>
  <c r="M55"/>
  <c r="L55"/>
  <c r="K55"/>
  <c r="J55"/>
  <c r="I55"/>
  <c r="H55"/>
  <c r="G55"/>
  <c r="G220" i="2"/>
  <c r="B55" i="4"/>
  <c r="B55" i="3"/>
  <c r="R55" i="8"/>
  <c r="Q55"/>
  <c r="P55"/>
  <c r="O55"/>
  <c r="N55"/>
  <c r="M55"/>
  <c r="L55"/>
  <c r="K55"/>
  <c r="J55"/>
  <c r="I55"/>
  <c r="H55"/>
  <c r="G55"/>
  <c r="B55"/>
  <c r="M61" i="3"/>
  <c r="L61"/>
  <c r="G206" i="2"/>
  <c r="B54" i="4"/>
  <c r="A159" i="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T102"/>
  <c r="R100"/>
  <c r="Q100"/>
  <c r="P100"/>
  <c r="O100"/>
  <c r="N100"/>
  <c r="M100"/>
  <c r="L100"/>
  <c r="K100"/>
  <c r="J100"/>
  <c r="I100"/>
  <c r="H100"/>
  <c r="G100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62"/>
  <c r="Q62"/>
  <c r="P62"/>
  <c r="O62"/>
  <c r="N62"/>
  <c r="M62"/>
  <c r="L62"/>
  <c r="K62"/>
  <c r="J62"/>
  <c r="I62"/>
  <c r="H62"/>
  <c r="G62"/>
  <c r="R59"/>
  <c r="Q59"/>
  <c r="P59"/>
  <c r="O59"/>
  <c r="N59"/>
  <c r="M59"/>
  <c r="L59"/>
  <c r="K59"/>
  <c r="J59"/>
  <c r="I59"/>
  <c r="H59"/>
  <c r="G59"/>
  <c r="R58"/>
  <c r="Q58"/>
  <c r="P58"/>
  <c r="O58"/>
  <c r="N58"/>
  <c r="M58"/>
  <c r="L58"/>
  <c r="K58"/>
  <c r="J58"/>
  <c r="I58"/>
  <c r="H58"/>
  <c r="G58"/>
  <c r="R57"/>
  <c r="R56"/>
  <c r="Q57"/>
  <c r="P57"/>
  <c r="P56"/>
  <c r="O57"/>
  <c r="N57"/>
  <c r="M57"/>
  <c r="M56"/>
  <c r="L57"/>
  <c r="K57"/>
  <c r="J57"/>
  <c r="I57"/>
  <c r="H57"/>
  <c r="G57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R43"/>
  <c r="Q44"/>
  <c r="Q43"/>
  <c r="P44"/>
  <c r="P43"/>
  <c r="O44"/>
  <c r="N44"/>
  <c r="M44"/>
  <c r="M43"/>
  <c r="L44"/>
  <c r="L43"/>
  <c r="K44"/>
  <c r="J44"/>
  <c r="I44"/>
  <c r="I43"/>
  <c r="H44"/>
  <c r="G44"/>
  <c r="G43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P33"/>
  <c r="P32"/>
  <c r="P30"/>
  <c r="P31"/>
  <c r="O33"/>
  <c r="O32"/>
  <c r="N33"/>
  <c r="M33"/>
  <c r="M32"/>
  <c r="M30"/>
  <c r="M31"/>
  <c r="L33"/>
  <c r="L32"/>
  <c r="L30"/>
  <c r="L31"/>
  <c r="K33"/>
  <c r="K32"/>
  <c r="J33"/>
  <c r="I33"/>
  <c r="I32"/>
  <c r="H33"/>
  <c r="H32"/>
  <c r="G33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Q12"/>
  <c r="Q11"/>
  <c r="Q10"/>
  <c r="P12"/>
  <c r="P11"/>
  <c r="P10"/>
  <c r="O12"/>
  <c r="O11"/>
  <c r="O10"/>
  <c r="N12"/>
  <c r="N11"/>
  <c r="N10"/>
  <c r="M12"/>
  <c r="M11"/>
  <c r="M10"/>
  <c r="L12"/>
  <c r="L11"/>
  <c r="L10"/>
  <c r="K12"/>
  <c r="J12"/>
  <c r="I12"/>
  <c r="I11"/>
  <c r="I10"/>
  <c r="H12"/>
  <c r="G12"/>
  <c r="R5"/>
  <c r="Q5"/>
  <c r="P5"/>
  <c r="O5"/>
  <c r="N5"/>
  <c r="M5"/>
  <c r="L5"/>
  <c r="K5"/>
  <c r="J5"/>
  <c r="I5"/>
  <c r="H5"/>
  <c r="G5"/>
  <c r="G254" i="2"/>
  <c r="H21" i="1"/>
  <c r="H17"/>
  <c r="H13"/>
  <c r="D17"/>
  <c r="D21"/>
  <c r="R6" i="3"/>
  <c r="N6"/>
  <c r="R5" i="8"/>
  <c r="Q5"/>
  <c r="P5"/>
  <c r="O5"/>
  <c r="N5"/>
  <c r="M5"/>
  <c r="L5"/>
  <c r="K5"/>
  <c r="J5"/>
  <c r="I5"/>
  <c r="H5"/>
  <c r="G5"/>
  <c r="H5" i="4"/>
  <c r="I5"/>
  <c r="J5"/>
  <c r="K5"/>
  <c r="L5"/>
  <c r="M5"/>
  <c r="N5"/>
  <c r="O5"/>
  <c r="P5"/>
  <c r="Q5"/>
  <c r="R5"/>
  <c r="G5"/>
  <c r="CL277" i="6"/>
  <c r="CL283"/>
  <c r="CL291"/>
  <c r="CL298"/>
  <c r="CL308"/>
  <c r="CL312"/>
  <c r="CL315"/>
  <c r="CL319"/>
  <c r="CL323"/>
  <c r="CL334"/>
  <c r="CL342"/>
  <c r="CL348"/>
  <c r="CL356"/>
  <c r="CL358"/>
  <c r="CL363"/>
  <c r="CL373"/>
  <c r="CL381"/>
  <c r="G252" i="2"/>
  <c r="I8" i="11"/>
  <c r="I8" i="3"/>
  <c r="P8"/>
  <c r="S8"/>
  <c r="G250" i="2"/>
  <c r="G249"/>
  <c r="O6" i="3"/>
  <c r="CL362" i="6"/>
  <c r="CL333"/>
  <c r="CW406"/>
  <c r="CV406"/>
  <c r="CU406"/>
  <c r="CT406"/>
  <c r="CS406"/>
  <c r="CR406"/>
  <c r="CQ406"/>
  <c r="CP406"/>
  <c r="CO406"/>
  <c r="CN406"/>
  <c r="CM406"/>
  <c r="CL406"/>
  <c r="CW402"/>
  <c r="CV402"/>
  <c r="CU402"/>
  <c r="CT402"/>
  <c r="CS402"/>
  <c r="CR402"/>
  <c r="CQ402"/>
  <c r="CP402"/>
  <c r="CO402"/>
  <c r="CN402"/>
  <c r="CM402"/>
  <c r="CL402"/>
  <c r="CW399"/>
  <c r="CV399"/>
  <c r="CU399"/>
  <c r="CT399"/>
  <c r="CS399"/>
  <c r="CR399"/>
  <c r="CQ399"/>
  <c r="CP399"/>
  <c r="CO399"/>
  <c r="CN399"/>
  <c r="CM399"/>
  <c r="CL399"/>
  <c r="CW398"/>
  <c r="CV398"/>
  <c r="CU398"/>
  <c r="CT398"/>
  <c r="CS398"/>
  <c r="CR398"/>
  <c r="CQ398"/>
  <c r="CP398"/>
  <c r="CO398"/>
  <c r="CN398"/>
  <c r="CM398"/>
  <c r="CL398"/>
  <c r="CW381"/>
  <c r="CV381"/>
  <c r="CU381"/>
  <c r="CT381"/>
  <c r="CS381"/>
  <c r="CR381"/>
  <c r="CQ381"/>
  <c r="CP381"/>
  <c r="CO381"/>
  <c r="CN381"/>
  <c r="CM381"/>
  <c r="CW373"/>
  <c r="CV373"/>
  <c r="CU373"/>
  <c r="CT373"/>
  <c r="CS373"/>
  <c r="CR373"/>
  <c r="CQ373"/>
  <c r="CP373"/>
  <c r="CO373"/>
  <c r="CN373"/>
  <c r="CM373"/>
  <c r="CW363"/>
  <c r="CW362"/>
  <c r="CV363"/>
  <c r="CU363"/>
  <c r="CT363"/>
  <c r="CS363"/>
  <c r="CS362"/>
  <c r="CR363"/>
  <c r="CQ363"/>
  <c r="CP363"/>
  <c r="CO363"/>
  <c r="CO362"/>
  <c r="CN363"/>
  <c r="CM363"/>
  <c r="CP362"/>
  <c r="CW358"/>
  <c r="CV358"/>
  <c r="CU358"/>
  <c r="CT358"/>
  <c r="CS358"/>
  <c r="CR358"/>
  <c r="CQ358"/>
  <c r="CP358"/>
  <c r="CO358"/>
  <c r="CN358"/>
  <c r="CM358"/>
  <c r="CW356"/>
  <c r="CV356"/>
  <c r="CU356"/>
  <c r="CT356"/>
  <c r="CS356"/>
  <c r="CR356"/>
  <c r="CQ356"/>
  <c r="CP356"/>
  <c r="CO356"/>
  <c r="CN356"/>
  <c r="CM356"/>
  <c r="CW348"/>
  <c r="CV348"/>
  <c r="CU348"/>
  <c r="CT348"/>
  <c r="CS348"/>
  <c r="CR348"/>
  <c r="CQ348"/>
  <c r="CP348"/>
  <c r="CO348"/>
  <c r="CN348"/>
  <c r="CM348"/>
  <c r="CW342"/>
  <c r="CV342"/>
  <c r="CU342"/>
  <c r="CT342"/>
  <c r="CS342"/>
  <c r="CR342"/>
  <c r="CQ342"/>
  <c r="CP342"/>
  <c r="CO342"/>
  <c r="CN342"/>
  <c r="CM342"/>
  <c r="CW334"/>
  <c r="CV334"/>
  <c r="CU334"/>
  <c r="CT334"/>
  <c r="CS334"/>
  <c r="CS333"/>
  <c r="CR334"/>
  <c r="CQ334"/>
  <c r="CP334"/>
  <c r="CO334"/>
  <c r="CN334"/>
  <c r="CM334"/>
  <c r="CW323"/>
  <c r="CV323"/>
  <c r="CU323"/>
  <c r="CT323"/>
  <c r="CS323"/>
  <c r="CR323"/>
  <c r="CQ323"/>
  <c r="CP323"/>
  <c r="CO323"/>
  <c r="CN323"/>
  <c r="CM323"/>
  <c r="CW319"/>
  <c r="CV319"/>
  <c r="CU319"/>
  <c r="CT319"/>
  <c r="CS319"/>
  <c r="CR319"/>
  <c r="CQ319"/>
  <c r="CP319"/>
  <c r="CO319"/>
  <c r="CN319"/>
  <c r="CM319"/>
  <c r="CW315"/>
  <c r="CV315"/>
  <c r="CU315"/>
  <c r="CT315"/>
  <c r="CS315"/>
  <c r="CR315"/>
  <c r="CQ315"/>
  <c r="CP315"/>
  <c r="CO315"/>
  <c r="CN315"/>
  <c r="CM315"/>
  <c r="CW312"/>
  <c r="CV312"/>
  <c r="CU312"/>
  <c r="CT312"/>
  <c r="CS312"/>
  <c r="CR312"/>
  <c r="CQ312"/>
  <c r="CP312"/>
  <c r="CO312"/>
  <c r="CN312"/>
  <c r="CM312"/>
  <c r="CW308"/>
  <c r="CV308"/>
  <c r="CU308"/>
  <c r="CT308"/>
  <c r="CS308"/>
  <c r="CR308"/>
  <c r="CQ308"/>
  <c r="CP308"/>
  <c r="CO308"/>
  <c r="CN308"/>
  <c r="CM308"/>
  <c r="CW298"/>
  <c r="CV298"/>
  <c r="CU298"/>
  <c r="CT298"/>
  <c r="CS298"/>
  <c r="CR298"/>
  <c r="CQ298"/>
  <c r="CP298"/>
  <c r="CO298"/>
  <c r="CN298"/>
  <c r="CM298"/>
  <c r="CW291"/>
  <c r="CV291"/>
  <c r="CU291"/>
  <c r="CT291"/>
  <c r="CS291"/>
  <c r="CR291"/>
  <c r="CQ291"/>
  <c r="CP291"/>
  <c r="CO291"/>
  <c r="CN291"/>
  <c r="CM291"/>
  <c r="CW283"/>
  <c r="CV283"/>
  <c r="CU283"/>
  <c r="CT283"/>
  <c r="CS283"/>
  <c r="CR283"/>
  <c r="CQ283"/>
  <c r="CP283"/>
  <c r="CO283"/>
  <c r="CN283"/>
  <c r="CM283"/>
  <c r="CW277"/>
  <c r="CV277"/>
  <c r="CU277"/>
  <c r="CT277"/>
  <c r="CS277"/>
  <c r="CR277"/>
  <c r="CQ277"/>
  <c r="CP277"/>
  <c r="CO277"/>
  <c r="CN277"/>
  <c r="CM277"/>
  <c r="CW272"/>
  <c r="CV272"/>
  <c r="CU272"/>
  <c r="CT272"/>
  <c r="CS272"/>
  <c r="CR272"/>
  <c r="CQ272"/>
  <c r="CP272"/>
  <c r="CO272"/>
  <c r="CN272"/>
  <c r="CM272"/>
  <c r="CL272"/>
  <c r="CW256"/>
  <c r="CV256"/>
  <c r="CU256"/>
  <c r="CT256"/>
  <c r="CS256"/>
  <c r="CR256"/>
  <c r="CQ256"/>
  <c r="CP256"/>
  <c r="CO256"/>
  <c r="CN256"/>
  <c r="CM256"/>
  <c r="CL256"/>
  <c r="CW246"/>
  <c r="CV246"/>
  <c r="CU246"/>
  <c r="CT246"/>
  <c r="CS246"/>
  <c r="CR246"/>
  <c r="CQ246"/>
  <c r="CP246"/>
  <c r="CO246"/>
  <c r="CN246"/>
  <c r="CM246"/>
  <c r="CL246"/>
  <c r="CW239"/>
  <c r="CV239"/>
  <c r="CU239"/>
  <c r="CT239"/>
  <c r="CS239"/>
  <c r="CR239"/>
  <c r="CQ239"/>
  <c r="CP239"/>
  <c r="CO239"/>
  <c r="CN239"/>
  <c r="CM239"/>
  <c r="CL239"/>
  <c r="CW234"/>
  <c r="CV234"/>
  <c r="CU234"/>
  <c r="CT234"/>
  <c r="CS234"/>
  <c r="CR234"/>
  <c r="CQ234"/>
  <c r="CP234"/>
  <c r="CO234"/>
  <c r="CN234"/>
  <c r="CM234"/>
  <c r="CL234"/>
  <c r="CW225"/>
  <c r="CV225"/>
  <c r="CU225"/>
  <c r="CT225"/>
  <c r="CS225"/>
  <c r="CR225"/>
  <c r="CQ225"/>
  <c r="CP225"/>
  <c r="CO225"/>
  <c r="CN225"/>
  <c r="CM225"/>
  <c r="CL225"/>
  <c r="R101" i="4"/>
  <c r="Q101"/>
  <c r="P101"/>
  <c r="O101"/>
  <c r="N101"/>
  <c r="M101"/>
  <c r="L101"/>
  <c r="K101"/>
  <c r="J101"/>
  <c r="I101"/>
  <c r="H101"/>
  <c r="G101"/>
  <c r="R101" i="8"/>
  <c r="Q101"/>
  <c r="P101"/>
  <c r="O101"/>
  <c r="N101"/>
  <c r="M101"/>
  <c r="L101"/>
  <c r="K101"/>
  <c r="J101"/>
  <c r="I101"/>
  <c r="H101"/>
  <c r="G10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T103"/>
  <c r="R65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Q63"/>
  <c r="P63"/>
  <c r="O63"/>
  <c r="N63"/>
  <c r="M63"/>
  <c r="L63"/>
  <c r="K63"/>
  <c r="J63"/>
  <c r="I63"/>
  <c r="H63"/>
  <c r="G63"/>
  <c r="R54"/>
  <c r="Q54"/>
  <c r="P54"/>
  <c r="O54"/>
  <c r="N54"/>
  <c r="M54"/>
  <c r="L54"/>
  <c r="K54"/>
  <c r="J54"/>
  <c r="I54"/>
  <c r="H54"/>
  <c r="G54"/>
  <c r="R60"/>
  <c r="Q60"/>
  <c r="P60"/>
  <c r="O60"/>
  <c r="N60"/>
  <c r="M60"/>
  <c r="L60"/>
  <c r="K60"/>
  <c r="J60"/>
  <c r="I60"/>
  <c r="H60"/>
  <c r="G60"/>
  <c r="R59"/>
  <c r="R58"/>
  <c r="Q59"/>
  <c r="Q58"/>
  <c r="P59"/>
  <c r="P58"/>
  <c r="O59"/>
  <c r="O58"/>
  <c r="N59"/>
  <c r="M59"/>
  <c r="M58"/>
  <c r="L59"/>
  <c r="L58"/>
  <c r="K59"/>
  <c r="K58"/>
  <c r="J59"/>
  <c r="J58"/>
  <c r="I59"/>
  <c r="I58"/>
  <c r="H59"/>
  <c r="H58"/>
  <c r="G59"/>
  <c r="R53"/>
  <c r="Q53"/>
  <c r="P53"/>
  <c r="O53"/>
  <c r="N53"/>
  <c r="M53"/>
  <c r="L53"/>
  <c r="K53"/>
  <c r="J53"/>
  <c r="I53"/>
  <c r="H53"/>
  <c r="G53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49"/>
  <c r="Q49"/>
  <c r="P49"/>
  <c r="O49"/>
  <c r="N49"/>
  <c r="M49"/>
  <c r="L49"/>
  <c r="K49"/>
  <c r="J49"/>
  <c r="I49"/>
  <c r="H49"/>
  <c r="G49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R43"/>
  <c r="Q44"/>
  <c r="Q43"/>
  <c r="P44"/>
  <c r="P43"/>
  <c r="O44"/>
  <c r="O43"/>
  <c r="N44"/>
  <c r="N43"/>
  <c r="M44"/>
  <c r="M43"/>
  <c r="L44"/>
  <c r="L43"/>
  <c r="K44"/>
  <c r="K43"/>
  <c r="J44"/>
  <c r="J43"/>
  <c r="I44"/>
  <c r="I43"/>
  <c r="H44"/>
  <c r="H43"/>
  <c r="G44"/>
  <c r="G43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Q32"/>
  <c r="P33"/>
  <c r="P32"/>
  <c r="O33"/>
  <c r="N33"/>
  <c r="M33"/>
  <c r="M32"/>
  <c r="L33"/>
  <c r="L32"/>
  <c r="K33"/>
  <c r="K32"/>
  <c r="J33"/>
  <c r="J32"/>
  <c r="I33"/>
  <c r="I32"/>
  <c r="H33"/>
  <c r="G33"/>
  <c r="R29"/>
  <c r="Q29"/>
  <c r="P29"/>
  <c r="O29"/>
  <c r="N29"/>
  <c r="M29"/>
  <c r="L29"/>
  <c r="K29"/>
  <c r="J29"/>
  <c r="I29"/>
  <c r="H29"/>
  <c r="G29"/>
  <c r="R28"/>
  <c r="Q28"/>
  <c r="P28"/>
  <c r="O28"/>
  <c r="N28"/>
  <c r="M28"/>
  <c r="L28"/>
  <c r="K28"/>
  <c r="J28"/>
  <c r="I28"/>
  <c r="H28"/>
  <c r="G28"/>
  <c r="R27"/>
  <c r="Q27"/>
  <c r="P27"/>
  <c r="O27"/>
  <c r="N27"/>
  <c r="M27"/>
  <c r="L27"/>
  <c r="K27"/>
  <c r="J27"/>
  <c r="I27"/>
  <c r="H27"/>
  <c r="G27"/>
  <c r="R26"/>
  <c r="Q26"/>
  <c r="P26"/>
  <c r="O26"/>
  <c r="N26"/>
  <c r="M26"/>
  <c r="L26"/>
  <c r="K26"/>
  <c r="J26"/>
  <c r="I26"/>
  <c r="H26"/>
  <c r="G26"/>
  <c r="R25"/>
  <c r="Q25"/>
  <c r="P25"/>
  <c r="O25"/>
  <c r="N25"/>
  <c r="M25"/>
  <c r="L25"/>
  <c r="K25"/>
  <c r="J25"/>
  <c r="I25"/>
  <c r="H25"/>
  <c r="G25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R20"/>
  <c r="Q20"/>
  <c r="P20"/>
  <c r="O20"/>
  <c r="N20"/>
  <c r="M20"/>
  <c r="L20"/>
  <c r="K20"/>
  <c r="J20"/>
  <c r="I20"/>
  <c r="H20"/>
  <c r="G20"/>
  <c r="R19"/>
  <c r="Q19"/>
  <c r="P19"/>
  <c r="O19"/>
  <c r="N19"/>
  <c r="M19"/>
  <c r="L19"/>
  <c r="K19"/>
  <c r="J19"/>
  <c r="I19"/>
  <c r="H19"/>
  <c r="G19"/>
  <c r="R18"/>
  <c r="Q18"/>
  <c r="P18"/>
  <c r="O18"/>
  <c r="N18"/>
  <c r="M18"/>
  <c r="L18"/>
  <c r="K18"/>
  <c r="J18"/>
  <c r="I18"/>
  <c r="H18"/>
  <c r="G18"/>
  <c r="R17"/>
  <c r="Q17"/>
  <c r="P17"/>
  <c r="O17"/>
  <c r="N17"/>
  <c r="M17"/>
  <c r="L17"/>
  <c r="K17"/>
  <c r="J17"/>
  <c r="I17"/>
  <c r="H17"/>
  <c r="G17"/>
  <c r="R16"/>
  <c r="Q16"/>
  <c r="P16"/>
  <c r="O16"/>
  <c r="N16"/>
  <c r="M16"/>
  <c r="L16"/>
  <c r="K16"/>
  <c r="J16"/>
  <c r="I16"/>
  <c r="H16"/>
  <c r="G16"/>
  <c r="R15"/>
  <c r="Q15"/>
  <c r="P15"/>
  <c r="O15"/>
  <c r="N15"/>
  <c r="M15"/>
  <c r="L15"/>
  <c r="K15"/>
  <c r="J15"/>
  <c r="I15"/>
  <c r="H15"/>
  <c r="G15"/>
  <c r="R14"/>
  <c r="Q14"/>
  <c r="P14"/>
  <c r="O14"/>
  <c r="N14"/>
  <c r="M14"/>
  <c r="L14"/>
  <c r="K14"/>
  <c r="J14"/>
  <c r="I14"/>
  <c r="H14"/>
  <c r="G14"/>
  <c r="R13"/>
  <c r="Q13"/>
  <c r="P13"/>
  <c r="O13"/>
  <c r="N13"/>
  <c r="M13"/>
  <c r="L13"/>
  <c r="K13"/>
  <c r="J13"/>
  <c r="I13"/>
  <c r="H13"/>
  <c r="G13"/>
  <c r="R12"/>
  <c r="Q12"/>
  <c r="Q11"/>
  <c r="Q10"/>
  <c r="CV197" i="6"/>
  <c r="P12" i="8"/>
  <c r="O12"/>
  <c r="O11"/>
  <c r="O10"/>
  <c r="CT197" i="6"/>
  <c r="N12" i="8"/>
  <c r="M12"/>
  <c r="M11"/>
  <c r="M10"/>
  <c r="CR197" i="6"/>
  <c r="L12" i="8"/>
  <c r="L11"/>
  <c r="L10"/>
  <c r="CQ197" i="6"/>
  <c r="K12" i="8"/>
  <c r="K11"/>
  <c r="K10"/>
  <c r="CP197" i="6"/>
  <c r="J12" i="8"/>
  <c r="J11"/>
  <c r="J10"/>
  <c r="I12"/>
  <c r="I11"/>
  <c r="I10"/>
  <c r="CN197" i="6"/>
  <c r="H12" i="8"/>
  <c r="H11"/>
  <c r="H10"/>
  <c r="CM197" i="6"/>
  <c r="G12" i="8"/>
  <c r="G11"/>
  <c r="DI373" i="6"/>
  <c r="DH373"/>
  <c r="DG373"/>
  <c r="DF373"/>
  <c r="DE373"/>
  <c r="DD373"/>
  <c r="DC373"/>
  <c r="DB373"/>
  <c r="DA373"/>
  <c r="CZ373"/>
  <c r="CY373"/>
  <c r="CX373"/>
  <c r="DI319"/>
  <c r="DH319"/>
  <c r="DG319"/>
  <c r="DF319"/>
  <c r="DE319"/>
  <c r="DD319"/>
  <c r="DC319"/>
  <c r="DB319"/>
  <c r="DA319"/>
  <c r="CZ319"/>
  <c r="CY319"/>
  <c r="CX319"/>
  <c r="DI323"/>
  <c r="DH323"/>
  <c r="DG323"/>
  <c r="DF323"/>
  <c r="DE323"/>
  <c r="DD323"/>
  <c r="DC323"/>
  <c r="DB323"/>
  <c r="DA323"/>
  <c r="CZ323"/>
  <c r="CY323"/>
  <c r="CX323"/>
  <c r="DI315"/>
  <c r="DH315"/>
  <c r="DG315"/>
  <c r="DF315"/>
  <c r="DE315"/>
  <c r="DD315"/>
  <c r="DC315"/>
  <c r="DB315"/>
  <c r="DA315"/>
  <c r="CZ315"/>
  <c r="CY315"/>
  <c r="CX315"/>
  <c r="DI312"/>
  <c r="DH312"/>
  <c r="DG312"/>
  <c r="DF312"/>
  <c r="DE312"/>
  <c r="DD312"/>
  <c r="DC312"/>
  <c r="DB312"/>
  <c r="DA312"/>
  <c r="CZ312"/>
  <c r="CY312"/>
  <c r="CX312"/>
  <c r="DI308"/>
  <c r="DH308"/>
  <c r="DG308"/>
  <c r="DF308"/>
  <c r="DE308"/>
  <c r="DD308"/>
  <c r="DC308"/>
  <c r="DB308"/>
  <c r="DA308"/>
  <c r="CZ308"/>
  <c r="CY308"/>
  <c r="CX308"/>
  <c r="DI298"/>
  <c r="DH298"/>
  <c r="DG298"/>
  <c r="DF298"/>
  <c r="DE298"/>
  <c r="DD298"/>
  <c r="DC298"/>
  <c r="DB298"/>
  <c r="DA298"/>
  <c r="CZ298"/>
  <c r="CY298"/>
  <c r="CX298"/>
  <c r="DI283"/>
  <c r="DH283"/>
  <c r="DG283"/>
  <c r="DF283"/>
  <c r="DE283"/>
  <c r="DD283"/>
  <c r="DC283"/>
  <c r="DB283"/>
  <c r="DA283"/>
  <c r="CZ283"/>
  <c r="CY283"/>
  <c r="CX283"/>
  <c r="DI277"/>
  <c r="DH277"/>
  <c r="DG277"/>
  <c r="DF277"/>
  <c r="DE277"/>
  <c r="DD277"/>
  <c r="DC277"/>
  <c r="DB277"/>
  <c r="DA277"/>
  <c r="CZ277"/>
  <c r="CY277"/>
  <c r="CX277"/>
  <c r="DI272"/>
  <c r="DH272"/>
  <c r="DG272"/>
  <c r="DF272"/>
  <c r="DE272"/>
  <c r="DD272"/>
  <c r="DC272"/>
  <c r="DB272"/>
  <c r="DA272"/>
  <c r="CZ272"/>
  <c r="CY272"/>
  <c r="CX272"/>
  <c r="CX239"/>
  <c r="DI334"/>
  <c r="DH334"/>
  <c r="DG334"/>
  <c r="DF334"/>
  <c r="DE334"/>
  <c r="DD334"/>
  <c r="DC334"/>
  <c r="DB334"/>
  <c r="DA334"/>
  <c r="CZ334"/>
  <c r="CY334"/>
  <c r="CX334"/>
  <c r="DI342"/>
  <c r="DH342"/>
  <c r="DG342"/>
  <c r="DF342"/>
  <c r="DE342"/>
  <c r="DD342"/>
  <c r="DC342"/>
  <c r="DB342"/>
  <c r="DA342"/>
  <c r="CZ342"/>
  <c r="CY342"/>
  <c r="CX342"/>
  <c r="DI348"/>
  <c r="DH348"/>
  <c r="DG348"/>
  <c r="DF348"/>
  <c r="DE348"/>
  <c r="DD348"/>
  <c r="DC348"/>
  <c r="DB348"/>
  <c r="DA348"/>
  <c r="CZ348"/>
  <c r="CY348"/>
  <c r="CX348"/>
  <c r="DI356"/>
  <c r="DH356"/>
  <c r="DG356"/>
  <c r="DF356"/>
  <c r="DE356"/>
  <c r="DD356"/>
  <c r="DC356"/>
  <c r="DB356"/>
  <c r="DA356"/>
  <c r="CZ356"/>
  <c r="CY356"/>
  <c r="CX356"/>
  <c r="DI358"/>
  <c r="DH358"/>
  <c r="DG358"/>
  <c r="DF358"/>
  <c r="DE358"/>
  <c r="DD358"/>
  <c r="DC358"/>
  <c r="DB358"/>
  <c r="DA358"/>
  <c r="CZ358"/>
  <c r="CY358"/>
  <c r="CX358"/>
  <c r="DI363"/>
  <c r="DH363"/>
  <c r="DG363"/>
  <c r="DF363"/>
  <c r="DE363"/>
  <c r="DD363"/>
  <c r="DC363"/>
  <c r="DB363"/>
  <c r="DA363"/>
  <c r="CZ363"/>
  <c r="CY363"/>
  <c r="CX363"/>
  <c r="DI381"/>
  <c r="DH381"/>
  <c r="DG381"/>
  <c r="DF381"/>
  <c r="DE381"/>
  <c r="DD381"/>
  <c r="DC381"/>
  <c r="DB381"/>
  <c r="DA381"/>
  <c r="CZ381"/>
  <c r="CY381"/>
  <c r="CX381"/>
  <c r="CY399"/>
  <c r="CY402"/>
  <c r="CY398"/>
  <c r="DI399"/>
  <c r="DH399"/>
  <c r="DG399"/>
  <c r="DF399"/>
  <c r="DE399"/>
  <c r="DD399"/>
  <c r="DC399"/>
  <c r="DB399"/>
  <c r="DA399"/>
  <c r="CZ399"/>
  <c r="CX399"/>
  <c r="DI402"/>
  <c r="DH402"/>
  <c r="DG402"/>
  <c r="DF402"/>
  <c r="DE402"/>
  <c r="DD402"/>
  <c r="DC402"/>
  <c r="DB402"/>
  <c r="DA402"/>
  <c r="CZ402"/>
  <c r="CX402"/>
  <c r="DI406"/>
  <c r="DH406"/>
  <c r="DG406"/>
  <c r="DF406"/>
  <c r="DE406"/>
  <c r="DD406"/>
  <c r="DC406"/>
  <c r="DB406"/>
  <c r="DA406"/>
  <c r="CZ406"/>
  <c r="CY406"/>
  <c r="CX406"/>
  <c r="DI256"/>
  <c r="DH256"/>
  <c r="DG256"/>
  <c r="DF256"/>
  <c r="DE256"/>
  <c r="DD256"/>
  <c r="DC256"/>
  <c r="DB256"/>
  <c r="DA256"/>
  <c r="CZ256"/>
  <c r="CY256"/>
  <c r="CX256"/>
  <c r="DI246"/>
  <c r="DH246"/>
  <c r="DG246"/>
  <c r="DF246"/>
  <c r="DE246"/>
  <c r="DD246"/>
  <c r="DC246"/>
  <c r="DB246"/>
  <c r="DA246"/>
  <c r="CZ246"/>
  <c r="CY246"/>
  <c r="CX246"/>
  <c r="DI239"/>
  <c r="DH239"/>
  <c r="DG239"/>
  <c r="DF239"/>
  <c r="DE239"/>
  <c r="DD239"/>
  <c r="DC239"/>
  <c r="DB239"/>
  <c r="DA239"/>
  <c r="CZ239"/>
  <c r="CY239"/>
  <c r="DI234"/>
  <c r="DH234"/>
  <c r="DG234"/>
  <c r="DF234"/>
  <c r="DE234"/>
  <c r="DD234"/>
  <c r="DC234"/>
  <c r="DB234"/>
  <c r="DA234"/>
  <c r="CZ234"/>
  <c r="CY234"/>
  <c r="CX234"/>
  <c r="DI225"/>
  <c r="DH225"/>
  <c r="DG225"/>
  <c r="DF225"/>
  <c r="DE225"/>
  <c r="DD225"/>
  <c r="DC225"/>
  <c r="DB225"/>
  <c r="DA225"/>
  <c r="CZ225"/>
  <c r="CY225"/>
  <c r="CX225"/>
  <c r="A160" i="4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D409" i="6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G116" i="4"/>
  <c r="O116"/>
  <c r="N110"/>
  <c r="R114"/>
  <c r="T103"/>
  <c r="N157"/>
  <c r="G245" i="2"/>
  <c r="B102" i="10"/>
  <c r="G244" i="2"/>
  <c r="B7" i="10"/>
  <c r="I107" i="4"/>
  <c r="L119"/>
  <c r="L123"/>
  <c r="L108"/>
  <c r="M111"/>
  <c r="L159"/>
  <c r="J152"/>
  <c r="J158"/>
  <c r="M113"/>
  <c r="L118"/>
  <c r="N108"/>
  <c r="J112"/>
  <c r="P120"/>
  <c r="P124"/>
  <c r="P152"/>
  <c r="R152"/>
  <c r="R158"/>
  <c r="P112"/>
  <c r="O107"/>
  <c r="P123"/>
  <c r="Q109"/>
  <c r="K117"/>
  <c r="H121"/>
  <c r="N145"/>
  <c r="N153"/>
  <c r="DG398" i="6"/>
  <c r="J154" i="4"/>
  <c r="H112"/>
  <c r="L120"/>
  <c r="H110"/>
  <c r="L114"/>
  <c r="G118"/>
  <c r="H122"/>
  <c r="P154"/>
  <c r="P158"/>
  <c r="I109"/>
  <c r="R154"/>
  <c r="N159"/>
  <c r="J114"/>
  <c r="K111"/>
  <c r="L122"/>
  <c r="M116"/>
  <c r="P119"/>
  <c r="P145"/>
  <c r="H153"/>
  <c r="H157"/>
  <c r="H159"/>
  <c r="G113"/>
  <c r="K113"/>
  <c r="Q111"/>
  <c r="L110"/>
  <c r="N158"/>
  <c r="R159"/>
  <c r="G111"/>
  <c r="N114"/>
  <c r="I113"/>
  <c r="M109"/>
  <c r="H108"/>
  <c r="K107"/>
  <c r="O117"/>
  <c r="H123"/>
  <c r="CM362" i="6"/>
  <c r="CQ362"/>
  <c r="L143" i="9"/>
  <c r="CU362" i="6"/>
  <c r="P148" i="4"/>
  <c r="K157" i="9"/>
  <c r="K144"/>
  <c r="K158"/>
  <c r="G158"/>
  <c r="G157"/>
  <c r="G156"/>
  <c r="G144"/>
  <c r="G143"/>
  <c r="K156"/>
  <c r="K143"/>
  <c r="K153"/>
  <c r="O156"/>
  <c r="Q108"/>
  <c r="O153"/>
  <c r="Q106"/>
  <c r="G153"/>
  <c r="L106"/>
  <c r="R107"/>
  <c r="J109"/>
  <c r="L110"/>
  <c r="R111"/>
  <c r="J113"/>
  <c r="N115"/>
  <c r="L116"/>
  <c r="R117"/>
  <c r="P118"/>
  <c r="Q120"/>
  <c r="J121"/>
  <c r="H122"/>
  <c r="N123"/>
  <c r="R127"/>
  <c r="K130"/>
  <c r="G133"/>
  <c r="O135"/>
  <c r="O139"/>
  <c r="K142"/>
  <c r="G147"/>
  <c r="R106"/>
  <c r="P107"/>
  <c r="Q109"/>
  <c r="J110"/>
  <c r="H111"/>
  <c r="N112"/>
  <c r="L113"/>
  <c r="L115"/>
  <c r="R116"/>
  <c r="P117"/>
  <c r="Q119"/>
  <c r="J120"/>
  <c r="H121"/>
  <c r="H123"/>
  <c r="G128"/>
  <c r="O130"/>
  <c r="K133"/>
  <c r="G136"/>
  <c r="K139"/>
  <c r="G142"/>
  <c r="R128"/>
  <c r="J128"/>
  <c r="O157"/>
  <c r="O158"/>
  <c r="H127"/>
  <c r="Q112"/>
  <c r="J122"/>
  <c r="Q110"/>
  <c r="G146"/>
  <c r="P106"/>
  <c r="H108"/>
  <c r="N109"/>
  <c r="P110"/>
  <c r="H112"/>
  <c r="N113"/>
  <c r="R115"/>
  <c r="P116"/>
  <c r="Q118"/>
  <c r="J119"/>
  <c r="H120"/>
  <c r="K152"/>
  <c r="K151"/>
  <c r="P127"/>
  <c r="O152"/>
  <c r="R122"/>
  <c r="G152"/>
  <c r="O146"/>
  <c r="H106"/>
  <c r="N107"/>
  <c r="P108"/>
  <c r="H110"/>
  <c r="N111"/>
  <c r="P112"/>
  <c r="J115"/>
  <c r="H116"/>
  <c r="N117"/>
  <c r="L118"/>
  <c r="R119"/>
  <c r="P120"/>
  <c r="Q122"/>
  <c r="J123"/>
  <c r="N127"/>
  <c r="O129"/>
  <c r="K132"/>
  <c r="G135"/>
  <c r="G139"/>
  <c r="O141"/>
  <c r="K146"/>
  <c r="N106"/>
  <c r="L107"/>
  <c r="R108"/>
  <c r="P109"/>
  <c r="Q111"/>
  <c r="J112"/>
  <c r="H113"/>
  <c r="H115"/>
  <c r="N116"/>
  <c r="L117"/>
  <c r="R118"/>
  <c r="P119"/>
  <c r="Q121"/>
  <c r="Q123"/>
  <c r="Q127"/>
  <c r="G130"/>
  <c r="O132"/>
  <c r="K135"/>
  <c r="O138"/>
  <c r="K141"/>
  <c r="L128"/>
  <c r="P129"/>
  <c r="H129"/>
  <c r="L130"/>
  <c r="P131"/>
  <c r="H131"/>
  <c r="L132"/>
  <c r="P133"/>
  <c r="H133"/>
  <c r="L134"/>
  <c r="P135"/>
  <c r="H135"/>
  <c r="L136"/>
  <c r="P138"/>
  <c r="H138"/>
  <c r="L139"/>
  <c r="P140"/>
  <c r="H140"/>
  <c r="L141"/>
  <c r="P142"/>
  <c r="H142"/>
  <c r="P144"/>
  <c r="H144"/>
  <c r="L145"/>
  <c r="P146"/>
  <c r="H146"/>
  <c r="L147"/>
  <c r="P151"/>
  <c r="H151"/>
  <c r="L152"/>
  <c r="P153"/>
  <c r="H153"/>
  <c r="O144"/>
  <c r="O151"/>
  <c r="R109"/>
  <c r="Q116"/>
  <c r="L120"/>
  <c r="P122"/>
  <c r="G129"/>
  <c r="K134"/>
  <c r="G141"/>
  <c r="J106"/>
  <c r="N108"/>
  <c r="R110"/>
  <c r="Q113"/>
  <c r="J116"/>
  <c r="N118"/>
  <c r="R120"/>
  <c r="P123"/>
  <c r="G132"/>
  <c r="G138"/>
  <c r="K145"/>
  <c r="R129"/>
  <c r="R130"/>
  <c r="H130"/>
  <c r="J131"/>
  <c r="J132"/>
  <c r="L133"/>
  <c r="N134"/>
  <c r="N135"/>
  <c r="P136"/>
  <c r="R138"/>
  <c r="R139"/>
  <c r="H139"/>
  <c r="J140"/>
  <c r="J141"/>
  <c r="L142"/>
  <c r="N143"/>
  <c r="N144"/>
  <c r="P145"/>
  <c r="R146"/>
  <c r="R147"/>
  <c r="H147"/>
  <c r="J151"/>
  <c r="J152"/>
  <c r="L153"/>
  <c r="N156"/>
  <c r="R157"/>
  <c r="J157"/>
  <c r="N158"/>
  <c r="G106"/>
  <c r="O106"/>
  <c r="K108"/>
  <c r="O110"/>
  <c r="I113"/>
  <c r="M116"/>
  <c r="I118"/>
  <c r="M120"/>
  <c r="G123"/>
  <c r="Q128"/>
  <c r="Q132"/>
  <c r="Q136"/>
  <c r="Q141"/>
  <c r="M144"/>
  <c r="M151"/>
  <c r="M157"/>
  <c r="M121"/>
  <c r="G127"/>
  <c r="Q131"/>
  <c r="I138"/>
  <c r="Q151"/>
  <c r="Q157"/>
  <c r="L112"/>
  <c r="O131"/>
  <c r="O145"/>
  <c r="Q115"/>
  <c r="K129"/>
  <c r="N130"/>
  <c r="R134"/>
  <c r="J136"/>
  <c r="R142"/>
  <c r="J144"/>
  <c r="N151"/>
  <c r="J156"/>
  <c r="K106"/>
  <c r="N122"/>
  <c r="J111"/>
  <c r="J117"/>
  <c r="N121"/>
  <c r="R123"/>
  <c r="G131"/>
  <c r="K136"/>
  <c r="G145"/>
  <c r="Q107"/>
  <c r="H109"/>
  <c r="L111"/>
  <c r="P113"/>
  <c r="Q117"/>
  <c r="H119"/>
  <c r="L121"/>
  <c r="O128"/>
  <c r="G134"/>
  <c r="G140"/>
  <c r="P128"/>
  <c r="N129"/>
  <c r="P130"/>
  <c r="R131"/>
  <c r="R132"/>
  <c r="H132"/>
  <c r="J133"/>
  <c r="J134"/>
  <c r="L135"/>
  <c r="N136"/>
  <c r="N138"/>
  <c r="P139"/>
  <c r="R140"/>
  <c r="R141"/>
  <c r="H141"/>
  <c r="J142"/>
  <c r="J143"/>
  <c r="L144"/>
  <c r="N145"/>
  <c r="N146"/>
  <c r="P147"/>
  <c r="R151"/>
  <c r="R152"/>
  <c r="H152"/>
  <c r="J153"/>
  <c r="L156"/>
  <c r="P157"/>
  <c r="H157"/>
  <c r="L158"/>
  <c r="I106"/>
  <c r="G107"/>
  <c r="O107"/>
  <c r="M108"/>
  <c r="K109"/>
  <c r="I110"/>
  <c r="G111"/>
  <c r="O111"/>
  <c r="M112"/>
  <c r="K113"/>
  <c r="I115"/>
  <c r="G116"/>
  <c r="O116"/>
  <c r="M117"/>
  <c r="K118"/>
  <c r="I119"/>
  <c r="G120"/>
  <c r="K122"/>
  <c r="I129"/>
  <c r="M134"/>
  <c r="Q140"/>
  <c r="Q144"/>
  <c r="I153"/>
  <c r="J107"/>
  <c r="J127"/>
  <c r="H107"/>
  <c r="H117"/>
  <c r="O134"/>
  <c r="L129"/>
  <c r="R133"/>
  <c r="L138"/>
  <c r="P141"/>
  <c r="H143"/>
  <c r="N147"/>
  <c r="R156"/>
  <c r="J158"/>
  <c r="L127"/>
  <c r="K147"/>
  <c r="L108"/>
  <c r="R113"/>
  <c r="N119"/>
  <c r="L122"/>
  <c r="K128"/>
  <c r="O133"/>
  <c r="K140"/>
  <c r="O147"/>
  <c r="J108"/>
  <c r="N110"/>
  <c r="R112"/>
  <c r="P115"/>
  <c r="J118"/>
  <c r="N120"/>
  <c r="L123"/>
  <c r="K131"/>
  <c r="O136"/>
  <c r="O142"/>
  <c r="H128"/>
  <c r="J129"/>
  <c r="J130"/>
  <c r="L131"/>
  <c r="N132"/>
  <c r="N133"/>
  <c r="P134"/>
  <c r="R135"/>
  <c r="R136"/>
  <c r="H136"/>
  <c r="J138"/>
  <c r="J139"/>
  <c r="L140"/>
  <c r="N141"/>
  <c r="N142"/>
  <c r="P143"/>
  <c r="R144"/>
  <c r="R145"/>
  <c r="H145"/>
  <c r="J146"/>
  <c r="J147"/>
  <c r="L151"/>
  <c r="N152"/>
  <c r="N153"/>
  <c r="P156"/>
  <c r="H156"/>
  <c r="L157"/>
  <c r="P158"/>
  <c r="H158"/>
  <c r="M106"/>
  <c r="K107"/>
  <c r="I108"/>
  <c r="G109"/>
  <c r="O109"/>
  <c r="M110"/>
  <c r="K111"/>
  <c r="I112"/>
  <c r="G113"/>
  <c r="O113"/>
  <c r="M115"/>
  <c r="K116"/>
  <c r="I117"/>
  <c r="G118"/>
  <c r="O118"/>
  <c r="M119"/>
  <c r="K120"/>
  <c r="I121"/>
  <c r="G122"/>
  <c r="O122"/>
  <c r="M123"/>
  <c r="K127"/>
  <c r="M128"/>
  <c r="Q129"/>
  <c r="I131"/>
  <c r="M132"/>
  <c r="Q133"/>
  <c r="I135"/>
  <c r="M136"/>
  <c r="Q138"/>
  <c r="I140"/>
  <c r="M141"/>
  <c r="Q142"/>
  <c r="I144"/>
  <c r="M145"/>
  <c r="Q146"/>
  <c r="I151"/>
  <c r="M152"/>
  <c r="Q153"/>
  <c r="I157"/>
  <c r="M158"/>
  <c r="M107"/>
  <c r="I109"/>
  <c r="G110"/>
  <c r="M111"/>
  <c r="K112"/>
  <c r="G115"/>
  <c r="O115"/>
  <c r="K117"/>
  <c r="G119"/>
  <c r="O119"/>
  <c r="K121"/>
  <c r="I122"/>
  <c r="O123"/>
  <c r="M127"/>
  <c r="I130"/>
  <c r="M131"/>
  <c r="I134"/>
  <c r="M135"/>
  <c r="I139"/>
  <c r="M140"/>
  <c r="Q145"/>
  <c r="I147"/>
  <c r="Q152"/>
  <c r="I156"/>
  <c r="Q158"/>
  <c r="O120"/>
  <c r="I123"/>
  <c r="O127"/>
  <c r="M130"/>
  <c r="I133"/>
  <c r="Q135"/>
  <c r="M139"/>
  <c r="I142"/>
  <c r="I146"/>
  <c r="M147"/>
  <c r="M156"/>
  <c r="G151"/>
  <c r="H118"/>
  <c r="R121"/>
  <c r="K138"/>
  <c r="L109"/>
  <c r="P111"/>
  <c r="L119"/>
  <c r="P121"/>
  <c r="O140"/>
  <c r="N128"/>
  <c r="N131"/>
  <c r="P132"/>
  <c r="H134"/>
  <c r="J135"/>
  <c r="N139"/>
  <c r="N140"/>
  <c r="R143"/>
  <c r="J145"/>
  <c r="L146"/>
  <c r="P152"/>
  <c r="R153"/>
  <c r="N157"/>
  <c r="R158"/>
  <c r="I107"/>
  <c r="G108"/>
  <c r="K110"/>
  <c r="M113"/>
  <c r="O117"/>
  <c r="G121"/>
  <c r="I127"/>
  <c r="I132"/>
  <c r="M138"/>
  <c r="M153"/>
  <c r="O108"/>
  <c r="M122"/>
  <c r="Q156"/>
  <c r="I111"/>
  <c r="K115"/>
  <c r="M118"/>
  <c r="O121"/>
  <c r="I128"/>
  <c r="M133"/>
  <c r="Q139"/>
  <c r="I145"/>
  <c r="I116"/>
  <c r="M129"/>
  <c r="M146"/>
  <c r="M109"/>
  <c r="O112"/>
  <c r="G117"/>
  <c r="I120"/>
  <c r="K123"/>
  <c r="Q130"/>
  <c r="I136"/>
  <c r="M142"/>
  <c r="Q147"/>
  <c r="I158"/>
  <c r="I152"/>
  <c r="G112"/>
  <c r="K119"/>
  <c r="Q134"/>
  <c r="I141"/>
  <c r="H145" i="4"/>
  <c r="L152"/>
  <c r="P153"/>
  <c r="L154"/>
  <c r="P157"/>
  <c r="L158"/>
  <c r="P159"/>
  <c r="P114"/>
  <c r="H114"/>
  <c r="N112"/>
  <c r="I111"/>
  <c r="O109"/>
  <c r="R108"/>
  <c r="J108"/>
  <c r="M107"/>
  <c r="I116"/>
  <c r="Q116"/>
  <c r="M117"/>
  <c r="P118"/>
  <c r="H120"/>
  <c r="L121"/>
  <c r="P122"/>
  <c r="H124"/>
  <c r="J145"/>
  <c r="R145"/>
  <c r="N152"/>
  <c r="J153"/>
  <c r="R153"/>
  <c r="N154"/>
  <c r="J157"/>
  <c r="R157"/>
  <c r="J159"/>
  <c r="Q113"/>
  <c r="L112"/>
  <c r="O111"/>
  <c r="R110"/>
  <c r="J110"/>
  <c r="P108"/>
  <c r="K116"/>
  <c r="G117"/>
  <c r="H119"/>
  <c r="P121"/>
  <c r="L124"/>
  <c r="L145"/>
  <c r="H152"/>
  <c r="L153"/>
  <c r="H154"/>
  <c r="L157"/>
  <c r="H158"/>
  <c r="G109"/>
  <c r="O113"/>
  <c r="R112"/>
  <c r="P110"/>
  <c r="K109"/>
  <c r="Q107"/>
  <c r="I117"/>
  <c r="DC398" i="6"/>
  <c r="DA362"/>
  <c r="J144" i="4"/>
  <c r="DE362" i="6"/>
  <c r="N144" i="4"/>
  <c r="B102" i="8"/>
  <c r="B101" i="9"/>
  <c r="B7" i="4"/>
  <c r="B7" i="9"/>
  <c r="H128" i="4"/>
  <c r="L129"/>
  <c r="H132"/>
  <c r="L133"/>
  <c r="P134"/>
  <c r="H136"/>
  <c r="L137"/>
  <c r="P139"/>
  <c r="H141"/>
  <c r="L142"/>
  <c r="P146"/>
  <c r="H148"/>
  <c r="L143"/>
  <c r="DB398" i="6"/>
  <c r="DA333"/>
  <c r="DE333"/>
  <c r="DI333"/>
  <c r="G145" i="4"/>
  <c r="I145"/>
  <c r="K145"/>
  <c r="M145"/>
  <c r="O145"/>
  <c r="Q145"/>
  <c r="G152"/>
  <c r="I152"/>
  <c r="K152"/>
  <c r="M152"/>
  <c r="O152"/>
  <c r="Q152"/>
  <c r="G153"/>
  <c r="I153"/>
  <c r="K153"/>
  <c r="M153"/>
  <c r="O153"/>
  <c r="Q153"/>
  <c r="G154"/>
  <c r="R61" i="11"/>
  <c r="I154" i="4"/>
  <c r="K154"/>
  <c r="M154"/>
  <c r="O154"/>
  <c r="Q154"/>
  <c r="G157"/>
  <c r="I157"/>
  <c r="K157"/>
  <c r="M157"/>
  <c r="O157"/>
  <c r="Q157"/>
  <c r="G158"/>
  <c r="I158"/>
  <c r="K158"/>
  <c r="M158"/>
  <c r="O158"/>
  <c r="Q158"/>
  <c r="G159"/>
  <c r="I159"/>
  <c r="K159"/>
  <c r="M159"/>
  <c r="O159"/>
  <c r="Q159"/>
  <c r="G114"/>
  <c r="G112"/>
  <c r="G110"/>
  <c r="G108"/>
  <c r="Q114"/>
  <c r="O114"/>
  <c r="M114"/>
  <c r="K114"/>
  <c r="I114"/>
  <c r="R113"/>
  <c r="P113"/>
  <c r="N113"/>
  <c r="L113"/>
  <c r="J113"/>
  <c r="H113"/>
  <c r="Q112"/>
  <c r="O112"/>
  <c r="M112"/>
  <c r="K112"/>
  <c r="I112"/>
  <c r="R111"/>
  <c r="P111"/>
  <c r="N111"/>
  <c r="L111"/>
  <c r="J111"/>
  <c r="H111"/>
  <c r="Q110"/>
  <c r="O110"/>
  <c r="M110"/>
  <c r="K110"/>
  <c r="I110"/>
  <c r="R109"/>
  <c r="P109"/>
  <c r="N109"/>
  <c r="L109"/>
  <c r="J109"/>
  <c r="H109"/>
  <c r="Q108"/>
  <c r="O108"/>
  <c r="M108"/>
  <c r="K108"/>
  <c r="I108"/>
  <c r="R107"/>
  <c r="P107"/>
  <c r="N107"/>
  <c r="L107"/>
  <c r="J107"/>
  <c r="H107"/>
  <c r="H116"/>
  <c r="J116"/>
  <c r="L116"/>
  <c r="N116"/>
  <c r="P116"/>
  <c r="R116"/>
  <c r="H117"/>
  <c r="J117"/>
  <c r="L117"/>
  <c r="N117"/>
  <c r="Q117"/>
  <c r="J118"/>
  <c r="N118"/>
  <c r="R118"/>
  <c r="J119"/>
  <c r="N119"/>
  <c r="R119"/>
  <c r="J120"/>
  <c r="N120"/>
  <c r="R120"/>
  <c r="J121"/>
  <c r="N121"/>
  <c r="R121"/>
  <c r="J122"/>
  <c r="N122"/>
  <c r="R122"/>
  <c r="J123"/>
  <c r="N123"/>
  <c r="R123"/>
  <c r="J124"/>
  <c r="N124"/>
  <c r="R124"/>
  <c r="L128"/>
  <c r="H129"/>
  <c r="P129"/>
  <c r="H131"/>
  <c r="P131"/>
  <c r="L132"/>
  <c r="H133"/>
  <c r="P133"/>
  <c r="L134"/>
  <c r="H135"/>
  <c r="P135"/>
  <c r="L136"/>
  <c r="H137"/>
  <c r="P137"/>
  <c r="L139"/>
  <c r="H140"/>
  <c r="P140"/>
  <c r="L141"/>
  <c r="H142"/>
  <c r="P142"/>
  <c r="L146"/>
  <c r="H147"/>
  <c r="P147"/>
  <c r="L148"/>
  <c r="H143"/>
  <c r="P143"/>
  <c r="DA398" i="6"/>
  <c r="DE398"/>
  <c r="DI398"/>
  <c r="CX333"/>
  <c r="CZ333"/>
  <c r="DB333"/>
  <c r="DD333"/>
  <c r="DF333"/>
  <c r="DH333"/>
  <c r="CN362"/>
  <c r="I143" i="9"/>
  <c r="CR362" i="6"/>
  <c r="M143" i="9"/>
  <c r="CT362" i="6"/>
  <c r="O143" i="9"/>
  <c r="CV362" i="6"/>
  <c r="Q144" i="8"/>
  <c r="P128" i="4"/>
  <c r="L131"/>
  <c r="P132"/>
  <c r="H134"/>
  <c r="L135"/>
  <c r="P136"/>
  <c r="H139"/>
  <c r="L140"/>
  <c r="P141"/>
  <c r="H146"/>
  <c r="L147"/>
  <c r="CX398" i="6"/>
  <c r="CZ398"/>
  <c r="DD398"/>
  <c r="DF398"/>
  <c r="DH398"/>
  <c r="CY333"/>
  <c r="DC333"/>
  <c r="DG333"/>
  <c r="K140" i="8"/>
  <c r="O139"/>
  <c r="O137"/>
  <c r="G137"/>
  <c r="O136"/>
  <c r="G136"/>
  <c r="O135"/>
  <c r="G135"/>
  <c r="O134"/>
  <c r="K133"/>
  <c r="K132"/>
  <c r="K131"/>
  <c r="K130"/>
  <c r="G129"/>
  <c r="R128"/>
  <c r="N128"/>
  <c r="J128"/>
  <c r="R124"/>
  <c r="N124"/>
  <c r="J124"/>
  <c r="R123"/>
  <c r="N123"/>
  <c r="J123"/>
  <c r="R122"/>
  <c r="N122"/>
  <c r="J122"/>
  <c r="R121"/>
  <c r="N121"/>
  <c r="J121"/>
  <c r="R120"/>
  <c r="N120"/>
  <c r="J120"/>
  <c r="R119"/>
  <c r="N119"/>
  <c r="J119"/>
  <c r="R118"/>
  <c r="N118"/>
  <c r="J118"/>
  <c r="R117"/>
  <c r="N117"/>
  <c r="J117"/>
  <c r="R116"/>
  <c r="N116"/>
  <c r="J116"/>
  <c r="R114"/>
  <c r="N114"/>
  <c r="J114"/>
  <c r="R113"/>
  <c r="N113"/>
  <c r="J113"/>
  <c r="R112"/>
  <c r="N112"/>
  <c r="J112"/>
  <c r="R111"/>
  <c r="N111"/>
  <c r="J111"/>
  <c r="R110"/>
  <c r="N110"/>
  <c r="J110"/>
  <c r="R109"/>
  <c r="N109"/>
  <c r="J109"/>
  <c r="R108"/>
  <c r="N108"/>
  <c r="J108"/>
  <c r="R107"/>
  <c r="N107"/>
  <c r="J107"/>
  <c r="Q143" i="4"/>
  <c r="O143"/>
  <c r="M143"/>
  <c r="K143"/>
  <c r="I143"/>
  <c r="G143"/>
  <c r="Q148"/>
  <c r="O148"/>
  <c r="M148"/>
  <c r="K148"/>
  <c r="I148"/>
  <c r="G148"/>
  <c r="Q147"/>
  <c r="O147"/>
  <c r="M147"/>
  <c r="K147"/>
  <c r="I147"/>
  <c r="G147"/>
  <c r="Q146"/>
  <c r="O146"/>
  <c r="M146"/>
  <c r="K146"/>
  <c r="I146"/>
  <c r="G146"/>
  <c r="Q142"/>
  <c r="O142"/>
  <c r="M142"/>
  <c r="K142"/>
  <c r="I142"/>
  <c r="G142"/>
  <c r="Q141"/>
  <c r="O141"/>
  <c r="M141"/>
  <c r="K141"/>
  <c r="I141"/>
  <c r="G141"/>
  <c r="Q140"/>
  <c r="O140"/>
  <c r="M140"/>
  <c r="K140"/>
  <c r="I140"/>
  <c r="G140"/>
  <c r="Q139"/>
  <c r="O139"/>
  <c r="M139"/>
  <c r="K139"/>
  <c r="I139"/>
  <c r="G139"/>
  <c r="Q137"/>
  <c r="O137"/>
  <c r="M137"/>
  <c r="K137"/>
  <c r="I137"/>
  <c r="G137"/>
  <c r="Q136"/>
  <c r="O136"/>
  <c r="M136"/>
  <c r="K136"/>
  <c r="I136"/>
  <c r="G136"/>
  <c r="Q135"/>
  <c r="O135"/>
  <c r="M135"/>
  <c r="K135"/>
  <c r="I135"/>
  <c r="G135"/>
  <c r="Q134"/>
  <c r="O134"/>
  <c r="M134"/>
  <c r="K134"/>
  <c r="I134"/>
  <c r="G134"/>
  <c r="Q133"/>
  <c r="O133"/>
  <c r="M133"/>
  <c r="K133"/>
  <c r="I133"/>
  <c r="G133"/>
  <c r="Q132"/>
  <c r="O132"/>
  <c r="M132"/>
  <c r="K132"/>
  <c r="I132"/>
  <c r="G132"/>
  <c r="Q131"/>
  <c r="O131"/>
  <c r="M131"/>
  <c r="K131"/>
  <c r="I131"/>
  <c r="G131"/>
  <c r="Q129"/>
  <c r="O129"/>
  <c r="M129"/>
  <c r="K129"/>
  <c r="I129"/>
  <c r="G129"/>
  <c r="Q128"/>
  <c r="O128"/>
  <c r="M128"/>
  <c r="K128"/>
  <c r="I128"/>
  <c r="G128"/>
  <c r="H118"/>
  <c r="Q124"/>
  <c r="O124"/>
  <c r="M124"/>
  <c r="K124"/>
  <c r="I124"/>
  <c r="G124"/>
  <c r="Q123"/>
  <c r="O123"/>
  <c r="M123"/>
  <c r="K123"/>
  <c r="I123"/>
  <c r="G123"/>
  <c r="Q122"/>
  <c r="O122"/>
  <c r="M122"/>
  <c r="K122"/>
  <c r="I122"/>
  <c r="G122"/>
  <c r="Q121"/>
  <c r="O121"/>
  <c r="M121"/>
  <c r="K121"/>
  <c r="I121"/>
  <c r="G121"/>
  <c r="Q120"/>
  <c r="O120"/>
  <c r="M120"/>
  <c r="K120"/>
  <c r="I120"/>
  <c r="G120"/>
  <c r="Q119"/>
  <c r="O119"/>
  <c r="M119"/>
  <c r="K119"/>
  <c r="I119"/>
  <c r="G119"/>
  <c r="Q118"/>
  <c r="O118"/>
  <c r="M118"/>
  <c r="K118"/>
  <c r="I118"/>
  <c r="R117"/>
  <c r="P117"/>
  <c r="G109" i="8"/>
  <c r="K139"/>
  <c r="K137"/>
  <c r="K136"/>
  <c r="K135"/>
  <c r="G134"/>
  <c r="O133"/>
  <c r="G133"/>
  <c r="O132"/>
  <c r="G132"/>
  <c r="O131"/>
  <c r="G131"/>
  <c r="O130"/>
  <c r="G130"/>
  <c r="K129"/>
  <c r="P128"/>
  <c r="L128"/>
  <c r="H128"/>
  <c r="P124"/>
  <c r="L124"/>
  <c r="H124"/>
  <c r="P123"/>
  <c r="L123"/>
  <c r="H123"/>
  <c r="P122"/>
  <c r="L122"/>
  <c r="H122"/>
  <c r="P121"/>
  <c r="L121"/>
  <c r="H121"/>
  <c r="P120"/>
  <c r="L120"/>
  <c r="H120"/>
  <c r="P119"/>
  <c r="L119"/>
  <c r="H119"/>
  <c r="P118"/>
  <c r="L118"/>
  <c r="H118"/>
  <c r="P117"/>
  <c r="L117"/>
  <c r="H117"/>
  <c r="P116"/>
  <c r="L116"/>
  <c r="H116"/>
  <c r="P114"/>
  <c r="L114"/>
  <c r="H114"/>
  <c r="P113"/>
  <c r="L113"/>
  <c r="H113"/>
  <c r="P112"/>
  <c r="L112"/>
  <c r="H112"/>
  <c r="P111"/>
  <c r="L111"/>
  <c r="H111"/>
  <c r="P110"/>
  <c r="L110"/>
  <c r="H110"/>
  <c r="P109"/>
  <c r="L109"/>
  <c r="H109"/>
  <c r="P108"/>
  <c r="L108"/>
  <c r="H108"/>
  <c r="P107"/>
  <c r="L107"/>
  <c r="H107"/>
  <c r="J128" i="4"/>
  <c r="N128"/>
  <c r="R128"/>
  <c r="J129"/>
  <c r="N129"/>
  <c r="R129"/>
  <c r="J131"/>
  <c r="N131"/>
  <c r="R131"/>
  <c r="J132"/>
  <c r="N132"/>
  <c r="R132"/>
  <c r="J133"/>
  <c r="N133"/>
  <c r="R133"/>
  <c r="J134"/>
  <c r="N134"/>
  <c r="R134"/>
  <c r="J135"/>
  <c r="N135"/>
  <c r="R135"/>
  <c r="J136"/>
  <c r="N136"/>
  <c r="R136"/>
  <c r="J137"/>
  <c r="N137"/>
  <c r="R137"/>
  <c r="J139"/>
  <c r="N139"/>
  <c r="R139"/>
  <c r="J140"/>
  <c r="N140"/>
  <c r="R140"/>
  <c r="J141"/>
  <c r="N141"/>
  <c r="R141"/>
  <c r="J142"/>
  <c r="N142"/>
  <c r="R142"/>
  <c r="J146"/>
  <c r="N146"/>
  <c r="R146"/>
  <c r="J147"/>
  <c r="N147"/>
  <c r="R147"/>
  <c r="J148"/>
  <c r="N148"/>
  <c r="R148"/>
  <c r="J143"/>
  <c r="N143"/>
  <c r="R143"/>
  <c r="CY362" i="6"/>
  <c r="H144" i="4"/>
  <c r="DC362" i="6"/>
  <c r="L144" i="4"/>
  <c r="DG362" i="6"/>
  <c r="P144" i="4"/>
  <c r="Q107" i="8"/>
  <c r="Q108"/>
  <c r="Q109"/>
  <c r="Q110"/>
  <c r="Q111"/>
  <c r="Q112"/>
  <c r="Q113"/>
  <c r="Q114"/>
  <c r="Q116"/>
  <c r="Q117"/>
  <c r="Q118"/>
  <c r="Q119"/>
  <c r="Q120"/>
  <c r="Q121"/>
  <c r="Q122"/>
  <c r="Q123"/>
  <c r="Q124"/>
  <c r="Q143"/>
  <c r="Q145"/>
  <c r="Q147"/>
  <c r="Q153"/>
  <c r="Q157"/>
  <c r="Q159"/>
  <c r="G140"/>
  <c r="K134"/>
  <c r="CX362" i="6"/>
  <c r="CZ362"/>
  <c r="I144" i="4"/>
  <c r="DB362" i="6"/>
  <c r="K144" i="4"/>
  <c r="DD362" i="6"/>
  <c r="M144" i="4"/>
  <c r="DF362" i="6"/>
  <c r="O144" i="4"/>
  <c r="DH362" i="6"/>
  <c r="Q144" i="4"/>
  <c r="Q142" i="8"/>
  <c r="Q146"/>
  <c r="Q148"/>
  <c r="Q152"/>
  <c r="Q154"/>
  <c r="Q158"/>
  <c r="O129"/>
  <c r="O140"/>
  <c r="CO333" i="6"/>
  <c r="CW333"/>
  <c r="CM333"/>
  <c r="CQ333"/>
  <c r="CU333"/>
  <c r="CN333"/>
  <c r="CP333"/>
  <c r="CR333"/>
  <c r="CT333"/>
  <c r="CV333"/>
  <c r="Q128" i="8"/>
  <c r="B102" i="4"/>
  <c r="B7" i="8"/>
  <c r="G139"/>
  <c r="R129"/>
  <c r="P129"/>
  <c r="N129"/>
  <c r="L129"/>
  <c r="J129"/>
  <c r="H129"/>
  <c r="R130"/>
  <c r="P130"/>
  <c r="N130"/>
  <c r="L130"/>
  <c r="J130"/>
  <c r="H130"/>
  <c r="R131"/>
  <c r="P131"/>
  <c r="N131"/>
  <c r="L131"/>
  <c r="J131"/>
  <c r="H131"/>
  <c r="R132"/>
  <c r="P132"/>
  <c r="N132"/>
  <c r="L132"/>
  <c r="J132"/>
  <c r="H132"/>
  <c r="R133"/>
  <c r="P133"/>
  <c r="N133"/>
  <c r="L133"/>
  <c r="J133"/>
  <c r="H133"/>
  <c r="R134"/>
  <c r="P134"/>
  <c r="N134"/>
  <c r="L134"/>
  <c r="J134"/>
  <c r="H134"/>
  <c r="R135"/>
  <c r="P135"/>
  <c r="N135"/>
  <c r="L135"/>
  <c r="J135"/>
  <c r="H135"/>
  <c r="R136"/>
  <c r="P136"/>
  <c r="N136"/>
  <c r="L136"/>
  <c r="J136"/>
  <c r="H136"/>
  <c r="R137"/>
  <c r="P137"/>
  <c r="N137"/>
  <c r="L137"/>
  <c r="J137"/>
  <c r="H137"/>
  <c r="R139"/>
  <c r="P139"/>
  <c r="N139"/>
  <c r="L139"/>
  <c r="J139"/>
  <c r="H139"/>
  <c r="R140"/>
  <c r="P140"/>
  <c r="N140"/>
  <c r="L140"/>
  <c r="J140"/>
  <c r="H140"/>
  <c r="Q141"/>
  <c r="O141"/>
  <c r="M141"/>
  <c r="K141"/>
  <c r="I141"/>
  <c r="G141"/>
  <c r="R141"/>
  <c r="P141"/>
  <c r="N141"/>
  <c r="L141"/>
  <c r="J141"/>
  <c r="H141"/>
  <c r="G107"/>
  <c r="I107"/>
  <c r="K107"/>
  <c r="M107"/>
  <c r="O107"/>
  <c r="G108"/>
  <c r="I108"/>
  <c r="K108"/>
  <c r="M108"/>
  <c r="O108"/>
  <c r="I109"/>
  <c r="K109"/>
  <c r="M109"/>
  <c r="O109"/>
  <c r="G110"/>
  <c r="I110"/>
  <c r="K110"/>
  <c r="M110"/>
  <c r="O110"/>
  <c r="G111"/>
  <c r="I111"/>
  <c r="K111"/>
  <c r="M111"/>
  <c r="O111"/>
  <c r="G112"/>
  <c r="I112"/>
  <c r="K112"/>
  <c r="M112"/>
  <c r="O112"/>
  <c r="G113"/>
  <c r="I113"/>
  <c r="K113"/>
  <c r="M113"/>
  <c r="O113"/>
  <c r="G114"/>
  <c r="I114"/>
  <c r="K114"/>
  <c r="M114"/>
  <c r="O114"/>
  <c r="G116"/>
  <c r="I116"/>
  <c r="K116"/>
  <c r="M116"/>
  <c r="O116"/>
  <c r="G117"/>
  <c r="I117"/>
  <c r="K117"/>
  <c r="M117"/>
  <c r="O117"/>
  <c r="G118"/>
  <c r="I118"/>
  <c r="K118"/>
  <c r="M118"/>
  <c r="O118"/>
  <c r="G119"/>
  <c r="I119"/>
  <c r="K119"/>
  <c r="M119"/>
  <c r="O119"/>
  <c r="G120"/>
  <c r="I120"/>
  <c r="K120"/>
  <c r="M120"/>
  <c r="O120"/>
  <c r="G121"/>
  <c r="I121"/>
  <c r="K121"/>
  <c r="M121"/>
  <c r="O121"/>
  <c r="G122"/>
  <c r="I122"/>
  <c r="K122"/>
  <c r="M122"/>
  <c r="O122"/>
  <c r="G123"/>
  <c r="I123"/>
  <c r="K123"/>
  <c r="M123"/>
  <c r="O123"/>
  <c r="G124"/>
  <c r="I124"/>
  <c r="K124"/>
  <c r="M124"/>
  <c r="O124"/>
  <c r="G128"/>
  <c r="I128"/>
  <c r="K128"/>
  <c r="M128"/>
  <c r="O128"/>
  <c r="I129"/>
  <c r="M129"/>
  <c r="Q129"/>
  <c r="I130"/>
  <c r="M130"/>
  <c r="Q130"/>
  <c r="I131"/>
  <c r="M131"/>
  <c r="Q131"/>
  <c r="I132"/>
  <c r="M132"/>
  <c r="Q132"/>
  <c r="I133"/>
  <c r="M133"/>
  <c r="Q133"/>
  <c r="I134"/>
  <c r="M134"/>
  <c r="Q134"/>
  <c r="I135"/>
  <c r="M135"/>
  <c r="Q135"/>
  <c r="I136"/>
  <c r="M136"/>
  <c r="Q136"/>
  <c r="I137"/>
  <c r="M137"/>
  <c r="Q137"/>
  <c r="I139"/>
  <c r="M139"/>
  <c r="Q139"/>
  <c r="I140"/>
  <c r="M140"/>
  <c r="Q140"/>
  <c r="H142"/>
  <c r="J142"/>
  <c r="L142"/>
  <c r="N142"/>
  <c r="P142"/>
  <c r="R142"/>
  <c r="H143"/>
  <c r="J143"/>
  <c r="L143"/>
  <c r="N143"/>
  <c r="P143"/>
  <c r="R143"/>
  <c r="H144"/>
  <c r="J144"/>
  <c r="L144"/>
  <c r="N144"/>
  <c r="P144"/>
  <c r="R144"/>
  <c r="H145"/>
  <c r="J145"/>
  <c r="L145"/>
  <c r="N145"/>
  <c r="P145"/>
  <c r="R145"/>
  <c r="H146"/>
  <c r="J146"/>
  <c r="L146"/>
  <c r="N146"/>
  <c r="P146"/>
  <c r="R146"/>
  <c r="H147"/>
  <c r="J147"/>
  <c r="L147"/>
  <c r="N147"/>
  <c r="P147"/>
  <c r="R147"/>
  <c r="H148"/>
  <c r="J148"/>
  <c r="L148"/>
  <c r="N148"/>
  <c r="P148"/>
  <c r="R148"/>
  <c r="H152"/>
  <c r="J152"/>
  <c r="L152"/>
  <c r="N152"/>
  <c r="P152"/>
  <c r="R152"/>
  <c r="H153"/>
  <c r="J153"/>
  <c r="L153"/>
  <c r="N153"/>
  <c r="P153"/>
  <c r="R153"/>
  <c r="H154"/>
  <c r="J154"/>
  <c r="L154"/>
  <c r="N154"/>
  <c r="P154"/>
  <c r="R154"/>
  <c r="H157"/>
  <c r="J157"/>
  <c r="L157"/>
  <c r="N157"/>
  <c r="P157"/>
  <c r="R157"/>
  <c r="H158"/>
  <c r="J158"/>
  <c r="L158"/>
  <c r="N158"/>
  <c r="P158"/>
  <c r="R158"/>
  <c r="H159"/>
  <c r="J159"/>
  <c r="L159"/>
  <c r="N159"/>
  <c r="P159"/>
  <c r="R159"/>
  <c r="G142"/>
  <c r="I142"/>
  <c r="K142"/>
  <c r="M142"/>
  <c r="O142"/>
  <c r="G143"/>
  <c r="I143"/>
  <c r="K143"/>
  <c r="M143"/>
  <c r="O143"/>
  <c r="G144"/>
  <c r="I144"/>
  <c r="K144"/>
  <c r="M144"/>
  <c r="G145"/>
  <c r="I145"/>
  <c r="K145"/>
  <c r="M145"/>
  <c r="O145"/>
  <c r="G146"/>
  <c r="I146"/>
  <c r="K146"/>
  <c r="M146"/>
  <c r="O146"/>
  <c r="G147"/>
  <c r="I147"/>
  <c r="K147"/>
  <c r="M147"/>
  <c r="O147"/>
  <c r="G148"/>
  <c r="I148"/>
  <c r="K148"/>
  <c r="M148"/>
  <c r="O148"/>
  <c r="G152"/>
  <c r="I152"/>
  <c r="K152"/>
  <c r="M152"/>
  <c r="O152"/>
  <c r="G153"/>
  <c r="I153"/>
  <c r="K153"/>
  <c r="M153"/>
  <c r="O153"/>
  <c r="G154"/>
  <c r="I154"/>
  <c r="K154"/>
  <c r="M154"/>
  <c r="O154"/>
  <c r="G157"/>
  <c r="I157"/>
  <c r="K157"/>
  <c r="M157"/>
  <c r="O157"/>
  <c r="G158"/>
  <c r="I158"/>
  <c r="K158"/>
  <c r="M158"/>
  <c r="O158"/>
  <c r="G159"/>
  <c r="I159"/>
  <c r="K159"/>
  <c r="M159"/>
  <c r="O159"/>
  <c r="R65" i="4"/>
  <c r="Q65"/>
  <c r="P65"/>
  <c r="O65"/>
  <c r="N65"/>
  <c r="M65"/>
  <c r="L65"/>
  <c r="K65"/>
  <c r="J65"/>
  <c r="I65"/>
  <c r="H65"/>
  <c r="G65"/>
  <c r="R64"/>
  <c r="Q64"/>
  <c r="P64"/>
  <c r="O64"/>
  <c r="N64"/>
  <c r="M64"/>
  <c r="L64"/>
  <c r="K64"/>
  <c r="J64"/>
  <c r="I64"/>
  <c r="H64"/>
  <c r="G64"/>
  <c r="R63"/>
  <c r="T64" i="3"/>
  <c r="Q63" i="4"/>
  <c r="P63"/>
  <c r="O63"/>
  <c r="N63"/>
  <c r="M63"/>
  <c r="L63"/>
  <c r="K63"/>
  <c r="J63"/>
  <c r="I63"/>
  <c r="H63"/>
  <c r="G63"/>
  <c r="Q54"/>
  <c r="P54"/>
  <c r="O54"/>
  <c r="N54"/>
  <c r="M54"/>
  <c r="L54"/>
  <c r="K54"/>
  <c r="J54"/>
  <c r="I54"/>
  <c r="H54"/>
  <c r="G54"/>
  <c r="R60"/>
  <c r="S60" i="3"/>
  <c r="Q60" i="4"/>
  <c r="P60"/>
  <c r="O60"/>
  <c r="N60"/>
  <c r="M60"/>
  <c r="L60"/>
  <c r="K60"/>
  <c r="J60"/>
  <c r="I60"/>
  <c r="H60"/>
  <c r="G60"/>
  <c r="R59"/>
  <c r="Q59"/>
  <c r="Q58"/>
  <c r="P59"/>
  <c r="P58"/>
  <c r="O59"/>
  <c r="O58"/>
  <c r="N59"/>
  <c r="M59"/>
  <c r="M58"/>
  <c r="L59"/>
  <c r="L58"/>
  <c r="K59"/>
  <c r="K58"/>
  <c r="J59"/>
  <c r="I59"/>
  <c r="I58"/>
  <c r="H59"/>
  <c r="G59"/>
  <c r="R144"/>
  <c r="O144" i="8"/>
  <c r="G144" i="4"/>
  <c r="P54" i="3"/>
  <c r="Q143" i="9"/>
  <c r="G218" i="2"/>
  <c r="G217"/>
  <c r="G216"/>
  <c r="G215"/>
  <c r="G214"/>
  <c r="G213"/>
  <c r="B55" i="9"/>
  <c r="G212" i="2"/>
  <c r="R49" i="4"/>
  <c r="Q49"/>
  <c r="P49"/>
  <c r="O49"/>
  <c r="N49"/>
  <c r="M49"/>
  <c r="L49"/>
  <c r="K49"/>
  <c r="J49"/>
  <c r="I49"/>
  <c r="H49"/>
  <c r="G49"/>
  <c r="R52"/>
  <c r="Q52"/>
  <c r="P52"/>
  <c r="O52"/>
  <c r="N52"/>
  <c r="M52"/>
  <c r="L52"/>
  <c r="K52"/>
  <c r="J52"/>
  <c r="I52"/>
  <c r="H52"/>
  <c r="G52"/>
  <c r="R51"/>
  <c r="Q51"/>
  <c r="P51"/>
  <c r="O51"/>
  <c r="N51"/>
  <c r="M51"/>
  <c r="L51"/>
  <c r="K51"/>
  <c r="J51"/>
  <c r="I51"/>
  <c r="H51"/>
  <c r="G51"/>
  <c r="R50"/>
  <c r="Q50"/>
  <c r="P50"/>
  <c r="O50"/>
  <c r="N50"/>
  <c r="M50"/>
  <c r="L50"/>
  <c r="K50"/>
  <c r="J50"/>
  <c r="I50"/>
  <c r="H50"/>
  <c r="G50"/>
  <c r="R48"/>
  <c r="Q48"/>
  <c r="P48"/>
  <c r="O48"/>
  <c r="N48"/>
  <c r="M48"/>
  <c r="L48"/>
  <c r="K48"/>
  <c r="J48"/>
  <c r="I48"/>
  <c r="H48"/>
  <c r="G48"/>
  <c r="R47"/>
  <c r="Q47"/>
  <c r="P47"/>
  <c r="O47"/>
  <c r="N47"/>
  <c r="M47"/>
  <c r="L47"/>
  <c r="K47"/>
  <c r="J47"/>
  <c r="I47"/>
  <c r="H47"/>
  <c r="G47"/>
  <c r="R46"/>
  <c r="Q46"/>
  <c r="P46"/>
  <c r="O46"/>
  <c r="N46"/>
  <c r="M46"/>
  <c r="L46"/>
  <c r="K46"/>
  <c r="J46"/>
  <c r="I46"/>
  <c r="H46"/>
  <c r="G46"/>
  <c r="R45"/>
  <c r="Q45"/>
  <c r="P45"/>
  <c r="O45"/>
  <c r="N45"/>
  <c r="M45"/>
  <c r="L45"/>
  <c r="K45"/>
  <c r="J45"/>
  <c r="I45"/>
  <c r="H45"/>
  <c r="G45"/>
  <c r="R44"/>
  <c r="Q44"/>
  <c r="P44"/>
  <c r="P43"/>
  <c r="O44"/>
  <c r="N44"/>
  <c r="N43"/>
  <c r="M44"/>
  <c r="M43"/>
  <c r="L44"/>
  <c r="L43"/>
  <c r="K44"/>
  <c r="K43"/>
  <c r="J44"/>
  <c r="I44"/>
  <c r="I43"/>
  <c r="H44"/>
  <c r="H43"/>
  <c r="G44"/>
  <c r="R42"/>
  <c r="Q42"/>
  <c r="P42"/>
  <c r="O42"/>
  <c r="N42"/>
  <c r="M42"/>
  <c r="L42"/>
  <c r="K42"/>
  <c r="J42"/>
  <c r="I42"/>
  <c r="H42"/>
  <c r="G42"/>
  <c r="R41"/>
  <c r="Q41"/>
  <c r="P41"/>
  <c r="O41"/>
  <c r="N41"/>
  <c r="M41"/>
  <c r="L41"/>
  <c r="K41"/>
  <c r="J41"/>
  <c r="I41"/>
  <c r="H41"/>
  <c r="G41"/>
  <c r="R40"/>
  <c r="Q40"/>
  <c r="P40"/>
  <c r="O40"/>
  <c r="N40"/>
  <c r="M40"/>
  <c r="L40"/>
  <c r="K40"/>
  <c r="J40"/>
  <c r="I40"/>
  <c r="H40"/>
  <c r="G40"/>
  <c r="R39"/>
  <c r="Q39"/>
  <c r="P39"/>
  <c r="O39"/>
  <c r="N39"/>
  <c r="M39"/>
  <c r="L39"/>
  <c r="K39"/>
  <c r="J39"/>
  <c r="I39"/>
  <c r="H39"/>
  <c r="G39"/>
  <c r="R38"/>
  <c r="Q38"/>
  <c r="P38"/>
  <c r="O38"/>
  <c r="N38"/>
  <c r="M38"/>
  <c r="L38"/>
  <c r="K38"/>
  <c r="J38"/>
  <c r="I38"/>
  <c r="H38"/>
  <c r="G38"/>
  <c r="R37"/>
  <c r="Q37"/>
  <c r="P37"/>
  <c r="O37"/>
  <c r="N37"/>
  <c r="M37"/>
  <c r="L37"/>
  <c r="K37"/>
  <c r="J37"/>
  <c r="I37"/>
  <c r="H37"/>
  <c r="G37"/>
  <c r="R36"/>
  <c r="Q36"/>
  <c r="P36"/>
  <c r="O36"/>
  <c r="N36"/>
  <c r="M36"/>
  <c r="L36"/>
  <c r="K36"/>
  <c r="J36"/>
  <c r="I36"/>
  <c r="H36"/>
  <c r="G36"/>
  <c r="R35"/>
  <c r="Q35"/>
  <c r="P35"/>
  <c r="O35"/>
  <c r="N35"/>
  <c r="M35"/>
  <c r="L35"/>
  <c r="K35"/>
  <c r="J35"/>
  <c r="I35"/>
  <c r="H35"/>
  <c r="G35"/>
  <c r="R34"/>
  <c r="Q34"/>
  <c r="P34"/>
  <c r="O34"/>
  <c r="N34"/>
  <c r="M34"/>
  <c r="L34"/>
  <c r="K34"/>
  <c r="J34"/>
  <c r="I34"/>
  <c r="H34"/>
  <c r="G34"/>
  <c r="R33"/>
  <c r="Q33"/>
  <c r="P33"/>
  <c r="P32"/>
  <c r="O33"/>
  <c r="O32"/>
  <c r="N33"/>
  <c r="M33"/>
  <c r="L33"/>
  <c r="L32"/>
  <c r="K33"/>
  <c r="K32"/>
  <c r="J33"/>
  <c r="I33"/>
  <c r="I32"/>
  <c r="H33"/>
  <c r="G33"/>
  <c r="R24"/>
  <c r="Q24"/>
  <c r="P24"/>
  <c r="O24"/>
  <c r="N24"/>
  <c r="M24"/>
  <c r="L24"/>
  <c r="K24"/>
  <c r="J24"/>
  <c r="I24"/>
  <c r="H24"/>
  <c r="G24"/>
  <c r="R23"/>
  <c r="Q23"/>
  <c r="P23"/>
  <c r="O23"/>
  <c r="N23"/>
  <c r="M23"/>
  <c r="L23"/>
  <c r="K23"/>
  <c r="J23"/>
  <c r="I23"/>
  <c r="H23"/>
  <c r="G23"/>
  <c r="R22"/>
  <c r="Q22"/>
  <c r="P22"/>
  <c r="O22"/>
  <c r="N22"/>
  <c r="M22"/>
  <c r="L22"/>
  <c r="K22"/>
  <c r="J22"/>
  <c r="I22"/>
  <c r="H22"/>
  <c r="G22"/>
  <c r="R21"/>
  <c r="Q21"/>
  <c r="P21"/>
  <c r="O21"/>
  <c r="N21"/>
  <c r="M21"/>
  <c r="L21"/>
  <c r="K21"/>
  <c r="J21"/>
  <c r="I21"/>
  <c r="H21"/>
  <c r="G21"/>
  <c r="G235" i="2"/>
  <c r="G234"/>
  <c r="Q8" i="9"/>
  <c r="Q102"/>
  <c r="G233" i="2"/>
  <c r="P8" i="10"/>
  <c r="P103"/>
  <c r="P8" i="9"/>
  <c r="P102"/>
  <c r="G232" i="2"/>
  <c r="O8" i="9"/>
  <c r="O102"/>
  <c r="G231" i="2"/>
  <c r="N8" i="9"/>
  <c r="N102"/>
  <c r="G230" i="2"/>
  <c r="M8" i="4"/>
  <c r="M103"/>
  <c r="G229" i="2"/>
  <c r="L8" i="9"/>
  <c r="L102"/>
  <c r="G228" i="2"/>
  <c r="K8" i="10"/>
  <c r="K103"/>
  <c r="K8" i="9"/>
  <c r="K102"/>
  <c r="G227" i="2"/>
  <c r="G226"/>
  <c r="I8" i="9"/>
  <c r="I102"/>
  <c r="G225" i="2"/>
  <c r="H8" i="10"/>
  <c r="H103"/>
  <c r="H8" i="9"/>
  <c r="H102"/>
  <c r="G224" i="2"/>
  <c r="G8" i="9"/>
  <c r="G102"/>
  <c r="G181" i="2"/>
  <c r="G75"/>
  <c r="B126" i="9"/>
  <c r="G19" i="2"/>
  <c r="G18"/>
  <c r="G8" i="11"/>
  <c r="N8"/>
  <c r="G8" i="3"/>
  <c r="N8"/>
  <c r="G17" i="2"/>
  <c r="G273"/>
  <c r="G269"/>
  <c r="D22" i="1"/>
  <c r="G271" i="2"/>
  <c r="T46" i="3"/>
  <c r="T17"/>
  <c r="S18" i="4"/>
  <c r="T18"/>
  <c r="B154" i="9"/>
  <c r="B54"/>
  <c r="B148"/>
  <c r="B61"/>
  <c r="B65"/>
  <c r="B159"/>
  <c r="B32" i="4"/>
  <c r="B137"/>
  <c r="L17" i="3"/>
  <c r="H8" i="4"/>
  <c r="H103"/>
  <c r="H8" i="8"/>
  <c r="H103"/>
  <c r="J8" i="4"/>
  <c r="J103"/>
  <c r="L8"/>
  <c r="L103"/>
  <c r="N8"/>
  <c r="N103"/>
  <c r="P8"/>
  <c r="P103"/>
  <c r="P8" i="8"/>
  <c r="P103"/>
  <c r="G239" i="2"/>
  <c r="S103" i="10"/>
  <c r="B57" i="3"/>
  <c r="B62"/>
  <c r="B61" i="8"/>
  <c r="B155"/>
  <c r="G8" i="4"/>
  <c r="G103"/>
  <c r="I8"/>
  <c r="I103"/>
  <c r="K8"/>
  <c r="K103"/>
  <c r="K8" i="8"/>
  <c r="K103"/>
  <c r="B56" i="4"/>
  <c r="B56" i="3"/>
  <c r="B149" i="4"/>
  <c r="B149" i="8"/>
  <c r="B62" i="4"/>
  <c r="B62" i="8"/>
  <c r="B156" i="4"/>
  <c r="B156" i="8"/>
  <c r="B66" i="4"/>
  <c r="B67" i="3"/>
  <c r="B66" i="8"/>
  <c r="B160" i="4"/>
  <c r="B160" i="8"/>
  <c r="G260" i="2"/>
  <c r="G259"/>
  <c r="G241"/>
  <c r="G223"/>
  <c r="G237"/>
  <c r="G238"/>
  <c r="G222"/>
  <c r="G210"/>
  <c r="G209"/>
  <c r="G208"/>
  <c r="G207"/>
  <c r="G205"/>
  <c r="G204"/>
  <c r="G203"/>
  <c r="G202"/>
  <c r="G201"/>
  <c r="B59" i="4"/>
  <c r="G200" i="2"/>
  <c r="G199"/>
  <c r="G198"/>
  <c r="G197"/>
  <c r="G196"/>
  <c r="G195"/>
  <c r="G194"/>
  <c r="G193"/>
  <c r="B146" i="10"/>
  <c r="G192" i="2"/>
  <c r="G191"/>
  <c r="G190"/>
  <c r="G189"/>
  <c r="G188"/>
  <c r="G187"/>
  <c r="G186"/>
  <c r="G185"/>
  <c r="G184"/>
  <c r="G183"/>
  <c r="G182"/>
  <c r="G180"/>
  <c r="B145" i="4"/>
  <c r="G179" i="2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B47" i="8"/>
  <c r="G155" i="2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B132" i="4"/>
  <c r="G107" i="2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B129" i="10"/>
  <c r="G82" i="2"/>
  <c r="G81"/>
  <c r="G80"/>
  <c r="G79"/>
  <c r="G78"/>
  <c r="G77"/>
  <c r="G76"/>
  <c r="G74"/>
  <c r="G73"/>
  <c r="G72"/>
  <c r="G71"/>
  <c r="G70"/>
  <c r="G69"/>
  <c r="G68"/>
  <c r="G67"/>
  <c r="B124" i="4"/>
  <c r="G66" i="2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B116" i="9"/>
  <c r="G34" i="2"/>
  <c r="G33"/>
  <c r="G32"/>
  <c r="G31"/>
  <c r="B113" i="4"/>
  <c r="G30" i="2"/>
  <c r="G29"/>
  <c r="G28"/>
  <c r="G27"/>
  <c r="G26"/>
  <c r="G25"/>
  <c r="G24"/>
  <c r="G23"/>
  <c r="G22"/>
  <c r="G21"/>
  <c r="G20"/>
  <c r="G16"/>
  <c r="G15"/>
  <c r="G14"/>
  <c r="G13"/>
  <c r="G12"/>
  <c r="G10"/>
  <c r="G9"/>
  <c r="G8"/>
  <c r="E4" i="9"/>
  <c r="G7" i="2"/>
  <c r="E3" i="9"/>
  <c r="G6" i="2"/>
  <c r="E2" i="9"/>
  <c r="G5" i="2"/>
  <c r="G3"/>
  <c r="B10" i="9"/>
  <c r="B104"/>
  <c r="B11"/>
  <c r="B105"/>
  <c r="B107"/>
  <c r="B13"/>
  <c r="B109"/>
  <c r="B15"/>
  <c r="B111"/>
  <c r="B17"/>
  <c r="B113"/>
  <c r="B19"/>
  <c r="B115"/>
  <c r="B21"/>
  <c r="B117"/>
  <c r="B23"/>
  <c r="B119"/>
  <c r="B25"/>
  <c r="B122"/>
  <c r="B28"/>
  <c r="B62"/>
  <c r="B156"/>
  <c r="E198" i="6"/>
  <c r="B30" i="9"/>
  <c r="B127"/>
  <c r="B33"/>
  <c r="B128"/>
  <c r="B35"/>
  <c r="B129"/>
  <c r="B133"/>
  <c r="B40"/>
  <c r="B134"/>
  <c r="B135"/>
  <c r="B43"/>
  <c r="B137"/>
  <c r="B58"/>
  <c r="B152"/>
  <c r="B59"/>
  <c r="B153"/>
  <c r="B12"/>
  <c r="B14"/>
  <c r="B20"/>
  <c r="B24"/>
  <c r="B120"/>
  <c r="B64"/>
  <c r="B158"/>
  <c r="B63"/>
  <c r="B157"/>
  <c r="B31"/>
  <c r="B130"/>
  <c r="B38"/>
  <c r="B138"/>
  <c r="B45"/>
  <c r="B139"/>
  <c r="B142"/>
  <c r="B143"/>
  <c r="B51"/>
  <c r="B150"/>
  <c r="B151"/>
  <c r="B52"/>
  <c r="B146"/>
  <c r="E3" i="8"/>
  <c r="B11" i="4"/>
  <c r="B11" i="3"/>
  <c r="B106" i="4"/>
  <c r="B106" i="8"/>
  <c r="B11"/>
  <c r="B13" i="4"/>
  <c r="B13" i="3"/>
  <c r="B108" i="8"/>
  <c r="B13"/>
  <c r="B15" i="4"/>
  <c r="B110"/>
  <c r="B15" i="3"/>
  <c r="B110" i="8"/>
  <c r="B15"/>
  <c r="B17" i="4"/>
  <c r="B112"/>
  <c r="B17" i="3"/>
  <c r="B17" i="8"/>
  <c r="B19" i="4"/>
  <c r="B114"/>
  <c r="B19" i="3"/>
  <c r="B114" i="8"/>
  <c r="B19"/>
  <c r="B21" i="4"/>
  <c r="B21" i="3"/>
  <c r="B116" i="8"/>
  <c r="B21"/>
  <c r="B23" i="4"/>
  <c r="B118"/>
  <c r="B23" i="3"/>
  <c r="B118" i="8"/>
  <c r="B23"/>
  <c r="B25" i="4"/>
  <c r="B120"/>
  <c r="B25" i="3"/>
  <c r="B25" i="8"/>
  <c r="B28" i="4"/>
  <c r="B28" i="8"/>
  <c r="B28" i="3"/>
  <c r="B123" i="8"/>
  <c r="B123" i="4"/>
  <c r="B63"/>
  <c r="B157"/>
  <c r="B64" i="3"/>
  <c r="B63" i="8"/>
  <c r="B157"/>
  <c r="B33" i="4"/>
  <c r="B128" i="8"/>
  <c r="B33"/>
  <c r="B33" i="3"/>
  <c r="B128" i="4"/>
  <c r="B34"/>
  <c r="B129"/>
  <c r="B34" i="3"/>
  <c r="B129" i="8"/>
  <c r="B35" i="4"/>
  <c r="B35" i="8"/>
  <c r="B130" i="4"/>
  <c r="B130" i="8"/>
  <c r="B39" i="4"/>
  <c r="B39" i="3"/>
  <c r="B134" i="4"/>
  <c r="B134" i="8"/>
  <c r="B135" i="4"/>
  <c r="B40" i="3"/>
  <c r="B40" i="8"/>
  <c r="B41" i="4"/>
  <c r="B41" i="8"/>
  <c r="B41" i="3"/>
  <c r="B136" i="8"/>
  <c r="B43" i="4"/>
  <c r="B43" i="8"/>
  <c r="B43" i="3"/>
  <c r="B138" i="4"/>
  <c r="B138" i="8"/>
  <c r="E2" i="4"/>
  <c r="E2" i="8"/>
  <c r="E4" i="4"/>
  <c r="E4" i="8"/>
  <c r="B12" i="4"/>
  <c r="B107" i="8"/>
  <c r="B107" i="4"/>
  <c r="B14" i="8"/>
  <c r="B16" i="4"/>
  <c r="B16" i="8"/>
  <c r="B111" i="4"/>
  <c r="B18" i="8"/>
  <c r="B20" i="4"/>
  <c r="B20" i="3"/>
  <c r="B115" i="4"/>
  <c r="B22" i="3"/>
  <c r="B24" i="4"/>
  <c r="B24" i="8"/>
  <c r="B24" i="3"/>
  <c r="B26" i="4"/>
  <c r="B26" i="8"/>
  <c r="B121"/>
  <c r="B122"/>
  <c r="B159" i="4"/>
  <c r="B66" i="3"/>
  <c r="B65" i="8"/>
  <c r="B29"/>
  <c r="B64"/>
  <c r="B158" i="4"/>
  <c r="B158" i="8"/>
  <c r="B31" i="3"/>
  <c r="B36" i="4"/>
  <c r="B131"/>
  <c r="B36" i="3"/>
  <c r="B131" i="8"/>
  <c r="B37"/>
  <c r="B38" i="4"/>
  <c r="B133" i="8"/>
  <c r="B44" i="3"/>
  <c r="B139" i="4"/>
  <c r="B44" i="8"/>
  <c r="B45" i="4"/>
  <c r="B45" i="3"/>
  <c r="B45" i="8"/>
  <c r="B140"/>
  <c r="B46" i="3"/>
  <c r="B47" i="4"/>
  <c r="B142" i="8"/>
  <c r="B48" i="3"/>
  <c r="B143" i="4"/>
  <c r="B48" i="8"/>
  <c r="B49" i="4"/>
  <c r="B49" i="3"/>
  <c r="B49" i="8"/>
  <c r="B144"/>
  <c r="B50" i="3"/>
  <c r="B51" i="4"/>
  <c r="B146" i="8"/>
  <c r="B30" i="4"/>
  <c r="B30" i="3"/>
  <c r="B125" i="8"/>
  <c r="B30"/>
  <c r="B125" i="4"/>
  <c r="B10"/>
  <c r="B10" i="3"/>
  <c r="B105" i="8"/>
  <c r="B105" i="4"/>
  <c r="B10" i="8"/>
  <c r="J12" i="3"/>
  <c r="B58"/>
  <c r="B58" i="8"/>
  <c r="B151" i="4"/>
  <c r="B59" i="8"/>
  <c r="B53" i="4"/>
  <c r="B53" i="8"/>
  <c r="B53" i="3"/>
  <c r="B148" i="8"/>
  <c r="B52" i="4"/>
  <c r="B52" i="3"/>
  <c r="B52" i="8"/>
  <c r="B147" i="4"/>
  <c r="B147" i="8"/>
  <c r="B60" i="4"/>
  <c r="B60" i="3"/>
  <c r="B60" i="8"/>
  <c r="B153" i="4"/>
  <c r="B153" i="8"/>
  <c r="B54" i="3"/>
  <c r="B61"/>
  <c r="B54" i="8"/>
  <c r="B154" i="4"/>
  <c r="B154" i="8"/>
  <c r="G242" i="2"/>
  <c r="T9" i="10"/>
  <c r="T104"/>
  <c r="E3" i="1"/>
  <c r="E3" i="3"/>
  <c r="E2" i="1"/>
  <c r="E2" i="3"/>
  <c r="E4" i="1"/>
  <c r="E4" i="3"/>
  <c r="T9" i="9"/>
  <c r="T103"/>
  <c r="T9" i="8"/>
  <c r="T104"/>
  <c r="DE291" i="6"/>
  <c r="N130" i="4"/>
  <c r="DH291" i="6"/>
  <c r="Q130" i="4"/>
  <c r="CZ291" i="6"/>
  <c r="I130" i="4"/>
  <c r="DC291" i="6"/>
  <c r="L130" i="4"/>
  <c r="DD291" i="6"/>
  <c r="M130" i="4"/>
  <c r="CY291" i="6"/>
  <c r="H130" i="4"/>
  <c r="DA291" i="6"/>
  <c r="J130" i="4"/>
  <c r="DB291" i="6"/>
  <c r="K130" i="4"/>
  <c r="DG291" i="6"/>
  <c r="P130" i="4"/>
  <c r="DF291" i="6"/>
  <c r="O130" i="4"/>
  <c r="DI291" i="6"/>
  <c r="CX291"/>
  <c r="G130" i="4"/>
  <c r="R130"/>
  <c r="R17" i="11"/>
  <c r="K17"/>
  <c r="L17"/>
  <c r="R24"/>
  <c r="K24"/>
  <c r="M24"/>
  <c r="R36"/>
  <c r="S36"/>
  <c r="K36"/>
  <c r="M36"/>
  <c r="R40"/>
  <c r="K40"/>
  <c r="L40"/>
  <c r="R41"/>
  <c r="K41"/>
  <c r="M41"/>
  <c r="R47"/>
  <c r="K47"/>
  <c r="L47"/>
  <c r="R52"/>
  <c r="T52"/>
  <c r="K52"/>
  <c r="L52"/>
  <c r="R59"/>
  <c r="K59"/>
  <c r="M59"/>
  <c r="R55"/>
  <c r="S55"/>
  <c r="K55"/>
  <c r="M55"/>
  <c r="R27"/>
  <c r="K27"/>
  <c r="L27"/>
  <c r="K19"/>
  <c r="K15"/>
  <c r="L15"/>
  <c r="R65"/>
  <c r="K65"/>
  <c r="L65"/>
  <c r="R66"/>
  <c r="T66"/>
  <c r="K66"/>
  <c r="R29"/>
  <c r="K29"/>
  <c r="M29"/>
  <c r="R25"/>
  <c r="T25"/>
  <c r="K25"/>
  <c r="L25"/>
  <c r="R13"/>
  <c r="K13"/>
  <c r="M13"/>
  <c r="R21"/>
  <c r="S21"/>
  <c r="K21"/>
  <c r="M21"/>
  <c r="R23"/>
  <c r="K23"/>
  <c r="R34"/>
  <c r="T34"/>
  <c r="K34"/>
  <c r="L34"/>
  <c r="R35"/>
  <c r="K35"/>
  <c r="L35"/>
  <c r="R38"/>
  <c r="S38"/>
  <c r="K38"/>
  <c r="L38"/>
  <c r="R39"/>
  <c r="K39"/>
  <c r="L39"/>
  <c r="R42"/>
  <c r="T42"/>
  <c r="K42"/>
  <c r="L42"/>
  <c r="R46"/>
  <c r="T46"/>
  <c r="K46"/>
  <c r="M46"/>
  <c r="R48"/>
  <c r="S48"/>
  <c r="K48"/>
  <c r="M48"/>
  <c r="R51"/>
  <c r="K51"/>
  <c r="L51"/>
  <c r="R53"/>
  <c r="K53"/>
  <c r="M53"/>
  <c r="R60"/>
  <c r="K60"/>
  <c r="L60"/>
  <c r="R54"/>
  <c r="T54"/>
  <c r="K54"/>
  <c r="L54"/>
  <c r="P11" i="8"/>
  <c r="P10"/>
  <c r="CU197" i="6"/>
  <c r="K11" i="9"/>
  <c r="K10"/>
  <c r="R26" i="11"/>
  <c r="T26"/>
  <c r="K26"/>
  <c r="L26"/>
  <c r="R18"/>
  <c r="K18"/>
  <c r="L18"/>
  <c r="R14"/>
  <c r="K14"/>
  <c r="L14"/>
  <c r="R64"/>
  <c r="K64"/>
  <c r="M64"/>
  <c r="R22"/>
  <c r="S22"/>
  <c r="K22"/>
  <c r="M22"/>
  <c r="K33"/>
  <c r="R37"/>
  <c r="T37"/>
  <c r="K37"/>
  <c r="L37"/>
  <c r="R44"/>
  <c r="T44"/>
  <c r="K44"/>
  <c r="R45"/>
  <c r="S45"/>
  <c r="K45"/>
  <c r="R50"/>
  <c r="T50"/>
  <c r="K50"/>
  <c r="R49"/>
  <c r="S49"/>
  <c r="K49"/>
  <c r="R28"/>
  <c r="T28"/>
  <c r="K28"/>
  <c r="R20"/>
  <c r="S20"/>
  <c r="K20"/>
  <c r="M20"/>
  <c r="R16"/>
  <c r="S16"/>
  <c r="K16"/>
  <c r="R12"/>
  <c r="T12"/>
  <c r="K12"/>
  <c r="L12"/>
  <c r="R151" i="10"/>
  <c r="S37" i="11"/>
  <c r="B14"/>
  <c r="B109" i="10"/>
  <c r="B14"/>
  <c r="B14" i="4"/>
  <c r="B109"/>
  <c r="B27" i="11"/>
  <c r="B27" i="10"/>
  <c r="B122"/>
  <c r="B121" i="9"/>
  <c r="B122" i="4"/>
  <c r="B38" i="11"/>
  <c r="B38" i="10"/>
  <c r="B133"/>
  <c r="B46" i="11"/>
  <c r="B46" i="10"/>
  <c r="B46" i="9"/>
  <c r="B141" i="10"/>
  <c r="B59" i="3"/>
  <c r="B145" i="8"/>
  <c r="B142" i="4"/>
  <c r="B46"/>
  <c r="B38" i="8"/>
  <c r="B144" i="9"/>
  <c r="B131"/>
  <c r="B32" i="8"/>
  <c r="B149" i="9"/>
  <c r="B42" i="11"/>
  <c r="B42" i="10"/>
  <c r="B42" i="9"/>
  <c r="B42" i="4"/>
  <c r="B137" i="8"/>
  <c r="B137" i="10"/>
  <c r="J8"/>
  <c r="J103"/>
  <c r="J8" i="9"/>
  <c r="J102"/>
  <c r="J8" i="8"/>
  <c r="J103"/>
  <c r="Q8" i="10"/>
  <c r="Q103"/>
  <c r="Q8" i="8"/>
  <c r="Q103"/>
  <c r="B109"/>
  <c r="B22" i="9"/>
  <c r="B12" i="11"/>
  <c r="B107" i="10"/>
  <c r="B12"/>
  <c r="B106" i="9"/>
  <c r="B12" i="8"/>
  <c r="B16" i="11"/>
  <c r="B111" i="10"/>
  <c r="B16"/>
  <c r="B110" i="9"/>
  <c r="B111" i="8"/>
  <c r="B20" i="11"/>
  <c r="B20" i="10"/>
  <c r="B115"/>
  <c r="B114" i="9"/>
  <c r="B20" i="8"/>
  <c r="B65" i="11"/>
  <c r="B64" i="10"/>
  <c r="B158"/>
  <c r="B65" i="3"/>
  <c r="B36" i="11"/>
  <c r="B36" i="10"/>
  <c r="B131"/>
  <c r="B44" i="11"/>
  <c r="B44" i="10"/>
  <c r="B139"/>
  <c r="B44" i="9"/>
  <c r="B49" i="11"/>
  <c r="B144" i="10"/>
  <c r="B49"/>
  <c r="B18" i="11"/>
  <c r="B113" i="10"/>
  <c r="B18"/>
  <c r="B18" i="3"/>
  <c r="B29" i="11"/>
  <c r="B29" i="10"/>
  <c r="B123" i="9"/>
  <c r="B124" i="8"/>
  <c r="B124" i="10"/>
  <c r="B31" i="11"/>
  <c r="B31" i="10"/>
  <c r="B126"/>
  <c r="B125" i="9"/>
  <c r="B37" i="11"/>
  <c r="B132" i="10"/>
  <c r="B37"/>
  <c r="B37" i="9"/>
  <c r="B47" i="11"/>
  <c r="B47" i="10"/>
  <c r="B142"/>
  <c r="B59" i="11"/>
  <c r="B59" i="10"/>
  <c r="B152"/>
  <c r="H59" i="11"/>
  <c r="I59"/>
  <c r="T9" i="4"/>
  <c r="T104"/>
  <c r="B50"/>
  <c r="B141" i="8"/>
  <c r="B132"/>
  <c r="B29" i="3"/>
  <c r="B27"/>
  <c r="B57" i="9"/>
  <c r="B141"/>
  <c r="B18"/>
  <c r="B108"/>
  <c r="S7" i="10"/>
  <c r="S102"/>
  <c r="S7" i="9"/>
  <c r="S101"/>
  <c r="B150" i="4"/>
  <c r="E13" i="1"/>
  <c r="S7" i="4"/>
  <c r="S102"/>
  <c r="S103" i="8"/>
  <c r="B152"/>
  <c r="B51"/>
  <c r="B50"/>
  <c r="B46"/>
  <c r="B38" i="3"/>
  <c r="B126" i="8"/>
  <c r="B27" i="4"/>
  <c r="B47" i="9"/>
  <c r="B27"/>
  <c r="B112"/>
  <c r="B24" i="11"/>
  <c r="B24" i="10"/>
  <c r="B118" i="9"/>
  <c r="B119" i="8"/>
  <c r="B26" i="11"/>
  <c r="B26" i="10"/>
  <c r="B121"/>
  <c r="B26" i="3"/>
  <c r="B66" i="11"/>
  <c r="B65" i="10"/>
  <c r="B159"/>
  <c r="B65" i="4"/>
  <c r="B159" i="8"/>
  <c r="B45" i="11"/>
  <c r="B140" i="10"/>
  <c r="B45"/>
  <c r="B48" i="11"/>
  <c r="B48" i="10"/>
  <c r="B48" i="9"/>
  <c r="B58" i="11"/>
  <c r="B58" i="10"/>
  <c r="B56" i="9"/>
  <c r="B53" i="11"/>
  <c r="B148" i="10"/>
  <c r="B53"/>
  <c r="B53" i="9"/>
  <c r="O8" i="4"/>
  <c r="O103"/>
  <c r="B57" i="8"/>
  <c r="B42"/>
  <c r="B127" i="4"/>
  <c r="B32" i="9"/>
  <c r="L8" i="10"/>
  <c r="L103"/>
  <c r="L8" i="8"/>
  <c r="L103"/>
  <c r="N8" i="10"/>
  <c r="N103"/>
  <c r="N8" i="8"/>
  <c r="N103"/>
  <c r="R8" i="10"/>
  <c r="R103"/>
  <c r="R8" i="9"/>
  <c r="R102"/>
  <c r="R8" i="8"/>
  <c r="R103"/>
  <c r="B62" i="11"/>
  <c r="B61" i="10"/>
  <c r="B60" i="9"/>
  <c r="B155" i="4"/>
  <c r="B155" i="10"/>
  <c r="G261" i="2"/>
  <c r="D11" i="1"/>
  <c r="S7" i="8"/>
  <c r="S102"/>
  <c r="S103" i="4"/>
  <c r="B148"/>
  <c r="B152"/>
  <c r="B151" i="8"/>
  <c r="B58" i="4"/>
  <c r="B51" i="3"/>
  <c r="B144" i="4"/>
  <c r="B143" i="8"/>
  <c r="B48" i="4"/>
  <c r="B47" i="3"/>
  <c r="B141" i="4"/>
  <c r="B140"/>
  <c r="B139" i="8"/>
  <c r="B44" i="4"/>
  <c r="B133"/>
  <c r="B37" i="3"/>
  <c r="B36" i="8"/>
  <c r="B126" i="4"/>
  <c r="B31"/>
  <c r="B64"/>
  <c r="B29"/>
  <c r="B27" i="8"/>
  <c r="B121" i="4"/>
  <c r="B119"/>
  <c r="B117" i="8"/>
  <c r="B115"/>
  <c r="B113"/>
  <c r="B16" i="3"/>
  <c r="B14"/>
  <c r="B12"/>
  <c r="B147" i="9"/>
  <c r="B145"/>
  <c r="B49"/>
  <c r="B140"/>
  <c r="B132"/>
  <c r="B36"/>
  <c r="B29"/>
  <c r="B26"/>
  <c r="B16"/>
  <c r="E3" i="11"/>
  <c r="E3" i="10"/>
  <c r="E3" i="4"/>
  <c r="B10" i="11"/>
  <c r="B10" i="10"/>
  <c r="B105"/>
  <c r="E197" i="6"/>
  <c r="B13" i="11"/>
  <c r="B108" i="10"/>
  <c r="B13"/>
  <c r="B108" i="4"/>
  <c r="B17" i="11"/>
  <c r="B112" i="10"/>
  <c r="B17"/>
  <c r="B112" i="8"/>
  <c r="B21" i="11"/>
  <c r="B21" i="10"/>
  <c r="B116"/>
  <c r="B116" i="4"/>
  <c r="B25" i="11"/>
  <c r="B25" i="10"/>
  <c r="B120"/>
  <c r="B120" i="8"/>
  <c r="B30" i="11"/>
  <c r="B30" i="10"/>
  <c r="B125"/>
  <c r="B124" i="9"/>
  <c r="B34" i="11"/>
  <c r="B34" i="10"/>
  <c r="B34" i="9"/>
  <c r="B34" i="8"/>
  <c r="B35" i="11"/>
  <c r="B35" i="10"/>
  <c r="B130"/>
  <c r="B35" i="3"/>
  <c r="B39" i="11"/>
  <c r="B39" i="10"/>
  <c r="B134"/>
  <c r="B39" i="9"/>
  <c r="B39" i="8"/>
  <c r="B40" i="11"/>
  <c r="B40" i="10"/>
  <c r="B40" i="4"/>
  <c r="B135" i="8"/>
  <c r="B41" i="11"/>
  <c r="B136" i="10"/>
  <c r="B41"/>
  <c r="B41" i="9"/>
  <c r="B136" i="4"/>
  <c r="Q8"/>
  <c r="Q103"/>
  <c r="B61"/>
  <c r="S102" i="9"/>
  <c r="R8" i="4"/>
  <c r="R103"/>
  <c r="B42" i="3"/>
  <c r="B127" i="8"/>
  <c r="B136" i="9"/>
  <c r="H8" i="11"/>
  <c r="O8"/>
  <c r="H8" i="3"/>
  <c r="O8"/>
  <c r="G8" i="10"/>
  <c r="G103"/>
  <c r="G8" i="8"/>
  <c r="G103"/>
  <c r="T24" i="11"/>
  <c r="B56"/>
  <c r="B149" i="10"/>
  <c r="B56"/>
  <c r="E199" i="6"/>
  <c r="B56" i="8"/>
  <c r="B63" i="11"/>
  <c r="B62" i="10"/>
  <c r="B156"/>
  <c r="B155" i="9"/>
  <c r="B63" i="3"/>
  <c r="T64" i="11"/>
  <c r="T65"/>
  <c r="B143" i="10"/>
  <c r="H66" i="11"/>
  <c r="B22"/>
  <c r="B22" i="10"/>
  <c r="B117"/>
  <c r="B22" i="4"/>
  <c r="B117"/>
  <c r="B50" i="11"/>
  <c r="B145" i="10"/>
  <c r="B50"/>
  <c r="B50" i="9"/>
  <c r="B51" i="11"/>
  <c r="B51" i="10"/>
  <c r="B32" i="11"/>
  <c r="B32" i="10"/>
  <c r="B32" i="3"/>
  <c r="I8" i="10"/>
  <c r="I103"/>
  <c r="I8" i="8"/>
  <c r="I103"/>
  <c r="M8" i="10"/>
  <c r="M103"/>
  <c r="M8" i="9"/>
  <c r="M102"/>
  <c r="M8" i="8"/>
  <c r="M103"/>
  <c r="O8" i="10"/>
  <c r="O103"/>
  <c r="O8" i="8"/>
  <c r="O103"/>
  <c r="B57" i="11"/>
  <c r="B57" i="10"/>
  <c r="B150"/>
  <c r="B57" i="4"/>
  <c r="B150" i="8"/>
  <c r="B146" i="4"/>
  <c r="B37"/>
  <c r="B31" i="8"/>
  <c r="B22"/>
  <c r="B18" i="4"/>
  <c r="B127" i="10"/>
  <c r="Q55" i="11"/>
  <c r="E2"/>
  <c r="E2" i="10"/>
  <c r="E4" i="11"/>
  <c r="E4" i="10"/>
  <c r="B11" i="11"/>
  <c r="B106" i="10"/>
  <c r="B11"/>
  <c r="B15" i="11"/>
  <c r="B15" i="10"/>
  <c r="B110"/>
  <c r="B19" i="11"/>
  <c r="B114" i="10"/>
  <c r="B19"/>
  <c r="B23" i="11"/>
  <c r="B23" i="10"/>
  <c r="B118"/>
  <c r="B28" i="11"/>
  <c r="B28" i="10"/>
  <c r="B64" i="11"/>
  <c r="B63" i="10"/>
  <c r="B33" i="11"/>
  <c r="B33" i="10"/>
  <c r="B128"/>
  <c r="B43" i="11"/>
  <c r="B43" i="10"/>
  <c r="B138"/>
  <c r="B60" i="11"/>
  <c r="B60" i="10"/>
  <c r="B52" i="11"/>
  <c r="B52" i="10"/>
  <c r="B67" i="11"/>
  <c r="B160" i="10"/>
  <c r="B66"/>
  <c r="B55" i="11"/>
  <c r="B55" i="10"/>
  <c r="B147"/>
  <c r="L8" i="11"/>
  <c r="P8"/>
  <c r="S8"/>
  <c r="B54"/>
  <c r="B61"/>
  <c r="B54" i="10"/>
  <c r="B154"/>
  <c r="G32" i="11"/>
  <c r="L8" i="3"/>
  <c r="H61" i="11"/>
  <c r="H64"/>
  <c r="J64"/>
  <c r="H60"/>
  <c r="G58"/>
  <c r="G11"/>
  <c r="H11" i="9"/>
  <c r="H10"/>
  <c r="H65" i="11"/>
  <c r="G43"/>
  <c r="R32" i="8"/>
  <c r="R30"/>
  <c r="O32"/>
  <c r="O30"/>
  <c r="M32" i="4"/>
  <c r="M30"/>
  <c r="M31"/>
  <c r="J58"/>
  <c r="N32" i="8"/>
  <c r="N30"/>
  <c r="CS198" i="6"/>
  <c r="J43" i="9"/>
  <c r="Q43" i="4"/>
  <c r="N58"/>
  <c r="J43"/>
  <c r="J32" i="9"/>
  <c r="J30"/>
  <c r="J31"/>
  <c r="L30" i="10"/>
  <c r="L31"/>
  <c r="R30"/>
  <c r="R31"/>
  <c r="P49" i="11"/>
  <c r="Q59"/>
  <c r="R11" i="9"/>
  <c r="R10"/>
  <c r="N32" i="4"/>
  <c r="N30"/>
  <c r="N31"/>
  <c r="N11" i="8"/>
  <c r="N10"/>
  <c r="CS197" i="6"/>
  <c r="R32" i="9"/>
  <c r="R30"/>
  <c r="R31"/>
  <c r="R43" i="4"/>
  <c r="N32" i="9"/>
  <c r="N58" i="8"/>
  <c r="Q32" i="4"/>
  <c r="N43" i="9"/>
  <c r="T27" i="11"/>
  <c r="S35"/>
  <c r="S40"/>
  <c r="T47"/>
  <c r="S16" i="4"/>
  <c r="T16"/>
  <c r="Q66" i="11"/>
  <c r="P55"/>
  <c r="H43" i="9"/>
  <c r="H30"/>
  <c r="J30" i="10"/>
  <c r="J31"/>
  <c r="O151" i="4"/>
  <c r="S107" i="9"/>
  <c r="T107"/>
  <c r="H150"/>
  <c r="S14" i="11"/>
  <c r="T18"/>
  <c r="G127" i="4"/>
  <c r="S34" i="11"/>
  <c r="T41"/>
  <c r="O43" i="4"/>
  <c r="O30"/>
  <c r="P30" i="8"/>
  <c r="CU198" i="6"/>
  <c r="S28" i="4"/>
  <c r="T28"/>
  <c r="S26"/>
  <c r="T26"/>
  <c r="S135" i="8"/>
  <c r="T135"/>
  <c r="J11" i="9"/>
  <c r="J10"/>
  <c r="L138" i="4"/>
  <c r="L127" i="8"/>
  <c r="G151" i="4"/>
  <c r="S25"/>
  <c r="T25"/>
  <c r="S13"/>
  <c r="T13"/>
  <c r="S17"/>
  <c r="T17"/>
  <c r="I151"/>
  <c r="S27" i="11"/>
  <c r="T17"/>
  <c r="Q12"/>
  <c r="J127" i="8"/>
  <c r="S141"/>
  <c r="T141"/>
  <c r="Q32" i="9"/>
  <c r="Q30"/>
  <c r="Q31"/>
  <c r="G43" i="4"/>
  <c r="J138" i="8"/>
  <c r="P127"/>
  <c r="R115"/>
  <c r="N151" i="4"/>
  <c r="P150" i="9"/>
  <c r="K137"/>
  <c r="M115" i="4"/>
  <c r="S18" i="8"/>
  <c r="T18"/>
  <c r="S27"/>
  <c r="T27"/>
  <c r="M30"/>
  <c r="CR198" i="6"/>
  <c r="S48" i="8"/>
  <c r="T48"/>
  <c r="Q115" i="10"/>
  <c r="J30" i="8"/>
  <c r="J31"/>
  <c r="S18" i="11"/>
  <c r="S27" i="4"/>
  <c r="T27"/>
  <c r="I30" i="10"/>
  <c r="I56"/>
  <c r="P127" i="4"/>
  <c r="K151"/>
  <c r="N151" i="8"/>
  <c r="G138" i="4"/>
  <c r="L16" i="11"/>
  <c r="L19"/>
  <c r="M23"/>
  <c r="L45"/>
  <c r="L49"/>
  <c r="H49"/>
  <c r="I49"/>
  <c r="H12"/>
  <c r="J12"/>
  <c r="H15"/>
  <c r="I15"/>
  <c r="T55"/>
  <c r="J151" i="8"/>
  <c r="K127" i="4"/>
  <c r="J137" i="9"/>
  <c r="L127" i="4"/>
  <c r="S14"/>
  <c r="T14"/>
  <c r="Q30" i="10"/>
  <c r="Q31"/>
  <c r="T14" i="11"/>
  <c r="S42"/>
  <c r="T29"/>
  <c r="T13"/>
  <c r="N30" i="10"/>
  <c r="N31"/>
  <c r="S39" i="11"/>
  <c r="G58" i="4"/>
  <c r="L28" i="11"/>
  <c r="G32" i="8"/>
  <c r="G30"/>
  <c r="CL198" i="6"/>
  <c r="L33" i="11"/>
  <c r="M44"/>
  <c r="G32" i="4"/>
  <c r="R33" i="11"/>
  <c r="H127" i="8"/>
  <c r="O27" i="11"/>
  <c r="H27"/>
  <c r="J27"/>
  <c r="O38"/>
  <c r="P38"/>
  <c r="H38"/>
  <c r="I38"/>
  <c r="O25"/>
  <c r="Q25"/>
  <c r="H25"/>
  <c r="J25"/>
  <c r="N61"/>
  <c r="O54"/>
  <c r="O16"/>
  <c r="P16"/>
  <c r="H16"/>
  <c r="J16"/>
  <c r="O48"/>
  <c r="P48"/>
  <c r="H48"/>
  <c r="I48"/>
  <c r="O64"/>
  <c r="Q64"/>
  <c r="O60"/>
  <c r="Q60"/>
  <c r="N43"/>
  <c r="S65"/>
  <c r="S46"/>
  <c r="S47"/>
  <c r="T38"/>
  <c r="S64"/>
  <c r="O127" i="4"/>
  <c r="S12"/>
  <c r="T12"/>
  <c r="S143" i="8"/>
  <c r="T143"/>
  <c r="S128"/>
  <c r="T128"/>
  <c r="I106"/>
  <c r="S35"/>
  <c r="T35"/>
  <c r="S15"/>
  <c r="T15"/>
  <c r="S17"/>
  <c r="T17"/>
  <c r="S22"/>
  <c r="T22"/>
  <c r="S34"/>
  <c r="T34"/>
  <c r="S54"/>
  <c r="T54"/>
  <c r="S24" i="9"/>
  <c r="T24"/>
  <c r="I56"/>
  <c r="L56"/>
  <c r="L50" i="11"/>
  <c r="S19" i="4"/>
  <c r="T19"/>
  <c r="R19" i="11"/>
  <c r="T19"/>
  <c r="S15" i="4"/>
  <c r="T15"/>
  <c r="R15" i="11"/>
  <c r="S15"/>
  <c r="S29" i="4"/>
  <c r="T29"/>
  <c r="S20"/>
  <c r="T20"/>
  <c r="H39" i="11"/>
  <c r="J39"/>
  <c r="O39"/>
  <c r="Q39"/>
  <c r="O35"/>
  <c r="P35"/>
  <c r="H35"/>
  <c r="I35"/>
  <c r="H23"/>
  <c r="I23"/>
  <c r="O23"/>
  <c r="Q23"/>
  <c r="O47"/>
  <c r="Q47"/>
  <c r="H47"/>
  <c r="J47"/>
  <c r="O34"/>
  <c r="H34"/>
  <c r="I34"/>
  <c r="O26"/>
  <c r="Q26"/>
  <c r="H26"/>
  <c r="J26"/>
  <c r="O40"/>
  <c r="Q40"/>
  <c r="H40"/>
  <c r="J40"/>
  <c r="O29"/>
  <c r="P29"/>
  <c r="H29"/>
  <c r="J29"/>
  <c r="O46"/>
  <c r="H46"/>
  <c r="I46"/>
  <c r="O52"/>
  <c r="P52"/>
  <c r="H52"/>
  <c r="I52"/>
  <c r="O45"/>
  <c r="P45"/>
  <c r="H45"/>
  <c r="I45"/>
  <c r="O53"/>
  <c r="Q53"/>
  <c r="H53"/>
  <c r="I53"/>
  <c r="O28"/>
  <c r="Q28"/>
  <c r="H28"/>
  <c r="J28"/>
  <c r="N32"/>
  <c r="S41"/>
  <c r="T53"/>
  <c r="S23"/>
  <c r="P15"/>
  <c r="S24"/>
  <c r="S13"/>
  <c r="S17"/>
  <c r="T60"/>
  <c r="S51"/>
  <c r="S107" i="4"/>
  <c r="T107"/>
  <c r="J106"/>
  <c r="Q151"/>
  <c r="Q137" i="9"/>
  <c r="L137"/>
  <c r="M150"/>
  <c r="Q126"/>
  <c r="O44" i="11"/>
  <c r="P44"/>
  <c r="H44"/>
  <c r="I44"/>
  <c r="O22"/>
  <c r="Q22"/>
  <c r="H22"/>
  <c r="I22"/>
  <c r="O65"/>
  <c r="P65"/>
  <c r="O36"/>
  <c r="P36"/>
  <c r="H36"/>
  <c r="I36"/>
  <c r="O13"/>
  <c r="P13"/>
  <c r="H13"/>
  <c r="I13"/>
  <c r="O14"/>
  <c r="H14"/>
  <c r="I14"/>
  <c r="N58"/>
  <c r="N11"/>
  <c r="T39"/>
  <c r="S26"/>
  <c r="T40"/>
  <c r="S59"/>
  <c r="S53"/>
  <c r="T22"/>
  <c r="T23"/>
  <c r="S60"/>
  <c r="S29"/>
  <c r="S64" i="4"/>
  <c r="T64"/>
  <c r="Q138" i="8"/>
  <c r="I127"/>
  <c r="O115"/>
  <c r="G115"/>
  <c r="K115"/>
  <c r="G10"/>
  <c r="CL197" i="6"/>
  <c r="S136" i="4"/>
  <c r="T136"/>
  <c r="N127"/>
  <c r="S147"/>
  <c r="T147"/>
  <c r="N106" i="8"/>
  <c r="J115"/>
  <c r="O51" i="11"/>
  <c r="Q51"/>
  <c r="H51"/>
  <c r="J51"/>
  <c r="O41"/>
  <c r="H41"/>
  <c r="I41"/>
  <c r="O37"/>
  <c r="P37"/>
  <c r="H37"/>
  <c r="I37"/>
  <c r="O33"/>
  <c r="H33"/>
  <c r="I33"/>
  <c r="O19"/>
  <c r="P19"/>
  <c r="H19"/>
  <c r="I19"/>
  <c r="O42"/>
  <c r="P42"/>
  <c r="H42"/>
  <c r="I42"/>
  <c r="O50"/>
  <c r="Q50"/>
  <c r="H50"/>
  <c r="I50"/>
  <c r="O21"/>
  <c r="H21"/>
  <c r="J21"/>
  <c r="O17"/>
  <c r="P17"/>
  <c r="H17"/>
  <c r="J17"/>
  <c r="O18"/>
  <c r="H18"/>
  <c r="I18"/>
  <c r="O24"/>
  <c r="Q24"/>
  <c r="H24"/>
  <c r="J24"/>
  <c r="O30" i="10"/>
  <c r="O31"/>
  <c r="P30"/>
  <c r="P31"/>
  <c r="T59" i="11"/>
  <c r="T51"/>
  <c r="T35"/>
  <c r="G262" i="2"/>
  <c r="D15" i="1"/>
  <c r="G263" i="2"/>
  <c r="D19" i="1"/>
  <c r="G265" i="2"/>
  <c r="H11" i="1"/>
  <c r="G266" i="2"/>
  <c r="H15" i="1"/>
  <c r="G267" i="2"/>
  <c r="H19" i="1"/>
  <c r="R8" i="3"/>
  <c r="P66" i="11"/>
  <c r="T14" i="3"/>
  <c r="Q15" i="11"/>
  <c r="K8" i="3"/>
  <c r="E246" i="2"/>
  <c r="G246"/>
  <c r="S8" i="9"/>
  <c r="F246" i="2"/>
  <c r="Q29" i="3"/>
  <c r="T16"/>
  <c r="T41"/>
  <c r="Q49" i="11"/>
  <c r="P12"/>
  <c r="Q14" i="3"/>
  <c r="T12"/>
  <c r="S26"/>
  <c r="P18"/>
  <c r="P49"/>
  <c r="S21"/>
  <c r="T23"/>
  <c r="S24"/>
  <c r="S34"/>
  <c r="S36"/>
  <c r="S37"/>
  <c r="T38"/>
  <c r="T40"/>
  <c r="T42"/>
  <c r="T43"/>
  <c r="T45"/>
  <c r="T47"/>
  <c r="Q50"/>
  <c r="P52"/>
  <c r="I12"/>
  <c r="Q65"/>
  <c r="P17"/>
  <c r="P66"/>
  <c r="S27"/>
  <c r="P59" i="11"/>
  <c r="P48" i="3"/>
  <c r="K8" i="11"/>
  <c r="S8" i="10"/>
  <c r="Q16" i="3"/>
  <c r="N7" i="11"/>
  <c r="R8"/>
  <c r="P12" i="3"/>
  <c r="S15"/>
  <c r="T18"/>
  <c r="T15"/>
  <c r="P25"/>
  <c r="P13"/>
  <c r="P28"/>
  <c r="P64"/>
  <c r="P42"/>
  <c r="P51"/>
  <c r="Q39"/>
  <c r="Q34"/>
  <c r="Q19"/>
  <c r="Q55"/>
  <c r="T50"/>
  <c r="S52"/>
  <c r="T53"/>
  <c r="S53"/>
  <c r="S19"/>
  <c r="Q127" i="8"/>
  <c r="S129"/>
  <c r="T129"/>
  <c r="S140"/>
  <c r="T140"/>
  <c r="Q127" i="4"/>
  <c r="S18" i="3"/>
  <c r="Q48"/>
  <c r="S111" i="8"/>
  <c r="T111"/>
  <c r="P65" i="3"/>
  <c r="S148" i="8"/>
  <c r="T148"/>
  <c r="S108" i="4"/>
  <c r="T108"/>
  <c r="M151"/>
  <c r="M137" i="9"/>
  <c r="S141"/>
  <c r="T141"/>
  <c r="S14" i="8"/>
  <c r="T14"/>
  <c r="M14" i="3"/>
  <c r="S19" i="8"/>
  <c r="T19"/>
  <c r="S20"/>
  <c r="T20"/>
  <c r="H32"/>
  <c r="H30"/>
  <c r="H56"/>
  <c r="S33"/>
  <c r="T33"/>
  <c r="S37"/>
  <c r="T37"/>
  <c r="S40"/>
  <c r="T40"/>
  <c r="H58" i="4"/>
  <c r="T51" i="3"/>
  <c r="P15"/>
  <c r="Q15"/>
  <c r="S48"/>
  <c r="T48"/>
  <c r="S154" i="8"/>
  <c r="T154"/>
  <c r="M138"/>
  <c r="O127"/>
  <c r="I115"/>
  <c r="O106"/>
  <c r="S107"/>
  <c r="T107"/>
  <c r="N127"/>
  <c r="S50"/>
  <c r="T50"/>
  <c r="M30" i="10"/>
  <c r="M56"/>
  <c r="M127" i="4"/>
  <c r="I127"/>
  <c r="S51" i="3"/>
  <c r="T19"/>
  <c r="M20"/>
  <c r="S23" i="4"/>
  <c r="T23"/>
  <c r="L30"/>
  <c r="L31"/>
  <c r="P30"/>
  <c r="P31"/>
  <c r="J115"/>
  <c r="K30" i="8"/>
  <c r="K56"/>
  <c r="S65"/>
  <c r="T65"/>
  <c r="M17" i="3"/>
  <c r="S12" i="8"/>
  <c r="T12"/>
  <c r="L12" i="3"/>
  <c r="S13" i="8"/>
  <c r="T13"/>
  <c r="L15" i="3"/>
  <c r="S16" i="8"/>
  <c r="T16"/>
  <c r="S21"/>
  <c r="T21"/>
  <c r="S23"/>
  <c r="T23"/>
  <c r="S24"/>
  <c r="T24"/>
  <c r="L25" i="3"/>
  <c r="M26"/>
  <c r="S26" i="8"/>
  <c r="T26"/>
  <c r="L27" i="3"/>
  <c r="S29" i="8"/>
  <c r="T29"/>
  <c r="S36"/>
  <c r="T36"/>
  <c r="S39"/>
  <c r="T39"/>
  <c r="S42"/>
  <c r="T42"/>
  <c r="S45"/>
  <c r="T45"/>
  <c r="S46"/>
  <c r="T46"/>
  <c r="S49"/>
  <c r="T49"/>
  <c r="S51"/>
  <c r="T51"/>
  <c r="G58"/>
  <c r="S59"/>
  <c r="T59"/>
  <c r="S60"/>
  <c r="T60"/>
  <c r="K30" i="10"/>
  <c r="K31"/>
  <c r="S52" i="4"/>
  <c r="T52"/>
  <c r="M60" i="3"/>
  <c r="M65"/>
  <c r="I151" i="8"/>
  <c r="K151"/>
  <c r="M151"/>
  <c r="I138"/>
  <c r="O138"/>
  <c r="Q151"/>
  <c r="Q115"/>
  <c r="Q106"/>
  <c r="S144" i="4"/>
  <c r="T144"/>
  <c r="S108" i="8"/>
  <c r="T108"/>
  <c r="S112"/>
  <c r="T112"/>
  <c r="S114"/>
  <c r="T114"/>
  <c r="S119"/>
  <c r="T119"/>
  <c r="S121"/>
  <c r="T121"/>
  <c r="S130"/>
  <c r="T130"/>
  <c r="S134"/>
  <c r="T134"/>
  <c r="Q115" i="4"/>
  <c r="S132"/>
  <c r="T132"/>
  <c r="S139"/>
  <c r="T139"/>
  <c r="J106" i="8"/>
  <c r="S116"/>
  <c r="T116"/>
  <c r="S124"/>
  <c r="T124"/>
  <c r="Q56" i="9"/>
  <c r="M11" i="4"/>
  <c r="M10"/>
  <c r="M115" i="8"/>
  <c r="M106"/>
  <c r="S110"/>
  <c r="T110"/>
  <c r="N138"/>
  <c r="Q30"/>
  <c r="Q56"/>
  <c r="I138" i="4"/>
  <c r="Q114" i="9"/>
  <c r="O150"/>
  <c r="L150"/>
  <c r="L13" i="3"/>
  <c r="M16"/>
  <c r="L18"/>
  <c r="S25" i="8"/>
  <c r="T25"/>
  <c r="L29" i="3"/>
  <c r="S38" i="8"/>
  <c r="T38"/>
  <c r="S41"/>
  <c r="T41"/>
  <c r="S52"/>
  <c r="T52"/>
  <c r="S53"/>
  <c r="T53"/>
  <c r="M59" i="3"/>
  <c r="S64" i="8"/>
  <c r="T64"/>
  <c r="S13" i="9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5"/>
  <c r="T25"/>
  <c r="S26"/>
  <c r="T26"/>
  <c r="S27"/>
  <c r="T27"/>
  <c r="S28"/>
  <c r="T28"/>
  <c r="S29"/>
  <c r="T29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59"/>
  <c r="T59"/>
  <c r="S62"/>
  <c r="T62"/>
  <c r="N115" i="4"/>
  <c r="L106"/>
  <c r="S111"/>
  <c r="T111"/>
  <c r="J151"/>
  <c r="P115"/>
  <c r="R150" i="9"/>
  <c r="N137"/>
  <c r="I114"/>
  <c r="R114"/>
  <c r="S29" i="3"/>
  <c r="H56" i="9"/>
  <c r="S107" i="10"/>
  <c r="T107"/>
  <c r="O138"/>
  <c r="S21" i="4"/>
  <c r="T21"/>
  <c r="S50"/>
  <c r="T50"/>
  <c r="R127"/>
  <c r="Q45" i="3"/>
  <c r="M21"/>
  <c r="L23"/>
  <c r="L33"/>
  <c r="I30" i="4"/>
  <c r="CZ198" i="6"/>
  <c r="S45" i="4"/>
  <c r="T45"/>
  <c r="R151" i="8"/>
  <c r="R115" i="4"/>
  <c r="Q20" i="3"/>
  <c r="J17"/>
  <c r="G105" i="9"/>
  <c r="S130" i="4"/>
  <c r="T130"/>
  <c r="H127"/>
  <c r="Q25" i="3"/>
  <c r="S42"/>
  <c r="S128" i="4"/>
  <c r="T128"/>
  <c r="S139" i="8"/>
  <c r="T139"/>
  <c r="P45" i="3"/>
  <c r="K30" i="4"/>
  <c r="H115" i="8"/>
  <c r="S117"/>
  <c r="T117"/>
  <c r="P138" i="4"/>
  <c r="H106"/>
  <c r="I106"/>
  <c r="Q106"/>
  <c r="G106"/>
  <c r="S152"/>
  <c r="T152"/>
  <c r="I11"/>
  <c r="I10"/>
  <c r="J127"/>
  <c r="S12" i="3"/>
  <c r="M13"/>
  <c r="T25"/>
  <c r="S45"/>
  <c r="P50"/>
  <c r="S43" i="8"/>
  <c r="T43"/>
  <c r="L151"/>
  <c r="S142"/>
  <c r="T142"/>
  <c r="S123"/>
  <c r="T123"/>
  <c r="K106"/>
  <c r="R138"/>
  <c r="S131"/>
  <c r="T131"/>
  <c r="R127"/>
  <c r="Q11" i="4"/>
  <c r="Q10"/>
  <c r="S47"/>
  <c r="T47"/>
  <c r="S49"/>
  <c r="T49"/>
  <c r="I30" i="8"/>
  <c r="I56"/>
  <c r="S133" i="4"/>
  <c r="T133"/>
  <c r="H115"/>
  <c r="S120"/>
  <c r="T120"/>
  <c r="O106"/>
  <c r="I150" i="9"/>
  <c r="S117"/>
  <c r="T117"/>
  <c r="S129"/>
  <c r="T129"/>
  <c r="K114"/>
  <c r="S110"/>
  <c r="T110"/>
  <c r="S145"/>
  <c r="T145"/>
  <c r="S135"/>
  <c r="T135"/>
  <c r="S147"/>
  <c r="T147"/>
  <c r="S109"/>
  <c r="T109"/>
  <c r="Q150"/>
  <c r="S122"/>
  <c r="T122"/>
  <c r="O114"/>
  <c r="M114"/>
  <c r="N150"/>
  <c r="L126"/>
  <c r="S142"/>
  <c r="T142"/>
  <c r="N105"/>
  <c r="O126"/>
  <c r="R105"/>
  <c r="S116"/>
  <c r="T116"/>
  <c r="M105"/>
  <c r="P126"/>
  <c r="S121"/>
  <c r="T121"/>
  <c r="O105"/>
  <c r="O104"/>
  <c r="S130"/>
  <c r="T130"/>
  <c r="L114"/>
  <c r="K150"/>
  <c r="P114"/>
  <c r="R126"/>
  <c r="N114"/>
  <c r="P151" i="4"/>
  <c r="K115"/>
  <c r="M18" i="3"/>
  <c r="S28" i="8"/>
  <c r="T28"/>
  <c r="S44"/>
  <c r="T44"/>
  <c r="L47" i="3"/>
  <c r="S47" i="8"/>
  <c r="T47"/>
  <c r="S63"/>
  <c r="T63"/>
  <c r="M55" i="3"/>
  <c r="S143" i="4"/>
  <c r="T143"/>
  <c r="S148"/>
  <c r="T148"/>
  <c r="P106" i="8"/>
  <c r="L106"/>
  <c r="P115"/>
  <c r="L115"/>
  <c r="S133"/>
  <c r="T133"/>
  <c r="S137"/>
  <c r="T137"/>
  <c r="O115" i="4"/>
  <c r="S121"/>
  <c r="T121"/>
  <c r="S131"/>
  <c r="T131"/>
  <c r="M138"/>
  <c r="Q138"/>
  <c r="R106" i="8"/>
  <c r="N115"/>
  <c r="K138"/>
  <c r="G11" i="9"/>
  <c r="G10"/>
  <c r="S12"/>
  <c r="T12"/>
  <c r="G11" i="4"/>
  <c r="S55" i="8"/>
  <c r="T55"/>
  <c r="S55" i="4"/>
  <c r="T55"/>
  <c r="P106" i="10"/>
  <c r="L127"/>
  <c r="I30" i="9"/>
  <c r="I31"/>
  <c r="S45"/>
  <c r="T45"/>
  <c r="K43"/>
  <c r="K30"/>
  <c r="K31"/>
  <c r="O43"/>
  <c r="O30"/>
  <c r="O31"/>
  <c r="S46"/>
  <c r="T46"/>
  <c r="S47"/>
  <c r="T47"/>
  <c r="S48"/>
  <c r="T48"/>
  <c r="S49"/>
  <c r="T49"/>
  <c r="S50"/>
  <c r="T50"/>
  <c r="S51"/>
  <c r="T51"/>
  <c r="S52"/>
  <c r="T52"/>
  <c r="S53"/>
  <c r="T53"/>
  <c r="J56"/>
  <c r="S58"/>
  <c r="T58"/>
  <c r="S63"/>
  <c r="T63"/>
  <c r="S64"/>
  <c r="T64"/>
  <c r="P115" i="10"/>
  <c r="J115"/>
  <c r="I115"/>
  <c r="O115"/>
  <c r="S58"/>
  <c r="T58"/>
  <c r="S32"/>
  <c r="T32"/>
  <c r="T60" i="3"/>
  <c r="G151" i="8"/>
  <c r="G138"/>
  <c r="H151"/>
  <c r="H138"/>
  <c r="L138"/>
  <c r="G127"/>
  <c r="R11"/>
  <c r="K138" i="4"/>
  <c r="O138"/>
  <c r="K56" i="9"/>
  <c r="N56"/>
  <c r="K151" i="10"/>
  <c r="H115"/>
  <c r="H56"/>
  <c r="I151"/>
  <c r="P151"/>
  <c r="S144"/>
  <c r="T144"/>
  <c r="L138"/>
  <c r="K138"/>
  <c r="L115"/>
  <c r="S145"/>
  <c r="T145"/>
  <c r="Q127"/>
  <c r="Q138"/>
  <c r="M151"/>
  <c r="H106"/>
  <c r="H105"/>
  <c r="S141"/>
  <c r="T141"/>
  <c r="L151"/>
  <c r="S110"/>
  <c r="T110"/>
  <c r="S159"/>
  <c r="T159"/>
  <c r="J127"/>
  <c r="L106"/>
  <c r="Q106"/>
  <c r="O106"/>
  <c r="K106"/>
  <c r="S11"/>
  <c r="T11"/>
  <c r="R127"/>
  <c r="R138"/>
  <c r="S111"/>
  <c r="T111"/>
  <c r="S123"/>
  <c r="T123"/>
  <c r="S130"/>
  <c r="T130"/>
  <c r="I127"/>
  <c r="I138"/>
  <c r="S133"/>
  <c r="T133"/>
  <c r="S120"/>
  <c r="T120"/>
  <c r="S154"/>
  <c r="T154"/>
  <c r="N115"/>
  <c r="S147"/>
  <c r="T147"/>
  <c r="S140"/>
  <c r="T140"/>
  <c r="H151"/>
  <c r="S152"/>
  <c r="T152"/>
  <c r="S146"/>
  <c r="T146"/>
  <c r="J138"/>
  <c r="S136"/>
  <c r="T136"/>
  <c r="S132"/>
  <c r="T132"/>
  <c r="M127"/>
  <c r="S128"/>
  <c r="T128"/>
  <c r="G127"/>
  <c r="S114"/>
  <c r="T114"/>
  <c r="M138"/>
  <c r="S139"/>
  <c r="T139"/>
  <c r="G138"/>
  <c r="S117"/>
  <c r="T117"/>
  <c r="N106"/>
  <c r="S158"/>
  <c r="T158"/>
  <c r="R115"/>
  <c r="K115"/>
  <c r="S112"/>
  <c r="T112"/>
  <c r="S113"/>
  <c r="T113"/>
  <c r="J151"/>
  <c r="K127"/>
  <c r="S122"/>
  <c r="T122"/>
  <c r="S137"/>
  <c r="T137"/>
  <c r="S135"/>
  <c r="T135"/>
  <c r="S124"/>
  <c r="T124"/>
  <c r="S143"/>
  <c r="T143"/>
  <c r="M106"/>
  <c r="S134"/>
  <c r="T134"/>
  <c r="P127"/>
  <c r="O127"/>
  <c r="S118"/>
  <c r="T118"/>
  <c r="P138"/>
  <c r="S131"/>
  <c r="T131"/>
  <c r="S148"/>
  <c r="T148"/>
  <c r="S43"/>
  <c r="T43"/>
  <c r="S157"/>
  <c r="T157"/>
  <c r="S153"/>
  <c r="T153"/>
  <c r="G151"/>
  <c r="N151"/>
  <c r="I106"/>
  <c r="H127"/>
  <c r="N127"/>
  <c r="J106"/>
  <c r="S142"/>
  <c r="T142"/>
  <c r="H138"/>
  <c r="N138"/>
  <c r="S129"/>
  <c r="T129"/>
  <c r="S121"/>
  <c r="T121"/>
  <c r="M115"/>
  <c r="R106"/>
  <c r="S116"/>
  <c r="T116"/>
  <c r="G115"/>
  <c r="S108"/>
  <c r="T108"/>
  <c r="G106"/>
  <c r="S109"/>
  <c r="T109"/>
  <c r="O151"/>
  <c r="S119"/>
  <c r="T119"/>
  <c r="S10"/>
  <c r="T10"/>
  <c r="P37" i="3"/>
  <c r="T37"/>
  <c r="T22"/>
  <c r="P22"/>
  <c r="S22"/>
  <c r="Q22"/>
  <c r="I33"/>
  <c r="P36"/>
  <c r="Q36"/>
  <c r="T39"/>
  <c r="S39"/>
  <c r="I46"/>
  <c r="S47"/>
  <c r="S35"/>
  <c r="T35"/>
  <c r="Q35"/>
  <c r="J59"/>
  <c r="R151" i="4"/>
  <c r="S154"/>
  <c r="T154"/>
  <c r="L151"/>
  <c r="I126" i="9"/>
  <c r="S157"/>
  <c r="T157"/>
  <c r="M126"/>
  <c r="G114"/>
  <c r="S111"/>
  <c r="T111"/>
  <c r="I105"/>
  <c r="S108"/>
  <c r="T108"/>
  <c r="S120"/>
  <c r="T120"/>
  <c r="S158"/>
  <c r="T158"/>
  <c r="S119"/>
  <c r="T119"/>
  <c r="J150"/>
  <c r="S151"/>
  <c r="T151"/>
  <c r="S132"/>
  <c r="T132"/>
  <c r="S146"/>
  <c r="T146"/>
  <c r="H137"/>
  <c r="S140"/>
  <c r="T140"/>
  <c r="S134"/>
  <c r="T134"/>
  <c r="S131"/>
  <c r="T131"/>
  <c r="H126"/>
  <c r="K126"/>
  <c r="S139"/>
  <c r="T139"/>
  <c r="J114"/>
  <c r="H105"/>
  <c r="S112"/>
  <c r="T112"/>
  <c r="P105"/>
  <c r="S128"/>
  <c r="T128"/>
  <c r="J126"/>
  <c r="S123"/>
  <c r="T123"/>
  <c r="O137"/>
  <c r="Q105"/>
  <c r="S144"/>
  <c r="T144"/>
  <c r="J28" i="3"/>
  <c r="S123" i="4"/>
  <c r="T123"/>
  <c r="K106"/>
  <c r="S113"/>
  <c r="T113"/>
  <c r="S153"/>
  <c r="T153"/>
  <c r="H151"/>
  <c r="I15" i="3"/>
  <c r="S110" i="4"/>
  <c r="T110"/>
  <c r="P35" i="3"/>
  <c r="I35"/>
  <c r="L35"/>
  <c r="T20"/>
  <c r="I59"/>
  <c r="S22" i="4"/>
  <c r="T22"/>
  <c r="S24"/>
  <c r="T24"/>
  <c r="S33"/>
  <c r="T33"/>
  <c r="H32"/>
  <c r="S34"/>
  <c r="T34"/>
  <c r="S35"/>
  <c r="T35"/>
  <c r="S36"/>
  <c r="T36"/>
  <c r="S37"/>
  <c r="T37"/>
  <c r="S38"/>
  <c r="T38"/>
  <c r="S39"/>
  <c r="T39"/>
  <c r="S40"/>
  <c r="T40"/>
  <c r="S41"/>
  <c r="T41"/>
  <c r="S46"/>
  <c r="T46"/>
  <c r="S48"/>
  <c r="T48"/>
  <c r="S51"/>
  <c r="T51"/>
  <c r="S53"/>
  <c r="T53"/>
  <c r="S115" i="9"/>
  <c r="T115"/>
  <c r="S20" i="3"/>
  <c r="Q40"/>
  <c r="L14"/>
  <c r="S42" i="4"/>
  <c r="T42"/>
  <c r="P53" i="3"/>
  <c r="Q53"/>
  <c r="G137" i="9"/>
  <c r="S156"/>
  <c r="T156"/>
  <c r="S54" i="3"/>
  <c r="Q54"/>
  <c r="T54"/>
  <c r="P24"/>
  <c r="Q24"/>
  <c r="S117" i="4"/>
  <c r="T117"/>
  <c r="I115"/>
  <c r="S116"/>
  <c r="T116"/>
  <c r="S133" i="9"/>
  <c r="T133"/>
  <c r="S153"/>
  <c r="T153"/>
  <c r="S106"/>
  <c r="T106"/>
  <c r="J105"/>
  <c r="S138"/>
  <c r="T138"/>
  <c r="P137"/>
  <c r="L105"/>
  <c r="N126"/>
  <c r="G150"/>
  <c r="S152"/>
  <c r="T152"/>
  <c r="S136"/>
  <c r="T136"/>
  <c r="I14" i="3"/>
  <c r="P106" i="4"/>
  <c r="L115"/>
  <c r="T24" i="3"/>
  <c r="Q47"/>
  <c r="J32" i="4"/>
  <c r="L26" i="3"/>
  <c r="S49"/>
  <c r="Q46"/>
  <c r="P46"/>
  <c r="S46"/>
  <c r="K105" i="9"/>
  <c r="S113"/>
  <c r="T113"/>
  <c r="S112" i="4"/>
  <c r="T112"/>
  <c r="L60" i="3"/>
  <c r="M47"/>
  <c r="P23"/>
  <c r="Q23"/>
  <c r="R32" i="4"/>
  <c r="S157"/>
  <c r="T157"/>
  <c r="S118" i="9"/>
  <c r="T118"/>
  <c r="H114"/>
  <c r="I137"/>
  <c r="S143"/>
  <c r="T143"/>
  <c r="S127"/>
  <c r="T127"/>
  <c r="G126"/>
  <c r="R137"/>
  <c r="G115" i="4"/>
  <c r="T26" i="3"/>
  <c r="S17"/>
  <c r="S64"/>
  <c r="Q64"/>
  <c r="S60" i="4"/>
  <c r="T60"/>
  <c r="J66" i="3"/>
  <c r="S157" i="8"/>
  <c r="T157"/>
  <c r="R58" i="4"/>
  <c r="T65" i="3"/>
  <c r="S65"/>
  <c r="S66"/>
  <c r="Q66"/>
  <c r="T66"/>
  <c r="S159" i="8"/>
  <c r="T159"/>
  <c r="S153"/>
  <c r="T153"/>
  <c r="CO197" i="6"/>
  <c r="R138" i="4"/>
  <c r="S120" i="8"/>
  <c r="T120"/>
  <c r="S44" i="4"/>
  <c r="T44"/>
  <c r="S147" i="8"/>
  <c r="T147"/>
  <c r="S146"/>
  <c r="T146"/>
  <c r="P151"/>
  <c r="S141" i="4"/>
  <c r="T141"/>
  <c r="J138"/>
  <c r="S109" i="8"/>
  <c r="T109"/>
  <c r="H106"/>
  <c r="S122" i="4"/>
  <c r="T122"/>
  <c r="S124"/>
  <c r="T124"/>
  <c r="S135"/>
  <c r="T135"/>
  <c r="S137"/>
  <c r="T137"/>
  <c r="S122" i="8"/>
  <c r="T122"/>
  <c r="S118"/>
  <c r="T118"/>
  <c r="S113"/>
  <c r="T113"/>
  <c r="P138"/>
  <c r="S136"/>
  <c r="T136"/>
  <c r="S132"/>
  <c r="T132"/>
  <c r="S146" i="4"/>
  <c r="T146"/>
  <c r="S140"/>
  <c r="T140"/>
  <c r="S118"/>
  <c r="T118"/>
  <c r="M106"/>
  <c r="R106"/>
  <c r="S114"/>
  <c r="T114"/>
  <c r="S159"/>
  <c r="T159"/>
  <c r="I66" i="3"/>
  <c r="S145" i="4"/>
  <c r="T145"/>
  <c r="S59"/>
  <c r="T59"/>
  <c r="S54"/>
  <c r="T54"/>
  <c r="S63"/>
  <c r="T63"/>
  <c r="S65"/>
  <c r="T65"/>
  <c r="S158" i="8"/>
  <c r="T158"/>
  <c r="O151"/>
  <c r="S152"/>
  <c r="T152"/>
  <c r="S145"/>
  <c r="T145"/>
  <c r="S144"/>
  <c r="T144"/>
  <c r="M127"/>
  <c r="K127"/>
  <c r="N138" i="4"/>
  <c r="S119"/>
  <c r="T119"/>
  <c r="I26" i="3"/>
  <c r="S134" i="4"/>
  <c r="T134"/>
  <c r="J47" i="3"/>
  <c r="S142" i="4"/>
  <c r="T142"/>
  <c r="G106" i="8"/>
  <c r="L30"/>
  <c r="H138" i="4"/>
  <c r="S129"/>
  <c r="T129"/>
  <c r="N106"/>
  <c r="S109"/>
  <c r="T109"/>
  <c r="S158"/>
  <c r="T158"/>
  <c r="L54" i="9"/>
  <c r="K11" i="4"/>
  <c r="K10"/>
  <c r="P11"/>
  <c r="P10"/>
  <c r="P54" i="9"/>
  <c r="J55" i="3"/>
  <c r="J11" i="4"/>
  <c r="J10"/>
  <c r="O11"/>
  <c r="O10"/>
  <c r="M54" i="9"/>
  <c r="S33"/>
  <c r="T33"/>
  <c r="G32"/>
  <c r="S44"/>
  <c r="T44"/>
  <c r="O56"/>
  <c r="H11" i="4"/>
  <c r="N11"/>
  <c r="N10"/>
  <c r="G56" i="9"/>
  <c r="S57"/>
  <c r="T57"/>
  <c r="L11" i="4"/>
  <c r="L10"/>
  <c r="R11"/>
  <c r="S52" i="11"/>
  <c r="S54"/>
  <c r="T36"/>
  <c r="S66"/>
  <c r="S25"/>
  <c r="T21"/>
  <c r="T48"/>
  <c r="T45"/>
  <c r="T20"/>
  <c r="S12"/>
  <c r="T49"/>
  <c r="S28"/>
  <c r="S50"/>
  <c r="H58"/>
  <c r="I58"/>
  <c r="S44"/>
  <c r="R58"/>
  <c r="K58"/>
  <c r="M58"/>
  <c r="T16"/>
  <c r="R11"/>
  <c r="T11"/>
  <c r="K11"/>
  <c r="R32"/>
  <c r="S32"/>
  <c r="K32"/>
  <c r="M32"/>
  <c r="R43"/>
  <c r="S43"/>
  <c r="K43"/>
  <c r="I13" i="1"/>
  <c r="I21"/>
  <c r="I17"/>
  <c r="E17"/>
  <c r="E21"/>
  <c r="L36" i="11"/>
  <c r="G31" i="10"/>
  <c r="N31" i="11"/>
  <c r="G125" i="8"/>
  <c r="G126"/>
  <c r="M104" i="9"/>
  <c r="Q30" i="4"/>
  <c r="Q31"/>
  <c r="L11" i="11"/>
  <c r="J30" i="4"/>
  <c r="DA198" i="6"/>
  <c r="R56" i="10"/>
  <c r="R61"/>
  <c r="R66"/>
  <c r="R62"/>
  <c r="L56"/>
  <c r="L57"/>
  <c r="N30" i="9"/>
  <c r="N31"/>
  <c r="J104"/>
  <c r="M105" i="4"/>
  <c r="Q48" i="11"/>
  <c r="P60"/>
  <c r="M45"/>
  <c r="J15"/>
  <c r="J46"/>
  <c r="L20"/>
  <c r="H124" i="9"/>
  <c r="H125"/>
  <c r="P31" i="8"/>
  <c r="M12" i="11"/>
  <c r="M16"/>
  <c r="M37"/>
  <c r="M28"/>
  <c r="J23"/>
  <c r="M35"/>
  <c r="H31" i="9"/>
  <c r="H54"/>
  <c r="H60"/>
  <c r="H65"/>
  <c r="H61"/>
  <c r="I31" i="10"/>
  <c r="Q105"/>
  <c r="L125" i="8"/>
  <c r="L126"/>
  <c r="I40" i="11"/>
  <c r="M14"/>
  <c r="N31" i="8"/>
  <c r="Q125"/>
  <c r="Q126"/>
  <c r="M26" i="11"/>
  <c r="L48"/>
  <c r="I25"/>
  <c r="N105" i="4"/>
  <c r="P124" i="9"/>
  <c r="P125"/>
  <c r="DC198" i="6"/>
  <c r="P64" i="11"/>
  <c r="S19"/>
  <c r="I27"/>
  <c r="I47"/>
  <c r="L29"/>
  <c r="Q52"/>
  <c r="M15"/>
  <c r="J38"/>
  <c r="J56" i="10"/>
  <c r="P53" i="11"/>
  <c r="L23"/>
  <c r="M19"/>
  <c r="J37"/>
  <c r="J48"/>
  <c r="M49"/>
  <c r="M18"/>
  <c r="P56" i="8"/>
  <c r="CU199" i="6"/>
  <c r="K124" i="9"/>
  <c r="K125"/>
  <c r="DE198" i="6"/>
  <c r="J124" i="9"/>
  <c r="J125"/>
  <c r="Q45" i="11"/>
  <c r="P28"/>
  <c r="L22"/>
  <c r="L53"/>
  <c r="L44"/>
  <c r="M65"/>
  <c r="M40"/>
  <c r="L64"/>
  <c r="N124" i="9"/>
  <c r="N125"/>
  <c r="Q104"/>
  <c r="P56" i="10"/>
  <c r="P57"/>
  <c r="M125" i="4"/>
  <c r="M126"/>
  <c r="S58" i="8"/>
  <c r="T58"/>
  <c r="K105"/>
  <c r="M105"/>
  <c r="J105"/>
  <c r="Q105"/>
  <c r="N56"/>
  <c r="N57"/>
  <c r="I12" i="11"/>
  <c r="L125" i="4"/>
  <c r="L126"/>
  <c r="G125"/>
  <c r="G126"/>
  <c r="M31" i="8"/>
  <c r="Q56" i="10"/>
  <c r="Q57"/>
  <c r="M56" i="8"/>
  <c r="M61"/>
  <c r="M66"/>
  <c r="M62"/>
  <c r="I24" i="11"/>
  <c r="N125" i="4"/>
  <c r="N126"/>
  <c r="S10" i="9"/>
  <c r="T10"/>
  <c r="R10" i="8"/>
  <c r="R56"/>
  <c r="M54" i="11"/>
  <c r="L13"/>
  <c r="I16"/>
  <c r="Q19"/>
  <c r="L104" i="9"/>
  <c r="P51" i="11"/>
  <c r="J44"/>
  <c r="I29"/>
  <c r="P105" i="10"/>
  <c r="N104" i="9"/>
  <c r="Q38" i="11"/>
  <c r="P39"/>
  <c r="Q37"/>
  <c r="M47"/>
  <c r="M27"/>
  <c r="L41"/>
  <c r="M51"/>
  <c r="J125" i="8"/>
  <c r="J126"/>
  <c r="P47" i="11"/>
  <c r="J49"/>
  <c r="L21"/>
  <c r="S11" i="9"/>
  <c r="T11"/>
  <c r="J125" i="4"/>
  <c r="J56" i="8"/>
  <c r="J57"/>
  <c r="R104" i="9"/>
  <c r="L124"/>
  <c r="L125"/>
  <c r="Q105" i="4"/>
  <c r="O105" i="8"/>
  <c r="Q35" i="11"/>
  <c r="M17"/>
  <c r="M25"/>
  <c r="M39"/>
  <c r="L59"/>
  <c r="K31" i="8"/>
  <c r="K125" i="4"/>
  <c r="K126"/>
  <c r="J105"/>
  <c r="O56" i="10"/>
  <c r="O61"/>
  <c r="O66"/>
  <c r="O62"/>
  <c r="I125" i="8"/>
  <c r="I126"/>
  <c r="M38" i="11"/>
  <c r="CO198" i="6"/>
  <c r="Q16" i="11"/>
  <c r="Q65"/>
  <c r="P23"/>
  <c r="T15"/>
  <c r="G10" i="4"/>
  <c r="R10" i="11"/>
  <c r="T10"/>
  <c r="S30" i="8"/>
  <c r="T30"/>
  <c r="G30" i="4"/>
  <c r="P125"/>
  <c r="P126"/>
  <c r="L24" i="11"/>
  <c r="M33"/>
  <c r="I64"/>
  <c r="I28"/>
  <c r="J59"/>
  <c r="O124" i="9"/>
  <c r="O125"/>
  <c r="J22" i="11"/>
  <c r="M52"/>
  <c r="Q124" i="9"/>
  <c r="Q125"/>
  <c r="CP198" i="6"/>
  <c r="I31" i="4"/>
  <c r="K56" i="10"/>
  <c r="K61"/>
  <c r="K66"/>
  <c r="K62"/>
  <c r="L125"/>
  <c r="L126"/>
  <c r="R105" i="8"/>
  <c r="G105" i="4"/>
  <c r="S43"/>
  <c r="T43"/>
  <c r="N56" i="10"/>
  <c r="N61"/>
  <c r="N66"/>
  <c r="N62"/>
  <c r="N125" i="8"/>
  <c r="N126"/>
  <c r="Q29" i="11"/>
  <c r="P26"/>
  <c r="I17"/>
  <c r="L46"/>
  <c r="M34"/>
  <c r="Q57" i="8"/>
  <c r="CV199" i="6"/>
  <c r="Q61" i="8"/>
  <c r="Q66"/>
  <c r="Q62"/>
  <c r="O54" i="9"/>
  <c r="O55"/>
  <c r="H105" i="8"/>
  <c r="I105" i="4"/>
  <c r="I104" i="9"/>
  <c r="O125" i="4"/>
  <c r="O126"/>
  <c r="P22" i="11"/>
  <c r="J53"/>
  <c r="J52"/>
  <c r="I26"/>
  <c r="J35"/>
  <c r="I54" i="9"/>
  <c r="I55"/>
  <c r="J54"/>
  <c r="J55"/>
  <c r="M125" i="8"/>
  <c r="M126"/>
  <c r="R124" i="9"/>
  <c r="O125" i="10"/>
  <c r="O126"/>
  <c r="H125" i="8"/>
  <c r="H126"/>
  <c r="N105"/>
  <c r="S32"/>
  <c r="T32"/>
  <c r="I105"/>
  <c r="P25" i="11"/>
  <c r="Q17"/>
  <c r="Q13"/>
  <c r="P50"/>
  <c r="L55"/>
  <c r="M60"/>
  <c r="M42"/>
  <c r="M124" i="9"/>
  <c r="M125"/>
  <c r="O105" i="10"/>
  <c r="Q36" i="11"/>
  <c r="O11"/>
  <c r="Q11"/>
  <c r="H11"/>
  <c r="J11"/>
  <c r="O58"/>
  <c r="Q58"/>
  <c r="Q18"/>
  <c r="P18"/>
  <c r="P21"/>
  <c r="Q21"/>
  <c r="P33"/>
  <c r="Q33"/>
  <c r="Q41"/>
  <c r="P41"/>
  <c r="J33"/>
  <c r="S58"/>
  <c r="T58"/>
  <c r="J18"/>
  <c r="J19"/>
  <c r="J14"/>
  <c r="I51"/>
  <c r="J36"/>
  <c r="J42"/>
  <c r="J50"/>
  <c r="Q54"/>
  <c r="P54"/>
  <c r="J41"/>
  <c r="J13"/>
  <c r="I21"/>
  <c r="J45"/>
  <c r="I39"/>
  <c r="Q44"/>
  <c r="J34"/>
  <c r="M50"/>
  <c r="S33"/>
  <c r="T33"/>
  <c r="O20"/>
  <c r="H20"/>
  <c r="O43"/>
  <c r="P43"/>
  <c r="H43"/>
  <c r="I43"/>
  <c r="O32"/>
  <c r="H32"/>
  <c r="I32"/>
  <c r="G31" i="8"/>
  <c r="Q14" i="11"/>
  <c r="P14"/>
  <c r="M43"/>
  <c r="L43"/>
  <c r="P24"/>
  <c r="Q42"/>
  <c r="Q46"/>
  <c r="P46"/>
  <c r="Q34"/>
  <c r="P34"/>
  <c r="P27"/>
  <c r="Q27"/>
  <c r="P40"/>
  <c r="Q17" i="3"/>
  <c r="S23"/>
  <c r="P47"/>
  <c r="T36"/>
  <c r="T29"/>
  <c r="P40"/>
  <c r="P29"/>
  <c r="P14"/>
  <c r="S14"/>
  <c r="Q51"/>
  <c r="P41"/>
  <c r="S40"/>
  <c r="Q18"/>
  <c r="P19"/>
  <c r="T52"/>
  <c r="S55"/>
  <c r="P55"/>
  <c r="I55"/>
  <c r="I65"/>
  <c r="Q26"/>
  <c r="S41"/>
  <c r="Q49"/>
  <c r="Q38"/>
  <c r="I23"/>
  <c r="S38"/>
  <c r="I17"/>
  <c r="J60"/>
  <c r="Q37"/>
  <c r="L46"/>
  <c r="Q12"/>
  <c r="P16"/>
  <c r="L65"/>
  <c r="P26"/>
  <c r="M23"/>
  <c r="Q41"/>
  <c r="Q52"/>
  <c r="P43"/>
  <c r="J65"/>
  <c r="T49"/>
  <c r="S43"/>
  <c r="J21"/>
  <c r="P38"/>
  <c r="J35"/>
  <c r="T21"/>
  <c r="T34"/>
  <c r="P21"/>
  <c r="L21"/>
  <c r="S16"/>
  <c r="T28"/>
  <c r="P27"/>
  <c r="T55"/>
  <c r="P39"/>
  <c r="Q27"/>
  <c r="Q21"/>
  <c r="S50"/>
  <c r="T27"/>
  <c r="Q42"/>
  <c r="P20"/>
  <c r="P34"/>
  <c r="S28"/>
  <c r="S25"/>
  <c r="Q28"/>
  <c r="T13"/>
  <c r="S13"/>
  <c r="Q13"/>
  <c r="M15"/>
  <c r="L105" i="4"/>
  <c r="G56" i="8"/>
  <c r="CL199" i="6"/>
  <c r="M46" i="3"/>
  <c r="M33"/>
  <c r="I105" i="10"/>
  <c r="K105"/>
  <c r="M31"/>
  <c r="L105" i="8"/>
  <c r="CT198" i="6"/>
  <c r="O56" i="8"/>
  <c r="O31"/>
  <c r="L16" i="3"/>
  <c r="I125" i="4"/>
  <c r="I126"/>
  <c r="M27" i="3"/>
  <c r="T44"/>
  <c r="S44"/>
  <c r="S115" i="8"/>
  <c r="T115"/>
  <c r="S43" i="9"/>
  <c r="T43"/>
  <c r="L59" i="3"/>
  <c r="S56" i="9"/>
  <c r="T56"/>
  <c r="P105" i="4"/>
  <c r="J46" i="3"/>
  <c r="J33"/>
  <c r="J105" i="10"/>
  <c r="S30"/>
  <c r="T30"/>
  <c r="S151" i="8"/>
  <c r="T151"/>
  <c r="L55" i="3"/>
  <c r="Q125" i="4"/>
  <c r="Q126"/>
  <c r="P105" i="8"/>
  <c r="O105" i="4"/>
  <c r="L20" i="3"/>
  <c r="R54" i="9"/>
  <c r="M35" i="3"/>
  <c r="L19"/>
  <c r="M19"/>
  <c r="I28"/>
  <c r="DG198" i="6"/>
  <c r="S105" i="9"/>
  <c r="T105"/>
  <c r="S151" i="4"/>
  <c r="T151"/>
  <c r="CV198" i="6"/>
  <c r="Q31" i="8"/>
  <c r="M66" i="3"/>
  <c r="L66"/>
  <c r="M12"/>
  <c r="M25"/>
  <c r="O125" i="8"/>
  <c r="H31"/>
  <c r="CM198" i="6"/>
  <c r="M29" i="3"/>
  <c r="I61" i="8"/>
  <c r="I66"/>
  <c r="I62"/>
  <c r="CN199" i="6"/>
  <c r="I57" i="8"/>
  <c r="J26" i="3"/>
  <c r="S137" i="9"/>
  <c r="T137"/>
  <c r="I60" i="3"/>
  <c r="K104" i="9"/>
  <c r="S150"/>
  <c r="T150"/>
  <c r="K105" i="4"/>
  <c r="R31" i="8"/>
  <c r="CW198" i="6"/>
  <c r="R125" i="8"/>
  <c r="R126"/>
  <c r="J15" i="3"/>
  <c r="P104" i="9"/>
  <c r="DD198" i="6"/>
  <c r="J23" i="3"/>
  <c r="M28"/>
  <c r="L28"/>
  <c r="I13"/>
  <c r="J13"/>
  <c r="H105" i="4"/>
  <c r="DB198" i="6"/>
  <c r="K31" i="4"/>
  <c r="S127"/>
  <c r="T127"/>
  <c r="CN198" i="6"/>
  <c r="I31" i="8"/>
  <c r="S11"/>
  <c r="T11"/>
  <c r="K125" i="10"/>
  <c r="K126"/>
  <c r="Q125"/>
  <c r="H61"/>
  <c r="H66"/>
  <c r="H62"/>
  <c r="H57"/>
  <c r="L105"/>
  <c r="J125"/>
  <c r="J126"/>
  <c r="H125"/>
  <c r="S138"/>
  <c r="T138"/>
  <c r="S127"/>
  <c r="T127"/>
  <c r="G125"/>
  <c r="S115"/>
  <c r="T115"/>
  <c r="M105"/>
  <c r="I61"/>
  <c r="I66"/>
  <c r="I62"/>
  <c r="I57"/>
  <c r="N105"/>
  <c r="M125"/>
  <c r="M126"/>
  <c r="I125"/>
  <c r="I126"/>
  <c r="R125"/>
  <c r="R126"/>
  <c r="G105"/>
  <c r="S106"/>
  <c r="T106"/>
  <c r="R105"/>
  <c r="N125"/>
  <c r="N126"/>
  <c r="S151"/>
  <c r="T151"/>
  <c r="P125"/>
  <c r="P126"/>
  <c r="M61"/>
  <c r="M66"/>
  <c r="M62"/>
  <c r="M57"/>
  <c r="H10" i="4"/>
  <c r="S11"/>
  <c r="T11"/>
  <c r="I18" i="3"/>
  <c r="J18"/>
  <c r="S33"/>
  <c r="Q33"/>
  <c r="P33"/>
  <c r="T33"/>
  <c r="I45"/>
  <c r="L45"/>
  <c r="M45"/>
  <c r="J45"/>
  <c r="I38"/>
  <c r="J38"/>
  <c r="L38"/>
  <c r="M38"/>
  <c r="H30" i="4"/>
  <c r="CQ198" i="6"/>
  <c r="L56" i="8"/>
  <c r="L31"/>
  <c r="R10" i="4"/>
  <c r="CZ197" i="6"/>
  <c r="CZ199"/>
  <c r="I56" i="4"/>
  <c r="DF197" i="6"/>
  <c r="O56" i="4"/>
  <c r="DH197" i="6"/>
  <c r="I54" i="3"/>
  <c r="L54"/>
  <c r="J54"/>
  <c r="M54"/>
  <c r="R105" i="4"/>
  <c r="I25" i="3"/>
  <c r="J25"/>
  <c r="I47"/>
  <c r="Q43"/>
  <c r="K61" i="8"/>
  <c r="K66"/>
  <c r="K62"/>
  <c r="K57"/>
  <c r="CP199" i="6"/>
  <c r="I50" i="3"/>
  <c r="M50"/>
  <c r="L50"/>
  <c r="J50"/>
  <c r="O31" i="4"/>
  <c r="DF198" i="6"/>
  <c r="S58" i="4"/>
  <c r="T58"/>
  <c r="I51" i="3"/>
  <c r="J51"/>
  <c r="M51"/>
  <c r="L51"/>
  <c r="I36"/>
  <c r="L36"/>
  <c r="J36"/>
  <c r="M36"/>
  <c r="I34"/>
  <c r="L34"/>
  <c r="J34"/>
  <c r="M34"/>
  <c r="S106" i="4"/>
  <c r="T106"/>
  <c r="I52" i="3"/>
  <c r="J52"/>
  <c r="L52"/>
  <c r="M52"/>
  <c r="K54" i="9"/>
  <c r="J61" i="3"/>
  <c r="I61"/>
  <c r="M56" i="4"/>
  <c r="DD197" i="6"/>
  <c r="P56" i="4"/>
  <c r="DG197" i="6"/>
  <c r="I29" i="3"/>
  <c r="J29"/>
  <c r="L40"/>
  <c r="M40"/>
  <c r="J40"/>
  <c r="I40"/>
  <c r="DC197" i="6"/>
  <c r="L56" i="4"/>
  <c r="G30" i="9"/>
  <c r="S32"/>
  <c r="T32"/>
  <c r="P60"/>
  <c r="P65"/>
  <c r="P61"/>
  <c r="P55"/>
  <c r="DB197" i="6"/>
  <c r="K56" i="4"/>
  <c r="J16" i="3"/>
  <c r="I16"/>
  <c r="I43"/>
  <c r="S138" i="4"/>
  <c r="T138"/>
  <c r="L64" i="3"/>
  <c r="M64"/>
  <c r="I64"/>
  <c r="J64"/>
  <c r="I19"/>
  <c r="J19"/>
  <c r="CM199" i="6"/>
  <c r="H61" i="8"/>
  <c r="H66"/>
  <c r="H62"/>
  <c r="H57"/>
  <c r="Q58" i="3"/>
  <c r="P58"/>
  <c r="S58"/>
  <c r="T58"/>
  <c r="G124" i="9"/>
  <c r="S126"/>
  <c r="T126"/>
  <c r="R30" i="4"/>
  <c r="S32"/>
  <c r="T32"/>
  <c r="L53" i="3"/>
  <c r="M53"/>
  <c r="I53"/>
  <c r="J53"/>
  <c r="I48"/>
  <c r="L48"/>
  <c r="M48"/>
  <c r="J48"/>
  <c r="I42"/>
  <c r="M42"/>
  <c r="L42"/>
  <c r="J42"/>
  <c r="H104" i="9"/>
  <c r="S114"/>
  <c r="T114"/>
  <c r="G104"/>
  <c r="I124"/>
  <c r="I125"/>
  <c r="P60" i="3"/>
  <c r="Q60"/>
  <c r="I21"/>
  <c r="DA197" i="6"/>
  <c r="K125" i="8"/>
  <c r="S127"/>
  <c r="T127"/>
  <c r="S138"/>
  <c r="T138"/>
  <c r="P125"/>
  <c r="P126"/>
  <c r="M43" i="3"/>
  <c r="J43"/>
  <c r="L43"/>
  <c r="L49"/>
  <c r="I49"/>
  <c r="J49"/>
  <c r="M49"/>
  <c r="I22"/>
  <c r="J22"/>
  <c r="M22"/>
  <c r="L22"/>
  <c r="DE197" i="6"/>
  <c r="N56" i="4"/>
  <c r="M60" i="9"/>
  <c r="M65"/>
  <c r="M61"/>
  <c r="M55"/>
  <c r="Q54"/>
  <c r="L60"/>
  <c r="L65"/>
  <c r="L61"/>
  <c r="L55"/>
  <c r="S106" i="8"/>
  <c r="T106"/>
  <c r="G105"/>
  <c r="J27" i="3"/>
  <c r="I27"/>
  <c r="Q44"/>
  <c r="P44"/>
  <c r="P59"/>
  <c r="Q59"/>
  <c r="T59"/>
  <c r="S59"/>
  <c r="S115" i="4"/>
  <c r="T115"/>
  <c r="H125"/>
  <c r="J14" i="3"/>
  <c r="I37"/>
  <c r="J37"/>
  <c r="L37"/>
  <c r="M37"/>
  <c r="J41"/>
  <c r="I41"/>
  <c r="L41"/>
  <c r="M41"/>
  <c r="M39"/>
  <c r="I39"/>
  <c r="J39"/>
  <c r="L39"/>
  <c r="I24"/>
  <c r="L24"/>
  <c r="M24"/>
  <c r="J24"/>
  <c r="M44"/>
  <c r="I44"/>
  <c r="J44"/>
  <c r="L44"/>
  <c r="R125" i="4"/>
  <c r="J58" i="11"/>
  <c r="T43"/>
  <c r="T32"/>
  <c r="R30"/>
  <c r="S30"/>
  <c r="K30"/>
  <c r="S11"/>
  <c r="G31"/>
  <c r="H10"/>
  <c r="Q56" i="4"/>
  <c r="DH198" i="6"/>
  <c r="DH199"/>
  <c r="M11" i="11"/>
  <c r="J31" i="4"/>
  <c r="J56"/>
  <c r="R57" i="10"/>
  <c r="L61"/>
  <c r="L66"/>
  <c r="L62"/>
  <c r="N54" i="9"/>
  <c r="N55"/>
  <c r="H148"/>
  <c r="H149"/>
  <c r="H55"/>
  <c r="L58" i="11"/>
  <c r="DC199" i="6"/>
  <c r="J61" i="8"/>
  <c r="J66"/>
  <c r="J62"/>
  <c r="N148" i="9"/>
  <c r="N149"/>
  <c r="CX198" i="6"/>
  <c r="CW197"/>
  <c r="CO199"/>
  <c r="M149" i="4"/>
  <c r="M150"/>
  <c r="K149"/>
  <c r="K150"/>
  <c r="O60" i="9"/>
  <c r="O65"/>
  <c r="O61"/>
  <c r="S10" i="8"/>
  <c r="T10"/>
  <c r="P148" i="9"/>
  <c r="P154"/>
  <c r="P159"/>
  <c r="P155"/>
  <c r="CR199" i="6"/>
  <c r="I60" i="9"/>
  <c r="I65"/>
  <c r="I61"/>
  <c r="N61" i="8"/>
  <c r="N66"/>
  <c r="N62"/>
  <c r="N149" i="4"/>
  <c r="N155"/>
  <c r="N160"/>
  <c r="N156"/>
  <c r="J60" i="9"/>
  <c r="J65"/>
  <c r="J61"/>
  <c r="I149" i="8"/>
  <c r="I155"/>
  <c r="I160"/>
  <c r="I156"/>
  <c r="L149"/>
  <c r="L155"/>
  <c r="L160"/>
  <c r="L156"/>
  <c r="Q149"/>
  <c r="Q155"/>
  <c r="Q160"/>
  <c r="Q156"/>
  <c r="J61" i="10"/>
  <c r="J66"/>
  <c r="J62"/>
  <c r="J57"/>
  <c r="CS199" i="6"/>
  <c r="DE199"/>
  <c r="G149" i="4"/>
  <c r="G155"/>
  <c r="G61" i="10"/>
  <c r="G57"/>
  <c r="K148" i="9"/>
  <c r="K154"/>
  <c r="K159"/>
  <c r="K155"/>
  <c r="J149" i="8"/>
  <c r="J155"/>
  <c r="J160"/>
  <c r="J156"/>
  <c r="M57"/>
  <c r="L149" i="4"/>
  <c r="L150"/>
  <c r="J149"/>
  <c r="J150"/>
  <c r="J126"/>
  <c r="Q61" i="10"/>
  <c r="Q66"/>
  <c r="Q62"/>
  <c r="P61"/>
  <c r="P66"/>
  <c r="P62"/>
  <c r="G56" i="4"/>
  <c r="P11" i="11"/>
  <c r="P61" i="8"/>
  <c r="P66"/>
  <c r="P62"/>
  <c r="P57"/>
  <c r="DB199" i="6"/>
  <c r="N57" i="10"/>
  <c r="J148" i="9"/>
  <c r="J149"/>
  <c r="K57" i="10"/>
  <c r="P149" i="4"/>
  <c r="P150"/>
  <c r="M149" i="8"/>
  <c r="M150"/>
  <c r="CX197" i="6"/>
  <c r="G57" i="8"/>
  <c r="L148" i="9"/>
  <c r="L149"/>
  <c r="J149" i="10"/>
  <c r="J150"/>
  <c r="P58" i="11"/>
  <c r="Q43"/>
  <c r="O149" i="10"/>
  <c r="O155"/>
  <c r="O160"/>
  <c r="O156"/>
  <c r="O57"/>
  <c r="G31" i="4"/>
  <c r="K10" i="11"/>
  <c r="H149" i="8"/>
  <c r="O149" i="4"/>
  <c r="O155"/>
  <c r="O160"/>
  <c r="O156"/>
  <c r="R148" i="9"/>
  <c r="R149"/>
  <c r="I11" i="11"/>
  <c r="M148" i="9"/>
  <c r="M149"/>
  <c r="O148"/>
  <c r="O149"/>
  <c r="R125"/>
  <c r="S31" i="10"/>
  <c r="T31"/>
  <c r="Q148" i="9"/>
  <c r="S10" i="11"/>
  <c r="J43"/>
  <c r="L32"/>
  <c r="DD199" i="6"/>
  <c r="S56" i="10"/>
  <c r="T56"/>
  <c r="L149"/>
  <c r="L155"/>
  <c r="L160"/>
  <c r="L156"/>
  <c r="S30" i="4"/>
  <c r="T30"/>
  <c r="Q149"/>
  <c r="N149" i="8"/>
  <c r="G61"/>
  <c r="G66"/>
  <c r="DG199" i="6"/>
  <c r="I149" i="4"/>
  <c r="I150"/>
  <c r="I20" i="11"/>
  <c r="J20"/>
  <c r="J32"/>
  <c r="O30"/>
  <c r="Q30"/>
  <c r="H30"/>
  <c r="Q32"/>
  <c r="P32"/>
  <c r="Q20"/>
  <c r="P20"/>
  <c r="O10"/>
  <c r="S31" i="8"/>
  <c r="T31"/>
  <c r="O57"/>
  <c r="O61"/>
  <c r="O66"/>
  <c r="O62"/>
  <c r="CT199" i="6"/>
  <c r="O126" i="8"/>
  <c r="O149"/>
  <c r="R55" i="9"/>
  <c r="R60"/>
  <c r="R65"/>
  <c r="R61"/>
  <c r="S105" i="4"/>
  <c r="T105"/>
  <c r="DA199" i="6"/>
  <c r="P149" i="8"/>
  <c r="P150"/>
  <c r="R149"/>
  <c r="N149" i="10"/>
  <c r="N150"/>
  <c r="Q126"/>
  <c r="Q149"/>
  <c r="R149"/>
  <c r="R150"/>
  <c r="I149"/>
  <c r="I150"/>
  <c r="K149"/>
  <c r="H126"/>
  <c r="H149"/>
  <c r="G149"/>
  <c r="S105"/>
  <c r="T105"/>
  <c r="P149"/>
  <c r="M149"/>
  <c r="G126"/>
  <c r="S125"/>
  <c r="T125"/>
  <c r="I20" i="3"/>
  <c r="J20"/>
  <c r="O57" i="4"/>
  <c r="O61"/>
  <c r="O66"/>
  <c r="O62"/>
  <c r="N61"/>
  <c r="N66"/>
  <c r="N62"/>
  <c r="N57"/>
  <c r="K126" i="8"/>
  <c r="K149"/>
  <c r="S125"/>
  <c r="T125"/>
  <c r="G148" i="9"/>
  <c r="S104"/>
  <c r="T104"/>
  <c r="R126" i="4"/>
  <c r="Q60" i="9"/>
  <c r="Q65"/>
  <c r="Q61"/>
  <c r="Q55"/>
  <c r="J61" i="4"/>
  <c r="J66"/>
  <c r="J62"/>
  <c r="J57"/>
  <c r="R31"/>
  <c r="DI198" i="6"/>
  <c r="M57" i="4"/>
  <c r="M61"/>
  <c r="M66"/>
  <c r="M62"/>
  <c r="R149"/>
  <c r="Q57"/>
  <c r="Q61"/>
  <c r="Q66"/>
  <c r="Q62"/>
  <c r="DI197" i="6"/>
  <c r="R56" i="4"/>
  <c r="J32" i="3"/>
  <c r="I32"/>
  <c r="L32"/>
  <c r="M32"/>
  <c r="J11"/>
  <c r="M11"/>
  <c r="I11"/>
  <c r="L11"/>
  <c r="I57" i="4"/>
  <c r="I61"/>
  <c r="I66"/>
  <c r="I62"/>
  <c r="H31"/>
  <c r="CY198" i="6"/>
  <c r="H56" i="4"/>
  <c r="CY197" i="6"/>
  <c r="S105" i="8"/>
  <c r="T105"/>
  <c r="G149"/>
  <c r="G125" i="9"/>
  <c r="S124"/>
  <c r="T124"/>
  <c r="G31"/>
  <c r="S31"/>
  <c r="T31"/>
  <c r="S30"/>
  <c r="T30"/>
  <c r="G54"/>
  <c r="S10" i="4"/>
  <c r="T10"/>
  <c r="CW199" i="6"/>
  <c r="R57" i="8"/>
  <c r="R61"/>
  <c r="P61" i="4"/>
  <c r="P66"/>
  <c r="P62"/>
  <c r="P57"/>
  <c r="S56" i="8"/>
  <c r="T56"/>
  <c r="I148" i="9"/>
  <c r="DF199" i="6"/>
  <c r="CQ199"/>
  <c r="L61" i="8"/>
  <c r="L66"/>
  <c r="L62"/>
  <c r="L57"/>
  <c r="I58" i="3"/>
  <c r="L58"/>
  <c r="J58"/>
  <c r="M58"/>
  <c r="H126" i="4"/>
  <c r="S125"/>
  <c r="T125"/>
  <c r="H149"/>
  <c r="J10" i="3"/>
  <c r="M10"/>
  <c r="L10"/>
  <c r="I10"/>
  <c r="K55" i="9"/>
  <c r="K60"/>
  <c r="K65"/>
  <c r="K61"/>
  <c r="T32" i="3"/>
  <c r="P32"/>
  <c r="S32"/>
  <c r="Q32"/>
  <c r="K57" i="4"/>
  <c r="K61"/>
  <c r="K66"/>
  <c r="K62"/>
  <c r="L57"/>
  <c r="L61"/>
  <c r="L66"/>
  <c r="L62"/>
  <c r="T11" i="3"/>
  <c r="S11"/>
  <c r="P11"/>
  <c r="Q11"/>
  <c r="T30" i="11"/>
  <c r="R56"/>
  <c r="T56"/>
  <c r="K56"/>
  <c r="R31"/>
  <c r="T31"/>
  <c r="K31"/>
  <c r="L31"/>
  <c r="H56"/>
  <c r="N62"/>
  <c r="G61"/>
  <c r="M61"/>
  <c r="G62"/>
  <c r="N57"/>
  <c r="G57"/>
  <c r="G150" i="4"/>
  <c r="L150" i="8"/>
  <c r="H154" i="9"/>
  <c r="H159"/>
  <c r="H155"/>
  <c r="N60"/>
  <c r="N65"/>
  <c r="N61"/>
  <c r="K155" i="4"/>
  <c r="K160"/>
  <c r="K156"/>
  <c r="O150" i="10"/>
  <c r="CX199" i="6"/>
  <c r="M155" i="8"/>
  <c r="M160"/>
  <c r="M156"/>
  <c r="P149" i="9"/>
  <c r="Q150" i="8"/>
  <c r="K149" i="9"/>
  <c r="M155" i="4"/>
  <c r="M160"/>
  <c r="M156"/>
  <c r="N150"/>
  <c r="J150" i="8"/>
  <c r="J155" i="4"/>
  <c r="J160"/>
  <c r="J156"/>
  <c r="N154" i="9"/>
  <c r="N159"/>
  <c r="N155"/>
  <c r="G57" i="4"/>
  <c r="G61"/>
  <c r="I150" i="8"/>
  <c r="S57" i="10"/>
  <c r="T57"/>
  <c r="G66"/>
  <c r="G67" i="11"/>
  <c r="S125" i="9"/>
  <c r="T125"/>
  <c r="L154"/>
  <c r="L159"/>
  <c r="L155"/>
  <c r="J154"/>
  <c r="J159"/>
  <c r="J155"/>
  <c r="L155" i="4"/>
  <c r="L160"/>
  <c r="L156"/>
  <c r="J155" i="10"/>
  <c r="J160"/>
  <c r="J156"/>
  <c r="M154" i="9"/>
  <c r="M159"/>
  <c r="M155"/>
  <c r="S61" i="10"/>
  <c r="T61"/>
  <c r="S31" i="11"/>
  <c r="R154" i="9"/>
  <c r="R159"/>
  <c r="R155"/>
  <c r="L150" i="10"/>
  <c r="P155" i="4"/>
  <c r="P160"/>
  <c r="P156"/>
  <c r="O154" i="9"/>
  <c r="O159"/>
  <c r="O155"/>
  <c r="H150" i="8"/>
  <c r="H155"/>
  <c r="H160"/>
  <c r="H156"/>
  <c r="O150" i="4"/>
  <c r="R155" i="10"/>
  <c r="R160"/>
  <c r="R156"/>
  <c r="N155"/>
  <c r="N160"/>
  <c r="N156"/>
  <c r="N155" i="8"/>
  <c r="N160"/>
  <c r="N156"/>
  <c r="N150"/>
  <c r="DI199" i="6"/>
  <c r="S126" i="8"/>
  <c r="T126"/>
  <c r="I155" i="10"/>
  <c r="I160"/>
  <c r="I156"/>
  <c r="Q150" i="4"/>
  <c r="Q155"/>
  <c r="Q160"/>
  <c r="Q156"/>
  <c r="Q154" i="9"/>
  <c r="Q159"/>
  <c r="Q155"/>
  <c r="Q149"/>
  <c r="I155" i="4"/>
  <c r="I160"/>
  <c r="I156"/>
  <c r="P30" i="11"/>
  <c r="O31"/>
  <c r="H31"/>
  <c r="O56"/>
  <c r="Q10"/>
  <c r="P10"/>
  <c r="P155" i="8"/>
  <c r="P160"/>
  <c r="P156"/>
  <c r="I56" i="3"/>
  <c r="O150" i="8"/>
  <c r="O155"/>
  <c r="O160"/>
  <c r="O156"/>
  <c r="S61"/>
  <c r="T61"/>
  <c r="S31" i="4"/>
  <c r="T31"/>
  <c r="L31" i="3"/>
  <c r="R155" i="8"/>
  <c r="R160"/>
  <c r="R156"/>
  <c r="R150"/>
  <c r="K150" i="10"/>
  <c r="K155"/>
  <c r="K160"/>
  <c r="K156"/>
  <c r="Q155"/>
  <c r="Q160"/>
  <c r="Q156"/>
  <c r="Q150"/>
  <c r="S126"/>
  <c r="T126"/>
  <c r="M155"/>
  <c r="M160"/>
  <c r="M156"/>
  <c r="M150"/>
  <c r="P155"/>
  <c r="P160"/>
  <c r="P156"/>
  <c r="P150"/>
  <c r="H155"/>
  <c r="H160"/>
  <c r="H156"/>
  <c r="H150"/>
  <c r="S149"/>
  <c r="T149"/>
  <c r="G150"/>
  <c r="G155"/>
  <c r="T10" i="3"/>
  <c r="P10"/>
  <c r="E12" i="1"/>
  <c r="S10" i="3"/>
  <c r="Q10"/>
  <c r="K150" i="8"/>
  <c r="K155"/>
  <c r="K160"/>
  <c r="K156"/>
  <c r="J30" i="3"/>
  <c r="M30"/>
  <c r="L30"/>
  <c r="I30"/>
  <c r="R61" i="4"/>
  <c r="R57"/>
  <c r="R150"/>
  <c r="R155"/>
  <c r="S57" i="8"/>
  <c r="T57"/>
  <c r="S56" i="4"/>
  <c r="T56"/>
  <c r="S148" i="9"/>
  <c r="T148"/>
  <c r="G154"/>
  <c r="G149"/>
  <c r="R66" i="8"/>
  <c r="S66"/>
  <c r="T66"/>
  <c r="G60" i="9"/>
  <c r="S54"/>
  <c r="T54"/>
  <c r="G55"/>
  <c r="S55"/>
  <c r="T55"/>
  <c r="CY199" i="6"/>
  <c r="L56" i="3"/>
  <c r="M56"/>
  <c r="J56"/>
  <c r="Q30"/>
  <c r="S30"/>
  <c r="E16" i="1"/>
  <c r="T30" i="3"/>
  <c r="P30"/>
  <c r="S149" i="4"/>
  <c r="T149"/>
  <c r="G62" i="8"/>
  <c r="J31" i="3"/>
  <c r="S126" i="4"/>
  <c r="T126"/>
  <c r="H150"/>
  <c r="H155"/>
  <c r="H160"/>
  <c r="H156"/>
  <c r="I154" i="9"/>
  <c r="I159"/>
  <c r="I155"/>
  <c r="I149"/>
  <c r="S149" i="8"/>
  <c r="T149"/>
  <c r="G155"/>
  <c r="G150"/>
  <c r="H61" i="4"/>
  <c r="H66"/>
  <c r="H62"/>
  <c r="H57"/>
  <c r="T31" i="3"/>
  <c r="Q31"/>
  <c r="S31"/>
  <c r="P31"/>
  <c r="G160" i="4"/>
  <c r="M31" i="11"/>
  <c r="R57"/>
  <c r="T57"/>
  <c r="K57"/>
  <c r="M57"/>
  <c r="R62"/>
  <c r="T62"/>
  <c r="K62"/>
  <c r="S56"/>
  <c r="H57"/>
  <c r="J57"/>
  <c r="H62"/>
  <c r="G66" i="4"/>
  <c r="S62" i="11"/>
  <c r="N67"/>
  <c r="S66" i="10"/>
  <c r="T66"/>
  <c r="G62"/>
  <c r="L61" i="11"/>
  <c r="J54"/>
  <c r="I54"/>
  <c r="P56"/>
  <c r="Q56"/>
  <c r="O62"/>
  <c r="L66"/>
  <c r="I66"/>
  <c r="M66"/>
  <c r="J66"/>
  <c r="J31"/>
  <c r="I31"/>
  <c r="O57"/>
  <c r="P31"/>
  <c r="Q31"/>
  <c r="M31" i="3"/>
  <c r="S150" i="8"/>
  <c r="T150"/>
  <c r="S61" i="4"/>
  <c r="T61"/>
  <c r="S150"/>
  <c r="T150"/>
  <c r="S149" i="9"/>
  <c r="T149"/>
  <c r="S57" i="4"/>
  <c r="T57"/>
  <c r="I31" i="3"/>
  <c r="S155" i="10"/>
  <c r="T155"/>
  <c r="G160"/>
  <c r="H67" i="11"/>
  <c r="I67"/>
  <c r="S150" i="10"/>
  <c r="T150"/>
  <c r="L57" i="3"/>
  <c r="J57"/>
  <c r="M57"/>
  <c r="I57"/>
  <c r="S155" i="8"/>
  <c r="T155"/>
  <c r="G160"/>
  <c r="S155" i="4"/>
  <c r="T155"/>
  <c r="R62" i="8"/>
  <c r="S57" i="3"/>
  <c r="T57"/>
  <c r="Q57"/>
  <c r="P57"/>
  <c r="G156" i="4"/>
  <c r="S60" i="9"/>
  <c r="T60"/>
  <c r="G65"/>
  <c r="S154"/>
  <c r="T154"/>
  <c r="G159"/>
  <c r="R160" i="4"/>
  <c r="E20" i="1"/>
  <c r="T56" i="3"/>
  <c r="S56"/>
  <c r="Q56"/>
  <c r="P56"/>
  <c r="I62"/>
  <c r="L62"/>
  <c r="M62"/>
  <c r="J62"/>
  <c r="R66" i="4"/>
  <c r="L57" i="11"/>
  <c r="I57"/>
  <c r="S57"/>
  <c r="R67"/>
  <c r="K67"/>
  <c r="L67"/>
  <c r="G63"/>
  <c r="N63"/>
  <c r="J67"/>
  <c r="G62" i="4"/>
  <c r="S67" i="11"/>
  <c r="S66" i="4"/>
  <c r="T66"/>
  <c r="T67" i="11"/>
  <c r="S62" i="10"/>
  <c r="T62"/>
  <c r="M62" i="11"/>
  <c r="O67"/>
  <c r="J55"/>
  <c r="I55"/>
  <c r="J60"/>
  <c r="I60"/>
  <c r="Q62"/>
  <c r="P62"/>
  <c r="Q57"/>
  <c r="P57"/>
  <c r="S62" i="8"/>
  <c r="T62"/>
  <c r="M67" i="3"/>
  <c r="S160" i="10"/>
  <c r="T160"/>
  <c r="G156"/>
  <c r="H63" i="11"/>
  <c r="R156" i="4"/>
  <c r="G61" i="9"/>
  <c r="S61"/>
  <c r="T61"/>
  <c r="S65"/>
  <c r="T65"/>
  <c r="J67" i="3"/>
  <c r="P62"/>
  <c r="S62"/>
  <c r="Q62"/>
  <c r="T62"/>
  <c r="S159" i="9"/>
  <c r="T159"/>
  <c r="G155"/>
  <c r="S155"/>
  <c r="T155"/>
  <c r="L67" i="3"/>
  <c r="R62" i="4"/>
  <c r="S160" i="8"/>
  <c r="T160"/>
  <c r="G156"/>
  <c r="S156"/>
  <c r="T156"/>
  <c r="S160" i="4"/>
  <c r="T160"/>
  <c r="M67" i="11"/>
  <c r="R63"/>
  <c r="T63"/>
  <c r="K63"/>
  <c r="L63"/>
  <c r="J63"/>
  <c r="I63"/>
  <c r="I62"/>
  <c r="J62"/>
  <c r="L62"/>
  <c r="Q67"/>
  <c r="P67"/>
  <c r="I65"/>
  <c r="J65"/>
  <c r="S156" i="10"/>
  <c r="T156"/>
  <c r="O63" i="11"/>
  <c r="I67" i="3"/>
  <c r="S156" i="4"/>
  <c r="T156"/>
  <c r="S63" i="3"/>
  <c r="P63"/>
  <c r="T63"/>
  <c r="Q63"/>
  <c r="S62" i="4"/>
  <c r="T62"/>
  <c r="Q67" i="3"/>
  <c r="S67"/>
  <c r="T67"/>
  <c r="P67"/>
  <c r="S63" i="11"/>
  <c r="M63"/>
  <c r="P63"/>
  <c r="Q63"/>
  <c r="J61"/>
  <c r="I61"/>
  <c r="L63" i="3"/>
  <c r="J63"/>
  <c r="I63"/>
  <c r="M63"/>
  <c r="G56" i="11"/>
  <c r="I56"/>
  <c r="H20" i="1"/>
  <c r="I20"/>
  <c r="G30" i="11"/>
  <c r="H16" i="1"/>
  <c r="I16"/>
  <c r="M56" i="11"/>
  <c r="G10"/>
  <c r="J10"/>
  <c r="I10"/>
  <c r="J30"/>
  <c r="M10"/>
  <c r="J56"/>
  <c r="L56"/>
  <c r="L30"/>
  <c r="H12" i="1"/>
  <c r="I12"/>
  <c r="I30" i="11"/>
  <c r="L10"/>
  <c r="M30"/>
</calcChain>
</file>

<file path=xl/sharedStrings.xml><?xml version="1.0" encoding="utf-8"?>
<sst xmlns="http://schemas.openxmlformats.org/spreadsheetml/2006/main" count="1340" uniqueCount="716">
  <si>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</si>
  <si>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</si>
  <si>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</si>
  <si>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</si>
  <si>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</si>
  <si>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</si>
  <si>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</si>
  <si>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</si>
  <si>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</si>
  <si>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</si>
  <si>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</si>
  <si>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</si>
  <si>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</si>
  <si>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</si>
  <si>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</si>
  <si>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</si>
  <si>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</si>
  <si>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</si>
  <si>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</si>
  <si>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</si>
  <si>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</si>
  <si>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</si>
  <si>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</si>
  <si>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</si>
  <si>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</si>
  <si>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</si>
  <si>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</si>
  <si>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</si>
  <si>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</si>
  <si>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</si>
  <si>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</si>
  <si>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</si>
  <si>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</si>
  <si>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</si>
  <si>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</si>
  <si>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</si>
  <si>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</si>
  <si>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</si>
  <si>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</si>
  <si>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</si>
  <si>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</si>
  <si>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</si>
  <si>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</si>
  <si>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</si>
  <si>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</si>
  <si>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</si>
  <si>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</si>
  <si>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</si>
  <si>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</si>
  <si>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</si>
  <si>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</si>
  <si>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</si>
  <si>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</si>
  <si>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</si>
  <si>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</si>
  <si>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</si>
  <si>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</si>
  <si>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</si>
  <si>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</si>
  <si>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</si>
  <si>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</si>
  <si>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</si>
  <si>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</si>
  <si>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</si>
  <si>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</si>
  <si>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</si>
  <si>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</si>
  <si>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</si>
  <si>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</si>
  <si>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</si>
  <si>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</si>
  <si>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</si>
  <si>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</si>
  <si>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</si>
  <si>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</si>
  <si>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</si>
  <si>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</si>
  <si>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</si>
  <si>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</si>
  <si>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</si>
  <si>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</si>
  <si>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</si>
  <si>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</si>
  <si>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</si>
  <si>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</si>
  <si>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</si>
  <si>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</si>
  <si>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</si>
  <si>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</si>
  <si>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</si>
  <si>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</si>
  <si>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</si>
  <si>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</si>
  <si>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</si>
  <si>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</si>
  <si>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</si>
  <si>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</si>
  <si>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</si>
  <si>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</si>
  <si>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</si>
  <si>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</si>
  <si>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</si>
  <si>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</si>
  <si>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</si>
  <si>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</si>
  <si>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</si>
  <si>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</si>
  <si>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</si>
  <si>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</si>
  <si>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</si>
  <si>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</si>
  <si>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</si>
  <si>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</si>
  <si>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</si>
  <si>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</si>
  <si>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</si>
  <si>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</si>
  <si>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</si>
  <si>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</si>
  <si>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</si>
  <si>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</si>
  <si>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</si>
  <si>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</si>
  <si>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</si>
  <si>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</si>
  <si>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</si>
  <si>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</si>
  <si>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</si>
  <si>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</si>
  <si>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</si>
  <si>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</si>
  <si>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</si>
  <si>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</si>
  <si>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</si>
  <si>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</si>
  <si>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</si>
  <si>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</si>
  <si>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</si>
  <si>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</si>
  <si>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</si>
  <si>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</si>
  <si>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</si>
  <si>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</si>
  <si>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</si>
  <si>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</si>
  <si>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</si>
  <si>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</si>
  <si>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</si>
  <si>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</si>
  <si>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</si>
  <si>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</si>
  <si>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</si>
  <si>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</si>
  <si>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</si>
  <si>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</si>
  <si>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</si>
  <si>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</si>
  <si>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</si>
  <si>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</si>
  <si>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</si>
  <si>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</si>
  <si>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</si>
  <si>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</si>
  <si>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</si>
  <si>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</si>
  <si>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</si>
  <si>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</si>
  <si>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</si>
  <si>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</si>
  <si>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</si>
  <si>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</si>
  <si>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</si>
  <si>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</si>
  <si>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</si>
  <si>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</si>
  <si>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</si>
  <si>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</si>
  <si>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</si>
  <si>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</si>
  <si>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</si>
  <si>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</si>
  <si>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</si>
  <si>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</si>
  <si>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</si>
  <si>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</si>
  <si>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</si>
  <si>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</si>
  <si>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</si>
  <si>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</si>
  <si>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</si>
  <si>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</si>
  <si>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</si>
  <si>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</si>
  <si>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</si>
  <si>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</si>
  <si>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</si>
  <si>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</si>
  <si>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</si>
  <si>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</si>
  <si>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</si>
  <si>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</si>
  <si>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</si>
  <si>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</si>
  <si>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</si>
  <si>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</si>
  <si>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</si>
  <si>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</si>
  <si>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</si>
  <si>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</si>
  <si>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</si>
  <si>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</si>
  <si>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</si>
  <si>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</si>
  <si>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</si>
  <si>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</si>
  <si>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</si>
  <si>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</si>
  <si>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</si>
  <si>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</si>
  <si>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</si>
  <si>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</si>
  <si>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</si>
  <si>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</si>
  <si>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</si>
  <si>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</si>
  <si>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</si>
  <si>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</si>
  <si>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</si>
  <si>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</si>
  <si>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</si>
  <si>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</si>
  <si>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</si>
  <si>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</si>
  <si>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</si>
  <si>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</si>
  <si>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</si>
  <si>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</si>
  <si>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</si>
  <si>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</si>
  <si>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</si>
  <si>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</si>
  <si>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</si>
  <si>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</si>
  <si>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</si>
  <si>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</si>
  <si>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</si>
  <si>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</si>
  <si>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</si>
  <si>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</si>
  <si>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</si>
  <si>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</si>
  <si>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</si>
  <si>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</si>
  <si>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</si>
  <si>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</si>
  <si>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</si>
  <si>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</si>
  <si>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</si>
  <si>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</si>
  <si>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</si>
  <si>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</si>
  <si>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</si>
  <si>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</si>
  <si>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</si>
  <si>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</si>
  <si>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</si>
  <si>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</si>
  <si>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</si>
  <si>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</si>
  <si>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</si>
  <si>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</si>
  <si>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</si>
  <si>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</si>
  <si>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</si>
  <si>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</si>
  <si>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</si>
  <si>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</si>
  <si>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</si>
  <si>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</si>
  <si>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</si>
  <si>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</si>
  <si>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</si>
  <si>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</si>
  <si>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</si>
  <si>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</si>
  <si>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</si>
  <si>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</si>
  <si>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</si>
  <si>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</si>
  <si>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</si>
  <si>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</si>
  <si>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</si>
  <si>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</si>
  <si>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</si>
  <si>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</si>
  <si>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</si>
  <si>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</si>
  <si>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</si>
  <si>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</si>
  <si>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</si>
  <si>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</si>
  <si>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</si>
  <si>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</si>
  <si>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</si>
  <si>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</si>
  <si>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</si>
  <si>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</si>
  <si>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</si>
  <si>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</si>
  <si>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</si>
  <si>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</si>
  <si>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</si>
  <si>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</si>
  <si>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</si>
  <si>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</si>
  <si>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</si>
  <si>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</si>
  <si>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</si>
  <si>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</si>
  <si>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</si>
  <si>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</si>
  <si>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</si>
  <si>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</si>
  <si>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</si>
  <si>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</si>
  <si>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</si>
  <si>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</si>
  <si>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</si>
  <si>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</si>
  <si>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</si>
  <si>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</si>
  <si>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</si>
  <si>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</si>
  <si>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</si>
  <si>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</si>
  <si>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</si>
  <si>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</si>
  <si>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</si>
  <si>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</si>
  <si>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</si>
  <si>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</si>
  <si>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</si>
  <si>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</si>
  <si>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</si>
  <si>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</si>
  <si>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</si>
  <si>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</si>
  <si>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</si>
  <si>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</si>
  <si>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</si>
  <si>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</si>
  <si>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</si>
  <si>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</si>
  <si>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</si>
  <si>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</si>
  <si>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</si>
  <si>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</si>
  <si>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</si>
  <si>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</si>
  <si>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</si>
  <si>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</si>
  <si>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</si>
  <si>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</si>
  <si>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</si>
  <si>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</si>
  <si>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</si>
  <si>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</si>
  <si>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</si>
  <si>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</si>
  <si>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</si>
  <si>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</si>
  <si>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</si>
  <si>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</si>
  <si>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</si>
  <si>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</si>
  <si>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</si>
  <si>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</si>
  <si>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</si>
  <si>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</si>
  <si>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</si>
  <si>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</si>
  <si>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</si>
  <si>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</si>
  <si>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</si>
  <si>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</si>
  <si>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</si>
  <si>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</si>
  <si>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</si>
  <si>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</si>
  <si>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</si>
  <si>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</si>
  <si>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</si>
  <si>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</si>
  <si>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</si>
  <si>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</si>
  <si>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</si>
  <si>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</si>
  <si>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</si>
  <si>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</si>
  <si>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</si>
  <si>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</si>
  <si>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</si>
  <si>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</si>
  <si>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</si>
  <si>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</si>
  <si>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</si>
  <si>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</si>
  <si>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</si>
  <si>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</si>
  <si>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</si>
  <si>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</si>
  <si>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</si>
  <si>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</si>
  <si>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</si>
  <si>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</si>
  <si>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</si>
  <si>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</si>
  <si>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</si>
  <si>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</si>
  <si>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</si>
  <si>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</si>
  <si>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</si>
  <si>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</si>
  <si>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</si>
  <si>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</si>
  <si>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</si>
  <si>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</si>
  <si>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</si>
  <si>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</si>
  <si>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</si>
  <si>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</si>
  <si>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</si>
  <si>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</si>
  <si>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</si>
  <si>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</si>
  <si>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</si>
  <si>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</si>
  <si>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</si>
  <si>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</si>
  <si>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</si>
  <si>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</si>
  <si>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</si>
  <si>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</si>
  <si>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</si>
  <si>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</si>
  <si>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</si>
  <si>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</si>
  <si>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</si>
  <si>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</si>
  <si>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</si>
  <si>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</si>
  <si>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</si>
  <si>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</si>
  <si>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</si>
  <si>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</si>
  <si>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</si>
  <si>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</si>
  <si>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</si>
  <si>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</si>
  <si>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</si>
  <si>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</si>
  <si>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</si>
  <si>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</si>
  <si>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</si>
  <si>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</si>
  <si>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</si>
  <si>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</si>
  <si>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</si>
  <si>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</si>
  <si>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</si>
  <si>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</si>
  <si>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</si>
  <si>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</si>
  <si>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</si>
  <si>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</si>
  <si>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</si>
  <si>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</si>
  <si>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</si>
  <si>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</si>
  <si>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</si>
  <si>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</si>
  <si>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</si>
  <si>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</si>
  <si>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</si>
  <si>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</si>
  <si>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</si>
  <si>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</si>
  <si>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</si>
  <si>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</si>
  <si>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</si>
  <si>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</si>
  <si>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</si>
  <si>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</si>
  <si>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</si>
  <si>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</si>
  <si>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</si>
  <si>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</si>
  <si>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</si>
  <si>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</si>
  <si>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</si>
  <si>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</si>
  <si>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</si>
  <si>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</si>
  <si>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</si>
  <si>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</si>
  <si>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</si>
  <si>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</si>
  <si>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</si>
  <si>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</si>
  <si>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</si>
  <si>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</si>
  <si>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</si>
  <si>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</si>
  <si>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</si>
  <si>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</si>
  <si>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</si>
  <si>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</si>
  <si>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</si>
  <si>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</si>
  <si>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</si>
  <si>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</si>
  <si>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</si>
  <si>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</si>
  <si>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</si>
  <si>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</si>
  <si>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</si>
  <si>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</si>
  <si>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</si>
  <si>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</si>
  <si>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</si>
  <si>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</si>
  <si>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</si>
  <si>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</si>
  <si>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</si>
  <si>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</si>
  <si>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</si>
  <si>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</si>
  <si>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</si>
  <si>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</si>
  <si>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</si>
  <si>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</si>
  <si>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</si>
  <si>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</si>
  <si>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</si>
  <si>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</si>
  <si>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</si>
  <si>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</si>
  <si>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</si>
  <si>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</si>
  <si>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</si>
  <si>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</si>
  <si>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</si>
  <si>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</si>
  <si>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</si>
  <si>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</si>
  <si>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</si>
  <si>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</si>
  <si>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</si>
  <si>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</si>
  <si>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</si>
  <si>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</si>
  <si>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</si>
  <si>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</si>
  <si>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</si>
  <si>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</si>
  <si>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</si>
  <si>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</si>
  <si>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</si>
  <si>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</si>
  <si>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</si>
  <si>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</si>
  <si>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</si>
  <si>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</si>
  <si>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</si>
  <si>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</si>
  <si>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</si>
  <si>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</si>
  <si>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</si>
  <si>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</si>
  <si>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</si>
  <si>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</si>
  <si>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</si>
  <si>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</si>
  <si>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</si>
  <si>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</si>
  <si>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</si>
  <si>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</si>
  <si>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</si>
  <si>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</si>
  <si>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</si>
  <si>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</si>
  <si>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</si>
  <si>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</si>
  <si>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</si>
  <si>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</si>
  <si>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</si>
  <si>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</si>
  <si>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</si>
  <si>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</si>
  <si>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</si>
  <si>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</si>
  <si>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</si>
  <si>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</si>
  <si>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</si>
  <si>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</si>
  <si>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</si>
  <si>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</si>
  <si>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</si>
  <si>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</si>
  <si>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</si>
  <si>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</si>
  <si>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</si>
  <si>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</si>
  <si>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</si>
  <si>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</si>
  <si>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</si>
  <si>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</si>
  <si>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</si>
  <si>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</si>
  <si>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</si>
  <si>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</si>
  <si>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</si>
  <si>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</si>
  <si>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</si>
  <si>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</si>
  <si>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</si>
  <si>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</si>
  <si>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</si>
  <si>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</si>
  <si>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</si>
  <si>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</si>
  <si>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</si>
  <si>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</si>
  <si>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</si>
  <si>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</si>
  <si>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</si>
  <si>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</si>
  <si>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</si>
  <si>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</si>
  <si>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</si>
  <si>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</si>
  <si>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</si>
  <si>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</si>
  <si>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</si>
  <si>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</si>
  <si>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</si>
  <si>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</si>
  <si>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</si>
  <si>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</si>
  <si>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</si>
  <si>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</si>
  <si>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</si>
  <si>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</si>
  <si>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</si>
  <si>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</si>
  <si>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</si>
  <si>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</si>
  <si>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</si>
  <si>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</si>
  <si>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</si>
  <si>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</si>
  <si>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</si>
  <si>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</si>
  <si>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</si>
  <si>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</si>
  <si>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</si>
  <si>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</si>
  <si>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</si>
  <si>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</si>
  <si>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</si>
  <si>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</si>
  <si>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</si>
  <si>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</si>
  <si>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</si>
  <si>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</si>
  <si>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</si>
  <si>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</si>
  <si>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</si>
  <si>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</si>
  <si>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</si>
  <si>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</si>
  <si>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</si>
  <si>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</si>
  <si>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</si>
  <si>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</si>
  <si>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</si>
  <si>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</si>
  <si>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</si>
  <si>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</si>
  <si>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</si>
  <si>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</si>
  <si>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</si>
  <si>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</si>
  <si>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</si>
  <si>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</si>
  <si>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</si>
  <si>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</si>
  <si>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</si>
  <si>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</si>
  <si>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</si>
  <si>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</si>
  <si>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</si>
  <si>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</si>
  <si>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</si>
  <si>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</si>
  <si>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</si>
  <si>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</si>
  <si>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</si>
  <si>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</si>
  <si>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</si>
  <si>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</si>
  <si>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</si>
  <si>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</si>
  <si>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</si>
  <si>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</si>
  <si>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Analitika Januar 2015</t>
  </si>
</sst>
</file>

<file path=xl/styles.xml><?xml version="1.0" encoding="utf-8"?>
<styleSheet xmlns="http://schemas.openxmlformats.org/spreadsheetml/2006/main">
  <numFmts count="3">
    <numFmt numFmtId="164" formatCode="#,##0.0,,"/>
    <numFmt numFmtId="165" formatCode="0.0%"/>
    <numFmt numFmtId="166" formatCode="#,##0.0"/>
  </numFmts>
  <fonts count="3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sz val="9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1" fillId="0" borderId="0" applyFont="0" applyFill="0" applyBorder="0" applyAlignment="0" applyProtection="0"/>
    <xf numFmtId="0" fontId="31" fillId="0" borderId="0"/>
  </cellStyleXfs>
  <cellXfs count="41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1" fillId="5" borderId="0" xfId="0" applyFont="1" applyFill="1"/>
    <xf numFmtId="0" fontId="0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wrapText="1"/>
    </xf>
    <xf numFmtId="0" fontId="7" fillId="5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wrapText="1" indent="1"/>
    </xf>
    <xf numFmtId="0" fontId="7" fillId="5" borderId="0" xfId="0" applyFont="1" applyFill="1" applyAlignment="1">
      <alignment horizontal="left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2"/>
    </xf>
    <xf numFmtId="0" fontId="9" fillId="5" borderId="0" xfId="0" applyFont="1" applyFill="1" applyAlignment="1">
      <alignment horizontal="left" wrapText="1" indent="2"/>
    </xf>
    <xf numFmtId="0" fontId="6" fillId="4" borderId="0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 indent="2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 wrapText="1" indent="2"/>
    </xf>
    <xf numFmtId="0" fontId="6" fillId="4" borderId="0" xfId="0" applyFont="1" applyFill="1" applyBorder="1" applyAlignment="1" applyProtection="1">
      <alignment horizontal="justify" vertical="top" wrapText="1"/>
    </xf>
    <xf numFmtId="0" fontId="7" fillId="5" borderId="0" xfId="0" applyFont="1" applyFill="1" applyAlignment="1">
      <alignment horizontal="justify" vertical="top" wrapText="1"/>
    </xf>
    <xf numFmtId="0" fontId="8" fillId="4" borderId="0" xfId="0" applyFont="1" applyFill="1" applyBorder="1" applyAlignment="1" applyProtection="1">
      <alignment horizontal="left" vertical="top" wrapText="1" indent="1"/>
    </xf>
    <xf numFmtId="0" fontId="9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8" fillId="4" borderId="6" xfId="0" applyFont="1" applyFill="1" applyBorder="1" applyAlignment="1" applyProtection="1">
      <alignment horizontal="left" vertical="top" wrapText="1" indent="1"/>
    </xf>
    <xf numFmtId="0" fontId="9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1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6" xfId="0" applyFont="1" applyFill="1" applyBorder="1"/>
    <xf numFmtId="0" fontId="9" fillId="2" borderId="12" xfId="0" applyFont="1" applyFill="1" applyBorder="1"/>
    <xf numFmtId="0" fontId="8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9" fillId="5" borderId="6" xfId="0" applyFont="1" applyFill="1" applyBorder="1" applyAlignment="1">
      <alignment horizontal="left" wrapText="1" indent="2"/>
    </xf>
    <xf numFmtId="0" fontId="1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0" fillId="3" borderId="14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2" fillId="3" borderId="25" xfId="0" applyNumberFormat="1" applyFont="1" applyFill="1" applyBorder="1" applyAlignment="1">
      <alignment horizontal="center" vertical="center"/>
    </xf>
    <xf numFmtId="164" fontId="22" fillId="3" borderId="26" xfId="0" applyNumberFormat="1" applyFont="1" applyFill="1" applyBorder="1" applyAlignment="1">
      <alignment horizontal="center" vertical="center"/>
    </xf>
    <xf numFmtId="164" fontId="22" fillId="3" borderId="33" xfId="0" applyNumberFormat="1" applyFont="1" applyFill="1" applyBorder="1" applyAlignment="1">
      <alignment horizontal="center" vertical="center"/>
    </xf>
    <xf numFmtId="164" fontId="22" fillId="3" borderId="34" xfId="0" applyNumberFormat="1" applyFont="1" applyFill="1" applyBorder="1" applyAlignment="1">
      <alignment horizontal="center" vertical="center"/>
    </xf>
    <xf numFmtId="164" fontId="22" fillId="3" borderId="30" xfId="0" applyNumberFormat="1" applyFont="1" applyFill="1" applyBorder="1" applyAlignment="1">
      <alignment horizontal="center" vertical="center"/>
    </xf>
    <xf numFmtId="164" fontId="22" fillId="3" borderId="3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left" vertical="top" wrapText="1" indent="1"/>
    </xf>
    <xf numFmtId="0" fontId="9" fillId="5" borderId="36" xfId="0" applyFont="1" applyFill="1" applyBorder="1" applyAlignment="1">
      <alignment horizontal="left" vertical="top" wrapText="1" indent="1"/>
    </xf>
    <xf numFmtId="0" fontId="9" fillId="2" borderId="36" xfId="0" applyFont="1" applyFill="1" applyBorder="1"/>
    <xf numFmtId="0" fontId="9" fillId="5" borderId="0" xfId="0" applyFont="1" applyFill="1" applyBorder="1" applyAlignment="1">
      <alignment horizontal="left" vertical="top" wrapText="1" indent="1"/>
    </xf>
    <xf numFmtId="164" fontId="20" fillId="4" borderId="14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left" indent="2"/>
    </xf>
    <xf numFmtId="0" fontId="2" fillId="3" borderId="38" xfId="0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20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4" fillId="3" borderId="4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4" fontId="25" fillId="9" borderId="21" xfId="0" applyNumberFormat="1" applyFont="1" applyFill="1" applyBorder="1" applyAlignment="1">
      <alignment horizontal="center"/>
    </xf>
    <xf numFmtId="165" fontId="25" fillId="9" borderId="23" xfId="0" applyNumberFormat="1" applyFont="1" applyFill="1" applyBorder="1" applyAlignment="1">
      <alignment horizontal="center"/>
    </xf>
    <xf numFmtId="164" fontId="4" fillId="9" borderId="37" xfId="0" applyNumberFormat="1" applyFont="1" applyFill="1" applyBorder="1" applyAlignment="1">
      <alignment horizontal="center"/>
    </xf>
    <xf numFmtId="165" fontId="4" fillId="9" borderId="39" xfId="0" applyNumberFormat="1" applyFont="1" applyFill="1" applyBorder="1" applyAlignment="1">
      <alignment horizontal="center"/>
    </xf>
    <xf numFmtId="164" fontId="27" fillId="8" borderId="13" xfId="0" applyNumberFormat="1" applyFont="1" applyFill="1" applyBorder="1" applyAlignment="1">
      <alignment horizontal="center"/>
    </xf>
    <xf numFmtId="165" fontId="27" fillId="8" borderId="15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vertical="center"/>
    </xf>
    <xf numFmtId="164" fontId="1" fillId="2" borderId="43" xfId="0" applyNumberFormat="1" applyFont="1" applyFill="1" applyBorder="1" applyAlignment="1">
      <alignment vertical="center"/>
    </xf>
    <xf numFmtId="164" fontId="26" fillId="9" borderId="13" xfId="0" applyNumberFormat="1" applyFont="1" applyFill="1" applyBorder="1" applyAlignment="1">
      <alignment horizontal="center"/>
    </xf>
    <xf numFmtId="165" fontId="26" fillId="9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/>
    </xf>
    <xf numFmtId="165" fontId="25" fillId="8" borderId="15" xfId="0" applyNumberFormat="1" applyFont="1" applyFill="1" applyBorder="1" applyAlignment="1">
      <alignment horizontal="center"/>
    </xf>
    <xf numFmtId="164" fontId="24" fillId="8" borderId="13" xfId="0" applyNumberFormat="1" applyFont="1" applyFill="1" applyBorder="1" applyAlignment="1">
      <alignment horizontal="center" vertical="center"/>
    </xf>
    <xf numFmtId="165" fontId="24" fillId="8" borderId="15" xfId="0" applyNumberFormat="1" applyFont="1" applyFill="1" applyBorder="1" applyAlignment="1">
      <alignment horizontal="center" vertical="center"/>
    </xf>
    <xf numFmtId="164" fontId="25" fillId="9" borderId="21" xfId="0" applyNumberFormat="1" applyFont="1" applyFill="1" applyBorder="1" applyAlignment="1">
      <alignment horizontal="center" vertical="center"/>
    </xf>
    <xf numFmtId="165" fontId="25" fillId="9" borderId="2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5" fillId="9" borderId="24" xfId="0" applyNumberFormat="1" applyFont="1" applyFill="1" applyBorder="1" applyAlignment="1">
      <alignment horizontal="center" vertical="center"/>
    </xf>
    <xf numFmtId="165" fontId="25" fillId="9" borderId="26" xfId="0" applyNumberFormat="1" applyFont="1" applyFill="1" applyBorder="1" applyAlignment="1">
      <alignment horizontal="center" vertical="center"/>
    </xf>
    <xf numFmtId="164" fontId="25" fillId="9" borderId="27" xfId="0" applyNumberFormat="1" applyFont="1" applyFill="1" applyBorder="1" applyAlignment="1">
      <alignment horizontal="center" vertical="center"/>
    </xf>
    <xf numFmtId="165" fontId="25" fillId="9" borderId="29" xfId="0" applyNumberFormat="1" applyFont="1" applyFill="1" applyBorder="1" applyAlignment="1">
      <alignment horizontal="center" vertical="center"/>
    </xf>
    <xf numFmtId="164" fontId="24" fillId="4" borderId="13" xfId="0" applyNumberFormat="1" applyFont="1" applyFill="1" applyBorder="1" applyAlignment="1">
      <alignment horizontal="center" vertical="center"/>
    </xf>
    <xf numFmtId="165" fontId="24" fillId="4" borderId="15" xfId="0" applyNumberFormat="1" applyFont="1" applyFill="1" applyBorder="1" applyAlignment="1">
      <alignment horizontal="center" vertical="center"/>
    </xf>
    <xf numFmtId="164" fontId="24" fillId="9" borderId="13" xfId="0" applyNumberFormat="1" applyFont="1" applyFill="1" applyBorder="1" applyAlignment="1">
      <alignment horizontal="center" vertical="center"/>
    </xf>
    <xf numFmtId="165" fontId="24" fillId="9" borderId="1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2" fillId="4" borderId="19" xfId="0" applyNumberFormat="1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4" fontId="2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8" fillId="2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165" fontId="1" fillId="3" borderId="7" xfId="0" applyNumberFormat="1" applyFont="1" applyFill="1" applyBorder="1" applyAlignment="1" applyProtection="1">
      <alignment vertical="center"/>
      <protection hidden="1"/>
    </xf>
    <xf numFmtId="0" fontId="16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6" fillId="3" borderId="48" xfId="0" applyFont="1" applyFill="1" applyBorder="1" applyAlignment="1" applyProtection="1">
      <alignment horizontal="center" vertical="top"/>
      <protection hidden="1"/>
    </xf>
    <xf numFmtId="0" fontId="16" fillId="3" borderId="55" xfId="0" applyFont="1" applyFill="1" applyBorder="1" applyAlignment="1" applyProtection="1">
      <alignment horizontal="center" vertical="top"/>
      <protection hidden="1"/>
    </xf>
    <xf numFmtId="0" fontId="16" fillId="3" borderId="5" xfId="0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164" fontId="20" fillId="4" borderId="14" xfId="0" applyNumberFormat="1" applyFont="1" applyFill="1" applyBorder="1" applyAlignment="1" applyProtection="1">
      <alignment horizontal="center" vertical="center"/>
      <protection hidden="1"/>
    </xf>
    <xf numFmtId="164" fontId="27" fillId="8" borderId="14" xfId="0" applyNumberFormat="1" applyFont="1" applyFill="1" applyBorder="1" applyAlignment="1" applyProtection="1">
      <alignment horizontal="center" vertical="center"/>
      <protection hidden="1"/>
    </xf>
    <xf numFmtId="165" fontId="27" fillId="8" borderId="14" xfId="1" applyNumberFormat="1" applyFont="1" applyFill="1" applyBorder="1" applyAlignment="1" applyProtection="1">
      <alignment horizontal="center" vertical="center"/>
      <protection hidden="1"/>
    </xf>
    <xf numFmtId="165" fontId="27" fillId="8" borderId="46" xfId="1" applyNumberFormat="1" applyFont="1" applyFill="1" applyBorder="1" applyAlignment="1" applyProtection="1">
      <alignment horizontal="center" vertical="center"/>
      <protection hidden="1"/>
    </xf>
    <xf numFmtId="164" fontId="20" fillId="4" borderId="57" xfId="0" applyNumberFormat="1" applyFont="1" applyFill="1" applyBorder="1" applyAlignment="1" applyProtection="1">
      <alignment horizontal="center" vertical="center"/>
      <protection hidden="1"/>
    </xf>
    <xf numFmtId="165" fontId="27" fillId="8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3" borderId="0" xfId="0" applyNumberFormat="1" applyFont="1" applyFill="1" applyBorder="1" applyAlignment="1" applyProtection="1">
      <alignment horizontal="center" vertical="center"/>
      <protection hidden="1"/>
    </xf>
    <xf numFmtId="165" fontId="4" fillId="3" borderId="0" xfId="1" applyNumberFormat="1" applyFont="1" applyFill="1" applyBorder="1" applyAlignment="1" applyProtection="1">
      <alignment horizontal="center" vertical="center"/>
      <protection hidden="1"/>
    </xf>
    <xf numFmtId="165" fontId="4" fillId="3" borderId="48" xfId="1" applyNumberFormat="1" applyFont="1" applyFill="1" applyBorder="1" applyAlignment="1" applyProtection="1">
      <alignment horizontal="center" vertical="center"/>
      <protection hidden="1"/>
    </xf>
    <xf numFmtId="164" fontId="2" fillId="2" borderId="55" xfId="0" applyNumberFormat="1" applyFont="1" applyFill="1" applyBorder="1" applyAlignment="1" applyProtection="1">
      <alignment horizontal="center" vertical="center"/>
      <protection hidden="1"/>
    </xf>
    <xf numFmtId="165" fontId="4" fillId="3" borderId="5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2" fillId="3" borderId="25" xfId="0" applyNumberFormat="1" applyFont="1" applyFill="1" applyBorder="1" applyAlignment="1" applyProtection="1">
      <alignment horizontal="center" vertical="center"/>
      <protection hidden="1"/>
    </xf>
    <xf numFmtId="164" fontId="25" fillId="9" borderId="25" xfId="0" applyNumberFormat="1" applyFont="1" applyFill="1" applyBorder="1" applyAlignment="1" applyProtection="1">
      <alignment horizontal="center" vertical="center"/>
      <protection hidden="1"/>
    </xf>
    <xf numFmtId="165" fontId="25" fillId="9" borderId="25" xfId="1" applyNumberFormat="1" applyFont="1" applyFill="1" applyBorder="1" applyAlignment="1" applyProtection="1">
      <alignment horizontal="center" vertical="center"/>
      <protection hidden="1"/>
    </xf>
    <xf numFmtId="165" fontId="25" fillId="9" borderId="50" xfId="1" applyNumberFormat="1" applyFont="1" applyFill="1" applyBorder="1" applyAlignment="1" applyProtection="1">
      <alignment horizontal="center" vertical="center"/>
      <protection hidden="1"/>
    </xf>
    <xf numFmtId="164" fontId="22" fillId="3" borderId="59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9" borderId="14" xfId="0" applyNumberFormat="1" applyFont="1" applyFill="1" applyBorder="1" applyAlignment="1" applyProtection="1">
      <alignment horizontal="center" vertical="center"/>
      <protection hidden="1"/>
    </xf>
    <xf numFmtId="165" fontId="24" fillId="9" borderId="14" xfId="1" applyNumberFormat="1" applyFont="1" applyFill="1" applyBorder="1" applyAlignment="1" applyProtection="1">
      <alignment horizontal="center" vertical="center"/>
      <protection hidden="1"/>
    </xf>
    <xf numFmtId="165" fontId="24" fillId="9" borderId="46" xfId="1" applyNumberFormat="1" applyFont="1" applyFill="1" applyBorder="1" applyAlignment="1" applyProtection="1">
      <alignment horizontal="center" vertical="center"/>
      <protection hidden="1"/>
    </xf>
    <xf numFmtId="164" fontId="1" fillId="3" borderId="57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1" applyNumberFormat="1" applyFont="1" applyFill="1" applyBorder="1" applyAlignment="1" applyProtection="1">
      <alignment horizontal="center" vertical="center"/>
      <protection hidden="1"/>
    </xf>
    <xf numFmtId="164" fontId="22" fillId="3" borderId="30" xfId="0" applyNumberFormat="1" applyFont="1" applyFill="1" applyBorder="1" applyAlignment="1" applyProtection="1">
      <alignment horizontal="center" vertical="center"/>
      <protection hidden="1"/>
    </xf>
    <xf numFmtId="164" fontId="25" fillId="9" borderId="30" xfId="0" applyNumberFormat="1" applyFont="1" applyFill="1" applyBorder="1" applyAlignment="1" applyProtection="1">
      <alignment horizontal="center" vertical="center"/>
      <protection hidden="1"/>
    </xf>
    <xf numFmtId="165" fontId="25" fillId="9" borderId="30" xfId="1" applyNumberFormat="1" applyFont="1" applyFill="1" applyBorder="1" applyAlignment="1" applyProtection="1">
      <alignment horizontal="center" vertical="center"/>
      <protection hidden="1"/>
    </xf>
    <xf numFmtId="165" fontId="25" fillId="9" borderId="49" xfId="1" applyNumberFormat="1" applyFont="1" applyFill="1" applyBorder="1" applyAlignment="1" applyProtection="1">
      <alignment horizontal="center" vertical="center"/>
      <protection hidden="1"/>
    </xf>
    <xf numFmtId="164" fontId="22" fillId="3" borderId="58" xfId="0" applyNumberFormat="1" applyFont="1" applyFill="1" applyBorder="1" applyAlignment="1" applyProtection="1">
      <alignment horizontal="center" vertical="center"/>
      <protection hidden="1"/>
    </xf>
    <xf numFmtId="165" fontId="25" fillId="9" borderId="31" xfId="1" applyNumberFormat="1" applyFont="1" applyFill="1" applyBorder="1" applyAlignment="1" applyProtection="1">
      <alignment horizontal="center" vertical="center"/>
      <protection hidden="1"/>
    </xf>
    <xf numFmtId="164" fontId="22" fillId="3" borderId="33" xfId="0" applyNumberFormat="1" applyFont="1" applyFill="1" applyBorder="1" applyAlignment="1" applyProtection="1">
      <alignment horizontal="center" vertical="center"/>
      <protection hidden="1"/>
    </xf>
    <xf numFmtId="164" fontId="25" fillId="9" borderId="33" xfId="0" applyNumberFormat="1" applyFont="1" applyFill="1" applyBorder="1" applyAlignment="1" applyProtection="1">
      <alignment horizontal="center" vertical="center"/>
      <protection hidden="1"/>
    </xf>
    <xf numFmtId="165" fontId="25" fillId="9" borderId="33" xfId="1" applyNumberFormat="1" applyFont="1" applyFill="1" applyBorder="1" applyAlignment="1" applyProtection="1">
      <alignment horizontal="center" vertical="center"/>
      <protection hidden="1"/>
    </xf>
    <xf numFmtId="165" fontId="25" fillId="9" borderId="51" xfId="1" applyNumberFormat="1" applyFont="1" applyFill="1" applyBorder="1" applyAlignment="1" applyProtection="1">
      <alignment horizontal="center" vertical="center"/>
      <protection hidden="1"/>
    </xf>
    <xf numFmtId="164" fontId="22" fillId="3" borderId="60" xfId="0" applyNumberFormat="1" applyFont="1" applyFill="1" applyBorder="1" applyAlignment="1" applyProtection="1">
      <alignment horizontal="center" vertical="center"/>
      <protection hidden="1"/>
    </xf>
    <xf numFmtId="165" fontId="25" fillId="9" borderId="34" xfId="1" applyNumberFormat="1" applyFont="1" applyFill="1" applyBorder="1" applyAlignment="1" applyProtection="1">
      <alignment horizontal="center" vertical="center"/>
      <protection hidden="1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165" fontId="4" fillId="3" borderId="9" xfId="1" applyNumberFormat="1" applyFont="1" applyFill="1" applyBorder="1" applyAlignment="1" applyProtection="1">
      <alignment horizontal="center" vertical="center"/>
      <protection hidden="1"/>
    </xf>
    <xf numFmtId="165" fontId="4" fillId="3" borderId="52" xfId="1" applyNumberFormat="1" applyFont="1" applyFill="1" applyBorder="1" applyAlignment="1" applyProtection="1">
      <alignment horizontal="center" vertical="center"/>
      <protection hidden="1"/>
    </xf>
    <xf numFmtId="164" fontId="2" fillId="2" borderId="61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1" applyNumberFormat="1" applyFont="1" applyFill="1" applyBorder="1" applyAlignment="1" applyProtection="1">
      <alignment horizontal="center" vertical="center"/>
      <protection hidden="1"/>
    </xf>
    <xf numFmtId="164" fontId="1" fillId="4" borderId="14" xfId="0" applyNumberFormat="1" applyFont="1" applyFill="1" applyBorder="1" applyAlignment="1" applyProtection="1">
      <alignment horizontal="center" vertical="center"/>
      <protection hidden="1"/>
    </xf>
    <xf numFmtId="164" fontId="24" fillId="8" borderId="14" xfId="0" applyNumberFormat="1" applyFont="1" applyFill="1" applyBorder="1" applyAlignment="1" applyProtection="1">
      <alignment horizontal="center" vertical="center"/>
      <protection hidden="1"/>
    </xf>
    <xf numFmtId="165" fontId="24" fillId="8" borderId="14" xfId="1" applyNumberFormat="1" applyFont="1" applyFill="1" applyBorder="1" applyAlignment="1" applyProtection="1">
      <alignment horizontal="center" vertical="center"/>
      <protection hidden="1"/>
    </xf>
    <xf numFmtId="165" fontId="24" fillId="8" borderId="46" xfId="1" applyNumberFormat="1" applyFont="1" applyFill="1" applyBorder="1" applyAlignment="1" applyProtection="1">
      <alignment horizontal="center" vertical="center"/>
      <protection hidden="1"/>
    </xf>
    <xf numFmtId="164" fontId="1" fillId="4" borderId="57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164" fontId="4" fillId="3" borderId="0" xfId="0" applyNumberFormat="1" applyFont="1" applyFill="1" applyBorder="1" applyAlignment="1" applyProtection="1">
      <alignment horizontal="center"/>
      <protection hidden="1"/>
    </xf>
    <xf numFmtId="165" fontId="4" fillId="3" borderId="0" xfId="1" applyNumberFormat="1" applyFont="1" applyFill="1" applyBorder="1" applyAlignment="1" applyProtection="1">
      <alignment horizontal="center"/>
      <protection hidden="1"/>
    </xf>
    <xf numFmtId="165" fontId="4" fillId="3" borderId="48" xfId="1" applyNumberFormat="1" applyFont="1" applyFill="1" applyBorder="1" applyAlignment="1" applyProtection="1">
      <alignment horizontal="center"/>
      <protection hidden="1"/>
    </xf>
    <xf numFmtId="164" fontId="2" fillId="2" borderId="55" xfId="0" applyNumberFormat="1" applyFont="1" applyFill="1" applyBorder="1" applyAlignment="1" applyProtection="1">
      <alignment horizontal="center"/>
      <protection hidden="1"/>
    </xf>
    <xf numFmtId="165" fontId="4" fillId="3" borderId="5" xfId="1" applyNumberFormat="1" applyFont="1" applyFill="1" applyBorder="1" applyAlignment="1" applyProtection="1">
      <alignment horizontal="center"/>
      <protection hidden="1"/>
    </xf>
    <xf numFmtId="164" fontId="20" fillId="3" borderId="14" xfId="0" applyNumberFormat="1" applyFont="1" applyFill="1" applyBorder="1" applyAlignment="1" applyProtection="1">
      <alignment horizontal="center" vertical="center"/>
      <protection hidden="1"/>
    </xf>
    <xf numFmtId="164" fontId="27" fillId="9" borderId="14" xfId="0" applyNumberFormat="1" applyFont="1" applyFill="1" applyBorder="1" applyAlignment="1" applyProtection="1">
      <alignment horizontal="center" vertical="center"/>
      <protection hidden="1"/>
    </xf>
    <xf numFmtId="165" fontId="27" fillId="9" borderId="14" xfId="1" applyNumberFormat="1" applyFont="1" applyFill="1" applyBorder="1" applyAlignment="1" applyProtection="1">
      <alignment horizontal="center" vertical="center"/>
      <protection hidden="1"/>
    </xf>
    <xf numFmtId="165" fontId="27" fillId="9" borderId="46" xfId="1" applyNumberFormat="1" applyFont="1" applyFill="1" applyBorder="1" applyAlignment="1" applyProtection="1">
      <alignment horizontal="center" vertical="center"/>
      <protection hidden="1"/>
    </xf>
    <xf numFmtId="164" fontId="20" fillId="3" borderId="57" xfId="0" applyNumberFormat="1" applyFont="1" applyFill="1" applyBorder="1" applyAlignment="1" applyProtection="1">
      <alignment horizontal="center" vertical="center"/>
      <protection hidden="1"/>
    </xf>
    <xf numFmtId="165" fontId="27" fillId="9" borderId="15" xfId="1" applyNumberFormat="1" applyFont="1" applyFill="1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left" indent="2"/>
      <protection hidden="1"/>
    </xf>
    <xf numFmtId="0" fontId="2" fillId="3" borderId="38" xfId="0" applyFont="1" applyFill="1" applyBorder="1" applyAlignment="1" applyProtection="1">
      <alignment vertical="center"/>
      <protection hidden="1"/>
    </xf>
    <xf numFmtId="164" fontId="2" fillId="3" borderId="38" xfId="0" applyNumberFormat="1" applyFont="1" applyFill="1" applyBorder="1" applyAlignment="1" applyProtection="1">
      <alignment horizontal="center"/>
      <protection hidden="1"/>
    </xf>
    <xf numFmtId="164" fontId="4" fillId="9" borderId="38" xfId="0" applyNumberFormat="1" applyFont="1" applyFill="1" applyBorder="1" applyAlignment="1" applyProtection="1">
      <alignment horizontal="center"/>
      <protection hidden="1"/>
    </xf>
    <xf numFmtId="165" fontId="4" fillId="9" borderId="38" xfId="1" applyNumberFormat="1" applyFont="1" applyFill="1" applyBorder="1" applyAlignment="1" applyProtection="1">
      <alignment horizontal="center"/>
      <protection hidden="1"/>
    </xf>
    <xf numFmtId="165" fontId="4" fillId="9" borderId="53" xfId="1" applyNumberFormat="1" applyFont="1" applyFill="1" applyBorder="1" applyAlignment="1" applyProtection="1">
      <alignment horizontal="center"/>
      <protection hidden="1"/>
    </xf>
    <xf numFmtId="164" fontId="2" fillId="3" borderId="62" xfId="0" applyNumberFormat="1" applyFont="1" applyFill="1" applyBorder="1" applyAlignment="1" applyProtection="1">
      <alignment horizontal="center"/>
      <protection hidden="1"/>
    </xf>
    <xf numFmtId="165" fontId="4" fillId="9" borderId="39" xfId="1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164" fontId="1" fillId="2" borderId="43" xfId="0" applyNumberFormat="1" applyFont="1" applyFill="1" applyBorder="1" applyAlignment="1" applyProtection="1">
      <alignment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164" fontId="24" fillId="8" borderId="13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5" fillId="9" borderId="21" xfId="0" applyNumberFormat="1" applyFont="1" applyFill="1" applyBorder="1" applyAlignment="1" applyProtection="1">
      <alignment horizontal="center" vertical="center"/>
      <protection hidden="1"/>
    </xf>
    <xf numFmtId="165" fontId="25" fillId="9" borderId="23" xfId="0" applyNumberFormat="1" applyFont="1" applyFill="1" applyBorder="1" applyAlignment="1" applyProtection="1">
      <alignment horizontal="center" vertical="center"/>
      <protection hidden="1"/>
    </xf>
    <xf numFmtId="164" fontId="4" fillId="3" borderId="4" xfId="0" applyNumberFormat="1" applyFont="1" applyFill="1" applyBorder="1" applyAlignment="1" applyProtection="1">
      <alignment horizontal="center" vertical="center"/>
      <protection hidden="1"/>
    </xf>
    <xf numFmtId="165" fontId="4" fillId="3" borderId="5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4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0" applyNumberFormat="1" applyFont="1" applyFill="1" applyBorder="1" applyAlignment="1" applyProtection="1">
      <alignment horizontal="center" vertical="center"/>
      <protection hidden="1"/>
    </xf>
    <xf numFmtId="164" fontId="22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7" xfId="0" applyNumberFormat="1" applyFont="1" applyFill="1" applyBorder="1" applyAlignment="1" applyProtection="1">
      <alignment horizontal="center" vertical="center"/>
      <protection hidden="1"/>
    </xf>
    <xf numFmtId="165" fontId="25" fillId="9" borderId="29" xfId="0" applyNumberFormat="1" applyFont="1" applyFill="1" applyBorder="1" applyAlignment="1" applyProtection="1">
      <alignment horizontal="center" vertical="center"/>
      <protection hidden="1"/>
    </xf>
    <xf numFmtId="164" fontId="24" fillId="4" borderId="13" xfId="0" applyNumberFormat="1" applyFont="1" applyFill="1" applyBorder="1" applyAlignment="1" applyProtection="1">
      <alignment horizontal="center" vertical="center"/>
      <protection hidden="1"/>
    </xf>
    <xf numFmtId="165" fontId="24" fillId="4" borderId="15" xfId="0" applyNumberFormat="1" applyFont="1" applyFill="1" applyBorder="1" applyAlignment="1" applyProtection="1">
      <alignment horizontal="center" vertical="center"/>
      <protection hidden="1"/>
    </xf>
    <xf numFmtId="164" fontId="24" fillId="9" borderId="13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0" applyNumberFormat="1" applyFont="1" applyFill="1" applyBorder="1" applyAlignment="1" applyProtection="1">
      <alignment horizontal="center" vertical="center"/>
      <protection hidden="1"/>
    </xf>
    <xf numFmtId="164" fontId="22" fillId="3" borderId="31" xfId="0" applyNumberFormat="1" applyFont="1" applyFill="1" applyBorder="1" applyAlignment="1" applyProtection="1">
      <alignment horizontal="center" vertical="center"/>
      <protection hidden="1"/>
    </xf>
    <xf numFmtId="164" fontId="22" fillId="3" borderId="34" xfId="0" applyNumberFormat="1" applyFont="1" applyFill="1" applyBorder="1" applyAlignment="1" applyProtection="1">
      <alignment horizontal="center" vertical="center"/>
      <protection hidden="1"/>
    </xf>
    <xf numFmtId="164" fontId="4" fillId="3" borderId="8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0" applyNumberFormat="1" applyFont="1" applyFill="1" applyBorder="1" applyAlignment="1" applyProtection="1">
      <alignment horizontal="center" vertical="center"/>
      <protection hidden="1"/>
    </xf>
    <xf numFmtId="164" fontId="27" fillId="8" borderId="13" xfId="0" applyNumberFormat="1" applyFont="1" applyFill="1" applyBorder="1" applyAlignment="1" applyProtection="1">
      <alignment horizontal="center"/>
      <protection hidden="1"/>
    </xf>
    <xf numFmtId="165" fontId="27" fillId="8" borderId="15" xfId="0" applyNumberFormat="1" applyFont="1" applyFill="1" applyBorder="1" applyAlignment="1" applyProtection="1">
      <alignment horizontal="center"/>
      <protection hidden="1"/>
    </xf>
    <xf numFmtId="164" fontId="25" fillId="9" borderId="21" xfId="0" applyNumberFormat="1" applyFont="1" applyFill="1" applyBorder="1" applyAlignment="1" applyProtection="1">
      <alignment horizontal="center"/>
      <protection hidden="1"/>
    </xf>
    <xf numFmtId="165" fontId="25" fillId="9" borderId="23" xfId="0" applyNumberFormat="1" applyFont="1" applyFill="1" applyBorder="1" applyAlignment="1" applyProtection="1">
      <alignment horizontal="center"/>
      <protection hidden="1"/>
    </xf>
    <xf numFmtId="164" fontId="4" fillId="3" borderId="4" xfId="0" applyNumberFormat="1" applyFont="1" applyFill="1" applyBorder="1" applyAlignment="1" applyProtection="1">
      <alignment horizontal="center"/>
      <protection hidden="1"/>
    </xf>
    <xf numFmtId="165" fontId="4" fillId="3" borderId="5" xfId="0" applyNumberFormat="1" applyFont="1" applyFill="1" applyBorder="1" applyAlignment="1" applyProtection="1">
      <alignment horizontal="center"/>
      <protection hidden="1"/>
    </xf>
    <xf numFmtId="164" fontId="26" fillId="9" borderId="13" xfId="0" applyNumberFormat="1" applyFont="1" applyFill="1" applyBorder="1" applyAlignment="1" applyProtection="1">
      <alignment horizontal="center"/>
      <protection hidden="1"/>
    </xf>
    <xf numFmtId="165" fontId="26" fillId="9" borderId="15" xfId="0" applyNumberFormat="1" applyFont="1" applyFill="1" applyBorder="1" applyAlignment="1" applyProtection="1">
      <alignment horizontal="center"/>
      <protection hidden="1"/>
    </xf>
    <xf numFmtId="164" fontId="25" fillId="8" borderId="13" xfId="0" applyNumberFormat="1" applyFont="1" applyFill="1" applyBorder="1" applyAlignment="1" applyProtection="1">
      <alignment horizontal="center"/>
      <protection hidden="1"/>
    </xf>
    <xf numFmtId="165" fontId="25" fillId="8" borderId="15" xfId="0" applyNumberFormat="1" applyFont="1" applyFill="1" applyBorder="1" applyAlignment="1" applyProtection="1">
      <alignment horizontal="center"/>
      <protection hidden="1"/>
    </xf>
    <xf numFmtId="164" fontId="4" fillId="9" borderId="37" xfId="0" applyNumberFormat="1" applyFont="1" applyFill="1" applyBorder="1" applyAlignment="1" applyProtection="1">
      <alignment horizontal="center"/>
      <protection hidden="1"/>
    </xf>
    <xf numFmtId="165" fontId="4" fillId="9" borderId="39" xfId="0" applyNumberFormat="1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11" fillId="4" borderId="7" xfId="0" applyFont="1" applyFill="1" applyBorder="1" applyAlignment="1">
      <alignment vertical="center" wrapText="1"/>
    </xf>
    <xf numFmtId="164" fontId="1" fillId="3" borderId="0" xfId="0" applyNumberFormat="1" applyFont="1" applyFill="1" applyAlignment="1">
      <alignment vertical="center"/>
    </xf>
    <xf numFmtId="166" fontId="1" fillId="3" borderId="0" xfId="0" applyNumberFormat="1" applyFont="1" applyFill="1" applyAlignment="1">
      <alignment vertical="center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Protection="1">
      <protection locked="0"/>
    </xf>
    <xf numFmtId="4" fontId="0" fillId="2" borderId="0" xfId="0" applyNumberFormat="1" applyFill="1"/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2" borderId="6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2" fillId="3" borderId="32" xfId="0" applyFont="1" applyFill="1" applyBorder="1" applyAlignment="1" applyProtection="1">
      <alignment horizontal="left" vertical="center"/>
      <protection hidden="1"/>
    </xf>
    <xf numFmtId="0" fontId="22" fillId="3" borderId="33" xfId="0" applyFont="1" applyFill="1" applyBorder="1" applyAlignment="1" applyProtection="1">
      <alignment horizontal="left" vertical="center"/>
      <protection hidden="1"/>
    </xf>
    <xf numFmtId="0" fontId="2" fillId="2" borderId="40" xfId="0" applyFont="1" applyFill="1" applyBorder="1" applyAlignment="1" applyProtection="1">
      <alignment horizontal="left" vertical="center"/>
      <protection hidden="1"/>
    </xf>
    <xf numFmtId="0" fontId="2" fillId="2" borderId="41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1" fillId="4" borderId="13" xfId="0" applyFont="1" applyFill="1" applyBorder="1" applyAlignment="1" applyProtection="1">
      <alignment horizontal="left" vertical="center"/>
      <protection hidden="1"/>
    </xf>
    <xf numFmtId="0" fontId="1" fillId="4" borderId="14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 indent="2"/>
      <protection hidden="1"/>
    </xf>
    <xf numFmtId="0" fontId="2" fillId="2" borderId="0" xfId="0" applyFont="1" applyFill="1" applyBorder="1" applyAlignment="1" applyProtection="1">
      <alignment horizontal="left" vertical="center" indent="2"/>
      <protection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2" fillId="3" borderId="25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0" fillId="4" borderId="13" xfId="0" applyFont="1" applyFill="1" applyBorder="1" applyAlignment="1" applyProtection="1">
      <alignment horizontal="left" vertical="center"/>
      <protection hidden="1"/>
    </xf>
    <xf numFmtId="0" fontId="20" fillId="4" borderId="14" xfId="0" applyFont="1" applyFill="1" applyBorder="1" applyAlignment="1" applyProtection="1">
      <alignment horizontal="left" vertical="center"/>
      <protection hidden="1"/>
    </xf>
    <xf numFmtId="0" fontId="22" fillId="3" borderId="24" xfId="0" applyFont="1" applyFill="1" applyBorder="1" applyAlignment="1" applyProtection="1">
      <alignment horizontal="left" vertical="center"/>
      <protection hidden="1"/>
    </xf>
    <xf numFmtId="0" fontId="22" fillId="3" borderId="25" xfId="0" applyFont="1" applyFill="1" applyBorder="1" applyAlignment="1" applyProtection="1">
      <alignment horizontal="left" vertical="center"/>
      <protection hidden="1"/>
    </xf>
    <xf numFmtId="0" fontId="22" fillId="3" borderId="27" xfId="0" applyFont="1" applyFill="1" applyBorder="1" applyAlignment="1" applyProtection="1">
      <alignment horizontal="left" vertical="center"/>
      <protection hidden="1"/>
    </xf>
    <xf numFmtId="0" fontId="22" fillId="3" borderId="28" xfId="0" applyFont="1" applyFill="1" applyBorder="1" applyAlignment="1" applyProtection="1">
      <alignment horizontal="left" vertical="center"/>
      <protection hidden="1"/>
    </xf>
    <xf numFmtId="0" fontId="22" fillId="3" borderId="13" xfId="0" applyFont="1" applyFill="1" applyBorder="1" applyAlignment="1" applyProtection="1">
      <alignment horizontal="left" vertical="center"/>
      <protection hidden="1"/>
    </xf>
    <xf numFmtId="0" fontId="22" fillId="3" borderId="14" xfId="0" applyFont="1" applyFill="1" applyBorder="1" applyAlignment="1" applyProtection="1">
      <alignment horizontal="left" vertical="center"/>
      <protection hidden="1"/>
    </xf>
    <xf numFmtId="0" fontId="22" fillId="3" borderId="35" xfId="0" applyFont="1" applyFill="1" applyBorder="1" applyAlignment="1" applyProtection="1">
      <alignment horizontal="left" vertical="center"/>
      <protection hidden="1"/>
    </xf>
    <xf numFmtId="0" fontId="22" fillId="3" borderId="30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22" fillId="3" borderId="21" xfId="0" applyFont="1" applyFill="1" applyBorder="1" applyAlignment="1" applyProtection="1">
      <alignment horizontal="left" vertical="center"/>
      <protection hidden="1"/>
    </xf>
    <xf numFmtId="0" fontId="22" fillId="3" borderId="22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22" fillId="3" borderId="35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vertical="center"/>
      <protection hidden="1"/>
    </xf>
    <xf numFmtId="164" fontId="29" fillId="3" borderId="6" xfId="0" applyNumberFormat="1" applyFont="1" applyFill="1" applyBorder="1" applyAlignment="1" applyProtection="1">
      <alignment vertical="center"/>
      <protection hidden="1"/>
    </xf>
    <xf numFmtId="165" fontId="29" fillId="3" borderId="7" xfId="0" applyNumberFormat="1" applyFont="1" applyFill="1" applyBorder="1" applyAlignment="1" applyProtection="1">
      <alignment vertical="center"/>
      <protection hidden="1"/>
    </xf>
    <xf numFmtId="0" fontId="35" fillId="3" borderId="0" xfId="0" applyFont="1" applyFill="1" applyBorder="1" applyAlignment="1" applyProtection="1">
      <alignment horizontal="center" vertical="top"/>
      <protection hidden="1"/>
    </xf>
    <xf numFmtId="0" fontId="34" fillId="3" borderId="0" xfId="0" applyFont="1" applyFill="1" applyAlignment="1" applyProtection="1">
      <alignment vertical="center"/>
      <protection hidden="1"/>
    </xf>
  </cellXfs>
  <cellStyles count="3">
    <cellStyle name="Normal" xfId="0" builtinId="0"/>
    <cellStyle name="Normal 2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strRef>
          <c:f>Master!$G$254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894"/>
          <c:y val="0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18"/>
          <c:h val="0.80592858778558762"/>
        </c:manualLayout>
      </c:layout>
      <c:lineChart>
        <c:grouping val="standard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DataEx!$CL$9:$DI$9</c:f>
              <c:numCache>
                <c:formatCode>#,##0.00</c:formatCode>
                <c:ptCount val="24"/>
                <c:pt idx="0">
                  <c:v>55007549.070000008</c:v>
                </c:pt>
                <c:pt idx="1">
                  <c:v>75835326.770000011</c:v>
                </c:pt>
                <c:pt idx="2">
                  <c:v>88914651.389999986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99966900.37999998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  <c:pt idx="23">
                  <c:v>154431127.77000001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DataEx!$CM$7:$DI$7</c:f>
              <c:strCache>
                <c:ptCount val="23"/>
                <c:pt idx="0">
                  <c:v>2013-02</c:v>
                </c:pt>
                <c:pt idx="1">
                  <c:v>2013-03</c:v>
                </c:pt>
                <c:pt idx="2">
                  <c:v>2013-04</c:v>
                </c:pt>
                <c:pt idx="3">
                  <c:v>2013-05</c:v>
                </c:pt>
                <c:pt idx="4">
                  <c:v>2013-06</c:v>
                </c:pt>
                <c:pt idx="5">
                  <c:v>2013-07</c:v>
                </c:pt>
                <c:pt idx="6">
                  <c:v>2013-08</c:v>
                </c:pt>
                <c:pt idx="7">
                  <c:v>2013-09</c:v>
                </c:pt>
                <c:pt idx="8">
                  <c:v>2013-10</c:v>
                </c:pt>
                <c:pt idx="9">
                  <c:v>2013-11</c:v>
                </c:pt>
                <c:pt idx="10">
                  <c:v>2013-12</c:v>
                </c:pt>
                <c:pt idx="11">
                  <c:v>2014-01</c:v>
                </c:pt>
                <c:pt idx="12">
                  <c:v>2014-02</c:v>
                </c:pt>
                <c:pt idx="13">
                  <c:v>2014-03</c:v>
                </c:pt>
                <c:pt idx="14">
                  <c:v>2014-04</c:v>
                </c:pt>
                <c:pt idx="15">
                  <c:v>2014-05</c:v>
                </c:pt>
                <c:pt idx="16">
                  <c:v>2014-06</c:v>
                </c:pt>
                <c:pt idx="17">
                  <c:v>2014-07</c:v>
                </c:pt>
                <c:pt idx="18">
                  <c:v>2014-08</c:v>
                </c:pt>
                <c:pt idx="19">
                  <c:v>2014-09</c:v>
                </c:pt>
                <c:pt idx="20">
                  <c:v>2014-10</c:v>
                </c:pt>
                <c:pt idx="21">
                  <c:v>2014-11</c:v>
                </c:pt>
                <c:pt idx="22">
                  <c:v>2014-12</c:v>
                </c:pt>
              </c:strCache>
            </c:strRef>
          </c:cat>
          <c:val>
            <c:numRef>
              <c:f>DataEx!$CL$198:$DI$198</c:f>
              <c:numCache>
                <c:formatCode>#,##0.00</c:formatCode>
                <c:ptCount val="24"/>
                <c:pt idx="0">
                  <c:v>84584048.424166679</c:v>
                </c:pt>
                <c:pt idx="1">
                  <c:v>102684088.27416666</c:v>
                </c:pt>
                <c:pt idx="2">
                  <c:v>104008573.38416666</c:v>
                </c:pt>
                <c:pt idx="3">
                  <c:v>122210494.66416664</c:v>
                </c:pt>
                <c:pt idx="4">
                  <c:v>102878087.82416667</c:v>
                </c:pt>
                <c:pt idx="5">
                  <c:v>102392322.23416667</c:v>
                </c:pt>
                <c:pt idx="6">
                  <c:v>181346847.16416669</c:v>
                </c:pt>
                <c:pt idx="7">
                  <c:v>150239168.24416667</c:v>
                </c:pt>
                <c:pt idx="8">
                  <c:v>125770955.07416669</c:v>
                </c:pt>
                <c:pt idx="9">
                  <c:v>102908154.45416665</c:v>
                </c:pt>
                <c:pt idx="10">
                  <c:v>105343610.31416669</c:v>
                </c:pt>
                <c:pt idx="11">
                  <c:v>160423364.29416662</c:v>
                </c:pt>
                <c:pt idx="12">
                  <c:v>97859295.059999973</c:v>
                </c:pt>
                <c:pt idx="13">
                  <c:v>90550649.290000007</c:v>
                </c:pt>
                <c:pt idx="14">
                  <c:v>117729573.00999999</c:v>
                </c:pt>
                <c:pt idx="15">
                  <c:v>124043198.86</c:v>
                </c:pt>
                <c:pt idx="16">
                  <c:v>107595604.50000003</c:v>
                </c:pt>
                <c:pt idx="17">
                  <c:v>115296102.46000004</c:v>
                </c:pt>
                <c:pt idx="18">
                  <c:v>118217871.01000002</c:v>
                </c:pt>
                <c:pt idx="19">
                  <c:v>116092443.61000001</c:v>
                </c:pt>
                <c:pt idx="20">
                  <c:v>122089639.22999999</c:v>
                </c:pt>
                <c:pt idx="21">
                  <c:v>159647344.19</c:v>
                </c:pt>
                <c:pt idx="22">
                  <c:v>111384242.39999999</c:v>
                </c:pt>
                <c:pt idx="23">
                  <c:v>173918629.21999994</c:v>
                </c:pt>
              </c:numCache>
            </c:numRef>
          </c:val>
          <c:smooth val="1"/>
        </c:ser>
        <c:marker val="1"/>
        <c:axId val="243298304"/>
        <c:axId val="243299840"/>
      </c:lineChart>
      <c:catAx>
        <c:axId val="243298304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243299840"/>
        <c:crosses val="autoZero"/>
        <c:auto val="1"/>
        <c:lblAlgn val="ctr"/>
        <c:lblOffset val="100"/>
        <c:tickLblSkip val="3"/>
      </c:catAx>
      <c:valAx>
        <c:axId val="243299840"/>
        <c:scaling>
          <c:orientation val="minMax"/>
          <c:min val="40000000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243298304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31297462817147936"/>
          <c:y val="2.6666666666666672E-2"/>
        </c:manualLayout>
      </c:layout>
      <c:txPr>
        <a:bodyPr/>
        <a:lstStyle/>
        <a:p>
          <a:pPr>
            <a:defRPr sz="1000"/>
          </a:pPr>
          <a:endParaRPr lang="en-US"/>
        </a:p>
      </c:txPr>
    </c:title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368"/>
        </c:manualLayout>
      </c:layout>
      <c:lineChart>
        <c:grouping val="standard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DataEx!$CL$7:$DI$7</c:f>
              <c:strCache>
                <c:ptCount val="24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  <c:pt idx="23">
                  <c:v>2014-12</c:v>
                </c:pt>
              </c:strCache>
            </c:strRef>
          </c:cat>
          <c:val>
            <c:numRef>
              <c:f>DataEx!$CL$199:$DI$199</c:f>
              <c:numCache>
                <c:formatCode>#,##0.00</c:formatCode>
                <c:ptCount val="24"/>
                <c:pt idx="0">
                  <c:v>-29576499.354166672</c:v>
                </c:pt>
                <c:pt idx="1">
                  <c:v>-26848761.504166663</c:v>
                </c:pt>
                <c:pt idx="2">
                  <c:v>-15093921.994166657</c:v>
                </c:pt>
                <c:pt idx="3">
                  <c:v>-18119092.994166628</c:v>
                </c:pt>
                <c:pt idx="4">
                  <c:v>-8552502.9141666591</c:v>
                </c:pt>
                <c:pt idx="5">
                  <c:v>-2425421.8541666865</c:v>
                </c:pt>
                <c:pt idx="6">
                  <c:v>-58865763.804166719</c:v>
                </c:pt>
                <c:pt idx="7">
                  <c:v>-24959799.994166628</c:v>
                </c:pt>
                <c:pt idx="8">
                  <c:v>-8636124.9641666412</c:v>
                </c:pt>
                <c:pt idx="9">
                  <c:v>15853485.795833364</c:v>
                </c:pt>
                <c:pt idx="10">
                  <c:v>-8825440.8641666919</c:v>
                </c:pt>
                <c:pt idx="11">
                  <c:v>-29741466.941466641</c:v>
                </c:pt>
                <c:pt idx="12">
                  <c:v>-27077261.679999977</c:v>
                </c:pt>
                <c:pt idx="13">
                  <c:v>-8417313.4200000167</c:v>
                </c:pt>
                <c:pt idx="14">
                  <c:v>-17021409.079999968</c:v>
                </c:pt>
                <c:pt idx="15">
                  <c:v>-14958550.280000016</c:v>
                </c:pt>
                <c:pt idx="16">
                  <c:v>-5517055.7200000286</c:v>
                </c:pt>
                <c:pt idx="17">
                  <c:v>-5364283.7200000584</c:v>
                </c:pt>
                <c:pt idx="18">
                  <c:v>2502365.0199999809</c:v>
                </c:pt>
                <c:pt idx="19">
                  <c:v>10463990.289999962</c:v>
                </c:pt>
                <c:pt idx="20">
                  <c:v>-4187715.1499999911</c:v>
                </c:pt>
                <c:pt idx="21">
                  <c:v>-1436809.9499999881</c:v>
                </c:pt>
                <c:pt idx="22">
                  <c:v>-12887782.270000011</c:v>
                </c:pt>
                <c:pt idx="23">
                  <c:v>-18669590.289999902</c:v>
                </c:pt>
              </c:numCache>
            </c:numRef>
          </c:val>
          <c:smooth val="1"/>
        </c:ser>
        <c:marker val="1"/>
        <c:axId val="243319936"/>
        <c:axId val="243321472"/>
      </c:lineChart>
      <c:catAx>
        <c:axId val="243319936"/>
        <c:scaling>
          <c:orientation val="minMax"/>
        </c:scaling>
        <c:axPos val="b"/>
        <c:numFmt formatCode="General" sourceLinked="0"/>
        <c:tickLblPos val="low"/>
        <c:txPr>
          <a:bodyPr/>
          <a:lstStyle/>
          <a:p>
            <a:pPr>
              <a:defRPr sz="600"/>
            </a:pPr>
            <a:endParaRPr lang="en-US"/>
          </a:p>
        </c:txPr>
        <c:crossAx val="243321472"/>
        <c:crosses val="autoZero"/>
        <c:auto val="1"/>
        <c:lblAlgn val="ctr"/>
        <c:lblOffset val="100"/>
        <c:tickLblSkip val="3"/>
      </c:catAx>
      <c:valAx>
        <c:axId val="243321472"/>
        <c:scaling>
          <c:orientation val="minMax"/>
        </c:scaling>
        <c:axPos val="l"/>
        <c:numFmt formatCode="#,##0.00" sourceLinked="1"/>
        <c:tickLblPos val="nextTo"/>
        <c:txPr>
          <a:bodyPr/>
          <a:lstStyle/>
          <a:p>
            <a:pPr>
              <a:defRPr sz="500"/>
            </a:pPr>
            <a:endParaRPr lang="en-US"/>
          </a:p>
        </c:txPr>
        <c:crossAx val="243319936"/>
        <c:crosses val="autoZero"/>
        <c:crossBetween val="between"/>
        <c:dispUnits>
          <c:builtInUnit val="millions"/>
        </c:dispUnits>
      </c:valAx>
    </c:plotArea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5'!A1"/><Relationship Id="rId2" Type="http://schemas.openxmlformats.org/officeDocument/2006/relationships/hyperlink" Target="#'Analitika - 2015'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3'!A1"/><Relationship Id="rId4" Type="http://schemas.openxmlformats.org/officeDocument/2006/relationships/hyperlink" Target="#'2014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5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5'!_2015plan"/><Relationship Id="rId5" Type="http://schemas.openxmlformats.org/officeDocument/2006/relationships/hyperlink" Target="#'2013'!A1"/><Relationship Id="rId10" Type="http://schemas.openxmlformats.org/officeDocument/2006/relationships/hyperlink" Target="#'2015'!B7"/><Relationship Id="rId4" Type="http://schemas.openxmlformats.org/officeDocument/2006/relationships/hyperlink" Target="#'2014'!A1"/><Relationship Id="rId9" Type="http://schemas.openxmlformats.org/officeDocument/2006/relationships/hyperlink" Target="#'Analitika - 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Breakdown!A1"/><Relationship Id="rId3" Type="http://schemas.openxmlformats.org/officeDocument/2006/relationships/hyperlink" Target="#'2014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11" Type="http://schemas.openxmlformats.org/officeDocument/2006/relationships/hyperlink" Target="#'2014'!_2014plan"/><Relationship Id="rId5" Type="http://schemas.openxmlformats.org/officeDocument/2006/relationships/hyperlink" Target="#'2013'!A1"/><Relationship Id="rId10" Type="http://schemas.openxmlformats.org/officeDocument/2006/relationships/hyperlink" Target="#'2014'!B7"/><Relationship Id="rId4" Type="http://schemas.openxmlformats.org/officeDocument/2006/relationships/hyperlink" Target="#'2015'!A1"/><Relationship Id="rId9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Analitika - 2015'!A1"/><Relationship Id="rId3" Type="http://schemas.openxmlformats.org/officeDocument/2006/relationships/hyperlink" Target="#'2013'!A1"/><Relationship Id="rId7" Type="http://schemas.openxmlformats.org/officeDocument/2006/relationships/hyperlink" Target="#Breakdown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Breakdown!A1"/><Relationship Id="rId5" Type="http://schemas.openxmlformats.org/officeDocument/2006/relationships/hyperlink" Target="#'2014'!A1"/><Relationship Id="rId10" Type="http://schemas.openxmlformats.org/officeDocument/2006/relationships/hyperlink" Target="#'2013'!_2013plan"/><Relationship Id="rId4" Type="http://schemas.openxmlformats.org/officeDocument/2006/relationships/hyperlink" Target="#'2014'!A1"/><Relationship Id="rId9" Type="http://schemas.openxmlformats.org/officeDocument/2006/relationships/hyperlink" Target="#'2013'!B7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2</xdr:row>
      <xdr:rowOff>1</xdr:rowOff>
    </xdr:from>
    <xdr:to>
      <xdr:col>20</xdr:col>
      <xdr:colOff>66450</xdr:colOff>
      <xdr:row>3</xdr:row>
      <xdr:rowOff>25501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381001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3</xdr:row>
      <xdr:rowOff>95252</xdr:rowOff>
    </xdr:from>
    <xdr:to>
      <xdr:col>20</xdr:col>
      <xdr:colOff>66450</xdr:colOff>
      <xdr:row>4</xdr:row>
      <xdr:rowOff>120752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66675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20</xdr:col>
      <xdr:colOff>223587</xdr:colOff>
      <xdr:row>0</xdr:row>
      <xdr:rowOff>81717</xdr:rowOff>
    </xdr:from>
    <xdr:to>
      <xdr:col>23</xdr:col>
      <xdr:colOff>194787</xdr:colOff>
      <xdr:row>1</xdr:row>
      <xdr:rowOff>107217</xdr:rowOff>
    </xdr:to>
    <xdr:sp macro="" textlink="Master!G14">
      <xdr:nvSpPr>
        <xdr:cNvPr id="9" name="Rounded Rectangle 8"/>
        <xdr:cNvSpPr>
          <a:spLocks/>
        </xdr:cNvSpPr>
      </xdr:nvSpPr>
      <xdr:spPr>
        <a:xfrm>
          <a:off x="12596562" y="8171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1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sr-Latn-RS"/>
            <a:t>Miloš Popović</a:t>
          </a:r>
        </a:p>
        <a:p>
          <a:r>
            <a:rPr lang="en-US"/>
            <a:t>e-mail: mf@mif.gov.me
tel/fax: 00 382 20 242 835</a:t>
          </a:r>
        </a:p>
      </xdr:txBody>
    </xdr:sp>
    <xdr:clientData/>
  </xdr:twoCellAnchor>
  <xdr:twoCellAnchor>
    <xdr:from>
      <xdr:col>17</xdr:col>
      <xdr:colOff>85725</xdr:colOff>
      <xdr:row>0</xdr:row>
      <xdr:rowOff>96982</xdr:rowOff>
    </xdr:from>
    <xdr:to>
      <xdr:col>20</xdr:col>
      <xdr:colOff>56925</xdr:colOff>
      <xdr:row>1</xdr:row>
      <xdr:rowOff>122482</xdr:rowOff>
    </xdr:to>
    <xdr:sp macro="" textlink="Master!G11" fLocksText="0">
      <xdr:nvSpPr>
        <xdr:cNvPr id="19" name="Rounded Rectangle 18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629900" y="9698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19</xdr:col>
      <xdr:colOff>266700</xdr:colOff>
      <xdr:row>2</xdr:row>
      <xdr:rowOff>0</xdr:rowOff>
    </xdr:from>
    <xdr:to>
      <xdr:col>22</xdr:col>
      <xdr:colOff>352425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22</xdr:col>
      <xdr:colOff>523875</xdr:colOff>
      <xdr:row>0</xdr:row>
      <xdr:rowOff>95249</xdr:rowOff>
    </xdr:from>
    <xdr:to>
      <xdr:col>25</xdr:col>
      <xdr:colOff>495075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22</xdr:col>
      <xdr:colOff>523875</xdr:colOff>
      <xdr:row>2</xdr:row>
      <xdr:rowOff>9525</xdr:rowOff>
    </xdr:from>
    <xdr:to>
      <xdr:col>25</xdr:col>
      <xdr:colOff>495075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22</xdr:col>
      <xdr:colOff>518862</xdr:colOff>
      <xdr:row>3</xdr:row>
      <xdr:rowOff>110290</xdr:rowOff>
    </xdr:from>
    <xdr:to>
      <xdr:col>25</xdr:col>
      <xdr:colOff>490062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26</xdr:col>
      <xdr:colOff>66675</xdr:colOff>
      <xdr:row>0</xdr:row>
      <xdr:rowOff>95250</xdr:rowOff>
    </xdr:from>
    <xdr:to>
      <xdr:col>29</xdr:col>
      <xdr:colOff>37875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26</xdr:col>
      <xdr:colOff>76200</xdr:colOff>
      <xdr:row>2</xdr:row>
      <xdr:rowOff>0</xdr:rowOff>
    </xdr:from>
    <xdr:to>
      <xdr:col>29</xdr:col>
      <xdr:colOff>47400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26</xdr:col>
      <xdr:colOff>85724</xdr:colOff>
      <xdr:row>3</xdr:row>
      <xdr:rowOff>104775</xdr:rowOff>
    </xdr:from>
    <xdr:to>
      <xdr:col>29</xdr:col>
      <xdr:colOff>56924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 fLocksWithSheet="0"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523875</xdr:colOff>
      <xdr:row>0</xdr:row>
      <xdr:rowOff>85725</xdr:rowOff>
    </xdr:from>
    <xdr:to>
      <xdr:col>18</xdr:col>
      <xdr:colOff>180750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6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7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8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9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10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1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204312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C1:K31"/>
  <sheetViews>
    <sheetView showRowColHeaders="0" tabSelected="1" workbookViewId="0">
      <pane ySplit="5" topLeftCell="A6" activePane="bottomLeft" state="frozen"/>
      <selection pane="bottomLeft" activeCell="H11" sqref="H11:J21"/>
    </sheetView>
  </sheetViews>
  <sheetFormatPr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+Master!G261</f>
        <v>Prihodi za mjesec Januar</v>
      </c>
      <c r="E11" s="158"/>
      <c r="F11" s="158"/>
      <c r="G11" s="158"/>
      <c r="H11" s="412" t="str">
        <f>+Master!G265</f>
        <v>Prihodi za period Januar - Januar</v>
      </c>
      <c r="I11" s="413"/>
      <c r="J11" s="413"/>
      <c r="K11" s="159"/>
    </row>
    <row r="12" spans="3:11">
      <c r="C12" s="157"/>
      <c r="D12" s="161">
        <f>+'Analitika - 2015'!N10</f>
        <v>71160727.089999989</v>
      </c>
      <c r="E12" s="162">
        <f>+D12/'2014'!T7</f>
        <v>2.0971564951222311E-2</v>
      </c>
      <c r="F12" s="158"/>
      <c r="G12" s="158"/>
      <c r="H12" s="414">
        <f>+'Analitika - 2015'!G10</f>
        <v>71160727.089999989</v>
      </c>
      <c r="I12" s="415">
        <f>+H12/'2014'!T7</f>
        <v>2.0971564951222311E-2</v>
      </c>
      <c r="J12" s="413"/>
      <c r="K12" s="159"/>
    </row>
    <row r="13" spans="3:11">
      <c r="C13" s="157"/>
      <c r="D13" s="163" t="s">
        <v>433</v>
      </c>
      <c r="E13" s="163" t="str">
        <f>+Master!G242</f>
        <v>% BDP</v>
      </c>
      <c r="F13" s="158"/>
      <c r="G13" s="158"/>
      <c r="H13" s="416" t="str">
        <f>+D13</f>
        <v>mil. €</v>
      </c>
      <c r="I13" s="416" t="str">
        <f>+E13</f>
        <v>% BDP</v>
      </c>
      <c r="J13" s="413"/>
      <c r="K13" s="159"/>
    </row>
    <row r="14" spans="3:11">
      <c r="C14" s="157"/>
      <c r="G14" s="158"/>
      <c r="H14" s="417"/>
      <c r="I14" s="417"/>
      <c r="J14" s="413"/>
      <c r="K14" s="159"/>
    </row>
    <row r="15" spans="3:11">
      <c r="C15" s="157"/>
      <c r="D15" s="160" t="str">
        <f>+Master!G262</f>
        <v>Rashodi za mjesec Januar</v>
      </c>
      <c r="E15" s="158"/>
      <c r="F15" s="158"/>
      <c r="G15" s="158"/>
      <c r="H15" s="412" t="str">
        <f>+Master!G266</f>
        <v>Rashodi za period Januar - Januar</v>
      </c>
      <c r="I15" s="413"/>
      <c r="J15" s="413"/>
      <c r="K15" s="159"/>
    </row>
    <row r="16" spans="3:11">
      <c r="C16" s="157"/>
      <c r="D16" s="161">
        <f>+'Analitika - 2015'!N30</f>
        <v>92981449.820000008</v>
      </c>
      <c r="E16" s="162">
        <f>+D16/'2014'!T7</f>
        <v>2.7402284854295304E-2</v>
      </c>
      <c r="F16" s="158"/>
      <c r="G16" s="158"/>
      <c r="H16" s="414">
        <f>+'Analitika - 2015'!G30</f>
        <v>92981449.820000008</v>
      </c>
      <c r="I16" s="415">
        <f>+H16/'2014'!T7</f>
        <v>2.7402284854295304E-2</v>
      </c>
      <c r="J16" s="413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416" t="str">
        <f>+D13</f>
        <v>mil. €</v>
      </c>
      <c r="I17" s="416" t="str">
        <f>+E13</f>
        <v>% BDP</v>
      </c>
      <c r="J17" s="413"/>
      <c r="K17" s="159"/>
    </row>
    <row r="18" spans="3:11">
      <c r="C18" s="157"/>
      <c r="D18" s="158"/>
      <c r="E18" s="158"/>
      <c r="F18" s="158"/>
      <c r="G18" s="158"/>
      <c r="H18" s="413"/>
      <c r="I18" s="413"/>
      <c r="J18" s="413"/>
      <c r="K18" s="159"/>
    </row>
    <row r="19" spans="3:11">
      <c r="C19" s="157"/>
      <c r="D19" s="160" t="str">
        <f>+Master!G263</f>
        <v>Deficit za mjesec Januar</v>
      </c>
      <c r="E19" s="158"/>
      <c r="F19" s="158"/>
      <c r="G19" s="158"/>
      <c r="H19" s="412" t="str">
        <f>+Master!G267</f>
        <v>Deficit za period Januar - Januar</v>
      </c>
      <c r="I19" s="413"/>
      <c r="J19" s="413"/>
      <c r="K19" s="159"/>
    </row>
    <row r="20" spans="3:11">
      <c r="C20" s="157"/>
      <c r="D20" s="161">
        <f>+'Analitika - 2015'!N56</f>
        <v>-21820722.730000019</v>
      </c>
      <c r="E20" s="162">
        <f>+D20/'2014'!T7</f>
        <v>-6.4307199030729928E-3</v>
      </c>
      <c r="F20" s="158"/>
      <c r="G20" s="158"/>
      <c r="H20" s="414">
        <f>+'Analitika - 2015'!G56</f>
        <v>-21820722.730000019</v>
      </c>
      <c r="I20" s="415">
        <f>+H20/'2014'!T7</f>
        <v>-6.4307199030729928E-3</v>
      </c>
      <c r="J20" s="413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416" t="str">
        <f>+D13</f>
        <v>mil. €</v>
      </c>
      <c r="I21" s="416" t="str">
        <f>+E13</f>
        <v>% BDP</v>
      </c>
      <c r="J21" s="413"/>
      <c r="K21" s="159"/>
    </row>
    <row r="22" spans="3:11">
      <c r="C22" s="157"/>
      <c r="D22" s="310" t="str">
        <f>+Master!G269</f>
        <v>Stanje javnog duga (% BDP)</v>
      </c>
      <c r="E22" s="311"/>
      <c r="F22" s="311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67"/>
  <sheetViews>
    <sheetView workbookViewId="0">
      <pane ySplit="5" topLeftCell="A45" activePane="bottomLeft" state="frozen"/>
      <selection pane="bottomLeft" activeCell="R11" sqref="R11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hidden="1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2015-01</v>
      </c>
      <c r="O6" s="169" t="str">
        <f>+CONCATENATE(N6,"p")</f>
        <v>2015-01p</v>
      </c>
      <c r="P6" s="153"/>
      <c r="Q6" s="153"/>
      <c r="R6" s="169" t="str">
        <f>+IF(Master!B3-10&gt;=0,CONCATENATE(Master!B4-1,"-",Master!B3),CONCATENATE(Master!B4-1,"-0",Master!B3))</f>
        <v>2014-01</v>
      </c>
      <c r="S6" s="153"/>
      <c r="T6" s="153"/>
    </row>
    <row r="7" spans="1:20">
      <c r="A7" s="170"/>
      <c r="B7" s="346" t="s">
        <v>715</v>
      </c>
      <c r="C7" s="347"/>
      <c r="D7" s="347"/>
      <c r="E7" s="347"/>
      <c r="F7" s="347"/>
      <c r="G7" s="354" t="s">
        <v>715</v>
      </c>
      <c r="H7" s="355"/>
      <c r="I7" s="355"/>
      <c r="J7" s="355"/>
      <c r="K7" s="355"/>
      <c r="L7" s="355"/>
      <c r="M7" s="356"/>
      <c r="N7" s="357" t="str">
        <f>+Master!G237</f>
        <v>Januar</v>
      </c>
      <c r="O7" s="355"/>
      <c r="P7" s="355"/>
      <c r="Q7" s="355"/>
      <c r="R7" s="355"/>
      <c r="S7" s="355"/>
      <c r="T7" s="358"/>
    </row>
    <row r="8" spans="1:20">
      <c r="A8" s="170"/>
      <c r="B8" s="348"/>
      <c r="C8" s="349"/>
      <c r="D8" s="349"/>
      <c r="E8" s="349"/>
      <c r="F8" s="350"/>
      <c r="G8" s="171" t="str">
        <f>+Master!G18</f>
        <v>Ostvarenje</v>
      </c>
      <c r="H8" s="171" t="str">
        <f>+Master!G17</f>
        <v>Plan</v>
      </c>
      <c r="I8" s="359" t="str">
        <f>+Master!G252</f>
        <v>Odstupanje</v>
      </c>
      <c r="J8" s="359"/>
      <c r="K8" s="171" t="str">
        <f>+CONCATENATE(Master!G238," ",Master!B4-1)</f>
        <v>Jan - Jan 2014</v>
      </c>
      <c r="L8" s="359" t="str">
        <f>+I8</f>
        <v>Odstupanje</v>
      </c>
      <c r="M8" s="360"/>
      <c r="N8" s="172" t="str">
        <f>+G8</f>
        <v>Ostvarenje</v>
      </c>
      <c r="O8" s="171" t="str">
        <f>+H8</f>
        <v>Plan</v>
      </c>
      <c r="P8" s="359" t="str">
        <f>+I8</f>
        <v>Odstupanje</v>
      </c>
      <c r="Q8" s="359"/>
      <c r="R8" s="171" t="str">
        <f>+CONCATENATE(Master!G237," ",Master!B4-1)</f>
        <v>Januar 2014</v>
      </c>
      <c r="S8" s="359" t="str">
        <f>+P8</f>
        <v>Odstupanje</v>
      </c>
      <c r="T8" s="361"/>
    </row>
    <row r="9" spans="1:20" ht="15.75" thickBot="1">
      <c r="A9" s="170"/>
      <c r="B9" s="351"/>
      <c r="C9" s="352"/>
      <c r="D9" s="352"/>
      <c r="E9" s="352"/>
      <c r="F9" s="353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40" t="str">
        <f>+VLOOKUP($A10,Master!$D$22:$G$218,4,FALSE)</f>
        <v>Prihodi budžeta</v>
      </c>
      <c r="C10" s="341"/>
      <c r="D10" s="341"/>
      <c r="E10" s="341"/>
      <c r="F10" s="341"/>
      <c r="G10" s="177">
        <f>+SUMPRODUCT(('2015'!$G10:$R10)*('2015'!$G$5:$R$5&lt;=Master!$B$3)*($A10='2015'!$A$10:$A$66))</f>
        <v>71160727.089999989</v>
      </c>
      <c r="H10" s="177">
        <f>+SUMPRODUCT(('2015'!$G105:$R105)*('2015'!$G$5:$R$5&lt;=Master!$B$3))</f>
        <v>69711123.6731603</v>
      </c>
      <c r="I10" s="178">
        <f>+G10-H10</f>
        <v>1449603.416839689</v>
      </c>
      <c r="J10" s="179">
        <f>+IF(ISNUMBER(G10/H10-1),G10/H10-1,"…")</f>
        <v>2.0794434811238105E-2</v>
      </c>
      <c r="K10" s="177">
        <f>+SUMPRODUCT(('2014'!$G10:$R10)*('2014'!$G$5:$R$5&lt;=Master!$B$3))</f>
        <v>70782033.379999995</v>
      </c>
      <c r="L10" s="178">
        <f>+G10-K10</f>
        <v>378693.70999999344</v>
      </c>
      <c r="M10" s="180">
        <f>+IF(ISNUMBER(G10/K10-1),G10/K10-1,"…")</f>
        <v>5.3501388970693675E-3</v>
      </c>
      <c r="N10" s="181">
        <f>+INDEX('2015'!$1:$1048576,MATCH('Analitika - 2015'!$A10,'2015'!$A:$A,0),MATCH('Analitika - 2015'!$N$6,'2015'!$6:$6,0))</f>
        <v>71160727.089999989</v>
      </c>
      <c r="O10" s="177">
        <f>+INDEX('2015'!$1:$1048576,MATCH(CONCATENATE('Analitika - 2015'!$A10,"p"),'2015'!$A:$A,0),MATCH('Analitika - 2015'!$O$6,'2015'!$101:$101,0))</f>
        <v>69711123.6731603</v>
      </c>
      <c r="P10" s="178">
        <f>+N10-O10</f>
        <v>1449603.416839689</v>
      </c>
      <c r="Q10" s="179">
        <f>+IF(ISNUMBER(N10/O10-1),N10/O10-1,"…")</f>
        <v>2.0794434811238105E-2</v>
      </c>
      <c r="R10" s="177">
        <f>+INDEX('2014'!$1:$1048576,MATCH('Analitika - 2015'!$A10,'2014'!$A:$A,0),MATCH('Analitika - 2015'!$R$6,'2014'!$6:$6,0))</f>
        <v>70782033.379999995</v>
      </c>
      <c r="S10" s="178">
        <f>+N10-R10</f>
        <v>378693.70999999344</v>
      </c>
      <c r="T10" s="182">
        <f>+IF(ISNUMBER(N10/R10-1),N10/R10-1,"…")</f>
        <v>5.3501388970693675E-3</v>
      </c>
    </row>
    <row r="11" spans="1:20">
      <c r="A11" s="176">
        <v>711</v>
      </c>
      <c r="B11" s="342" t="str">
        <f>+VLOOKUP($A11,Master!$D$22:$G$218,4,FALSE)</f>
        <v>Porezi</v>
      </c>
      <c r="C11" s="343"/>
      <c r="D11" s="343"/>
      <c r="E11" s="343"/>
      <c r="F11" s="343"/>
      <c r="G11" s="183">
        <f>+SUMPRODUCT(('2015'!$G11:$R11)*('2015'!$G$5:$R$5&lt;=Master!$B$3)*($A11='2015'!$A$10:$A$66))</f>
        <v>48650345.919999994</v>
      </c>
      <c r="H11" s="183">
        <f>+SUMPRODUCT(('2015'!$G106:$R106)*('2015'!$G$5:$R$5&lt;=Master!$B$3))</f>
        <v>47438461.833814889</v>
      </c>
      <c r="I11" s="184">
        <f t="shared" ref="I11:I67" si="0">+G11-H11</f>
        <v>1211884.0861851051</v>
      </c>
      <c r="J11" s="185">
        <f t="shared" ref="J11:J67" si="1">+IF(ISNUMBER(G11/H11-1),G11/H11-1,"…")</f>
        <v>2.5546445633725323E-2</v>
      </c>
      <c r="K11" s="183">
        <f>+SUMPRODUCT(('2014'!$G11:$R11)*('2014'!$G$5:$R$5&lt;=Master!$B$3))</f>
        <v>48388139.909999996</v>
      </c>
      <c r="L11" s="184">
        <f t="shared" ref="L11:L67" si="2">+G11-K11</f>
        <v>262206.00999999791</v>
      </c>
      <c r="M11" s="186">
        <f t="shared" ref="M11:M67" si="3">+IF(ISNUMBER(G11/K11-1),G11/K11-1,"…")</f>
        <v>5.4188073872583065E-3</v>
      </c>
      <c r="N11" s="187">
        <f>+INDEX('2015'!$1:$1048576,MATCH('Analitika - 2015'!$A11,'2015'!$A:$A,0),MATCH('Analitika - 2015'!$N$6,'2015'!$6:$6,0))</f>
        <v>48650345.919999994</v>
      </c>
      <c r="O11" s="183">
        <f>+INDEX('2015'!$1:$1048576,MATCH(CONCATENATE('Analitika - 2015'!$A11,"p"),'2015'!$A:$A,0),MATCH('Analitika - 2015'!$O$6,'2015'!$101:$101,0))</f>
        <v>47438461.833814889</v>
      </c>
      <c r="P11" s="184">
        <f t="shared" ref="P11:P67" si="4">+N11-O11</f>
        <v>1211884.0861851051</v>
      </c>
      <c r="Q11" s="185">
        <f t="shared" ref="Q11:Q67" si="5">+IF(ISNUMBER(N11/O11-1),N11/O11-1,"…")</f>
        <v>2.5546445633725323E-2</v>
      </c>
      <c r="R11" s="183">
        <f>+INDEX('2014'!$1:$1048576,MATCH('Analitika - 2015'!$A11,'2014'!$A:$A,0),MATCH('Analitika - 2015'!$R$6,'2014'!$6:$6,0))</f>
        <v>48388139.909999996</v>
      </c>
      <c r="S11" s="184">
        <f t="shared" ref="S11:S67" si="6">+N11-R11</f>
        <v>262206.00999999791</v>
      </c>
      <c r="T11" s="188">
        <f t="shared" ref="T11:T67" si="7">+IF(ISNUMBER(N11/R11-1),N11/R11-1,"…")</f>
        <v>5.4188073872583065E-3</v>
      </c>
    </row>
    <row r="12" spans="1:20">
      <c r="A12" s="176">
        <v>7111</v>
      </c>
      <c r="B12" s="324" t="str">
        <f>+VLOOKUP($A12,Master!$D$22:$G$218,4,FALSE)</f>
        <v>Porez na dohodak fizičkih lica</v>
      </c>
      <c r="C12" s="325"/>
      <c r="D12" s="325"/>
      <c r="E12" s="325"/>
      <c r="F12" s="325"/>
      <c r="G12" s="189">
        <f>+SUMPRODUCT(('2015'!$G12:$R12)*('2015'!$G$5:$R$5&lt;=Master!$B$3)*($A12='2015'!$A$10:$A$66))</f>
        <v>4124772.2199999942</v>
      </c>
      <c r="H12" s="189">
        <f>+SUMPRODUCT(('2015'!$G107:$R107)*('2015'!$G$5:$R$5&lt;=Master!$B$3))</f>
        <v>3573995.3554284605</v>
      </c>
      <c r="I12" s="190">
        <f t="shared" si="0"/>
        <v>550776.86457153363</v>
      </c>
      <c r="J12" s="191">
        <f t="shared" si="1"/>
        <v>0.15410676562155334</v>
      </c>
      <c r="K12" s="189">
        <f>+SUMPRODUCT(('2014'!$G12:$R12)*('2014'!$G$5:$R$5&lt;=Master!$B$3))</f>
        <v>3618675.86</v>
      </c>
      <c r="L12" s="190">
        <f t="shared" si="2"/>
        <v>506096.35999999428</v>
      </c>
      <c r="M12" s="192">
        <f t="shared" si="3"/>
        <v>0.13985678175662697</v>
      </c>
      <c r="N12" s="193">
        <f>+INDEX('2015'!$1:$1048576,MATCH('Analitika - 2015'!$A12,'2015'!$A:$A,0),MATCH('Analitika - 2015'!$N$6,'2015'!$6:$6,0))</f>
        <v>4124772.2199999942</v>
      </c>
      <c r="O12" s="189">
        <f>+INDEX('2015'!$1:$1048576,MATCH(CONCATENATE('Analitika - 2015'!$A12,"p"),'2015'!$A:$A,0),MATCH('Analitika - 2015'!$O$6,'2015'!$101:$101,0))</f>
        <v>3573995.3554284605</v>
      </c>
      <c r="P12" s="190">
        <f t="shared" si="4"/>
        <v>550776.86457153363</v>
      </c>
      <c r="Q12" s="191">
        <f t="shared" si="5"/>
        <v>0.15410676562155334</v>
      </c>
      <c r="R12" s="189">
        <f>+INDEX('2014'!$1:$1048576,MATCH('Analitika - 2015'!$A12,'2014'!$A:$A,0),MATCH('Analitika - 2015'!$R$6,'2014'!$6:$6,0))</f>
        <v>3618675.86</v>
      </c>
      <c r="S12" s="190">
        <f t="shared" si="6"/>
        <v>506096.35999999428</v>
      </c>
      <c r="T12" s="194">
        <f t="shared" si="7"/>
        <v>0.13985678175662697</v>
      </c>
    </row>
    <row r="13" spans="1:20">
      <c r="A13" s="176">
        <v>7112</v>
      </c>
      <c r="B13" s="324" t="str">
        <f>+VLOOKUP($A13,Master!$D$22:$G$218,4,FALSE)</f>
        <v>Porez na dobit pravnih lica</v>
      </c>
      <c r="C13" s="325"/>
      <c r="D13" s="325"/>
      <c r="E13" s="325"/>
      <c r="F13" s="325"/>
      <c r="G13" s="189">
        <f>+SUMPRODUCT(('2015'!$G13:$R13)*('2015'!$G$5:$R$5&lt;=Master!$B$3)*($A13='2015'!$A$10:$A$66))</f>
        <v>500820.52999999991</v>
      </c>
      <c r="H13" s="189">
        <f>+SUMPRODUCT(('2015'!$G108:$R108)*('2015'!$G$5:$R$5&lt;=Master!$B$3))</f>
        <v>932399.70044660708</v>
      </c>
      <c r="I13" s="190">
        <f t="shared" si="0"/>
        <v>-431579.17044660717</v>
      </c>
      <c r="J13" s="191">
        <f t="shared" si="1"/>
        <v>-0.46286927187973836</v>
      </c>
      <c r="K13" s="189">
        <f>+SUMPRODUCT(('2014'!$G13:$R13)*('2014'!$G$5:$R$5&lt;=Master!$B$3))</f>
        <v>1541172.27</v>
      </c>
      <c r="L13" s="190">
        <f t="shared" si="2"/>
        <v>-1040351.7400000001</v>
      </c>
      <c r="M13" s="192">
        <f t="shared" si="3"/>
        <v>-0.67503922841798869</v>
      </c>
      <c r="N13" s="193">
        <f>+INDEX('2015'!$1:$1048576,MATCH('Analitika - 2015'!$A13,'2015'!$A:$A,0),MATCH('Analitika - 2015'!$N$6,'2015'!$6:$6,0))</f>
        <v>500820.52999999991</v>
      </c>
      <c r="O13" s="189">
        <f>+INDEX('2015'!$1:$1048576,MATCH(CONCATENATE('Analitika - 2015'!$A13,"p"),'2015'!$A:$A,0),MATCH('Analitika - 2015'!$O$6,'2015'!$101:$101,0))</f>
        <v>932399.70044660708</v>
      </c>
      <c r="P13" s="190">
        <f t="shared" si="4"/>
        <v>-431579.17044660717</v>
      </c>
      <c r="Q13" s="191">
        <f t="shared" si="5"/>
        <v>-0.46286927187973836</v>
      </c>
      <c r="R13" s="189">
        <f>+INDEX('2014'!$1:$1048576,MATCH('Analitika - 2015'!$A13,'2014'!$A:$A,0),MATCH('Analitika - 2015'!$R$6,'2014'!$6:$6,0))</f>
        <v>1541172.27</v>
      </c>
      <c r="S13" s="190">
        <f t="shared" si="6"/>
        <v>-1040351.7400000001</v>
      </c>
      <c r="T13" s="194">
        <f t="shared" si="7"/>
        <v>-0.67503922841798869</v>
      </c>
    </row>
    <row r="14" spans="1:20">
      <c r="A14" s="176">
        <v>7113</v>
      </c>
      <c r="B14" s="324" t="str">
        <f>+VLOOKUP($A14,Master!$D$22:$G$218,4,FALSE)</f>
        <v>Porez na promet nepokretnosti</v>
      </c>
      <c r="C14" s="325"/>
      <c r="D14" s="325"/>
      <c r="E14" s="325"/>
      <c r="F14" s="325"/>
      <c r="G14" s="189">
        <f>+SUMPRODUCT(('2015'!$G14:$R14)*('2015'!$G$5:$R$5&lt;=Master!$B$3)*($A14='2015'!$A$10:$A$66))</f>
        <v>64332.390000000007</v>
      </c>
      <c r="H14" s="189">
        <f>+SUMPRODUCT(('2015'!$G109:$R109)*('2015'!$G$5:$R$5&lt;=Master!$B$3))</f>
        <v>106071.79527146854</v>
      </c>
      <c r="I14" s="190">
        <f t="shared" si="0"/>
        <v>-41739.405271468531</v>
      </c>
      <c r="J14" s="191">
        <f t="shared" si="1"/>
        <v>-0.393501450264373</v>
      </c>
      <c r="K14" s="189">
        <f>+SUMPRODUCT(('2014'!$G14:$R14)*('2014'!$G$5:$R$5&lt;=Master!$B$3))</f>
        <v>101912.43</v>
      </c>
      <c r="L14" s="190">
        <f t="shared" si="2"/>
        <v>-37580.039999999986</v>
      </c>
      <c r="M14" s="192">
        <f t="shared" si="3"/>
        <v>-0.36874834600646833</v>
      </c>
      <c r="N14" s="193">
        <f>+INDEX('2015'!$1:$1048576,MATCH('Analitika - 2015'!$A14,'2015'!$A:$A,0),MATCH('Analitika - 2015'!$N$6,'2015'!$6:$6,0))</f>
        <v>64332.390000000007</v>
      </c>
      <c r="O14" s="189">
        <f>+INDEX('2015'!$1:$1048576,MATCH(CONCATENATE('Analitika - 2015'!$A14,"p"),'2015'!$A:$A,0),MATCH('Analitika - 2015'!$O$6,'2015'!$101:$101,0))</f>
        <v>106071.79527146854</v>
      </c>
      <c r="P14" s="190">
        <f t="shared" si="4"/>
        <v>-41739.405271468531</v>
      </c>
      <c r="Q14" s="191">
        <f t="shared" si="5"/>
        <v>-0.393501450264373</v>
      </c>
      <c r="R14" s="189">
        <f>+INDEX('2014'!$1:$1048576,MATCH('Analitika - 2015'!$A14,'2014'!$A:$A,0),MATCH('Analitika - 2015'!$R$6,'2014'!$6:$6,0))</f>
        <v>101912.43</v>
      </c>
      <c r="S14" s="190">
        <f t="shared" si="6"/>
        <v>-37580.039999999986</v>
      </c>
      <c r="T14" s="194">
        <f t="shared" si="7"/>
        <v>-0.36874834600646833</v>
      </c>
    </row>
    <row r="15" spans="1:20">
      <c r="A15" s="176">
        <v>7114</v>
      </c>
      <c r="B15" s="324" t="str">
        <f>+VLOOKUP($A15,Master!$D$22:$G$218,4,FALSE)</f>
        <v>Porez na dodatu vrijednost</v>
      </c>
      <c r="C15" s="325"/>
      <c r="D15" s="325"/>
      <c r="E15" s="325"/>
      <c r="F15" s="325"/>
      <c r="G15" s="189">
        <f>+SUMPRODUCT(('2015'!$G15:$R15)*('2015'!$G$5:$R$5&lt;=Master!$B$3)*($A15='2015'!$A$10:$A$66))</f>
        <v>31202700.220000006</v>
      </c>
      <c r="H15" s="189">
        <f>+SUMPRODUCT(('2015'!$G110:$R110)*('2015'!$G$5:$R$5&lt;=Master!$B$3))</f>
        <v>30830393.947525293</v>
      </c>
      <c r="I15" s="190">
        <f t="shared" si="0"/>
        <v>372306.27247471362</v>
      </c>
      <c r="J15" s="191">
        <f t="shared" si="1"/>
        <v>1.2075949243736339E-2</v>
      </c>
      <c r="K15" s="189">
        <f>+SUMPRODUCT(('2014'!$G15:$R15)*('2014'!$G$5:$R$5&lt;=Master!$B$3))</f>
        <v>32174209.809999999</v>
      </c>
      <c r="L15" s="190">
        <f t="shared" si="2"/>
        <v>-971509.5899999924</v>
      </c>
      <c r="M15" s="192">
        <f t="shared" si="3"/>
        <v>-3.0195289821788873E-2</v>
      </c>
      <c r="N15" s="193">
        <f>+INDEX('2015'!$1:$1048576,MATCH('Analitika - 2015'!$A15,'2015'!$A:$A,0),MATCH('Analitika - 2015'!$N$6,'2015'!$6:$6,0))</f>
        <v>31202700.220000006</v>
      </c>
      <c r="O15" s="189">
        <f>+INDEX('2015'!$1:$1048576,MATCH(CONCATENATE('Analitika - 2015'!$A15,"p"),'2015'!$A:$A,0),MATCH('Analitika - 2015'!$O$6,'2015'!$101:$101,0))</f>
        <v>30830393.947525293</v>
      </c>
      <c r="P15" s="190">
        <f t="shared" si="4"/>
        <v>372306.27247471362</v>
      </c>
      <c r="Q15" s="191">
        <f t="shared" si="5"/>
        <v>1.2075949243736339E-2</v>
      </c>
      <c r="R15" s="189">
        <f>+INDEX('2014'!$1:$1048576,MATCH('Analitika - 2015'!$A15,'2014'!$A:$A,0),MATCH('Analitika - 2015'!$R$6,'2014'!$6:$6,0))</f>
        <v>32174209.809999999</v>
      </c>
      <c r="S15" s="190">
        <f t="shared" si="6"/>
        <v>-971509.5899999924</v>
      </c>
      <c r="T15" s="194">
        <f t="shared" si="7"/>
        <v>-3.0195289821788873E-2</v>
      </c>
    </row>
    <row r="16" spans="1:20">
      <c r="A16" s="176">
        <v>7115</v>
      </c>
      <c r="B16" s="324" t="str">
        <f>+VLOOKUP($A16,Master!$D$22:$G$218,4,FALSE)</f>
        <v>Akcize</v>
      </c>
      <c r="C16" s="325"/>
      <c r="D16" s="325"/>
      <c r="E16" s="325"/>
      <c r="F16" s="325"/>
      <c r="G16" s="189">
        <f>+SUMPRODUCT(('2015'!$G16:$R16)*('2015'!$G$5:$R$5&lt;=Master!$B$3)*($A16='2015'!$A$10:$A$66))</f>
        <v>11276886.989999995</v>
      </c>
      <c r="H16" s="189">
        <f>+SUMPRODUCT(('2015'!$G111:$R111)*('2015'!$G$5:$R$5&lt;=Master!$B$3))</f>
        <v>10746682.682418374</v>
      </c>
      <c r="I16" s="190">
        <f t="shared" si="0"/>
        <v>530204.30758162029</v>
      </c>
      <c r="J16" s="191">
        <f t="shared" si="1"/>
        <v>4.9336555591153353E-2</v>
      </c>
      <c r="K16" s="189">
        <f>+SUMPRODUCT(('2014'!$G16:$R16)*('2014'!$G$5:$R$5&lt;=Master!$B$3))</f>
        <v>9737815.5600000005</v>
      </c>
      <c r="L16" s="190">
        <f t="shared" si="2"/>
        <v>1539071.4299999941</v>
      </c>
      <c r="M16" s="192">
        <f t="shared" si="3"/>
        <v>0.1580509941389765</v>
      </c>
      <c r="N16" s="193">
        <f>+INDEX('2015'!$1:$1048576,MATCH('Analitika - 2015'!$A16,'2015'!$A:$A,0),MATCH('Analitika - 2015'!$N$6,'2015'!$6:$6,0))</f>
        <v>11276886.989999995</v>
      </c>
      <c r="O16" s="189">
        <f>+INDEX('2015'!$1:$1048576,MATCH(CONCATENATE('Analitika - 2015'!$A16,"p"),'2015'!$A:$A,0),MATCH('Analitika - 2015'!$O$6,'2015'!$101:$101,0))</f>
        <v>10746682.682418374</v>
      </c>
      <c r="P16" s="190">
        <f t="shared" si="4"/>
        <v>530204.30758162029</v>
      </c>
      <c r="Q16" s="191">
        <f t="shared" si="5"/>
        <v>4.9336555591153353E-2</v>
      </c>
      <c r="R16" s="189">
        <f>+INDEX('2014'!$1:$1048576,MATCH('Analitika - 2015'!$A16,'2014'!$A:$A,0),MATCH('Analitika - 2015'!$R$6,'2014'!$6:$6,0))</f>
        <v>9737815.5600000005</v>
      </c>
      <c r="S16" s="190">
        <f t="shared" si="6"/>
        <v>1539071.4299999941</v>
      </c>
      <c r="T16" s="194">
        <f t="shared" si="7"/>
        <v>0.1580509941389765</v>
      </c>
    </row>
    <row r="17" spans="1:20">
      <c r="A17" s="176">
        <v>7116</v>
      </c>
      <c r="B17" s="324" t="str">
        <f>+VLOOKUP($A17,Master!$D$22:$G$218,4,FALSE)</f>
        <v>Porez na međunarodnu trgovinu i transakcije</v>
      </c>
      <c r="C17" s="325"/>
      <c r="D17" s="325"/>
      <c r="E17" s="325"/>
      <c r="F17" s="325"/>
      <c r="G17" s="189">
        <f>+SUMPRODUCT(('2015'!$G17:$R17)*('2015'!$G$5:$R$5&lt;=Master!$B$3)*($A17='2015'!$A$10:$A$66))</f>
        <v>1071213.9200000002</v>
      </c>
      <c r="H17" s="189">
        <f>+SUMPRODUCT(('2015'!$G112:$R112)*('2015'!$G$5:$R$5&lt;=Master!$B$3))</f>
        <v>997113.97705013887</v>
      </c>
      <c r="I17" s="190">
        <f t="shared" si="0"/>
        <v>74099.942949861288</v>
      </c>
      <c r="J17" s="191">
        <f t="shared" si="1"/>
        <v>7.4314416060116351E-2</v>
      </c>
      <c r="K17" s="189">
        <f>+SUMPRODUCT(('2014'!$G17:$R17)*('2014'!$G$5:$R$5&lt;=Master!$B$3))</f>
        <v>956509.68</v>
      </c>
      <c r="L17" s="190">
        <f t="shared" si="2"/>
        <v>114704.24000000011</v>
      </c>
      <c r="M17" s="192">
        <f t="shared" si="3"/>
        <v>0.11991958094977151</v>
      </c>
      <c r="N17" s="193">
        <f>+INDEX('2015'!$1:$1048576,MATCH('Analitika - 2015'!$A17,'2015'!$A:$A,0),MATCH('Analitika - 2015'!$N$6,'2015'!$6:$6,0))</f>
        <v>1071213.9200000002</v>
      </c>
      <c r="O17" s="189">
        <f>+INDEX('2015'!$1:$1048576,MATCH(CONCATENATE('Analitika - 2015'!$A17,"p"),'2015'!$A:$A,0),MATCH('Analitika - 2015'!$O$6,'2015'!$101:$101,0))</f>
        <v>997113.97705013887</v>
      </c>
      <c r="P17" s="190">
        <f t="shared" si="4"/>
        <v>74099.942949861288</v>
      </c>
      <c r="Q17" s="191">
        <f t="shared" si="5"/>
        <v>7.4314416060116351E-2</v>
      </c>
      <c r="R17" s="189">
        <f>+INDEX('2014'!$1:$1048576,MATCH('Analitika - 2015'!$A17,'2014'!$A:$A,0),MATCH('Analitika - 2015'!$R$6,'2014'!$6:$6,0))</f>
        <v>956509.68</v>
      </c>
      <c r="S17" s="190">
        <f t="shared" si="6"/>
        <v>114704.24000000011</v>
      </c>
      <c r="T17" s="194">
        <f t="shared" si="7"/>
        <v>0.11991958094977151</v>
      </c>
    </row>
    <row r="18" spans="1:20">
      <c r="A18" s="176">
        <v>7117</v>
      </c>
      <c r="B18" s="324" t="str">
        <f>+VLOOKUP($A18,Master!$D$22:$G$218,4,FALSE)</f>
        <v>Lokalni porezi</v>
      </c>
      <c r="C18" s="325"/>
      <c r="D18" s="325"/>
      <c r="E18" s="325"/>
      <c r="F18" s="325"/>
      <c r="G18" s="189">
        <f>+SUMPRODUCT(('2015'!$G18:$R18)*('2015'!$G$5:$R$5&lt;=Master!$B$3)*($A18='2015'!$A$10:$A$66))</f>
        <v>0</v>
      </c>
      <c r="H18" s="189">
        <f>+SUMPRODUCT(('2015'!$G113:$R113)*('2015'!$G$5:$R$5&lt;=Master!$B$3))</f>
        <v>0</v>
      </c>
      <c r="I18" s="190">
        <f t="shared" si="0"/>
        <v>0</v>
      </c>
      <c r="J18" s="191" t="str">
        <f t="shared" si="1"/>
        <v>…</v>
      </c>
      <c r="K18" s="189">
        <f>+SUMPRODUCT(('2014'!$G18:$R18)*('2014'!$G$5:$R$5&lt;=Master!$B$3))</f>
        <v>0</v>
      </c>
      <c r="L18" s="190">
        <f t="shared" si="2"/>
        <v>0</v>
      </c>
      <c r="M18" s="192" t="str">
        <f t="shared" si="3"/>
        <v>…</v>
      </c>
      <c r="N18" s="193">
        <f>+INDEX('2015'!$1:$1048576,MATCH('Analitika - 2015'!$A18,'2015'!$A:$A,0),MATCH('Analitika - 2015'!$N$6,'2015'!$6:$6,0))</f>
        <v>0</v>
      </c>
      <c r="O18" s="189">
        <f>+INDEX('2015'!$1:$1048576,MATCH(CONCATENATE('Analitika - 2015'!$A18,"p"),'2015'!$A:$A,0),MATCH('Analitika - 2015'!$O$6,'2015'!$101:$101,0))</f>
        <v>0</v>
      </c>
      <c r="P18" s="190">
        <f t="shared" si="4"/>
        <v>0</v>
      </c>
      <c r="Q18" s="191" t="str">
        <f t="shared" si="5"/>
        <v>…</v>
      </c>
      <c r="R18" s="189">
        <f>+INDEX('2014'!$1:$1048576,MATCH('Analitika - 2015'!$A18,'2014'!$A:$A,0),MATCH('Analitika - 2015'!$R$6,'2014'!$6:$6,0))</f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24" t="str">
        <f>+VLOOKUP($A19,Master!$D$22:$G$218,4,FALSE)</f>
        <v>Ostali republički porezi</v>
      </c>
      <c r="C19" s="325"/>
      <c r="D19" s="325"/>
      <c r="E19" s="325"/>
      <c r="F19" s="325"/>
      <c r="G19" s="189">
        <f>+SUMPRODUCT(('2015'!$G19:$R19)*('2015'!$G$5:$R$5&lt;=Master!$B$3)*($A19='2015'!$A$10:$A$66))</f>
        <v>409619.65</v>
      </c>
      <c r="H19" s="189">
        <f>+SUMPRODUCT(('2015'!$G114:$R114)*('2015'!$G$5:$R$5&lt;=Master!$B$3))</f>
        <v>251804.37567454769</v>
      </c>
      <c r="I19" s="190">
        <f t="shared" si="0"/>
        <v>157815.27432545234</v>
      </c>
      <c r="J19" s="191">
        <f t="shared" si="1"/>
        <v>0.626737616861057</v>
      </c>
      <c r="K19" s="189">
        <f>+SUMPRODUCT(('2014'!$G19:$R19)*('2014'!$G$5:$R$5&lt;=Master!$B$3))</f>
        <v>257844.3</v>
      </c>
      <c r="L19" s="190">
        <f t="shared" si="2"/>
        <v>151775.35000000003</v>
      </c>
      <c r="M19" s="192">
        <f t="shared" si="3"/>
        <v>0.58863178282397577</v>
      </c>
      <c r="N19" s="193">
        <f>+INDEX('2015'!$1:$1048576,MATCH('Analitika - 2015'!$A19,'2015'!$A:$A,0),MATCH('Analitika - 2015'!$N$6,'2015'!$6:$6,0))</f>
        <v>409619.65</v>
      </c>
      <c r="O19" s="189">
        <f>+INDEX('2015'!$1:$1048576,MATCH(CONCATENATE('Analitika - 2015'!$A19,"p"),'2015'!$A:$A,0),MATCH('Analitika - 2015'!$O$6,'2015'!$101:$101,0))</f>
        <v>251804.37567454769</v>
      </c>
      <c r="P19" s="190">
        <f t="shared" si="4"/>
        <v>157815.27432545234</v>
      </c>
      <c r="Q19" s="191">
        <f t="shared" si="5"/>
        <v>0.626737616861057</v>
      </c>
      <c r="R19" s="189">
        <f>+INDEX('2014'!$1:$1048576,MATCH('Analitika - 2015'!$A19,'2014'!$A:$A,0),MATCH('Analitika - 2015'!$R$6,'2014'!$6:$6,0))</f>
        <v>257844.3</v>
      </c>
      <c r="S19" s="190">
        <f t="shared" si="6"/>
        <v>151775.35000000003</v>
      </c>
      <c r="T19" s="194">
        <f t="shared" si="7"/>
        <v>0.58863178282397577</v>
      </c>
    </row>
    <row r="20" spans="1:20">
      <c r="A20" s="176">
        <v>712</v>
      </c>
      <c r="B20" s="344" t="str">
        <f>+VLOOKUP($A20,Master!$D$22:$G$218,4,FALSE)</f>
        <v>Doprinosi</v>
      </c>
      <c r="C20" s="345"/>
      <c r="D20" s="345"/>
      <c r="E20" s="345"/>
      <c r="F20" s="345"/>
      <c r="G20" s="195">
        <f>+SUMPRODUCT(('2015'!$G20:$R20)*('2015'!$G$5:$R$5&lt;=Master!$B$3)*($A20='2015'!$A$10:$A$66))</f>
        <v>19334368.370000001</v>
      </c>
      <c r="H20" s="195">
        <f>+SUMPRODUCT(('2015'!$G115:$R115)*('2015'!$G$5:$R$5&lt;=Master!$B$3))</f>
        <v>17453194.433351744</v>
      </c>
      <c r="I20" s="196">
        <f t="shared" si="0"/>
        <v>1881173.9366482571</v>
      </c>
      <c r="J20" s="197">
        <f t="shared" si="1"/>
        <v>0.10778393284002363</v>
      </c>
      <c r="K20" s="195">
        <f>+SUMPRODUCT(('2014'!$G20:$R20)*('2014'!$G$5:$R$5&lt;=Master!$B$3))</f>
        <v>17610366.019999992</v>
      </c>
      <c r="L20" s="196">
        <f t="shared" si="2"/>
        <v>1724002.3500000089</v>
      </c>
      <c r="M20" s="198">
        <f t="shared" si="3"/>
        <v>9.7897019746328251E-2</v>
      </c>
      <c r="N20" s="199">
        <f>+INDEX('2015'!$1:$1048576,MATCH('Analitika - 2015'!$A20,'2015'!$A:$A,0),MATCH('Analitika - 2015'!$N$6,'2015'!$6:$6,0))</f>
        <v>19334368.370000001</v>
      </c>
      <c r="O20" s="195">
        <f>+INDEX('2015'!$1:$1048576,MATCH(CONCATENATE('Analitika - 2015'!$A20,"p"),'2015'!$A:$A,0),MATCH('Analitika - 2015'!$O$6,'2015'!$101:$101,0))</f>
        <v>17453194.433351744</v>
      </c>
      <c r="P20" s="196">
        <f t="shared" si="4"/>
        <v>1881173.9366482571</v>
      </c>
      <c r="Q20" s="197">
        <f t="shared" si="5"/>
        <v>0.10778393284002363</v>
      </c>
      <c r="R20" s="195">
        <f>+INDEX('2014'!$1:$1048576,MATCH('Analitika - 2015'!$A20,'2014'!$A:$A,0),MATCH('Analitika - 2015'!$R$6,'2014'!$6:$6,0))</f>
        <v>17610366.019999992</v>
      </c>
      <c r="S20" s="196">
        <f t="shared" si="6"/>
        <v>1724002.3500000089</v>
      </c>
      <c r="T20" s="200">
        <f t="shared" si="7"/>
        <v>9.7897019746328251E-2</v>
      </c>
    </row>
    <row r="21" spans="1:20">
      <c r="A21" s="176">
        <v>7121</v>
      </c>
      <c r="B21" s="324" t="str">
        <f>+VLOOKUP($A21,Master!$D$22:$G$218,4,FALSE)</f>
        <v>Doprinosi za penzijsko i invalidsko osiguranje</v>
      </c>
      <c r="C21" s="325"/>
      <c r="D21" s="325"/>
      <c r="E21" s="325"/>
      <c r="F21" s="325"/>
      <c r="G21" s="189">
        <f>+SUMPRODUCT(('2015'!$G21:$R21)*('2015'!$G$5:$R$5&lt;=Master!$B$3)*($A21='2015'!$A$10:$A$66))</f>
        <v>11664478.33</v>
      </c>
      <c r="H21" s="189">
        <f>+SUMPRODUCT(('2015'!$G116:$R116)*('2015'!$G$5:$R$5&lt;=Master!$B$3))</f>
        <v>10835215.375433445</v>
      </c>
      <c r="I21" s="190">
        <f t="shared" si="0"/>
        <v>829262.9545665551</v>
      </c>
      <c r="J21" s="191">
        <f t="shared" si="1"/>
        <v>7.653405362358856E-2</v>
      </c>
      <c r="K21" s="189">
        <f>+SUMPRODUCT(('2014'!$G21:$R21)*('2014'!$G$5:$R$5&lt;=Master!$B$3))</f>
        <v>11471497.619999999</v>
      </c>
      <c r="L21" s="190">
        <f t="shared" si="2"/>
        <v>192980.71000000089</v>
      </c>
      <c r="M21" s="192">
        <f t="shared" si="3"/>
        <v>1.6822625640748878E-2</v>
      </c>
      <c r="N21" s="193">
        <f>+INDEX('2015'!$1:$1048576,MATCH('Analitika - 2015'!$A21,'2015'!$A:$A,0),MATCH('Analitika - 2015'!$N$6,'2015'!$6:$6,0))</f>
        <v>11664478.33</v>
      </c>
      <c r="O21" s="189">
        <f>+INDEX('2015'!$1:$1048576,MATCH(CONCATENATE('Analitika - 2015'!$A21,"p"),'2015'!$A:$A,0),MATCH('Analitika - 2015'!$O$6,'2015'!$101:$101,0))</f>
        <v>10835215.375433445</v>
      </c>
      <c r="P21" s="190">
        <f t="shared" si="4"/>
        <v>829262.9545665551</v>
      </c>
      <c r="Q21" s="191">
        <f t="shared" si="5"/>
        <v>7.653405362358856E-2</v>
      </c>
      <c r="R21" s="189">
        <f>+INDEX('2014'!$1:$1048576,MATCH('Analitika - 2015'!$A21,'2014'!$A:$A,0),MATCH('Analitika - 2015'!$R$6,'2014'!$6:$6,0))</f>
        <v>11471497.619999999</v>
      </c>
      <c r="S21" s="190">
        <f t="shared" si="6"/>
        <v>192980.71000000089</v>
      </c>
      <c r="T21" s="194">
        <f t="shared" si="7"/>
        <v>1.6822625640748878E-2</v>
      </c>
    </row>
    <row r="22" spans="1:20">
      <c r="A22" s="176">
        <v>7122</v>
      </c>
      <c r="B22" s="324" t="str">
        <f>+VLOOKUP($A22,Master!$D$22:$G$218,4,FALSE)</f>
        <v>Doprinosi za zdravstveno osiguranje</v>
      </c>
      <c r="C22" s="325"/>
      <c r="D22" s="325"/>
      <c r="E22" s="325"/>
      <c r="F22" s="325"/>
      <c r="G22" s="189">
        <f>+SUMPRODUCT(('2015'!$G22:$R22)*('2015'!$G$5:$R$5&lt;=Master!$B$3)*($A22='2015'!$A$10:$A$66))</f>
        <v>6634782.3899999987</v>
      </c>
      <c r="H22" s="189">
        <f>+SUMPRODUCT(('2015'!$G117:$R117)*('2015'!$G$5:$R$5&lt;=Master!$B$3))</f>
        <v>5947210.158482017</v>
      </c>
      <c r="I22" s="190">
        <f t="shared" si="0"/>
        <v>687572.23151798174</v>
      </c>
      <c r="J22" s="191">
        <f t="shared" si="1"/>
        <v>0.11561256676583964</v>
      </c>
      <c r="K22" s="189">
        <f>+SUMPRODUCT(('2014'!$G22:$R22)*('2014'!$G$5:$R$5&lt;=Master!$B$3))</f>
        <v>5448406.1600000001</v>
      </c>
      <c r="L22" s="190">
        <f t="shared" si="2"/>
        <v>1186376.2299999986</v>
      </c>
      <c r="M22" s="192">
        <f t="shared" si="3"/>
        <v>0.21774739165187329</v>
      </c>
      <c r="N22" s="193">
        <f>+INDEX('2015'!$1:$1048576,MATCH('Analitika - 2015'!$A22,'2015'!$A:$A,0),MATCH('Analitika - 2015'!$N$6,'2015'!$6:$6,0))</f>
        <v>6634782.3899999987</v>
      </c>
      <c r="O22" s="189">
        <f>+INDEX('2015'!$1:$1048576,MATCH(CONCATENATE('Analitika - 2015'!$A22,"p"),'2015'!$A:$A,0),MATCH('Analitika - 2015'!$O$6,'2015'!$101:$101,0))</f>
        <v>5947210.158482017</v>
      </c>
      <c r="P22" s="190">
        <f t="shared" si="4"/>
        <v>687572.23151798174</v>
      </c>
      <c r="Q22" s="191">
        <f t="shared" si="5"/>
        <v>0.11561256676583964</v>
      </c>
      <c r="R22" s="189">
        <f>+INDEX('2014'!$1:$1048576,MATCH('Analitika - 2015'!$A22,'2014'!$A:$A,0),MATCH('Analitika - 2015'!$R$6,'2014'!$6:$6,0))</f>
        <v>5448406.1600000001</v>
      </c>
      <c r="S22" s="190">
        <f t="shared" si="6"/>
        <v>1186376.2299999986</v>
      </c>
      <c r="T22" s="194">
        <f t="shared" si="7"/>
        <v>0.21774739165187329</v>
      </c>
    </row>
    <row r="23" spans="1:20">
      <c r="A23" s="176">
        <v>7123</v>
      </c>
      <c r="B23" s="324" t="str">
        <f>+VLOOKUP($A23,Master!$D$22:$G$218,4,FALSE)</f>
        <v>Doprinosi za osiguranje od nezaposlenosti</v>
      </c>
      <c r="C23" s="325"/>
      <c r="D23" s="325"/>
      <c r="E23" s="325"/>
      <c r="F23" s="325"/>
      <c r="G23" s="189">
        <f>+SUMPRODUCT(('2015'!$G23:$R23)*('2015'!$G$5:$R$5&lt;=Master!$B$3)*($A23='2015'!$A$10:$A$66))</f>
        <v>533032.30000000005</v>
      </c>
      <c r="H23" s="189">
        <f>+SUMPRODUCT(('2015'!$G118:$R118)*('2015'!$G$5:$R$5&lt;=Master!$B$3))</f>
        <v>405204.02216089884</v>
      </c>
      <c r="I23" s="190">
        <f t="shared" si="0"/>
        <v>127828.27783910121</v>
      </c>
      <c r="J23" s="191">
        <f t="shared" si="1"/>
        <v>0.31546645849518007</v>
      </c>
      <c r="K23" s="189">
        <f>+SUMPRODUCT(('2014'!$G23:$R23)*('2014'!$G$5:$R$5&lt;=Master!$B$3))</f>
        <v>423773.65</v>
      </c>
      <c r="L23" s="190">
        <f t="shared" si="2"/>
        <v>109258.65000000002</v>
      </c>
      <c r="M23" s="192">
        <f t="shared" si="3"/>
        <v>0.25782313270303625</v>
      </c>
      <c r="N23" s="193">
        <f>+INDEX('2015'!$1:$1048576,MATCH('Analitika - 2015'!$A23,'2015'!$A:$A,0),MATCH('Analitika - 2015'!$N$6,'2015'!$6:$6,0))</f>
        <v>533032.30000000005</v>
      </c>
      <c r="O23" s="189">
        <f>+INDEX('2015'!$1:$1048576,MATCH(CONCATENATE('Analitika - 2015'!$A23,"p"),'2015'!$A:$A,0),MATCH('Analitika - 2015'!$O$6,'2015'!$101:$101,0))</f>
        <v>405204.02216089884</v>
      </c>
      <c r="P23" s="190">
        <f t="shared" si="4"/>
        <v>127828.27783910121</v>
      </c>
      <c r="Q23" s="191">
        <f t="shared" si="5"/>
        <v>0.31546645849518007</v>
      </c>
      <c r="R23" s="189">
        <f>+INDEX('2014'!$1:$1048576,MATCH('Analitika - 2015'!$A23,'2014'!$A:$A,0),MATCH('Analitika - 2015'!$R$6,'2014'!$6:$6,0))</f>
        <v>423773.65</v>
      </c>
      <c r="S23" s="190">
        <f t="shared" si="6"/>
        <v>109258.65000000002</v>
      </c>
      <c r="T23" s="194">
        <f t="shared" si="7"/>
        <v>0.25782313270303625</v>
      </c>
    </row>
    <row r="24" spans="1:20">
      <c r="A24" s="176">
        <v>7124</v>
      </c>
      <c r="B24" s="324" t="str">
        <f>+VLOOKUP($A24,Master!$D$22:$G$218,4,FALSE)</f>
        <v>Ostali doprinosi</v>
      </c>
      <c r="C24" s="325"/>
      <c r="D24" s="325"/>
      <c r="E24" s="325"/>
      <c r="F24" s="325"/>
      <c r="G24" s="189">
        <f>+SUMPRODUCT(('2015'!$G24:$R24)*('2015'!$G$5:$R$5&lt;=Master!$B$3)*($A24='2015'!$A$10:$A$66))</f>
        <v>502075.35</v>
      </c>
      <c r="H24" s="189">
        <f>+SUMPRODUCT(('2015'!$G119:$R119)*('2015'!$G$5:$R$5&lt;=Master!$B$3))</f>
        <v>265564.87727538327</v>
      </c>
      <c r="I24" s="190">
        <f t="shared" si="0"/>
        <v>236510.4727246167</v>
      </c>
      <c r="J24" s="191">
        <f t="shared" si="1"/>
        <v>0.89059394883519194</v>
      </c>
      <c r="K24" s="189">
        <f>+SUMPRODUCT(('2014'!$G24:$R24)*('2014'!$G$5:$R$5&lt;=Master!$B$3))</f>
        <v>266688.59000000003</v>
      </c>
      <c r="L24" s="190">
        <f t="shared" si="2"/>
        <v>235386.75999999995</v>
      </c>
      <c r="M24" s="192">
        <f t="shared" si="3"/>
        <v>0.8826277869630641</v>
      </c>
      <c r="N24" s="193">
        <f>+INDEX('2015'!$1:$1048576,MATCH('Analitika - 2015'!$A24,'2015'!$A:$A,0),MATCH('Analitika - 2015'!$N$6,'2015'!$6:$6,0))</f>
        <v>502075.35</v>
      </c>
      <c r="O24" s="189">
        <f>+INDEX('2015'!$1:$1048576,MATCH(CONCATENATE('Analitika - 2015'!$A24,"p"),'2015'!$A:$A,0),MATCH('Analitika - 2015'!$O$6,'2015'!$101:$101,0))</f>
        <v>265564.87727538327</v>
      </c>
      <c r="P24" s="190">
        <f t="shared" si="4"/>
        <v>236510.4727246167</v>
      </c>
      <c r="Q24" s="191">
        <f t="shared" si="5"/>
        <v>0.89059394883519194</v>
      </c>
      <c r="R24" s="189">
        <f>+INDEX('2014'!$1:$1048576,MATCH('Analitika - 2015'!$A24,'2014'!$A:$A,0),MATCH('Analitika - 2015'!$R$6,'2014'!$6:$6,0))</f>
        <v>266688.59000000003</v>
      </c>
      <c r="S24" s="190">
        <f t="shared" si="6"/>
        <v>235386.75999999995</v>
      </c>
      <c r="T24" s="194">
        <f t="shared" si="7"/>
        <v>0.8826277869630641</v>
      </c>
    </row>
    <row r="25" spans="1:20">
      <c r="A25" s="176">
        <v>713</v>
      </c>
      <c r="B25" s="332" t="str">
        <f>+VLOOKUP($A25,Master!$D$22:$G$218,4,FALSE)</f>
        <v>Takse</v>
      </c>
      <c r="C25" s="333"/>
      <c r="D25" s="333"/>
      <c r="E25" s="333"/>
      <c r="F25" s="333"/>
      <c r="G25" s="201">
        <f>+SUMPRODUCT(('2015'!$G25:$R25)*('2015'!$G$5:$R$5&lt;=Master!$B$3)*($A25='2015'!$A$10:$A$66))</f>
        <v>686222.97000000009</v>
      </c>
      <c r="H25" s="201">
        <f>+SUMPRODUCT(('2015'!$G120:$R120)*('2015'!$G$5:$R$5&lt;=Master!$B$3))</f>
        <v>1017432.8805905436</v>
      </c>
      <c r="I25" s="202">
        <f t="shared" si="0"/>
        <v>-331209.91059054353</v>
      </c>
      <c r="J25" s="203">
        <f t="shared" si="1"/>
        <v>-0.3255348995584858</v>
      </c>
      <c r="K25" s="201">
        <f>+SUMPRODUCT(('2014'!$G25:$R25)*('2014'!$G$5:$R$5&lt;=Master!$B$3))</f>
        <v>987210.26</v>
      </c>
      <c r="L25" s="202">
        <f t="shared" si="2"/>
        <v>-300987.28999999992</v>
      </c>
      <c r="M25" s="204">
        <f t="shared" si="3"/>
        <v>-0.30488671177303195</v>
      </c>
      <c r="N25" s="205">
        <f>+INDEX('2015'!$1:$1048576,MATCH('Analitika - 2015'!$A25,'2015'!$A:$A,0),MATCH('Analitika - 2015'!$N$6,'2015'!$6:$6,0))</f>
        <v>686222.97000000009</v>
      </c>
      <c r="O25" s="201">
        <f>+INDEX('2015'!$1:$1048576,MATCH(CONCATENATE('Analitika - 2015'!$A25,"p"),'2015'!$A:$A,0),MATCH('Analitika - 2015'!$O$6,'2015'!$101:$101,0))</f>
        <v>1017432.8805905436</v>
      </c>
      <c r="P25" s="202">
        <f t="shared" si="4"/>
        <v>-331209.91059054353</v>
      </c>
      <c r="Q25" s="203">
        <f t="shared" si="5"/>
        <v>-0.3255348995584858</v>
      </c>
      <c r="R25" s="201">
        <f>+INDEX('2014'!$1:$1048576,MATCH('Analitika - 2015'!$A25,'2014'!$A:$A,0),MATCH('Analitika - 2015'!$R$6,'2014'!$6:$6,0))</f>
        <v>987210.26</v>
      </c>
      <c r="S25" s="202">
        <f t="shared" si="6"/>
        <v>-300987.28999999992</v>
      </c>
      <c r="T25" s="206">
        <f t="shared" si="7"/>
        <v>-0.30488671177303195</v>
      </c>
    </row>
    <row r="26" spans="1:20">
      <c r="A26" s="176">
        <v>714</v>
      </c>
      <c r="B26" s="332" t="str">
        <f>+VLOOKUP($A26,Master!$D$22:$G$218,4,FALSE)</f>
        <v>Naknade</v>
      </c>
      <c r="C26" s="333"/>
      <c r="D26" s="333"/>
      <c r="E26" s="333"/>
      <c r="F26" s="333"/>
      <c r="G26" s="201">
        <f>+SUMPRODUCT(('2015'!$G26:$R26)*('2015'!$G$5:$R$5&lt;=Master!$B$3)*($A26='2015'!$A$10:$A$66))</f>
        <v>704766.22</v>
      </c>
      <c r="H26" s="201">
        <f>+SUMPRODUCT(('2015'!$G121:$R121)*('2015'!$G$5:$R$5&lt;=Master!$B$3))</f>
        <v>1138266.9804152639</v>
      </c>
      <c r="I26" s="202">
        <f t="shared" si="0"/>
        <v>-433500.76041526394</v>
      </c>
      <c r="J26" s="203">
        <f t="shared" si="1"/>
        <v>-0.38084277930746413</v>
      </c>
      <c r="K26" s="201">
        <f>+SUMPRODUCT(('2014'!$G26:$R26)*('2014'!$G$5:$R$5&lt;=Master!$B$3))</f>
        <v>1287580.6800000002</v>
      </c>
      <c r="L26" s="202">
        <f t="shared" si="2"/>
        <v>-582814.4600000002</v>
      </c>
      <c r="M26" s="204">
        <f t="shared" si="3"/>
        <v>-0.45264306078280092</v>
      </c>
      <c r="N26" s="205">
        <f>+INDEX('2015'!$1:$1048576,MATCH('Analitika - 2015'!$A26,'2015'!$A:$A,0),MATCH('Analitika - 2015'!$N$6,'2015'!$6:$6,0))</f>
        <v>704766.22</v>
      </c>
      <c r="O26" s="201">
        <f>+INDEX('2015'!$1:$1048576,MATCH(CONCATENATE('Analitika - 2015'!$A26,"p"),'2015'!$A:$A,0),MATCH('Analitika - 2015'!$O$6,'2015'!$101:$101,0))</f>
        <v>1138266.9804152639</v>
      </c>
      <c r="P26" s="202">
        <f t="shared" si="4"/>
        <v>-433500.76041526394</v>
      </c>
      <c r="Q26" s="203">
        <f t="shared" si="5"/>
        <v>-0.38084277930746413</v>
      </c>
      <c r="R26" s="201">
        <f>+INDEX('2014'!$1:$1048576,MATCH('Analitika - 2015'!$A26,'2014'!$A:$A,0),MATCH('Analitika - 2015'!$R$6,'2014'!$6:$6,0))</f>
        <v>1287580.6800000002</v>
      </c>
      <c r="S26" s="202">
        <f t="shared" si="6"/>
        <v>-582814.4600000002</v>
      </c>
      <c r="T26" s="206">
        <f t="shared" si="7"/>
        <v>-0.45264306078280092</v>
      </c>
    </row>
    <row r="27" spans="1:20">
      <c r="A27" s="176">
        <v>715</v>
      </c>
      <c r="B27" s="332" t="str">
        <f>+VLOOKUP($A27,Master!$D$22:$G$218,4,FALSE)</f>
        <v>Ostali prihodi</v>
      </c>
      <c r="C27" s="333"/>
      <c r="D27" s="333"/>
      <c r="E27" s="333"/>
      <c r="F27" s="333"/>
      <c r="G27" s="201">
        <f>+SUMPRODUCT(('2015'!$G27:$R27)*('2015'!$G$5:$R$5&lt;=Master!$B$3)*($A27='2015'!$A$10:$A$66))</f>
        <v>1079000.2299999995</v>
      </c>
      <c r="H27" s="201">
        <f>+SUMPRODUCT(('2015'!$G122:$R122)*('2015'!$G$5:$R$5&lt;=Master!$B$3))</f>
        <v>2409154.3623507507</v>
      </c>
      <c r="I27" s="202">
        <f t="shared" si="0"/>
        <v>-1330154.1323507512</v>
      </c>
      <c r="J27" s="203">
        <f t="shared" si="1"/>
        <v>-0.55212490869735853</v>
      </c>
      <c r="K27" s="201">
        <f>+SUMPRODUCT(('2014'!$G27:$R27)*('2014'!$G$5:$R$5&lt;=Master!$B$3))</f>
        <v>2213002.56</v>
      </c>
      <c r="L27" s="202">
        <f t="shared" si="2"/>
        <v>-1134002.3300000005</v>
      </c>
      <c r="M27" s="204">
        <f t="shared" si="3"/>
        <v>-0.51242703036005555</v>
      </c>
      <c r="N27" s="205">
        <f>+INDEX('2015'!$1:$1048576,MATCH('Analitika - 2015'!$A27,'2015'!$A:$A,0),MATCH('Analitika - 2015'!$N$6,'2015'!$6:$6,0))</f>
        <v>1079000.2299999995</v>
      </c>
      <c r="O27" s="201">
        <f>+INDEX('2015'!$1:$1048576,MATCH(CONCATENATE('Analitika - 2015'!$A27,"p"),'2015'!$A:$A,0),MATCH('Analitika - 2015'!$O$6,'2015'!$101:$101,0))</f>
        <v>2409154.3623507507</v>
      </c>
      <c r="P27" s="202">
        <f t="shared" si="4"/>
        <v>-1330154.1323507512</v>
      </c>
      <c r="Q27" s="203">
        <f t="shared" si="5"/>
        <v>-0.55212490869735853</v>
      </c>
      <c r="R27" s="201">
        <f>+INDEX('2014'!$1:$1048576,MATCH('Analitika - 2015'!$A27,'2014'!$A:$A,0),MATCH('Analitika - 2015'!$R$6,'2014'!$6:$6,0))</f>
        <v>2213002.56</v>
      </c>
      <c r="S27" s="202">
        <f t="shared" si="6"/>
        <v>-1134002.3300000005</v>
      </c>
      <c r="T27" s="206">
        <f t="shared" si="7"/>
        <v>-0.51242703036005555</v>
      </c>
    </row>
    <row r="28" spans="1:20">
      <c r="A28" s="176">
        <v>73</v>
      </c>
      <c r="B28" s="332" t="str">
        <f>+VLOOKUP($A28,Master!$D$22:$G$218,4,FALSE)</f>
        <v>Primici od otplate kredita i sredstva prenesena iz prethodne godine</v>
      </c>
      <c r="C28" s="333"/>
      <c r="D28" s="333"/>
      <c r="E28" s="333"/>
      <c r="F28" s="333"/>
      <c r="G28" s="201">
        <f>+SUMPRODUCT(('2015'!$G28:$R28)*('2015'!$G$5:$R$5&lt;=Master!$B$3)*($A28='2015'!$A$10:$A$66))</f>
        <v>444135.32</v>
      </c>
      <c r="H28" s="201">
        <f>+SUMPRODUCT(('2015'!$G123:$R123)*('2015'!$G$5:$R$5&lt;=Master!$B$3))</f>
        <v>102742.57243539664</v>
      </c>
      <c r="I28" s="202">
        <f t="shared" si="0"/>
        <v>341392.74756460334</v>
      </c>
      <c r="J28" s="203">
        <f t="shared" si="1"/>
        <v>3.3227973514023823</v>
      </c>
      <c r="K28" s="201">
        <f>+SUMPRODUCT(('2014'!$G28:$R28)*('2014'!$G$5:$R$5&lt;=Master!$B$3))</f>
        <v>145969.23000000001</v>
      </c>
      <c r="L28" s="202">
        <f t="shared" si="2"/>
        <v>298166.08999999997</v>
      </c>
      <c r="M28" s="204">
        <f t="shared" si="3"/>
        <v>2.0426639915823355</v>
      </c>
      <c r="N28" s="205">
        <f>+INDEX('2015'!$1:$1048576,MATCH('Analitika - 2015'!$A28,'2015'!$A:$A,0),MATCH('Analitika - 2015'!$N$6,'2015'!$6:$6,0))</f>
        <v>444135.32</v>
      </c>
      <c r="O28" s="201">
        <f>+INDEX('2015'!$1:$1048576,MATCH(CONCATENATE('Analitika - 2015'!$A28,"p"),'2015'!$A:$A,0),MATCH('Analitika - 2015'!$O$6,'2015'!$101:$101,0))</f>
        <v>102742.57243539664</v>
      </c>
      <c r="P28" s="202">
        <f t="shared" si="4"/>
        <v>341392.74756460334</v>
      </c>
      <c r="Q28" s="203">
        <f t="shared" si="5"/>
        <v>3.3227973514023823</v>
      </c>
      <c r="R28" s="201">
        <f>+INDEX('2014'!$1:$1048576,MATCH('Analitika - 2015'!$A28,'2014'!$A:$A,0),MATCH('Analitika - 2015'!$R$6,'2014'!$6:$6,0))</f>
        <v>145969.23000000001</v>
      </c>
      <c r="S28" s="202">
        <f t="shared" si="6"/>
        <v>298166.08999999997</v>
      </c>
      <c r="T28" s="206">
        <f t="shared" si="7"/>
        <v>2.0426639915823355</v>
      </c>
    </row>
    <row r="29" spans="1:20" ht="15.75" thickBot="1">
      <c r="A29" s="176">
        <v>74</v>
      </c>
      <c r="B29" s="334" t="str">
        <f>+VLOOKUP($A29,Master!$D$22:$G$218,4,FALSE)</f>
        <v>Donacije i transferi</v>
      </c>
      <c r="C29" s="335"/>
      <c r="D29" s="335"/>
      <c r="E29" s="335"/>
      <c r="F29" s="335"/>
      <c r="G29" s="201">
        <f>+SUMPRODUCT(('2015'!$G29:$R29)*('2015'!$G$5:$R$5&lt;=Master!$B$3)*($A29='2015'!$A$10:$A$66))</f>
        <v>261888.06</v>
      </c>
      <c r="H29" s="201">
        <f>+SUMPRODUCT(('2015'!$G124:$R124)*('2015'!$G$5:$R$5&lt;=Master!$B$3))</f>
        <v>151870.61020172067</v>
      </c>
      <c r="I29" s="202">
        <f t="shared" si="0"/>
        <v>110017.44979827933</v>
      </c>
      <c r="J29" s="203">
        <f t="shared" si="1"/>
        <v>0.72441566970824511</v>
      </c>
      <c r="K29" s="201">
        <f>+SUMPRODUCT(('2014'!$G29:$R29)*('2014'!$G$5:$R$5&lt;=Master!$B$3))</f>
        <v>149764.72</v>
      </c>
      <c r="L29" s="202">
        <f t="shared" si="2"/>
        <v>112123.34</v>
      </c>
      <c r="M29" s="204">
        <f t="shared" si="3"/>
        <v>0.74866323657534295</v>
      </c>
      <c r="N29" s="205">
        <f>+INDEX('2015'!$1:$1048576,MATCH('Analitika - 2015'!$A29,'2015'!$A:$A,0),MATCH('Analitika - 2015'!$N$6,'2015'!$6:$6,0))</f>
        <v>261888.06</v>
      </c>
      <c r="O29" s="201">
        <f>+INDEX('2015'!$1:$1048576,MATCH(CONCATENATE('Analitika - 2015'!$A29,"p"),'2015'!$A:$A,0),MATCH('Analitika - 2015'!$O$6,'2015'!$101:$101,0))</f>
        <v>151870.61020172067</v>
      </c>
      <c r="P29" s="202">
        <f t="shared" si="4"/>
        <v>110017.44979827933</v>
      </c>
      <c r="Q29" s="203">
        <f t="shared" si="5"/>
        <v>0.72441566970824511</v>
      </c>
      <c r="R29" s="201">
        <f>+INDEX('2014'!$1:$1048576,MATCH('Analitika - 2015'!$A29,'2014'!$A:$A,0),MATCH('Analitika - 2015'!$R$6,'2014'!$6:$6,0))</f>
        <v>149764.72</v>
      </c>
      <c r="S29" s="202">
        <f t="shared" si="6"/>
        <v>112123.34</v>
      </c>
      <c r="T29" s="206">
        <f t="shared" si="7"/>
        <v>0.74866323657534295</v>
      </c>
    </row>
    <row r="30" spans="1:20" ht="15.75" thickBot="1">
      <c r="A30" s="176">
        <v>4</v>
      </c>
      <c r="B30" s="320" t="str">
        <f>+VLOOKUP($A30,Master!$D$22:$G$218,4,FALSE)</f>
        <v>Budžetki izdaci</v>
      </c>
      <c r="C30" s="321"/>
      <c r="D30" s="321"/>
      <c r="E30" s="321"/>
      <c r="F30" s="321"/>
      <c r="G30" s="177">
        <f>+SUMPRODUCT(('2015'!$G30:$R30)*('2015'!$G$5:$R$5&lt;=Master!$B$3)*($A30='2015'!$A$10:$A$66))</f>
        <v>92981449.820000008</v>
      </c>
      <c r="H30" s="177">
        <f>+SUMPRODUCT(('2015'!$G125:$R125)*('2015'!$G$5:$R$5&lt;=Master!$B$3))</f>
        <v>130414068.01000001</v>
      </c>
      <c r="I30" s="178">
        <f t="shared" si="0"/>
        <v>-37432618.189999998</v>
      </c>
      <c r="J30" s="179">
        <f t="shared" si="1"/>
        <v>-0.28702898974924784</v>
      </c>
      <c r="K30" s="177">
        <f>+SUMPRODUCT(('2014'!$G30:$R30)*('2014'!$G$5:$R$5&lt;=Master!$B$3))</f>
        <v>97859295.059999973</v>
      </c>
      <c r="L30" s="178">
        <f t="shared" si="2"/>
        <v>-4877845.2399999648</v>
      </c>
      <c r="M30" s="180">
        <f t="shared" si="3"/>
        <v>-4.9845497425760499E-2</v>
      </c>
      <c r="N30" s="181">
        <f>+INDEX('2015'!$1:$1048576,MATCH('Analitika - 2015'!$A30,'2015'!$A:$A,0),MATCH('Analitika - 2015'!$N$6,'2015'!$6:$6,0))</f>
        <v>92981449.820000008</v>
      </c>
      <c r="O30" s="177">
        <f>+INDEX('2015'!$1:$1048576,MATCH(CONCATENATE('Analitika - 2015'!$A30,"p"),'2015'!$A:$A,0),MATCH('Analitika - 2015'!$O$6,'2015'!$101:$101,0))</f>
        <v>130414068.01000001</v>
      </c>
      <c r="P30" s="178">
        <f t="shared" si="4"/>
        <v>-37432618.189999998</v>
      </c>
      <c r="Q30" s="179">
        <f t="shared" si="5"/>
        <v>-0.28702898974924784</v>
      </c>
      <c r="R30" s="177">
        <f>+INDEX('2014'!$1:$1048576,MATCH('Analitika - 2015'!$A30,'2014'!$A:$A,0),MATCH('Analitika - 2015'!$R$6,'2014'!$6:$6,0))</f>
        <v>97859295.059999973</v>
      </c>
      <c r="S30" s="178">
        <f t="shared" si="6"/>
        <v>-4877845.2399999648</v>
      </c>
      <c r="T30" s="182">
        <f t="shared" si="7"/>
        <v>-4.9845497425760499E-2</v>
      </c>
    </row>
    <row r="31" spans="1:20" ht="15.75" thickBot="1">
      <c r="A31" s="176">
        <v>41</v>
      </c>
      <c r="B31" s="336" t="str">
        <f>+VLOOKUP($A31,Master!$D$22:$G$218,4,FALSE)</f>
        <v>Tekući izdaci</v>
      </c>
      <c r="C31" s="337"/>
      <c r="D31" s="337"/>
      <c r="E31" s="337"/>
      <c r="F31" s="337"/>
      <c r="G31" s="207">
        <f>+SUMPRODUCT(('2015'!$G31:$R31)*('2015'!$G$5:$R$5&lt;=Master!$B$3)*($A31='2015'!$A$10:$A$66))</f>
        <v>92768850.690000013</v>
      </c>
      <c r="H31" s="207">
        <f>+SUMPRODUCT(('2015'!$G126:$R126)*('2015'!$G$5:$R$5&lt;=Master!$B$3))</f>
        <v>106689311.59333333</v>
      </c>
      <c r="I31" s="208">
        <f t="shared" si="0"/>
        <v>-13920460.903333321</v>
      </c>
      <c r="J31" s="209">
        <f t="shared" si="1"/>
        <v>-0.13047662127949433</v>
      </c>
      <c r="K31" s="207">
        <f>+SUMPRODUCT(('2014'!$G31:$R31)*('2014'!$G$5:$R$5&lt;=Master!$B$3))</f>
        <v>96198313.37999998</v>
      </c>
      <c r="L31" s="208">
        <f t="shared" si="2"/>
        <v>-3429462.6899999678</v>
      </c>
      <c r="M31" s="210">
        <f t="shared" si="3"/>
        <v>-3.564992534175726E-2</v>
      </c>
      <c r="N31" s="211">
        <f>+INDEX('2015'!$1:$1048576,MATCH('Analitika - 2015'!$A31,'2015'!$A:$A,0),MATCH('Analitika - 2015'!$N$6,'2015'!$6:$6,0))</f>
        <v>92768850.690000013</v>
      </c>
      <c r="O31" s="207">
        <f>+INDEX('2015'!$1:$1048576,MATCH(CONCATENATE('Analitika - 2015'!$A31,"p"),'2015'!$A:$A,0),MATCH('Analitika - 2015'!$O$6,'2015'!$101:$101,0))</f>
        <v>106689311.59333333</v>
      </c>
      <c r="P31" s="208">
        <f t="shared" si="4"/>
        <v>-13920460.903333321</v>
      </c>
      <c r="Q31" s="209">
        <f t="shared" si="5"/>
        <v>-0.13047662127949433</v>
      </c>
      <c r="R31" s="207">
        <f>+INDEX('2014'!$1:$1048576,MATCH('Analitika - 2015'!$A31,'2014'!$A:$A,0),MATCH('Analitika - 2015'!$R$6,'2014'!$6:$6,0))</f>
        <v>96198313.37999998</v>
      </c>
      <c r="S31" s="208">
        <f t="shared" si="6"/>
        <v>-3429462.6899999678</v>
      </c>
      <c r="T31" s="212">
        <f t="shared" si="7"/>
        <v>-3.564992534175726E-2</v>
      </c>
    </row>
    <row r="32" spans="1:20">
      <c r="A32" s="176">
        <v>40</v>
      </c>
      <c r="B32" s="338" t="str">
        <f>+VLOOKUP($A32,Master!$D$22:$G$218,4,FALSE)</f>
        <v>Tekući budžetski izdaci</v>
      </c>
      <c r="C32" s="339"/>
      <c r="D32" s="339"/>
      <c r="E32" s="339"/>
      <c r="F32" s="339"/>
      <c r="G32" s="213">
        <f>+SUMPRODUCT(('2015'!$G32:$R32)*('2015'!$G$5:$R$5&lt;=Master!$B$3)*($A32='2015'!$A$10:$A$66))</f>
        <v>39976063.779999986</v>
      </c>
      <c r="H32" s="213">
        <f>+SUMPRODUCT(('2015'!$G127:$R127)*('2015'!$G$5:$R$5&lt;=Master!$B$3))</f>
        <v>52652196.172500007</v>
      </c>
      <c r="I32" s="214">
        <f t="shared" si="0"/>
        <v>-12676132.392500021</v>
      </c>
      <c r="J32" s="215">
        <f t="shared" si="1"/>
        <v>-0.24075220625119342</v>
      </c>
      <c r="K32" s="213">
        <f>+SUMPRODUCT(('2014'!$G32:$R32)*('2014'!$G$5:$R$5&lt;=Master!$B$3))</f>
        <v>42216035.849999994</v>
      </c>
      <c r="L32" s="214">
        <f t="shared" si="2"/>
        <v>-2239972.0700000077</v>
      </c>
      <c r="M32" s="216">
        <f t="shared" si="3"/>
        <v>-5.3059744357783156E-2</v>
      </c>
      <c r="N32" s="217">
        <f>+INDEX('2015'!$1:$1048576,MATCH('Analitika - 2015'!$A32,'2015'!$A:$A,0),MATCH('Analitika - 2015'!$N$6,'2015'!$6:$6,0))</f>
        <v>39976063.779999986</v>
      </c>
      <c r="O32" s="213">
        <f>+INDEX('2015'!$1:$1048576,MATCH(CONCATENATE('Analitika - 2015'!$A32,"p"),'2015'!$A:$A,0),MATCH('Analitika - 2015'!$O$6,'2015'!$101:$101,0))</f>
        <v>52652196.172500007</v>
      </c>
      <c r="P32" s="214">
        <f t="shared" si="4"/>
        <v>-12676132.392500021</v>
      </c>
      <c r="Q32" s="215">
        <f t="shared" si="5"/>
        <v>-0.24075220625119342</v>
      </c>
      <c r="R32" s="213">
        <f>+INDEX('2014'!$1:$1048576,MATCH('Analitika - 2015'!$A32,'2014'!$A:$A,0),MATCH('Analitika - 2015'!$R$6,'2014'!$6:$6,0))</f>
        <v>42216035.849999994</v>
      </c>
      <c r="S32" s="214">
        <f t="shared" si="6"/>
        <v>-2239972.0700000077</v>
      </c>
      <c r="T32" s="218">
        <f t="shared" si="7"/>
        <v>-5.3059744357783156E-2</v>
      </c>
    </row>
    <row r="33" spans="1:20">
      <c r="A33" s="176">
        <v>411</v>
      </c>
      <c r="B33" s="324" t="str">
        <f>+VLOOKUP($A33,Master!$D$22:$G$218,4,FALSE)</f>
        <v>Bruto zarade i doprinosi na teret poslodavca</v>
      </c>
      <c r="C33" s="325"/>
      <c r="D33" s="325"/>
      <c r="E33" s="325"/>
      <c r="F33" s="325"/>
      <c r="G33" s="189">
        <f>+SUMPRODUCT(('2015'!$G33:$R33)*('2015'!$G$5:$R$5&lt;=Master!$B$3)*($A33='2015'!$A$10:$A$66))</f>
        <v>31311233.129999995</v>
      </c>
      <c r="H33" s="189">
        <f>+SUMPRODUCT(('2015'!$G128:$R128)*('2015'!$G$5:$R$5&lt;=Master!$B$3))</f>
        <v>31613633.060833335</v>
      </c>
      <c r="I33" s="190">
        <f t="shared" si="0"/>
        <v>-302399.93083333969</v>
      </c>
      <c r="J33" s="191">
        <f t="shared" si="1"/>
        <v>-9.5654912629447031E-3</v>
      </c>
      <c r="K33" s="189">
        <f>+SUMPRODUCT(('2014'!$G33:$R33)*('2014'!$G$5:$R$5&lt;=Master!$B$3))</f>
        <v>31746411.439999994</v>
      </c>
      <c r="L33" s="190">
        <f t="shared" si="2"/>
        <v>-435178.30999999866</v>
      </c>
      <c r="M33" s="192">
        <f t="shared" si="3"/>
        <v>-1.3707952812949453E-2</v>
      </c>
      <c r="N33" s="193">
        <f>+INDEX('2015'!$1:$1048576,MATCH('Analitika - 2015'!$A33,'2015'!$A:$A,0),MATCH('Analitika - 2015'!$N$6,'2015'!$6:$6,0))</f>
        <v>31311233.129999995</v>
      </c>
      <c r="O33" s="189">
        <f>+INDEX('2015'!$1:$1048576,MATCH(CONCATENATE('Analitika - 2015'!$A33,"p"),'2015'!$A:$A,0),MATCH('Analitika - 2015'!$O$6,'2015'!$101:$101,0))</f>
        <v>31613633.060833335</v>
      </c>
      <c r="P33" s="190">
        <f t="shared" si="4"/>
        <v>-302399.93083333969</v>
      </c>
      <c r="Q33" s="191">
        <f t="shared" si="5"/>
        <v>-9.5654912629447031E-3</v>
      </c>
      <c r="R33" s="189">
        <f>+INDEX('2014'!$1:$1048576,MATCH('Analitika - 2015'!$A33,'2014'!$A:$A,0),MATCH('Analitika - 2015'!$R$6,'2014'!$6:$6,0))</f>
        <v>31746411.439999994</v>
      </c>
      <c r="S33" s="190">
        <f t="shared" si="6"/>
        <v>-435178.30999999866</v>
      </c>
      <c r="T33" s="194">
        <f t="shared" si="7"/>
        <v>-1.3707952812949453E-2</v>
      </c>
    </row>
    <row r="34" spans="1:20">
      <c r="A34" s="176">
        <v>412</v>
      </c>
      <c r="B34" s="324" t="str">
        <f>+VLOOKUP($A34,Master!$D$22:$G$218,4,FALSE)</f>
        <v>Ostala lična primanja</v>
      </c>
      <c r="C34" s="325"/>
      <c r="D34" s="325"/>
      <c r="E34" s="325"/>
      <c r="F34" s="325"/>
      <c r="G34" s="189">
        <f>+SUMPRODUCT(('2015'!$G34:$R34)*('2015'!$G$5:$R$5&lt;=Master!$B$3)*($A34='2015'!$A$10:$A$66))</f>
        <v>328535.11000000004</v>
      </c>
      <c r="H34" s="189">
        <f>+SUMPRODUCT(('2015'!$G129:$R129)*('2015'!$G$5:$R$5&lt;=Master!$B$3))</f>
        <v>968300.41833333322</v>
      </c>
      <c r="I34" s="190">
        <f t="shared" si="0"/>
        <v>-639765.30833333312</v>
      </c>
      <c r="J34" s="191">
        <f t="shared" si="1"/>
        <v>-0.66070952384231729</v>
      </c>
      <c r="K34" s="189">
        <f>+SUMPRODUCT(('2014'!$G34:$R34)*('2014'!$G$5:$R$5&lt;=Master!$B$3))</f>
        <v>439879.61999999988</v>
      </c>
      <c r="L34" s="190">
        <f t="shared" si="2"/>
        <v>-111344.50999999983</v>
      </c>
      <c r="M34" s="192">
        <f t="shared" si="3"/>
        <v>-0.25312495723261708</v>
      </c>
      <c r="N34" s="193">
        <f>+INDEX('2015'!$1:$1048576,MATCH('Analitika - 2015'!$A34,'2015'!$A:$A,0),MATCH('Analitika - 2015'!$N$6,'2015'!$6:$6,0))</f>
        <v>328535.11000000004</v>
      </c>
      <c r="O34" s="189">
        <f>+INDEX('2015'!$1:$1048576,MATCH(CONCATENATE('Analitika - 2015'!$A34,"p"),'2015'!$A:$A,0),MATCH('Analitika - 2015'!$O$6,'2015'!$101:$101,0))</f>
        <v>968300.41833333322</v>
      </c>
      <c r="P34" s="190">
        <f t="shared" si="4"/>
        <v>-639765.30833333312</v>
      </c>
      <c r="Q34" s="191">
        <f t="shared" si="5"/>
        <v>-0.66070952384231729</v>
      </c>
      <c r="R34" s="189">
        <f>+INDEX('2014'!$1:$1048576,MATCH('Analitika - 2015'!$A34,'2014'!$A:$A,0),MATCH('Analitika - 2015'!$R$6,'2014'!$6:$6,0))</f>
        <v>439879.61999999988</v>
      </c>
      <c r="S34" s="190">
        <f t="shared" si="6"/>
        <v>-111344.50999999983</v>
      </c>
      <c r="T34" s="194">
        <f t="shared" si="7"/>
        <v>-0.25312495723261708</v>
      </c>
    </row>
    <row r="35" spans="1:20">
      <c r="A35" s="176">
        <v>413</v>
      </c>
      <c r="B35" s="324" t="str">
        <f>+VLOOKUP($A35,Master!$D$22:$G$218,4,FALSE)</f>
        <v>Rashodi za materijal</v>
      </c>
      <c r="C35" s="325"/>
      <c r="D35" s="325"/>
      <c r="E35" s="325"/>
      <c r="F35" s="325"/>
      <c r="G35" s="189">
        <f>+SUMPRODUCT(('2015'!$G35:$R35)*('2015'!$G$5:$R$5&lt;=Master!$B$3)*($A35='2015'!$A$10:$A$66))</f>
        <v>641443.39</v>
      </c>
      <c r="H35" s="189">
        <f>+SUMPRODUCT(('2015'!$G130:$R130)*('2015'!$G$5:$R$5&lt;=Master!$B$3))</f>
        <v>2450506.84</v>
      </c>
      <c r="I35" s="190">
        <f t="shared" si="0"/>
        <v>-1809063.4499999997</v>
      </c>
      <c r="J35" s="191">
        <f t="shared" si="1"/>
        <v>-0.73824052251982286</v>
      </c>
      <c r="K35" s="189">
        <f>+SUMPRODUCT(('2014'!$G35:$R35)*('2014'!$G$5:$R$5&lt;=Master!$B$3))</f>
        <v>1654244.6599999997</v>
      </c>
      <c r="L35" s="190">
        <f t="shared" si="2"/>
        <v>-1012801.2699999997</v>
      </c>
      <c r="M35" s="192">
        <f t="shared" si="3"/>
        <v>-0.61224394098996204</v>
      </c>
      <c r="N35" s="193">
        <f>+INDEX('2015'!$1:$1048576,MATCH('Analitika - 2015'!$A35,'2015'!$A:$A,0),MATCH('Analitika - 2015'!$N$6,'2015'!$6:$6,0))</f>
        <v>641443.39</v>
      </c>
      <c r="O35" s="189">
        <f>+INDEX('2015'!$1:$1048576,MATCH(CONCATENATE('Analitika - 2015'!$A35,"p"),'2015'!$A:$A,0),MATCH('Analitika - 2015'!$O$6,'2015'!$101:$101,0))</f>
        <v>2450506.84</v>
      </c>
      <c r="P35" s="190">
        <f t="shared" si="4"/>
        <v>-1809063.4499999997</v>
      </c>
      <c r="Q35" s="191">
        <f t="shared" si="5"/>
        <v>-0.73824052251982286</v>
      </c>
      <c r="R35" s="189">
        <f>+INDEX('2014'!$1:$1048576,MATCH('Analitika - 2015'!$A35,'2014'!$A:$A,0),MATCH('Analitika - 2015'!$R$6,'2014'!$6:$6,0))</f>
        <v>1654244.6599999997</v>
      </c>
      <c r="S35" s="190">
        <f t="shared" si="6"/>
        <v>-1012801.2699999997</v>
      </c>
      <c r="T35" s="194">
        <f t="shared" si="7"/>
        <v>-0.61224394098996204</v>
      </c>
    </row>
    <row r="36" spans="1:20">
      <c r="A36" s="176">
        <v>414</v>
      </c>
      <c r="B36" s="324" t="str">
        <f>+VLOOKUP($A36,Master!$D$22:$G$218,4,FALSE)</f>
        <v>Rashodi za usluge</v>
      </c>
      <c r="C36" s="325"/>
      <c r="D36" s="325"/>
      <c r="E36" s="325"/>
      <c r="F36" s="325"/>
      <c r="G36" s="189">
        <f>+SUMPRODUCT(('2015'!$G36:$R36)*('2015'!$G$5:$R$5&lt;=Master!$B$3)*($A36='2015'!$A$10:$A$66))</f>
        <v>1667242.58</v>
      </c>
      <c r="H36" s="189">
        <f>+SUMPRODUCT(('2015'!$G131:$R131)*('2015'!$G$5:$R$5&lt;=Master!$B$3))</f>
        <v>3460881.1266666669</v>
      </c>
      <c r="I36" s="190">
        <f t="shared" si="0"/>
        <v>-1793638.5466666669</v>
      </c>
      <c r="J36" s="191">
        <f t="shared" si="1"/>
        <v>-0.51826066282553951</v>
      </c>
      <c r="K36" s="189">
        <f>+SUMPRODUCT(('2014'!$G36:$R36)*('2014'!$G$5:$R$5&lt;=Master!$B$3))</f>
        <v>1469717.6599999995</v>
      </c>
      <c r="L36" s="190">
        <f t="shared" si="2"/>
        <v>197524.92000000062</v>
      </c>
      <c r="M36" s="192">
        <f t="shared" si="3"/>
        <v>0.13439650714954365</v>
      </c>
      <c r="N36" s="193">
        <f>+INDEX('2015'!$1:$1048576,MATCH('Analitika - 2015'!$A36,'2015'!$A:$A,0),MATCH('Analitika - 2015'!$N$6,'2015'!$6:$6,0))</f>
        <v>1667242.58</v>
      </c>
      <c r="O36" s="189">
        <f>+INDEX('2015'!$1:$1048576,MATCH(CONCATENATE('Analitika - 2015'!$A36,"p"),'2015'!$A:$A,0),MATCH('Analitika - 2015'!$O$6,'2015'!$101:$101,0))</f>
        <v>3460881.1266666669</v>
      </c>
      <c r="P36" s="190">
        <f t="shared" si="4"/>
        <v>-1793638.5466666669</v>
      </c>
      <c r="Q36" s="191">
        <f t="shared" si="5"/>
        <v>-0.51826066282553951</v>
      </c>
      <c r="R36" s="189">
        <f>+INDEX('2014'!$1:$1048576,MATCH('Analitika - 2015'!$A36,'2014'!$A:$A,0),MATCH('Analitika - 2015'!$R$6,'2014'!$6:$6,0))</f>
        <v>1469717.6599999995</v>
      </c>
      <c r="S36" s="190">
        <f t="shared" si="6"/>
        <v>197524.92000000062</v>
      </c>
      <c r="T36" s="194">
        <f t="shared" si="7"/>
        <v>0.13439650714954365</v>
      </c>
    </row>
    <row r="37" spans="1:20">
      <c r="A37" s="176">
        <v>415</v>
      </c>
      <c r="B37" s="324" t="str">
        <f>+VLOOKUP($A37,Master!$D$22:$G$218,4,FALSE)</f>
        <v>Rashodi za tekuće održavanje</v>
      </c>
      <c r="C37" s="325"/>
      <c r="D37" s="325"/>
      <c r="E37" s="325"/>
      <c r="F37" s="325"/>
      <c r="G37" s="189">
        <f>+SUMPRODUCT(('2015'!$G37:$R37)*('2015'!$G$5:$R$5&lt;=Master!$B$3)*($A37='2015'!$A$10:$A$66))</f>
        <v>605572.42000000004</v>
      </c>
      <c r="H37" s="189">
        <f>+SUMPRODUCT(('2015'!$G132:$R132)*('2015'!$G$5:$R$5&lt;=Master!$B$3))</f>
        <v>1734268.4441666668</v>
      </c>
      <c r="I37" s="190">
        <f t="shared" si="0"/>
        <v>-1128696.0241666669</v>
      </c>
      <c r="J37" s="191">
        <f t="shared" si="1"/>
        <v>-0.65081967440687438</v>
      </c>
      <c r="K37" s="189">
        <f>+SUMPRODUCT(('2014'!$G37:$R37)*('2014'!$G$5:$R$5&lt;=Master!$B$3))</f>
        <v>639522.21</v>
      </c>
      <c r="L37" s="190">
        <f t="shared" si="2"/>
        <v>-33949.789999999921</v>
      </c>
      <c r="M37" s="192">
        <f t="shared" si="3"/>
        <v>-5.3086178195437372E-2</v>
      </c>
      <c r="N37" s="193">
        <f>+INDEX('2015'!$1:$1048576,MATCH('Analitika - 2015'!$A37,'2015'!$A:$A,0),MATCH('Analitika - 2015'!$N$6,'2015'!$6:$6,0))</f>
        <v>605572.42000000004</v>
      </c>
      <c r="O37" s="189">
        <f>+INDEX('2015'!$1:$1048576,MATCH(CONCATENATE('Analitika - 2015'!$A37,"p"),'2015'!$A:$A,0),MATCH('Analitika - 2015'!$O$6,'2015'!$101:$101,0))</f>
        <v>1734268.4441666668</v>
      </c>
      <c r="P37" s="190">
        <f t="shared" si="4"/>
        <v>-1128696.0241666669</v>
      </c>
      <c r="Q37" s="191">
        <f t="shared" si="5"/>
        <v>-0.65081967440687438</v>
      </c>
      <c r="R37" s="189">
        <f>+INDEX('2014'!$1:$1048576,MATCH('Analitika - 2015'!$A37,'2014'!$A:$A,0),MATCH('Analitika - 2015'!$R$6,'2014'!$6:$6,0))</f>
        <v>639522.21</v>
      </c>
      <c r="S37" s="190">
        <f t="shared" si="6"/>
        <v>-33949.789999999921</v>
      </c>
      <c r="T37" s="194">
        <f t="shared" si="7"/>
        <v>-5.3086178195437372E-2</v>
      </c>
    </row>
    <row r="38" spans="1:20">
      <c r="A38" s="176">
        <v>416</v>
      </c>
      <c r="B38" s="324" t="str">
        <f>+VLOOKUP($A38,Master!$D$22:$G$218,4,FALSE)</f>
        <v>Kamate</v>
      </c>
      <c r="C38" s="325"/>
      <c r="D38" s="325"/>
      <c r="E38" s="325"/>
      <c r="F38" s="325"/>
      <c r="G38" s="189">
        <f>+SUMPRODUCT(('2015'!$G38:$R38)*('2015'!$G$5:$R$5&lt;=Master!$B$3)*($A38='2015'!$A$10:$A$66))</f>
        <v>2231451.0099999998</v>
      </c>
      <c r="H38" s="189">
        <f>+SUMPRODUCT(('2015'!$G133:$R133)*('2015'!$G$5:$R$5&lt;=Master!$B$3))</f>
        <v>6313823.6641666666</v>
      </c>
      <c r="I38" s="190">
        <f t="shared" si="0"/>
        <v>-4082372.6541666668</v>
      </c>
      <c r="J38" s="191">
        <f t="shared" si="1"/>
        <v>-0.64657691936119044</v>
      </c>
      <c r="K38" s="189">
        <f>+SUMPRODUCT(('2014'!$G38:$R38)*('2014'!$G$5:$R$5&lt;=Master!$B$3))</f>
        <v>2311659.59</v>
      </c>
      <c r="L38" s="190">
        <f t="shared" si="2"/>
        <v>-80208.580000000075</v>
      </c>
      <c r="M38" s="192">
        <f t="shared" si="3"/>
        <v>-3.4697401099614389E-2</v>
      </c>
      <c r="N38" s="193">
        <f>+INDEX('2015'!$1:$1048576,MATCH('Analitika - 2015'!$A38,'2015'!$A:$A,0),MATCH('Analitika - 2015'!$N$6,'2015'!$6:$6,0))</f>
        <v>2231451.0099999998</v>
      </c>
      <c r="O38" s="189">
        <f>+INDEX('2015'!$1:$1048576,MATCH(CONCATENATE('Analitika - 2015'!$A38,"p"),'2015'!$A:$A,0),MATCH('Analitika - 2015'!$O$6,'2015'!$101:$101,0))</f>
        <v>6313823.6641666666</v>
      </c>
      <c r="P38" s="190">
        <f t="shared" si="4"/>
        <v>-4082372.6541666668</v>
      </c>
      <c r="Q38" s="191">
        <f t="shared" si="5"/>
        <v>-0.64657691936119044</v>
      </c>
      <c r="R38" s="189">
        <f>+INDEX('2014'!$1:$1048576,MATCH('Analitika - 2015'!$A38,'2014'!$A:$A,0),MATCH('Analitika - 2015'!$R$6,'2014'!$6:$6,0))</f>
        <v>2311659.59</v>
      </c>
      <c r="S38" s="190">
        <f t="shared" si="6"/>
        <v>-80208.580000000075</v>
      </c>
      <c r="T38" s="194">
        <f t="shared" si="7"/>
        <v>-3.4697401099614389E-2</v>
      </c>
    </row>
    <row r="39" spans="1:20">
      <c r="A39" s="176">
        <v>417</v>
      </c>
      <c r="B39" s="324" t="str">
        <f>+VLOOKUP($A39,Master!$D$22:$G$218,4,FALSE)</f>
        <v>Renta</v>
      </c>
      <c r="C39" s="325"/>
      <c r="D39" s="325"/>
      <c r="E39" s="325"/>
      <c r="F39" s="325"/>
      <c r="G39" s="189">
        <f>+SUMPRODUCT(('2015'!$G39:$R39)*('2015'!$G$5:$R$5&lt;=Master!$B$3)*($A39='2015'!$A$10:$A$66))</f>
        <v>1031507.4999999999</v>
      </c>
      <c r="H39" s="189">
        <f>+SUMPRODUCT(('2015'!$G134:$R134)*('2015'!$G$5:$R$5&lt;=Master!$B$3))</f>
        <v>693996.7074999999</v>
      </c>
      <c r="I39" s="190">
        <f t="shared" si="0"/>
        <v>337510.79249999998</v>
      </c>
      <c r="J39" s="191">
        <f t="shared" si="1"/>
        <v>0.48632909760598553</v>
      </c>
      <c r="K39" s="189">
        <f>+SUMPRODUCT(('2014'!$G39:$R39)*('2014'!$G$5:$R$5&lt;=Master!$B$3))</f>
        <v>940663.68000000028</v>
      </c>
      <c r="L39" s="190">
        <f t="shared" si="2"/>
        <v>90843.8199999996</v>
      </c>
      <c r="M39" s="192">
        <f t="shared" si="3"/>
        <v>9.6574176224173414E-2</v>
      </c>
      <c r="N39" s="193">
        <f>+INDEX('2015'!$1:$1048576,MATCH('Analitika - 2015'!$A39,'2015'!$A:$A,0),MATCH('Analitika - 2015'!$N$6,'2015'!$6:$6,0))</f>
        <v>1031507.4999999999</v>
      </c>
      <c r="O39" s="189">
        <f>+INDEX('2015'!$1:$1048576,MATCH(CONCATENATE('Analitika - 2015'!$A39,"p"),'2015'!$A:$A,0),MATCH('Analitika - 2015'!$O$6,'2015'!$101:$101,0))</f>
        <v>693996.7074999999</v>
      </c>
      <c r="P39" s="190">
        <f t="shared" si="4"/>
        <v>337510.79249999998</v>
      </c>
      <c r="Q39" s="191">
        <f t="shared" si="5"/>
        <v>0.48632909760598553</v>
      </c>
      <c r="R39" s="189">
        <f>+INDEX('2014'!$1:$1048576,MATCH('Analitika - 2015'!$A39,'2014'!$A:$A,0),MATCH('Analitika - 2015'!$R$6,'2014'!$6:$6,0))</f>
        <v>940663.68000000028</v>
      </c>
      <c r="S39" s="190">
        <f t="shared" si="6"/>
        <v>90843.8199999996</v>
      </c>
      <c r="T39" s="194">
        <f t="shared" si="7"/>
        <v>9.6574176224173414E-2</v>
      </c>
    </row>
    <row r="40" spans="1:20">
      <c r="A40" s="176">
        <v>418</v>
      </c>
      <c r="B40" s="324" t="str">
        <f>+VLOOKUP($A40,Master!$D$22:$G$218,4,FALSE)</f>
        <v>Subvencije</v>
      </c>
      <c r="C40" s="325"/>
      <c r="D40" s="325"/>
      <c r="E40" s="325"/>
      <c r="F40" s="325"/>
      <c r="G40" s="189">
        <f>+SUMPRODUCT(('2015'!$G40:$R40)*('2015'!$G$5:$R$5&lt;=Master!$B$3)*($A40='2015'!$A$10:$A$66))</f>
        <v>1086971.1499999999</v>
      </c>
      <c r="H40" s="189">
        <f>+SUMPRODUCT(('2015'!$G135:$R135)*('2015'!$G$5:$R$5&lt;=Master!$B$3))</f>
        <v>1770966.6666666667</v>
      </c>
      <c r="I40" s="190">
        <f t="shared" si="0"/>
        <v>-683995.51666666684</v>
      </c>
      <c r="J40" s="191">
        <f t="shared" si="1"/>
        <v>-0.38622721112763281</v>
      </c>
      <c r="K40" s="189">
        <f>+SUMPRODUCT(('2014'!$G40:$R40)*('2014'!$G$5:$R$5&lt;=Master!$B$3))</f>
        <v>2104751.61</v>
      </c>
      <c r="L40" s="190">
        <f t="shared" si="2"/>
        <v>-1017780.46</v>
      </c>
      <c r="M40" s="192">
        <f t="shared" si="3"/>
        <v>-0.48356321722922924</v>
      </c>
      <c r="N40" s="193">
        <f>+INDEX('2015'!$1:$1048576,MATCH('Analitika - 2015'!$A40,'2015'!$A:$A,0),MATCH('Analitika - 2015'!$N$6,'2015'!$6:$6,0))</f>
        <v>1086971.1499999999</v>
      </c>
      <c r="O40" s="189">
        <f>+INDEX('2015'!$1:$1048576,MATCH(CONCATENATE('Analitika - 2015'!$A40,"p"),'2015'!$A:$A,0),MATCH('Analitika - 2015'!$O$6,'2015'!$101:$101,0))</f>
        <v>1770966.6666666667</v>
      </c>
      <c r="P40" s="190">
        <f t="shared" si="4"/>
        <v>-683995.51666666684</v>
      </c>
      <c r="Q40" s="191">
        <f t="shared" si="5"/>
        <v>-0.38622721112763281</v>
      </c>
      <c r="R40" s="189">
        <f>+INDEX('2014'!$1:$1048576,MATCH('Analitika - 2015'!$A40,'2014'!$A:$A,0),MATCH('Analitika - 2015'!$R$6,'2014'!$6:$6,0))</f>
        <v>2104751.61</v>
      </c>
      <c r="S40" s="190">
        <f t="shared" si="6"/>
        <v>-1017780.46</v>
      </c>
      <c r="T40" s="194">
        <f t="shared" si="7"/>
        <v>-0.48356321722922924</v>
      </c>
    </row>
    <row r="41" spans="1:20">
      <c r="A41" s="176">
        <v>419</v>
      </c>
      <c r="B41" s="324" t="str">
        <f>+VLOOKUP($A41,Master!$D$22:$G$218,4,FALSE)</f>
        <v>Ostali izdaci</v>
      </c>
      <c r="C41" s="325"/>
      <c r="D41" s="325"/>
      <c r="E41" s="325"/>
      <c r="F41" s="325"/>
      <c r="G41" s="189">
        <f>+SUMPRODUCT(('2015'!$G41:$R41)*('2015'!$G$5:$R$5&lt;=Master!$B$3)*($A41='2015'!$A$10:$A$66))</f>
        <v>1010384.4799999997</v>
      </c>
      <c r="H41" s="189">
        <f>+SUMPRODUCT(('2015'!$G136:$R136)*('2015'!$G$5:$R$5&lt;=Master!$B$3))</f>
        <v>2491662.8099999996</v>
      </c>
      <c r="I41" s="190">
        <f t="shared" si="0"/>
        <v>-1481278.3299999998</v>
      </c>
      <c r="J41" s="191">
        <f t="shared" si="1"/>
        <v>-0.594493895423996</v>
      </c>
      <c r="K41" s="189">
        <f>+SUMPRODUCT(('2014'!$G41:$R41)*('2014'!$G$5:$R$5&lt;=Master!$B$3))</f>
        <v>895446.35000000172</v>
      </c>
      <c r="L41" s="190">
        <f t="shared" si="2"/>
        <v>114938.12999999803</v>
      </c>
      <c r="M41" s="192">
        <f t="shared" si="3"/>
        <v>0.12835847731134065</v>
      </c>
      <c r="N41" s="193">
        <f>+INDEX('2015'!$1:$1048576,MATCH('Analitika - 2015'!$A41,'2015'!$A:$A,0),MATCH('Analitika - 2015'!$N$6,'2015'!$6:$6,0))</f>
        <v>1010384.4799999997</v>
      </c>
      <c r="O41" s="189">
        <f>+INDEX('2015'!$1:$1048576,MATCH(CONCATENATE('Analitika - 2015'!$A41,"p"),'2015'!$A:$A,0),MATCH('Analitika - 2015'!$O$6,'2015'!$101:$101,0))</f>
        <v>2491662.8099999996</v>
      </c>
      <c r="P41" s="190">
        <f t="shared" si="4"/>
        <v>-1481278.3299999998</v>
      </c>
      <c r="Q41" s="191">
        <f t="shared" si="5"/>
        <v>-0.594493895423996</v>
      </c>
      <c r="R41" s="189">
        <f>+INDEX('2014'!$1:$1048576,MATCH('Analitika - 2015'!$A41,'2014'!$A:$A,0),MATCH('Analitika - 2015'!$R$6,'2014'!$6:$6,0))</f>
        <v>895446.35000000172</v>
      </c>
      <c r="S41" s="190">
        <f t="shared" si="6"/>
        <v>114938.12999999803</v>
      </c>
      <c r="T41" s="194">
        <f t="shared" si="7"/>
        <v>0.12835847731134065</v>
      </c>
    </row>
    <row r="42" spans="1:20">
      <c r="A42" s="176">
        <v>440</v>
      </c>
      <c r="B42" s="324" t="str">
        <f>+VLOOKUP($A42,Master!$D$22:$G$218,4,FALSE)</f>
        <v>Kapitalni izdaci u tekućem budžetu</v>
      </c>
      <c r="C42" s="325"/>
      <c r="D42" s="325"/>
      <c r="E42" s="325"/>
      <c r="F42" s="325"/>
      <c r="G42" s="189">
        <f>+SUMPRODUCT(('2015'!$G42:$R42)*('2015'!$G$5:$R$5&lt;=Master!$B$3)*($A42='2015'!$A$10:$A$66))</f>
        <v>61723.010000000024</v>
      </c>
      <c r="H42" s="189">
        <f>+SUMPRODUCT(('2015'!$G137:$R137)*('2015'!$G$5:$R$5&lt;=Master!$B$3))</f>
        <v>1154156.4341666666</v>
      </c>
      <c r="I42" s="190">
        <f t="shared" si="0"/>
        <v>-1092433.4241666666</v>
      </c>
      <c r="J42" s="191">
        <f t="shared" si="1"/>
        <v>-0.94652110565534753</v>
      </c>
      <c r="K42" s="189">
        <f>+SUMPRODUCT(('2014'!$G42:$R42)*('2014'!$G$5:$R$5&lt;=Master!$B$3))</f>
        <v>13739.029999999999</v>
      </c>
      <c r="L42" s="190">
        <f t="shared" si="2"/>
        <v>47983.980000000025</v>
      </c>
      <c r="M42" s="192">
        <f t="shared" si="3"/>
        <v>3.4925304042570708</v>
      </c>
      <c r="N42" s="193">
        <f>+INDEX('2015'!$1:$1048576,MATCH('Analitika - 2015'!$A42,'2015'!$A:$A,0),MATCH('Analitika - 2015'!$N$6,'2015'!$6:$6,0))</f>
        <v>61723.010000000024</v>
      </c>
      <c r="O42" s="189">
        <f>+INDEX('2015'!$1:$1048576,MATCH(CONCATENATE('Analitika - 2015'!$A42,"p"),'2015'!$A:$A,0),MATCH('Analitika - 2015'!$O$6,'2015'!$101:$101,0))</f>
        <v>1154156.4341666666</v>
      </c>
      <c r="P42" s="190">
        <f t="shared" si="4"/>
        <v>-1092433.4241666666</v>
      </c>
      <c r="Q42" s="191">
        <f t="shared" si="5"/>
        <v>-0.94652110565534753</v>
      </c>
      <c r="R42" s="189">
        <f>+INDEX('2014'!$1:$1048576,MATCH('Analitika - 2015'!$A42,'2014'!$A:$A,0),MATCH('Analitika - 2015'!$R$6,'2014'!$6:$6,0))</f>
        <v>13739.029999999999</v>
      </c>
      <c r="S42" s="190">
        <f t="shared" si="6"/>
        <v>47983.980000000025</v>
      </c>
      <c r="T42" s="194">
        <f t="shared" si="7"/>
        <v>3.4925304042570708</v>
      </c>
    </row>
    <row r="43" spans="1:20">
      <c r="A43" s="176">
        <v>42</v>
      </c>
      <c r="B43" s="314" t="str">
        <f>+VLOOKUP($A43,Master!$D$22:$G$218,4,FALSE)</f>
        <v>Transferi za socijalnu zaštitu</v>
      </c>
      <c r="C43" s="315"/>
      <c r="D43" s="315"/>
      <c r="E43" s="315"/>
      <c r="F43" s="315"/>
      <c r="G43" s="219">
        <f>+SUMPRODUCT(('2015'!$G43:$R43)*('2015'!$G$5:$R$5&lt;=Master!$B$3)*($A43='2015'!$A$10:$A$66))</f>
        <v>39786085.87000002</v>
      </c>
      <c r="H43" s="219">
        <f>+SUMPRODUCT(('2015'!$G138:$R138)*('2015'!$G$5:$R$5&lt;=Master!$B$3))</f>
        <v>42070460.416666664</v>
      </c>
      <c r="I43" s="220">
        <f t="shared" si="0"/>
        <v>-2284374.5466666445</v>
      </c>
      <c r="J43" s="221">
        <f t="shared" si="1"/>
        <v>-5.4298776957564909E-2</v>
      </c>
      <c r="K43" s="219">
        <f>+SUMPRODUCT(('2014'!$G43:$R43)*('2014'!$G$5:$R$5&lt;=Master!$B$3))</f>
        <v>39555878.579999991</v>
      </c>
      <c r="L43" s="220">
        <f t="shared" si="2"/>
        <v>230207.29000002891</v>
      </c>
      <c r="M43" s="222">
        <f t="shared" si="3"/>
        <v>5.8197996925903883E-3</v>
      </c>
      <c r="N43" s="223">
        <f>+INDEX('2015'!$1:$1048576,MATCH('Analitika - 2015'!$A43,'2015'!$A:$A,0),MATCH('Analitika - 2015'!$N$6,'2015'!$6:$6,0))</f>
        <v>39786085.87000002</v>
      </c>
      <c r="O43" s="219">
        <f>+INDEX('2015'!$1:$1048576,MATCH(CONCATENATE('Analitika - 2015'!$A43,"p"),'2015'!$A:$A,0),MATCH('Analitika - 2015'!$O$6,'2015'!$101:$101,0))</f>
        <v>42070460.416666664</v>
      </c>
      <c r="P43" s="220">
        <f t="shared" si="4"/>
        <v>-2284374.5466666445</v>
      </c>
      <c r="Q43" s="221">
        <f t="shared" si="5"/>
        <v>-5.4298776957564909E-2</v>
      </c>
      <c r="R43" s="219">
        <f>+INDEX('2014'!$1:$1048576,MATCH('Analitika - 2015'!$A43,'2014'!$A:$A,0),MATCH('Analitika - 2015'!$R$6,'2014'!$6:$6,0))</f>
        <v>39555878.579999991</v>
      </c>
      <c r="S43" s="220">
        <f t="shared" si="6"/>
        <v>230207.29000002891</v>
      </c>
      <c r="T43" s="224">
        <f t="shared" si="7"/>
        <v>5.8197996925903883E-3</v>
      </c>
    </row>
    <row r="44" spans="1:20">
      <c r="A44" s="176">
        <v>421</v>
      </c>
      <c r="B44" s="324" t="str">
        <f>+VLOOKUP($A44,Master!$D$22:$G$218,4,FALSE)</f>
        <v>Prava iz oblasti socijalne zaštite</v>
      </c>
      <c r="C44" s="325"/>
      <c r="D44" s="325"/>
      <c r="E44" s="325"/>
      <c r="F44" s="325"/>
      <c r="G44" s="189">
        <f>+SUMPRODUCT(('2015'!$G44:$R44)*('2015'!$G$5:$R$5&lt;=Master!$B$3)*($A44='2015'!$A$10:$A$66))</f>
        <v>4939929.87</v>
      </c>
      <c r="H44" s="189">
        <f>+SUMPRODUCT(('2015'!$G139:$R139)*('2015'!$G$5:$R$5&lt;=Master!$B$3))</f>
        <v>5044218.75</v>
      </c>
      <c r="I44" s="190">
        <f t="shared" si="0"/>
        <v>-104288.87999999989</v>
      </c>
      <c r="J44" s="191">
        <f t="shared" si="1"/>
        <v>-2.067493206951021E-2</v>
      </c>
      <c r="K44" s="189">
        <f>+SUMPRODUCT(('2014'!$G44:$R44)*('2014'!$G$5:$R$5&lt;=Master!$B$3))</f>
        <v>5197554.8999999994</v>
      </c>
      <c r="L44" s="190">
        <f t="shared" si="2"/>
        <v>-257625.02999999933</v>
      </c>
      <c r="M44" s="192">
        <f t="shared" si="3"/>
        <v>-4.9566581778674346E-2</v>
      </c>
      <c r="N44" s="193">
        <f>+INDEX('2015'!$1:$1048576,MATCH('Analitika - 2015'!$A44,'2015'!$A:$A,0),MATCH('Analitika - 2015'!$N$6,'2015'!$6:$6,0))</f>
        <v>4939929.87</v>
      </c>
      <c r="O44" s="189">
        <f>+INDEX('2015'!$1:$1048576,MATCH(CONCATENATE('Analitika - 2015'!$A44,"p"),'2015'!$A:$A,0),MATCH('Analitika - 2015'!$O$6,'2015'!$101:$101,0))</f>
        <v>5044218.75</v>
      </c>
      <c r="P44" s="190">
        <f t="shared" si="4"/>
        <v>-104288.87999999989</v>
      </c>
      <c r="Q44" s="191">
        <f t="shared" si="5"/>
        <v>-2.067493206951021E-2</v>
      </c>
      <c r="R44" s="189">
        <f>+INDEX('2014'!$1:$1048576,MATCH('Analitika - 2015'!$A44,'2014'!$A:$A,0),MATCH('Analitika - 2015'!$R$6,'2014'!$6:$6,0))</f>
        <v>5197554.8999999994</v>
      </c>
      <c r="S44" s="190">
        <f t="shared" si="6"/>
        <v>-257625.02999999933</v>
      </c>
      <c r="T44" s="194">
        <f t="shared" si="7"/>
        <v>-4.9566581778674346E-2</v>
      </c>
    </row>
    <row r="45" spans="1:20">
      <c r="A45" s="176">
        <v>422</v>
      </c>
      <c r="B45" s="324" t="str">
        <f>+VLOOKUP($A45,Master!$D$22:$G$218,4,FALSE)</f>
        <v>Sredstva za tehnološke viškove</v>
      </c>
      <c r="C45" s="325"/>
      <c r="D45" s="325"/>
      <c r="E45" s="325"/>
      <c r="F45" s="325"/>
      <c r="G45" s="189">
        <f>+SUMPRODUCT(('2015'!$G45:$R45)*('2015'!$G$5:$R$5&lt;=Master!$B$3)*($A45='2015'!$A$10:$A$66))</f>
        <v>123264</v>
      </c>
      <c r="H45" s="189">
        <f>+SUMPRODUCT(('2015'!$G140:$R140)*('2015'!$G$5:$R$5&lt;=Master!$B$3))</f>
        <v>1620000</v>
      </c>
      <c r="I45" s="190">
        <f t="shared" si="0"/>
        <v>-1496736</v>
      </c>
      <c r="J45" s="191">
        <f t="shared" si="1"/>
        <v>-0.92391111111111113</v>
      </c>
      <c r="K45" s="189">
        <f>+SUMPRODUCT(('2014'!$G45:$R45)*('2014'!$G$5:$R$5&lt;=Master!$B$3))</f>
        <v>631049.96999999986</v>
      </c>
      <c r="L45" s="190">
        <f t="shared" si="2"/>
        <v>-507785.96999999986</v>
      </c>
      <c r="M45" s="192">
        <f t="shared" si="3"/>
        <v>-0.8046684005071737</v>
      </c>
      <c r="N45" s="193">
        <f>+INDEX('2015'!$1:$1048576,MATCH('Analitika - 2015'!$A45,'2015'!$A:$A,0),MATCH('Analitika - 2015'!$N$6,'2015'!$6:$6,0))</f>
        <v>123264</v>
      </c>
      <c r="O45" s="189">
        <f>+INDEX('2015'!$1:$1048576,MATCH(CONCATENATE('Analitika - 2015'!$A45,"p"),'2015'!$A:$A,0),MATCH('Analitika - 2015'!$O$6,'2015'!$101:$101,0))</f>
        <v>1620000</v>
      </c>
      <c r="P45" s="190">
        <f t="shared" si="4"/>
        <v>-1496736</v>
      </c>
      <c r="Q45" s="191">
        <f t="shared" si="5"/>
        <v>-0.92391111111111113</v>
      </c>
      <c r="R45" s="189">
        <f>+INDEX('2014'!$1:$1048576,MATCH('Analitika - 2015'!$A45,'2014'!$A:$A,0),MATCH('Analitika - 2015'!$R$6,'2014'!$6:$6,0))</f>
        <v>631049.96999999986</v>
      </c>
      <c r="S45" s="190">
        <f t="shared" si="6"/>
        <v>-507785.96999999986</v>
      </c>
      <c r="T45" s="194">
        <f t="shared" si="7"/>
        <v>-0.8046684005071737</v>
      </c>
    </row>
    <row r="46" spans="1:20">
      <c r="A46" s="176">
        <v>423</v>
      </c>
      <c r="B46" s="324" t="str">
        <f>+VLOOKUP($A46,Master!$D$22:$G$218,4,FALSE)</f>
        <v>Prava iz oblasti penzijskog i invalidskog osiguranja</v>
      </c>
      <c r="C46" s="325"/>
      <c r="D46" s="325"/>
      <c r="E46" s="325"/>
      <c r="F46" s="325"/>
      <c r="G46" s="189">
        <f>+SUMPRODUCT(('2015'!$G46:$R46)*('2015'!$G$5:$R$5&lt;=Master!$B$3)*($A46='2015'!$A$10:$A$66))</f>
        <v>31902604.520000014</v>
      </c>
      <c r="H46" s="189">
        <f>+SUMPRODUCT(('2015'!$G141:$R141)*('2015'!$G$5:$R$5&lt;=Master!$B$3))</f>
        <v>33537908.333333332</v>
      </c>
      <c r="I46" s="190">
        <f t="shared" si="0"/>
        <v>-1635303.8133333176</v>
      </c>
      <c r="J46" s="191">
        <f t="shared" si="1"/>
        <v>-4.8759862931224918E-2</v>
      </c>
      <c r="K46" s="189">
        <f>+SUMPRODUCT(('2014'!$G46:$R46)*('2014'!$G$5:$R$5&lt;=Master!$B$3))</f>
        <v>31930605.569999997</v>
      </c>
      <c r="L46" s="190">
        <f t="shared" si="2"/>
        <v>-28001.049999982119</v>
      </c>
      <c r="M46" s="192">
        <f t="shared" si="3"/>
        <v>-8.7693451157999647E-4</v>
      </c>
      <c r="N46" s="193">
        <f>+INDEX('2015'!$1:$1048576,MATCH('Analitika - 2015'!$A46,'2015'!$A:$A,0),MATCH('Analitika - 2015'!$N$6,'2015'!$6:$6,0))</f>
        <v>31902604.520000014</v>
      </c>
      <c r="O46" s="189">
        <f>+INDEX('2015'!$1:$1048576,MATCH(CONCATENATE('Analitika - 2015'!$A46,"p"),'2015'!$A:$A,0),MATCH('Analitika - 2015'!$O$6,'2015'!$101:$101,0))</f>
        <v>33537908.333333332</v>
      </c>
      <c r="P46" s="190">
        <f t="shared" si="4"/>
        <v>-1635303.8133333176</v>
      </c>
      <c r="Q46" s="191">
        <f t="shared" si="5"/>
        <v>-4.8759862931224918E-2</v>
      </c>
      <c r="R46" s="189">
        <f>+INDEX('2014'!$1:$1048576,MATCH('Analitika - 2015'!$A46,'2014'!$A:$A,0),MATCH('Analitika - 2015'!$R$6,'2014'!$6:$6,0))</f>
        <v>31930605.569999997</v>
      </c>
      <c r="S46" s="190">
        <f t="shared" si="6"/>
        <v>-28001.049999982119</v>
      </c>
      <c r="T46" s="194">
        <f t="shared" si="7"/>
        <v>-8.7693451157999647E-4</v>
      </c>
    </row>
    <row r="47" spans="1:20">
      <c r="A47" s="176">
        <v>424</v>
      </c>
      <c r="B47" s="324" t="str">
        <f>+VLOOKUP($A47,Master!$D$22:$G$218,4,FALSE)</f>
        <v>Ostala prava iz oblasti zdravstvene zaštite</v>
      </c>
      <c r="C47" s="325"/>
      <c r="D47" s="325"/>
      <c r="E47" s="325"/>
      <c r="F47" s="325"/>
      <c r="G47" s="189">
        <f>+SUMPRODUCT(('2015'!$G47:$R47)*('2015'!$G$5:$R$5&lt;=Master!$B$3)*($A47='2015'!$A$10:$A$66))</f>
        <v>2071244.14</v>
      </c>
      <c r="H47" s="189">
        <f>+SUMPRODUCT(('2015'!$G142:$R142)*('2015'!$G$5:$R$5&lt;=Master!$B$3))</f>
        <v>1250000</v>
      </c>
      <c r="I47" s="190">
        <f t="shared" si="0"/>
        <v>821244.1399999999</v>
      </c>
      <c r="J47" s="191">
        <f t="shared" si="1"/>
        <v>0.65699531199999983</v>
      </c>
      <c r="K47" s="189">
        <f>+SUMPRODUCT(('2014'!$G47:$R47)*('2014'!$G$5:$R$5&lt;=Master!$B$3))</f>
        <v>1293482.7299999997</v>
      </c>
      <c r="L47" s="190">
        <f t="shared" si="2"/>
        <v>777761.41000000015</v>
      </c>
      <c r="M47" s="192">
        <f t="shared" si="3"/>
        <v>0.60129245792094976</v>
      </c>
      <c r="N47" s="193">
        <f>+INDEX('2015'!$1:$1048576,MATCH('Analitika - 2015'!$A47,'2015'!$A:$A,0),MATCH('Analitika - 2015'!$N$6,'2015'!$6:$6,0))</f>
        <v>2071244.14</v>
      </c>
      <c r="O47" s="189">
        <f>+INDEX('2015'!$1:$1048576,MATCH(CONCATENATE('Analitika - 2015'!$A47,"p"),'2015'!$A:$A,0),MATCH('Analitika - 2015'!$O$6,'2015'!$101:$101,0))</f>
        <v>1250000</v>
      </c>
      <c r="P47" s="190">
        <f t="shared" si="4"/>
        <v>821244.1399999999</v>
      </c>
      <c r="Q47" s="191">
        <f t="shared" si="5"/>
        <v>0.65699531199999983</v>
      </c>
      <c r="R47" s="189">
        <f>+INDEX('2014'!$1:$1048576,MATCH('Analitika - 2015'!$A47,'2014'!$A:$A,0),MATCH('Analitika - 2015'!$R$6,'2014'!$6:$6,0))</f>
        <v>1293482.7299999997</v>
      </c>
      <c r="S47" s="190">
        <f t="shared" si="6"/>
        <v>777761.41000000015</v>
      </c>
      <c r="T47" s="194">
        <f t="shared" si="7"/>
        <v>0.60129245792094976</v>
      </c>
    </row>
    <row r="48" spans="1:20">
      <c r="A48" s="176">
        <v>425</v>
      </c>
      <c r="B48" s="324" t="str">
        <f>+VLOOKUP($A48,Master!$D$22:$G$218,4,FALSE)</f>
        <v>Ostala prava iz zdravstvenog osiguranja</v>
      </c>
      <c r="C48" s="325"/>
      <c r="D48" s="325"/>
      <c r="E48" s="325"/>
      <c r="F48" s="325"/>
      <c r="G48" s="189">
        <f>+SUMPRODUCT(('2015'!$G48:$R48)*('2015'!$G$5:$R$5&lt;=Master!$B$3)*($A48='2015'!$A$10:$A$66))</f>
        <v>749043.34</v>
      </c>
      <c r="H48" s="189">
        <f>+SUMPRODUCT(('2015'!$G143:$R143)*('2015'!$G$5:$R$5&lt;=Master!$B$3))</f>
        <v>618333.33333333326</v>
      </c>
      <c r="I48" s="190">
        <f t="shared" si="0"/>
        <v>130710.00666666671</v>
      </c>
      <c r="J48" s="191">
        <f t="shared" si="1"/>
        <v>0.21139084636118599</v>
      </c>
      <c r="K48" s="189">
        <f>+SUMPRODUCT(('2014'!$G48:$R48)*('2014'!$G$5:$R$5&lt;=Master!$B$3))</f>
        <v>503185.41000000003</v>
      </c>
      <c r="L48" s="190">
        <f t="shared" si="2"/>
        <v>245857.92999999993</v>
      </c>
      <c r="M48" s="192">
        <f t="shared" si="3"/>
        <v>0.4886030578668803</v>
      </c>
      <c r="N48" s="193">
        <f>+INDEX('2015'!$1:$1048576,MATCH('Analitika - 2015'!$A48,'2015'!$A:$A,0),MATCH('Analitika - 2015'!$N$6,'2015'!$6:$6,0))</f>
        <v>749043.34</v>
      </c>
      <c r="O48" s="189">
        <f>+INDEX('2015'!$1:$1048576,MATCH(CONCATENATE('Analitika - 2015'!$A48,"p"),'2015'!$A:$A,0),MATCH('Analitika - 2015'!$O$6,'2015'!$101:$101,0))</f>
        <v>618333.33333333326</v>
      </c>
      <c r="P48" s="190">
        <f t="shared" si="4"/>
        <v>130710.00666666671</v>
      </c>
      <c r="Q48" s="191">
        <f t="shared" si="5"/>
        <v>0.21139084636118599</v>
      </c>
      <c r="R48" s="189">
        <f>+INDEX('2014'!$1:$1048576,MATCH('Analitika - 2015'!$A48,'2014'!$A:$A,0),MATCH('Analitika - 2015'!$R$6,'2014'!$6:$6,0))</f>
        <v>503185.41000000003</v>
      </c>
      <c r="S48" s="190">
        <f t="shared" si="6"/>
        <v>245857.92999999993</v>
      </c>
      <c r="T48" s="194">
        <f t="shared" si="7"/>
        <v>0.4886030578668803</v>
      </c>
    </row>
    <row r="49" spans="1:20">
      <c r="A49" s="176">
        <v>43</v>
      </c>
      <c r="B49" s="326" t="str">
        <f>+VLOOKUP($A49,Master!$D$22:$G$218,4,FALSE)</f>
        <v xml:space="preserve">Transferi institucijama, pojedincima, nevladinom i javnom sektoru </v>
      </c>
      <c r="C49" s="327"/>
      <c r="D49" s="327"/>
      <c r="E49" s="327"/>
      <c r="F49" s="327"/>
      <c r="G49" s="201">
        <f>+SUMPRODUCT(('2015'!$G49:$R49)*('2015'!$G$5:$R$5&lt;=Master!$B$3)*($A49='2015'!$A$10:$A$66))</f>
        <v>11457600.680000011</v>
      </c>
      <c r="H49" s="201">
        <f>+SUMPRODUCT(('2015'!$G144:$R144)*('2015'!$G$5:$R$5&lt;=Master!$B$3))</f>
        <v>10691224.718333334</v>
      </c>
      <c r="I49" s="202">
        <f t="shared" si="0"/>
        <v>766375.96166667715</v>
      </c>
      <c r="J49" s="203">
        <f t="shared" si="1"/>
        <v>7.1682710059633781E-2</v>
      </c>
      <c r="K49" s="201">
        <f>+SUMPRODUCT(('2014'!$G49:$R49)*('2014'!$G$5:$R$5&lt;=Master!$B$3))</f>
        <v>4729453.0199999968</v>
      </c>
      <c r="L49" s="202">
        <f t="shared" si="2"/>
        <v>6728147.6600000141</v>
      </c>
      <c r="M49" s="204">
        <f t="shared" si="3"/>
        <v>1.4226058767362528</v>
      </c>
      <c r="N49" s="205">
        <f>+INDEX('2015'!$1:$1048576,MATCH('Analitika - 2015'!$A49,'2015'!$A:$A,0),MATCH('Analitika - 2015'!$N$6,'2015'!$6:$6,0))</f>
        <v>11457600.680000011</v>
      </c>
      <c r="O49" s="201">
        <f>+INDEX('2015'!$1:$1048576,MATCH(CONCATENATE('Analitika - 2015'!$A49,"p"),'2015'!$A:$A,0),MATCH('Analitika - 2015'!$O$6,'2015'!$101:$101,0))</f>
        <v>10691224.718333334</v>
      </c>
      <c r="P49" s="202">
        <f t="shared" si="4"/>
        <v>766375.96166667715</v>
      </c>
      <c r="Q49" s="203">
        <f t="shared" si="5"/>
        <v>7.1682710059633781E-2</v>
      </c>
      <c r="R49" s="201">
        <f>+INDEX('2014'!$1:$1048576,MATCH('Analitika - 2015'!$A49,'2014'!$A:$A,0),MATCH('Analitika - 2015'!$R$6,'2014'!$6:$6,0))</f>
        <v>4729453.0199999968</v>
      </c>
      <c r="S49" s="202">
        <f t="shared" si="6"/>
        <v>6728147.6600000141</v>
      </c>
      <c r="T49" s="206">
        <f t="shared" si="7"/>
        <v>1.4226058767362528</v>
      </c>
    </row>
    <row r="50" spans="1:20">
      <c r="A50" s="176">
        <v>44</v>
      </c>
      <c r="B50" s="326" t="str">
        <f>+VLOOKUP($A50,Master!$D$22:$G$218,4,FALSE)</f>
        <v>Kapitalni budžet</v>
      </c>
      <c r="C50" s="327"/>
      <c r="D50" s="327"/>
      <c r="E50" s="327"/>
      <c r="F50" s="327"/>
      <c r="G50" s="201">
        <f>+SUMPRODUCT(('2015'!$G50:$R50)*('2015'!$G$5:$R$5&lt;=Master!$B$3)*($A50='2015'!$A$10:$A$66))</f>
        <v>212599.13000000003</v>
      </c>
      <c r="H50" s="201">
        <f>+SUMPRODUCT(('2015'!$G145:$R145)*('2015'!$G$5:$R$5&lt;=Master!$B$3))</f>
        <v>23724756.416666668</v>
      </c>
      <c r="I50" s="202">
        <f t="shared" si="0"/>
        <v>-23512157.286666669</v>
      </c>
      <c r="J50" s="203">
        <f t="shared" si="1"/>
        <v>-0.99103893307622548</v>
      </c>
      <c r="K50" s="201">
        <f>+SUMPRODUCT(('2014'!$G50:$R50)*('2014'!$G$5:$R$5&lt;=Master!$B$3))</f>
        <v>1660981.6799999992</v>
      </c>
      <c r="L50" s="202">
        <f t="shared" si="2"/>
        <v>-1448382.5499999991</v>
      </c>
      <c r="M50" s="204">
        <f t="shared" si="3"/>
        <v>-0.87200392842382213</v>
      </c>
      <c r="N50" s="205">
        <f>+INDEX('2015'!$1:$1048576,MATCH('Analitika - 2015'!$A50,'2015'!$A:$A,0),MATCH('Analitika - 2015'!$N$6,'2015'!$6:$6,0))</f>
        <v>212599.13000000003</v>
      </c>
      <c r="O50" s="201">
        <f>+INDEX('2015'!$1:$1048576,MATCH(CONCATENATE('Analitika - 2015'!$A50,"p"),'2015'!$A:$A,0),MATCH('Analitika - 2015'!$O$6,'2015'!$101:$101,0))</f>
        <v>23724756.416666668</v>
      </c>
      <c r="P50" s="202">
        <f t="shared" si="4"/>
        <v>-23512157.286666669</v>
      </c>
      <c r="Q50" s="203">
        <f t="shared" si="5"/>
        <v>-0.99103893307622548</v>
      </c>
      <c r="R50" s="201">
        <f>+INDEX('2014'!$1:$1048576,MATCH('Analitika - 2015'!$A50,'2014'!$A:$A,0),MATCH('Analitika - 2015'!$R$6,'2014'!$6:$6,0))</f>
        <v>1660981.6799999992</v>
      </c>
      <c r="S50" s="202">
        <f t="shared" si="6"/>
        <v>-1448382.5499999991</v>
      </c>
      <c r="T50" s="206">
        <f t="shared" si="7"/>
        <v>-0.87200392842382213</v>
      </c>
    </row>
    <row r="51" spans="1:20">
      <c r="A51" s="176">
        <v>451</v>
      </c>
      <c r="B51" s="312" t="str">
        <f>+VLOOKUP($A51,Master!$D$22:$G$218,4,FALSE)</f>
        <v>Pozajmice i krediti</v>
      </c>
      <c r="C51" s="313"/>
      <c r="D51" s="313"/>
      <c r="E51" s="313"/>
      <c r="F51" s="313"/>
      <c r="G51" s="189">
        <f>+SUMPRODUCT(('2015'!$G51:$R51)*('2015'!$G$5:$R$5&lt;=Master!$B$3)*($A51='2015'!$A$10:$A$66))</f>
        <v>13003.12</v>
      </c>
      <c r="H51" s="189">
        <f>+SUMPRODUCT(('2015'!$G146:$R146)*('2015'!$G$5:$R$5&lt;=Master!$B$3))</f>
        <v>187500</v>
      </c>
      <c r="I51" s="190">
        <f t="shared" si="0"/>
        <v>-174496.88</v>
      </c>
      <c r="J51" s="191">
        <f t="shared" si="1"/>
        <v>-0.93065002666666663</v>
      </c>
      <c r="K51" s="189">
        <f>+SUMPRODUCT(('2014'!$G51:$R51)*('2014'!$G$5:$R$5&lt;=Master!$B$3))</f>
        <v>46726.67</v>
      </c>
      <c r="L51" s="190">
        <f t="shared" si="2"/>
        <v>-33723.549999999996</v>
      </c>
      <c r="M51" s="192">
        <f t="shared" si="3"/>
        <v>-0.72171952334715916</v>
      </c>
      <c r="N51" s="193">
        <f>+INDEX('2015'!$1:$1048576,MATCH('Analitika - 2015'!$A51,'2015'!$A:$A,0),MATCH('Analitika - 2015'!$N$6,'2015'!$6:$6,0))</f>
        <v>13003.12</v>
      </c>
      <c r="O51" s="189">
        <f>+INDEX('2015'!$1:$1048576,MATCH(CONCATENATE('Analitika - 2015'!$A51,"p"),'2015'!$A:$A,0),MATCH('Analitika - 2015'!$O$6,'2015'!$101:$101,0))</f>
        <v>187500</v>
      </c>
      <c r="P51" s="190">
        <f t="shared" si="4"/>
        <v>-174496.88</v>
      </c>
      <c r="Q51" s="191">
        <f t="shared" si="5"/>
        <v>-0.93065002666666663</v>
      </c>
      <c r="R51" s="189">
        <f>+INDEX('2014'!$1:$1048576,MATCH('Analitika - 2015'!$A51,'2014'!$A:$A,0),MATCH('Analitika - 2015'!$R$6,'2014'!$6:$6,0))</f>
        <v>46726.67</v>
      </c>
      <c r="S51" s="190">
        <f t="shared" si="6"/>
        <v>-33723.549999999996</v>
      </c>
      <c r="T51" s="194">
        <f t="shared" si="7"/>
        <v>-0.72171952334715916</v>
      </c>
    </row>
    <row r="52" spans="1:20">
      <c r="A52" s="176">
        <v>47</v>
      </c>
      <c r="B52" s="312" t="str">
        <f>+VLOOKUP($A52,Master!$D$22:$G$218,4,FALSE)</f>
        <v>Rezerve</v>
      </c>
      <c r="C52" s="313"/>
      <c r="D52" s="313"/>
      <c r="E52" s="313"/>
      <c r="F52" s="313"/>
      <c r="G52" s="189">
        <f>+SUMPRODUCT(('2015'!$G52:$R52)*('2015'!$G$5:$R$5&lt;=Master!$B$3)*($A52='2015'!$A$10:$A$66))</f>
        <v>0</v>
      </c>
      <c r="H52" s="189">
        <f>+SUMPRODUCT(('2015'!$G147:$R147)*('2015'!$G$5:$R$5&lt;=Master!$B$3))</f>
        <v>1087930.2858333334</v>
      </c>
      <c r="I52" s="190">
        <f t="shared" si="0"/>
        <v>-1087930.2858333334</v>
      </c>
      <c r="J52" s="191">
        <f t="shared" si="1"/>
        <v>-1</v>
      </c>
      <c r="K52" s="189">
        <f>+SUMPRODUCT(('2014'!$G52:$R52)*('2014'!$G$5:$R$5&lt;=Master!$B$3))</f>
        <v>987800</v>
      </c>
      <c r="L52" s="190">
        <f t="shared" si="2"/>
        <v>-987800</v>
      </c>
      <c r="M52" s="192">
        <f t="shared" si="3"/>
        <v>-1</v>
      </c>
      <c r="N52" s="193">
        <f>+INDEX('2015'!$1:$1048576,MATCH('Analitika - 2015'!$A52,'2015'!$A:$A,0),MATCH('Analitika - 2015'!$N$6,'2015'!$6:$6,0))</f>
        <v>0</v>
      </c>
      <c r="O52" s="189">
        <f>+INDEX('2015'!$1:$1048576,MATCH(CONCATENATE('Analitika - 2015'!$A52,"p"),'2015'!$A:$A,0),MATCH('Analitika - 2015'!$O$6,'2015'!$101:$101,0))</f>
        <v>1087930.2858333334</v>
      </c>
      <c r="P52" s="190">
        <f t="shared" si="4"/>
        <v>-1087930.2858333334</v>
      </c>
      <c r="Q52" s="191">
        <f t="shared" si="5"/>
        <v>-1</v>
      </c>
      <c r="R52" s="189">
        <f>+INDEX('2014'!$1:$1048576,MATCH('Analitika - 2015'!$A52,'2014'!$A:$A,0),MATCH('Analitika - 2015'!$R$6,'2014'!$6:$6,0))</f>
        <v>987800</v>
      </c>
      <c r="S52" s="190">
        <f t="shared" si="6"/>
        <v>-987800</v>
      </c>
      <c r="T52" s="194">
        <f t="shared" si="7"/>
        <v>-1</v>
      </c>
    </row>
    <row r="53" spans="1:20" ht="15.75" thickBot="1">
      <c r="A53" s="176">
        <v>462</v>
      </c>
      <c r="B53" s="328" t="str">
        <f>+VLOOKUP($A53,Master!$D$22:$G$218,4,FALSE)</f>
        <v>Otplata garancija</v>
      </c>
      <c r="C53" s="329"/>
      <c r="D53" s="329"/>
      <c r="E53" s="329"/>
      <c r="F53" s="329"/>
      <c r="G53" s="225">
        <f>+SUMPRODUCT(('2015'!$G53:$R53)*('2015'!$G$5:$R$5&lt;=Master!$B$3)*($A53='2015'!$A$10:$A$66))</f>
        <v>0</v>
      </c>
      <c r="H53" s="225">
        <f>+SUMPRODUCT(('2015'!$G148:$R148)*('2015'!$G$5:$R$5&lt;=Master!$B$3))</f>
        <v>0</v>
      </c>
      <c r="I53" s="226">
        <f t="shared" si="0"/>
        <v>0</v>
      </c>
      <c r="J53" s="227" t="str">
        <f t="shared" si="1"/>
        <v>…</v>
      </c>
      <c r="K53" s="225">
        <f>+SUMPRODUCT(('2014'!$G53:$R53)*('2014'!$G$5:$R$5&lt;=Master!$B$3))</f>
        <v>5125021.1000000006</v>
      </c>
      <c r="L53" s="226">
        <f t="shared" si="2"/>
        <v>-5125021.1000000006</v>
      </c>
      <c r="M53" s="228">
        <f t="shared" si="3"/>
        <v>-1</v>
      </c>
      <c r="N53" s="229">
        <f>+INDEX('2015'!$1:$1048576,MATCH('Analitika - 2015'!$A53,'2015'!$A:$A,0),MATCH('Analitika - 2015'!$N$6,'2015'!$6:$6,0))</f>
        <v>0</v>
      </c>
      <c r="O53" s="225">
        <f>+INDEX('2015'!$1:$1048576,MATCH(CONCATENATE('Analitika - 2015'!$A53,"p"),'2015'!$A:$A,0),MATCH('Analitika - 2015'!$O$6,'2015'!$101:$101,0))</f>
        <v>0</v>
      </c>
      <c r="P53" s="226">
        <f t="shared" si="4"/>
        <v>0</v>
      </c>
      <c r="Q53" s="227" t="str">
        <f t="shared" si="5"/>
        <v>…</v>
      </c>
      <c r="R53" s="225">
        <f>+INDEX('2014'!$1:$1048576,MATCH('Analitika - 2015'!$A53,'2014'!$A:$A,0),MATCH('Analitika - 2015'!$R$6,'2014'!$6:$6,0))</f>
        <v>5125021.1000000006</v>
      </c>
      <c r="S53" s="226">
        <f t="shared" si="6"/>
        <v>-5125021.1000000006</v>
      </c>
      <c r="T53" s="230">
        <f t="shared" si="7"/>
        <v>-1</v>
      </c>
    </row>
    <row r="54" spans="1:20" ht="15.75" thickBot="1">
      <c r="A54" s="170">
        <v>4630</v>
      </c>
      <c r="B54" s="328" t="str">
        <f>+VLOOKUP($A54,Master!$D$22:$G$218,4,FALSE)</f>
        <v>Otplata obaveza iz prethodnih godina</v>
      </c>
      <c r="C54" s="329"/>
      <c r="D54" s="329"/>
      <c r="E54" s="329"/>
      <c r="F54" s="329"/>
      <c r="G54" s="225">
        <f>+SUMPRODUCT(('2015'!$G54:$R54)*('2015'!$G$5:$R$5&lt;=Master!$B$3)*($A54='2015'!$A$10:$A$66))</f>
        <v>1536097.2400000002</v>
      </c>
      <c r="H54" s="225">
        <v>0</v>
      </c>
      <c r="I54" s="226">
        <f>+G54-H54</f>
        <v>1536097.2400000002</v>
      </c>
      <c r="J54" s="227" t="str">
        <f>+IF(ISNUMBER(G54/H54-1),G54/H54-1,"…")</f>
        <v>…</v>
      </c>
      <c r="K54" s="225">
        <f>+SUMPRODUCT(('2014'!$G54:$R54)*('2014'!$G$5:$R$5&lt;=Master!$B$3))</f>
        <v>3537398.1599999983</v>
      </c>
      <c r="L54" s="226">
        <f>+G54-K54</f>
        <v>-2001300.9199999981</v>
      </c>
      <c r="M54" s="228">
        <f>+IF(ISNUMBER(G54/K54-1),G54/K54-1,"…")</f>
        <v>-0.56575506332032433</v>
      </c>
      <c r="N54" s="229">
        <f>+INDEX('2015'!$1:$1048576,MATCH('Analitika - 2015'!$A54,'2015'!$A:$A,0),MATCH('Analitika - 2015'!$N$6,'2015'!$6:$6,0))</f>
        <v>1536097.2400000002</v>
      </c>
      <c r="O54" s="225">
        <f>+INDEX('2015'!$1:$1048576,MATCH(CONCATENATE('Analitika - 2015'!$A54,"p"),'2015'!$A:$A,0),MATCH('Analitika - 2015'!$O$6,'2015'!$101:$101,0))</f>
        <v>2817590</v>
      </c>
      <c r="P54" s="226">
        <f>+N54-O54</f>
        <v>-1281492.7599999998</v>
      </c>
      <c r="Q54" s="227">
        <f>+IF(ISNUMBER(N54/O54-O592),N54/O54-1,"…")</f>
        <v>-0.45481874935671962</v>
      </c>
      <c r="R54" s="225">
        <f>+INDEX('2014'!$1:$1048576,MATCH('Analitika - 2015'!$A54,'2014'!$A:$A,0),MATCH('Analitika - 2015'!$R$6,'2014'!$6:$6,0))</f>
        <v>3537398.1599999983</v>
      </c>
      <c r="S54" s="226">
        <f>+N54-R54</f>
        <v>-2001300.9199999981</v>
      </c>
      <c r="T54" s="230">
        <f>+IF(ISNUMBER(N54/R54-1),N54/R54-1,"…")</f>
        <v>-0.56575506332032433</v>
      </c>
    </row>
    <row r="55" spans="1:20" ht="15.75" thickBot="1">
      <c r="A55" s="170">
        <v>1005</v>
      </c>
      <c r="B55" s="328" t="str">
        <f>+VLOOKUP($A55,Master!$D$22:$G$220,4,FALSE)</f>
        <v>Neto povećanje obaveza</v>
      </c>
      <c r="C55" s="329"/>
      <c r="D55" s="329"/>
      <c r="E55" s="329"/>
      <c r="F55" s="329"/>
      <c r="G55" s="225">
        <f>+SUMPRODUCT(('2015'!$G55:$R55)*('2015'!$G$5:$R$5&lt;=Master!$B$3)*($A55='2015'!$A$10:$A$66))</f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f>+SUMPRODUCT(('2014'!$G55:$R55)*('2014'!$G$5:$R$5&lt;=Master!$B$3))</f>
        <v>0</v>
      </c>
      <c r="L55" s="226">
        <f>+G55-K55</f>
        <v>0</v>
      </c>
      <c r="M55" s="228" t="str">
        <f>+IF(ISNUMBER(G55/K55-1),G55/K55-1,"…")</f>
        <v>…</v>
      </c>
      <c r="N55" s="229">
        <f>+INDEX('2015'!$1:$1048576,MATCH('Analitika - 2015'!$A55,'2015'!$A:$A,0),MATCH('Analitika - 2015'!$N$6,'2015'!$6:$6,0))</f>
        <v>0</v>
      </c>
      <c r="O55" s="225" t="e">
        <f>+INDEX('2015'!$1:$1048576,MATCH(CONCATENATE('Analitika - 2015'!$A55,"p"),'2015'!$A:$A,0),MATCH('Analitika - 2015'!$O$6,'2015'!$101:$101,0))</f>
        <v>#N/A</v>
      </c>
      <c r="P55" s="226" t="e">
        <f>+N55-O55</f>
        <v>#N/A</v>
      </c>
      <c r="Q55" s="227" t="str">
        <f>+IF(ISNUMBER(N55/O55-O593),N55/O55-1,"…")</f>
        <v>…</v>
      </c>
      <c r="R55" s="225">
        <f>+INDEX('2014'!$1:$1048576,MATCH('Analitika - 2015'!$A55,'2014'!$A:$A,0),MATCH('Analitika - 2015'!$R$6,'2014'!$6:$6,0))</f>
        <v>0</v>
      </c>
      <c r="S55" s="226">
        <f>+N55-R55</f>
        <v>0</v>
      </c>
      <c r="T55" s="230" t="str">
        <f>+IF(ISNUMBER(N55/R55-1),N55/R55-1,"…")</f>
        <v>…</v>
      </c>
    </row>
    <row r="56" spans="1:20" ht="15.75" thickBot="1">
      <c r="A56" s="170">
        <v>1000</v>
      </c>
      <c r="B56" s="330" t="str">
        <f>+VLOOKUP($A56,Master!$D$22:$G$218,4,FALSE)</f>
        <v>Suficit / deficit</v>
      </c>
      <c r="C56" s="331"/>
      <c r="D56" s="331"/>
      <c r="E56" s="331"/>
      <c r="F56" s="331"/>
      <c r="G56" s="177">
        <f>+SUMPRODUCT(('2015'!$G56:$R56)*('2015'!$G$5:$R$5&lt;=Master!$B$3)*($A56='2015'!$A$10:$A$66))</f>
        <v>-21820722.730000019</v>
      </c>
      <c r="H56" s="177">
        <f>+SUMPRODUCT(('2015'!$G149:$R149)*('2015'!$G$5:$R$5&lt;=Master!$B$3))</f>
        <v>-60702944.336839706</v>
      </c>
      <c r="I56" s="178">
        <f t="shared" si="0"/>
        <v>38882221.606839687</v>
      </c>
      <c r="J56" s="179">
        <f t="shared" si="1"/>
        <v>-0.64053271273108003</v>
      </c>
      <c r="K56" s="177">
        <f>+SUMPRODUCT(('2014'!$G56:$R56)*('2014'!$G$5:$R$5&lt;=Master!$B$3))</f>
        <v>-27077261.679999977</v>
      </c>
      <c r="L56" s="178">
        <f t="shared" si="2"/>
        <v>5256538.9499999583</v>
      </c>
      <c r="M56" s="180">
        <f t="shared" si="3"/>
        <v>-0.19413111311335385</v>
      </c>
      <c r="N56" s="181">
        <f>+INDEX('2015'!$1:$1048576,MATCH('Analitika - 2015'!$A56,'2015'!$A:$A,0),MATCH('Analitika - 2015'!$N$6,'2015'!$6:$6,0))</f>
        <v>-21820722.730000019</v>
      </c>
      <c r="O56" s="177">
        <f>+INDEX('2015'!$1:$1048576,MATCH(CONCATENATE('Analitika - 2015'!$A56,"p"),'2015'!$A:$A,0),MATCH('Analitika - 2015'!$O$6,'2015'!$101:$101,0))</f>
        <v>-60702944.336839706</v>
      </c>
      <c r="P56" s="178">
        <f t="shared" si="4"/>
        <v>38882221.606839687</v>
      </c>
      <c r="Q56" s="179">
        <f t="shared" si="5"/>
        <v>-0.64053271273108003</v>
      </c>
      <c r="R56" s="177">
        <f>+INDEX('2014'!$1:$1048576,MATCH('Analitika - 2015'!$A56,'2014'!$A:$A,0),MATCH('Analitika - 2015'!$R$6,'2014'!$6:$6,0))</f>
        <v>-27077261.679999977</v>
      </c>
      <c r="S56" s="178">
        <f t="shared" si="6"/>
        <v>5256538.9499999583</v>
      </c>
      <c r="T56" s="182">
        <f t="shared" si="7"/>
        <v>-0.19413111311335385</v>
      </c>
    </row>
    <row r="57" spans="1:20" ht="15.75" thickBot="1">
      <c r="A57" s="170">
        <v>1001</v>
      </c>
      <c r="B57" s="322" t="str">
        <f>+VLOOKUP($A57,Master!$D$22:$G$218,4,FALSE)</f>
        <v>Primarni bilans</v>
      </c>
      <c r="C57" s="323"/>
      <c r="D57" s="323"/>
      <c r="E57" s="323"/>
      <c r="F57" s="323"/>
      <c r="G57" s="231">
        <f>+SUMPRODUCT(('2015'!$G57:$R57)*('2015'!$G$5:$R$5&lt;=Master!$B$3)*($A57='2015'!$A$10:$A$66))</f>
        <v>-19589271.720000021</v>
      </c>
      <c r="H57" s="231">
        <f>+SUMPRODUCT(('2015'!$G150:$R150)*('2015'!$G$5:$R$5&lt;=Master!$B$3))</f>
        <v>-54389120.672673039</v>
      </c>
      <c r="I57" s="232">
        <f t="shared" si="0"/>
        <v>34799848.952673018</v>
      </c>
      <c r="J57" s="233">
        <f t="shared" si="1"/>
        <v>-0.639831064048764</v>
      </c>
      <c r="K57" s="231">
        <f>+SUMPRODUCT(('2014'!$G57:$R57)*('2014'!$G$5:$R$5&lt;=Master!$B$3))</f>
        <v>-24765602.089999977</v>
      </c>
      <c r="L57" s="232">
        <f t="shared" si="2"/>
        <v>5176330.3699999563</v>
      </c>
      <c r="M57" s="234">
        <f t="shared" si="3"/>
        <v>-0.20901290229847025</v>
      </c>
      <c r="N57" s="235">
        <f>+INDEX('2015'!$1:$1048576,MATCH('Analitika - 2015'!$A57,'2015'!$A:$A,0),MATCH('Analitika - 2015'!$N$6,'2015'!$6:$6,0))</f>
        <v>-19589271.720000021</v>
      </c>
      <c r="O57" s="231">
        <f>+INDEX('2015'!$1:$1048576,MATCH(CONCATENATE('Analitika - 2015'!$A57,"p"),'2015'!$A:$A,0),MATCH('Analitika - 2015'!$O$6,'2015'!$101:$101,0))</f>
        <v>-54389120.672673039</v>
      </c>
      <c r="P57" s="232">
        <f t="shared" si="4"/>
        <v>34799848.952673018</v>
      </c>
      <c r="Q57" s="233">
        <f t="shared" si="5"/>
        <v>-0.639831064048764</v>
      </c>
      <c r="R57" s="231">
        <f>+INDEX('2014'!$1:$1048576,MATCH('Analitika - 2015'!$A57,'2014'!$A:$A,0),MATCH('Analitika - 2015'!$R$6,'2014'!$6:$6,0))</f>
        <v>-24765602.089999977</v>
      </c>
      <c r="S57" s="232">
        <f t="shared" si="6"/>
        <v>5176330.3699999563</v>
      </c>
      <c r="T57" s="236">
        <f t="shared" si="7"/>
        <v>-0.20901290229847025</v>
      </c>
    </row>
    <row r="58" spans="1:20">
      <c r="A58" s="170">
        <v>46</v>
      </c>
      <c r="B58" s="314" t="str">
        <f>+VLOOKUP($A58,Master!$D$22:$G$218,4,FALSE)</f>
        <v>Otplata dugova</v>
      </c>
      <c r="C58" s="315"/>
      <c r="D58" s="315"/>
      <c r="E58" s="315"/>
      <c r="F58" s="315"/>
      <c r="G58" s="219">
        <f>+SUMPRODUCT(('2015'!$G58:$R58)*('2015'!$G$5:$R$5&lt;=Master!$B$3)*($A58='2015'!$A$10:$A$66))</f>
        <v>17043987.649999999</v>
      </c>
      <c r="H58" s="219">
        <f>+SUMPRODUCT(('2015'!$G151:$R151)*('2015'!$G$5:$R$5&lt;=Master!$B$3))</f>
        <v>33191007.030833334</v>
      </c>
      <c r="I58" s="220">
        <f t="shared" si="0"/>
        <v>-16147019.380833335</v>
      </c>
      <c r="J58" s="221">
        <f t="shared" si="1"/>
        <v>-0.48648778164016826</v>
      </c>
      <c r="K58" s="219">
        <f>+SUMPRODUCT(('2014'!$G58:$R58)*('2014'!$G$5:$R$5&lt;=Master!$B$3))</f>
        <v>2995587.7600000002</v>
      </c>
      <c r="L58" s="220">
        <f t="shared" si="2"/>
        <v>14048399.889999999</v>
      </c>
      <c r="M58" s="222">
        <f t="shared" si="3"/>
        <v>4.6896973200344485</v>
      </c>
      <c r="N58" s="223">
        <f>+INDEX('2015'!$1:$1048576,MATCH('Analitika - 2015'!$A58,'2015'!$A:$A,0),MATCH('Analitika - 2015'!$N$6,'2015'!$6:$6,0))</f>
        <v>17043987.649999999</v>
      </c>
      <c r="O58" s="219">
        <f>+INDEX('2015'!$1:$1048576,MATCH(CONCATENATE('Analitika - 2015'!$A58,"p"),'2015'!$A:$A,0),MATCH('Analitika - 2015'!$O$6,'2015'!$101:$101,0))</f>
        <v>33191007.030833334</v>
      </c>
      <c r="P58" s="220">
        <f t="shared" si="4"/>
        <v>-16147019.380833335</v>
      </c>
      <c r="Q58" s="221">
        <f t="shared" si="5"/>
        <v>-0.48648778164016826</v>
      </c>
      <c r="R58" s="219">
        <f>+INDEX('2014'!$1:$1048576,MATCH('Analitika - 2015'!$A58,'2014'!$A:$A,0),MATCH('Analitika - 2015'!$R$6,'2014'!$6:$6,0))</f>
        <v>2995587.7600000002</v>
      </c>
      <c r="S58" s="220">
        <f t="shared" si="6"/>
        <v>14048399.889999999</v>
      </c>
      <c r="T58" s="224">
        <f t="shared" si="7"/>
        <v>4.6896973200344485</v>
      </c>
    </row>
    <row r="59" spans="1:20">
      <c r="A59" s="170">
        <v>4611</v>
      </c>
      <c r="B59" s="316" t="str">
        <f>+VLOOKUP($A59,Master!$D$22:$G$218,4,FALSE)</f>
        <v>Otplata hartija od vrijednosti i kredita rezidentima</v>
      </c>
      <c r="C59" s="317"/>
      <c r="D59" s="317"/>
      <c r="E59" s="317"/>
      <c r="F59" s="317"/>
      <c r="G59" s="237">
        <f>+SUMPRODUCT(('2015'!$G59:$R59)*('2015'!$G$5:$R$5&lt;=Master!$B$3)*($A59='2015'!$A$10:$A$66))</f>
        <v>610568.83000000007</v>
      </c>
      <c r="H59" s="237">
        <f>+SUMPRODUCT(('2015'!$G152:$R152)*('2015'!$G$5:$R$5&lt;=Master!$B$3))</f>
        <v>3892510.16</v>
      </c>
      <c r="I59" s="238">
        <f t="shared" si="0"/>
        <v>-3281941.33</v>
      </c>
      <c r="J59" s="239">
        <f t="shared" si="1"/>
        <v>-0.84314264962637886</v>
      </c>
      <c r="K59" s="237">
        <f>+SUMPRODUCT(('2014'!$G59:$R59)*('2014'!$G$5:$R$5&lt;=Master!$B$3))</f>
        <v>572002.05999999994</v>
      </c>
      <c r="L59" s="238">
        <f t="shared" si="2"/>
        <v>38566.770000000135</v>
      </c>
      <c r="M59" s="240">
        <f t="shared" si="3"/>
        <v>6.7424180255574839E-2</v>
      </c>
      <c r="N59" s="241">
        <f>+INDEX('2015'!$1:$1048576,MATCH('Analitika - 2015'!$A59,'2015'!$A:$A,0),MATCH('Analitika - 2015'!$N$6,'2015'!$6:$6,0))</f>
        <v>610568.83000000007</v>
      </c>
      <c r="O59" s="237">
        <f>+INDEX('2015'!$1:$1048576,MATCH(CONCATENATE('Analitika - 2015'!$A59,"p"),'2015'!$A:$A,0),MATCH('Analitika - 2015'!$O$6,'2015'!$101:$101,0))</f>
        <v>3892510.16</v>
      </c>
      <c r="P59" s="238">
        <f t="shared" si="4"/>
        <v>-3281941.33</v>
      </c>
      <c r="Q59" s="239">
        <f t="shared" si="5"/>
        <v>-0.84314264962637886</v>
      </c>
      <c r="R59" s="237">
        <f>+INDEX('2014'!$1:$1048576,MATCH('Analitika - 2015'!$A59,'2014'!$A:$A,0),MATCH('Analitika - 2015'!$R$6,'2014'!$6:$6,0))</f>
        <v>572002.05999999994</v>
      </c>
      <c r="S59" s="238">
        <f t="shared" si="6"/>
        <v>38566.770000000135</v>
      </c>
      <c r="T59" s="242">
        <f t="shared" si="7"/>
        <v>6.7424180255574839E-2</v>
      </c>
    </row>
    <row r="60" spans="1:20">
      <c r="A60" s="170">
        <v>4612</v>
      </c>
      <c r="B60" s="312" t="str">
        <f>+VLOOKUP($A60,Master!$D$22:$G$218,4,FALSE)</f>
        <v>Otplata hartija od vrijednosti i kredita nerezidentima</v>
      </c>
      <c r="C60" s="313"/>
      <c r="D60" s="313"/>
      <c r="E60" s="313"/>
      <c r="F60" s="313"/>
      <c r="G60" s="237">
        <f>+SUMPRODUCT(('2015'!$G60:$R60)*('2015'!$G$5:$R$5&lt;=Master!$B$3)*($A60='2015'!$A$10:$A$66))</f>
        <v>16433418.82</v>
      </c>
      <c r="H60" s="237">
        <f>+SUMPRODUCT(('2015'!$G153:$R153)*('2015'!$G$5:$R$5&lt;=Master!$B$3))</f>
        <v>26480906.870833334</v>
      </c>
      <c r="I60" s="238">
        <f t="shared" si="0"/>
        <v>-10047488.050833333</v>
      </c>
      <c r="J60" s="239">
        <f t="shared" si="1"/>
        <v>-0.37942386564939978</v>
      </c>
      <c r="K60" s="237">
        <f>+SUMPRODUCT(('2014'!$G60:$R60)*('2014'!$G$5:$R$5&lt;=Master!$B$3))</f>
        <v>2423585.7000000002</v>
      </c>
      <c r="L60" s="238">
        <f t="shared" si="2"/>
        <v>14009833.120000001</v>
      </c>
      <c r="M60" s="240">
        <f t="shared" si="3"/>
        <v>5.7806221253079677</v>
      </c>
      <c r="N60" s="241">
        <f>+INDEX('2015'!$1:$1048576,MATCH('Analitika - 2015'!$A60,'2015'!$A:$A,0),MATCH('Analitika - 2015'!$N$6,'2015'!$6:$6,0))</f>
        <v>16433418.82</v>
      </c>
      <c r="O60" s="237">
        <f>+INDEX('2015'!$1:$1048576,MATCH(CONCATENATE('Analitika - 2015'!$A60,"p"),'2015'!$A:$A,0),MATCH('Analitika - 2015'!$O$6,'2015'!$101:$101,0))</f>
        <v>26480906.870833334</v>
      </c>
      <c r="P60" s="238">
        <f t="shared" si="4"/>
        <v>-10047488.050833333</v>
      </c>
      <c r="Q60" s="239">
        <f t="shared" si="5"/>
        <v>-0.37942386564939978</v>
      </c>
      <c r="R60" s="237">
        <f>+INDEX('2014'!$1:$1048576,MATCH('Analitika - 2015'!$A60,'2014'!$A:$A,0),MATCH('Analitika - 2015'!$R$6,'2014'!$6:$6,0))</f>
        <v>2423585.7000000002</v>
      </c>
      <c r="S60" s="238">
        <f t="shared" si="6"/>
        <v>14009833.120000001</v>
      </c>
      <c r="T60" s="242">
        <f t="shared" si="7"/>
        <v>5.7806221253079677</v>
      </c>
    </row>
    <row r="61" spans="1:20" ht="15.75" thickBot="1">
      <c r="A61" s="170" t="s">
        <v>705</v>
      </c>
      <c r="B61" s="308" t="str">
        <f>+B54</f>
        <v>Otplata obaveza iz prethodnih godina</v>
      </c>
      <c r="C61" s="309"/>
      <c r="D61" s="309"/>
      <c r="E61" s="309"/>
      <c r="F61" s="309"/>
      <c r="G61" s="237">
        <f>+SUMPRODUCT(('2015'!$G61:$R61)*('2015'!$G$5:$R$5&lt;=Master!$B$3)*($A61='2015'!$A$10:$A$66))</f>
        <v>0</v>
      </c>
      <c r="H61" s="237">
        <f>+SUMPRODUCT(('2015'!$G154:$R154)*('2015'!$G$5:$R$5&lt;=Master!$B$3))</f>
        <v>2817590</v>
      </c>
      <c r="I61" s="238">
        <f>+G61-H61</f>
        <v>-2817590</v>
      </c>
      <c r="J61" s="239">
        <f>+IF(ISNUMBER(G61/H61-1),G61/H61-1,"…")</f>
        <v>-1</v>
      </c>
      <c r="K61" s="237">
        <v>0</v>
      </c>
      <c r="L61" s="238">
        <f>+G61-K61</f>
        <v>0</v>
      </c>
      <c r="M61" s="240" t="str">
        <f>+IF(ISNUMBER(G61/K61-1),G61/K61-1,"…")</f>
        <v>…</v>
      </c>
      <c r="N61" s="241">
        <f>+INDEX('2015'!$1:$1048576,MATCH('Analitika - 2015'!$A61,'2015'!$A:$A,0),MATCH('Analitika - 2015'!$N$6,'2015'!$6:$6,0))</f>
        <v>2817590</v>
      </c>
      <c r="O61" s="237" t="e">
        <f>+INDEX('2015'!$1:$1048576,MATCH(CONCATENATE('Analitika - 2015'!$A61,"p"),'2015'!$A:$A,0),MATCH('Analitika - 2015'!$O$6,'2015'!$101:$101,0))</f>
        <v>#N/A</v>
      </c>
      <c r="P61" s="238"/>
      <c r="Q61" s="239"/>
      <c r="R61" s="237">
        <f>+INDEX('2014'!$1:$1048576,MATCH('Analitika - 2015'!$A61,'2014'!$A:$A,0),MATCH('Analitika - 2015'!$R$6,'2014'!$6:$6,0))</f>
        <v>2778179.9974999996</v>
      </c>
      <c r="S61" s="238"/>
      <c r="T61" s="242"/>
    </row>
    <row r="62" spans="1:20" ht="15.75" thickBot="1">
      <c r="A62" s="170">
        <v>1002</v>
      </c>
      <c r="B62" s="318" t="str">
        <f>+VLOOKUP($A62,Master!$D$22:$G$218,4,FALSE)</f>
        <v>Nedostajuća sredstva</v>
      </c>
      <c r="C62" s="319"/>
      <c r="D62" s="319"/>
      <c r="E62" s="319"/>
      <c r="F62" s="319"/>
      <c r="G62" s="243">
        <f>+SUMPRODUCT(('2015'!$G61:$R61)*('2015'!$G$5:$R$5&lt;=Master!$B$3)*($A62='2015'!$A$10:$A$66))</f>
        <v>-38864710.380000018</v>
      </c>
      <c r="H62" s="243">
        <f>+SUMPRODUCT(('2015'!$G155:$R155)*('2015'!$G$5:$R$5&lt;=Master!$B$3))</f>
        <v>-93893951.367673039</v>
      </c>
      <c r="I62" s="244">
        <f t="shared" si="0"/>
        <v>55029240.987673022</v>
      </c>
      <c r="J62" s="245">
        <f t="shared" si="1"/>
        <v>-0.58607865774215528</v>
      </c>
      <c r="K62" s="243">
        <f>+SUMPRODUCT(('2014'!$G61:$R61)*('2014'!$G$5:$R$5&lt;=Master!$B$3))</f>
        <v>-30072849.439999979</v>
      </c>
      <c r="L62" s="244">
        <f t="shared" si="2"/>
        <v>-8791860.9400000386</v>
      </c>
      <c r="M62" s="246">
        <f t="shared" si="3"/>
        <v>0.2923521084206262</v>
      </c>
      <c r="N62" s="247">
        <f>+INDEX('2015'!$1:$1048576,MATCH('Analitika - 2015'!$A62,'2015'!$A:$A,0),MATCH('Analitika - 2015'!$N$6,'2015'!$6:$6,0))</f>
        <v>-38864710.380000018</v>
      </c>
      <c r="O62" s="243">
        <f>+INDEX('2015'!$1:$1048576,MATCH(CONCATENATE('Analitika - 2015'!$A62,"p"),'2015'!$A:$A,0),MATCH('Analitika - 2015'!$O$6,'2015'!$101:$101,0))</f>
        <v>-93893951.367673039</v>
      </c>
      <c r="P62" s="244">
        <f t="shared" si="4"/>
        <v>55029240.987673022</v>
      </c>
      <c r="Q62" s="245">
        <f t="shared" si="5"/>
        <v>-0.58607865774215528</v>
      </c>
      <c r="R62" s="243">
        <f>+INDEX('2014'!$1:$1048576,MATCH('Analitika - 2015'!$A62,'2014'!$A:$A,0),MATCH('Analitika - 2015'!$R$6,'2014'!$6:$6,0))</f>
        <v>-30072849.439999979</v>
      </c>
      <c r="S62" s="244">
        <f t="shared" si="6"/>
        <v>-8791860.9400000386</v>
      </c>
      <c r="T62" s="248">
        <f t="shared" si="7"/>
        <v>0.2923521084206262</v>
      </c>
    </row>
    <row r="63" spans="1:20" ht="15.75" thickBot="1">
      <c r="A63" s="170">
        <v>1003</v>
      </c>
      <c r="B63" s="320" t="str">
        <f>+VLOOKUP($A63,Master!$D$22:$G$218,4,FALSE)</f>
        <v>Finansiranje</v>
      </c>
      <c r="C63" s="321"/>
      <c r="D63" s="321"/>
      <c r="E63" s="321"/>
      <c r="F63" s="321"/>
      <c r="G63" s="177">
        <f>+SUMPRODUCT(('2015'!$G62:$R62)*('2015'!$G$5:$R$5&lt;=Master!$B$3)*($A63='2015'!$A$10:$A$66))</f>
        <v>38864710.380000018</v>
      </c>
      <c r="H63" s="177">
        <f>+SUMPRODUCT(('2015'!$G156:$R156)*('2015'!$G$5:$R$5&lt;=Master!$B$3))</f>
        <v>93893951.367673039</v>
      </c>
      <c r="I63" s="178">
        <f t="shared" si="0"/>
        <v>-55029240.987673022</v>
      </c>
      <c r="J63" s="179">
        <f t="shared" si="1"/>
        <v>-0.58607865774215528</v>
      </c>
      <c r="K63" s="177">
        <f>+SUMPRODUCT(('2014'!$G62:$R62)*('2014'!$G$5:$R$5&lt;=Master!$B$3))</f>
        <v>30072849.439999975</v>
      </c>
      <c r="L63" s="178">
        <f t="shared" si="2"/>
        <v>8791860.9400000423</v>
      </c>
      <c r="M63" s="180">
        <f t="shared" si="3"/>
        <v>0.2923521084206262</v>
      </c>
      <c r="N63" s="181">
        <f>+INDEX('2015'!$1:$1048576,MATCH('Analitika - 2015'!$A63,'2015'!$A:$A,0),MATCH('Analitika - 2015'!$N$6,'2015'!$6:$6,0))</f>
        <v>38864710.380000018</v>
      </c>
      <c r="O63" s="177">
        <f>+INDEX('2015'!$1:$1048576,MATCH(CONCATENATE('Analitika - 2015'!$A63,"p"),'2015'!$A:$A,0),MATCH('Analitika - 2015'!$O$6,'2015'!$101:$101,0))</f>
        <v>93893951.367673039</v>
      </c>
      <c r="P63" s="178">
        <f t="shared" si="4"/>
        <v>-55029240.987673022</v>
      </c>
      <c r="Q63" s="179">
        <f t="shared" si="5"/>
        <v>-0.58607865774215528</v>
      </c>
      <c r="R63" s="177">
        <f>+INDEX('2014'!$1:$1048576,MATCH('Analitika - 2015'!$A63,'2014'!$A:$A,0),MATCH('Analitika - 2015'!$R$6,'2014'!$6:$6,0))</f>
        <v>30072849.439999975</v>
      </c>
      <c r="S63" s="178">
        <f t="shared" si="6"/>
        <v>8791860.9400000423</v>
      </c>
      <c r="T63" s="182">
        <f t="shared" si="7"/>
        <v>0.2923521084206262</v>
      </c>
    </row>
    <row r="64" spans="1:20">
      <c r="A64" s="170">
        <v>7511</v>
      </c>
      <c r="B64" s="316" t="str">
        <f>+VLOOKUP($A64,Master!$D$22:$G$218,4,FALSE)</f>
        <v>Pozajmice i krediti od domaćih izvora</v>
      </c>
      <c r="C64" s="317"/>
      <c r="D64" s="317"/>
      <c r="E64" s="317"/>
      <c r="F64" s="317"/>
      <c r="G64" s="237">
        <f>+SUMPRODUCT(('2015'!$G63:$R63)*('2015'!$G$5:$R$5&lt;=Master!$B$3)*($A64='2015'!$A$10:$A$66))</f>
        <v>21128188.379999999</v>
      </c>
      <c r="H64" s="237">
        <f>+SUMPRODUCT(('2015'!$G157:$R157)*('2015'!$G$5:$R$5&lt;=Master!$B$3))</f>
        <v>0</v>
      </c>
      <c r="I64" s="238">
        <f t="shared" si="0"/>
        <v>21128188.379999999</v>
      </c>
      <c r="J64" s="239" t="str">
        <f t="shared" si="1"/>
        <v>…</v>
      </c>
      <c r="K64" s="237">
        <f>+SUMPRODUCT(('2014'!$G63:$R63)*('2014'!$G$5:$R$5&lt;=Master!$B$3))</f>
        <v>8351610.0300000003</v>
      </c>
      <c r="L64" s="238">
        <f t="shared" si="2"/>
        <v>12776578.349999998</v>
      </c>
      <c r="M64" s="240">
        <f t="shared" si="3"/>
        <v>1.5298341642036655</v>
      </c>
      <c r="N64" s="241">
        <f>+INDEX('2015'!$1:$1048576,MATCH('Analitika - 2015'!$A64,'2015'!$A:$A,0),MATCH('Analitika - 2015'!$N$6,'2015'!$6:$6,0))</f>
        <v>21128188.379999999</v>
      </c>
      <c r="O64" s="237">
        <f>+INDEX('2015'!$1:$1048576,MATCH(CONCATENATE('Analitika - 2015'!$A64,"p"),'2015'!$A:$A,0),MATCH('Analitika - 2015'!$O$6,'2015'!$101:$101,0))</f>
        <v>0</v>
      </c>
      <c r="P64" s="238">
        <f t="shared" si="4"/>
        <v>21128188.379999999</v>
      </c>
      <c r="Q64" s="239" t="str">
        <f t="shared" si="5"/>
        <v>…</v>
      </c>
      <c r="R64" s="237">
        <f>+INDEX('2014'!$1:$1048576,MATCH('Analitika - 2015'!$A64,'2014'!$A:$A,0),MATCH('Analitika - 2015'!$R$6,'2014'!$6:$6,0))</f>
        <v>8351610.0300000003</v>
      </c>
      <c r="S64" s="238">
        <f t="shared" si="6"/>
        <v>12776578.349999998</v>
      </c>
      <c r="T64" s="242">
        <f t="shared" si="7"/>
        <v>1.5298341642036655</v>
      </c>
    </row>
    <row r="65" spans="1:20">
      <c r="A65" s="170">
        <v>7512</v>
      </c>
      <c r="B65" s="312" t="str">
        <f>+VLOOKUP($A65,Master!$D$22:$G$218,4,FALSE)</f>
        <v>Pozajmice i krediti od inostranih izvora</v>
      </c>
      <c r="C65" s="313"/>
      <c r="D65" s="313"/>
      <c r="E65" s="313"/>
      <c r="F65" s="313"/>
      <c r="G65" s="237">
        <f>+SUMPRODUCT(('2015'!$G64:$R64)*('2015'!$G$5:$R$5&lt;=Master!$B$3)*($A65='2015'!$A$10:$A$66))</f>
        <v>31032.590000000004</v>
      </c>
      <c r="H65" s="237">
        <f>+SUMPRODUCT(('2015'!$G158:$R158)*('2015'!$G$5:$R$5&lt;=Master!$B$3))</f>
        <v>52840136.569718093</v>
      </c>
      <c r="I65" s="238">
        <f t="shared" si="0"/>
        <v>-52809103.979718089</v>
      </c>
      <c r="J65" s="239">
        <f t="shared" si="1"/>
        <v>-0.99941270799027826</v>
      </c>
      <c r="K65" s="237">
        <f>+SUMPRODUCT(('2014'!$G64:$R64)*('2014'!$G$5:$R$5&lt;=Master!$B$3))</f>
        <v>113399.21</v>
      </c>
      <c r="L65" s="238">
        <f t="shared" si="2"/>
        <v>-82366.62</v>
      </c>
      <c r="M65" s="240">
        <f t="shared" si="3"/>
        <v>-0.72634209709221076</v>
      </c>
      <c r="N65" s="241">
        <f>+INDEX('2015'!$1:$1048576,MATCH('Analitika - 2015'!$A65,'2015'!$A:$A,0),MATCH('Analitika - 2015'!$N$6,'2015'!$6:$6,0))</f>
        <v>31032.590000000004</v>
      </c>
      <c r="O65" s="237">
        <f>+INDEX('2015'!$1:$1048576,MATCH(CONCATENATE('Analitika - 2015'!$A65,"p"),'2015'!$A:$A,0),MATCH('Analitika - 2015'!$O$6,'2015'!$101:$101,0))</f>
        <v>52840136.569718093</v>
      </c>
      <c r="P65" s="238">
        <f t="shared" si="4"/>
        <v>-52809103.979718089</v>
      </c>
      <c r="Q65" s="239">
        <f t="shared" si="5"/>
        <v>-0.99941270799027826</v>
      </c>
      <c r="R65" s="237">
        <f>+INDEX('2014'!$1:$1048576,MATCH('Analitika - 2015'!$A65,'2014'!$A:$A,0),MATCH('Analitika - 2015'!$R$6,'2014'!$6:$6,0))</f>
        <v>113399.21</v>
      </c>
      <c r="S65" s="238">
        <f t="shared" si="6"/>
        <v>-82366.62</v>
      </c>
      <c r="T65" s="242">
        <f t="shared" si="7"/>
        <v>-0.72634209709221076</v>
      </c>
    </row>
    <row r="66" spans="1:20">
      <c r="A66" s="170">
        <v>72</v>
      </c>
      <c r="B66" s="312" t="str">
        <f>+VLOOKUP($A66,Master!$D$22:$G$218,4,FALSE)</f>
        <v>Primici od prodaje imovine</v>
      </c>
      <c r="C66" s="313"/>
      <c r="D66" s="313"/>
      <c r="E66" s="313"/>
      <c r="F66" s="313"/>
      <c r="G66" s="237">
        <f>+SUMPRODUCT(('2015'!$G65:$R65)*('2015'!$G$5:$R$5&lt;=Master!$B$3)*($A66='2015'!$A$10:$A$66))</f>
        <v>5775.32</v>
      </c>
      <c r="H66" s="237">
        <f>+SUMPRODUCT(('2015'!$G159:$R159)*('2015'!$G$5:$R$5&lt;=Master!$B$3))</f>
        <v>0</v>
      </c>
      <c r="I66" s="238">
        <f t="shared" si="0"/>
        <v>5775.32</v>
      </c>
      <c r="J66" s="239" t="str">
        <f t="shared" si="1"/>
        <v>…</v>
      </c>
      <c r="K66" s="237">
        <f>+SUMPRODUCT(('2014'!$G65:$R65)*('2014'!$G$5:$R$5&lt;=Master!$B$3))</f>
        <v>121041.09000000001</v>
      </c>
      <c r="L66" s="238">
        <f t="shared" si="2"/>
        <v>-115265.77000000002</v>
      </c>
      <c r="M66" s="240">
        <f t="shared" si="3"/>
        <v>-0.95228628559111617</v>
      </c>
      <c r="N66" s="241">
        <f>+INDEX('2015'!$1:$1048576,MATCH('Analitika - 2015'!$A66,'2015'!$A:$A,0),MATCH('Analitika - 2015'!$N$6,'2015'!$6:$6,0))</f>
        <v>5775.32</v>
      </c>
      <c r="O66" s="237">
        <f>+INDEX('2015'!$1:$1048576,MATCH(CONCATENATE('Analitika - 2015'!$A66,"p"),'2015'!$A:$A,0),MATCH('Analitika - 2015'!$O$6,'2015'!$101:$101,0))</f>
        <v>0</v>
      </c>
      <c r="P66" s="238">
        <f t="shared" si="4"/>
        <v>5775.32</v>
      </c>
      <c r="Q66" s="239" t="str">
        <f t="shared" si="5"/>
        <v>…</v>
      </c>
      <c r="R66" s="237">
        <f>+INDEX('2014'!$1:$1048576,MATCH('Analitika - 2015'!$A66,'2014'!$A:$A,0),MATCH('Analitika - 2015'!$R$6,'2014'!$6:$6,0))</f>
        <v>121041.09000000001</v>
      </c>
      <c r="S66" s="238">
        <f t="shared" si="6"/>
        <v>-115265.77000000002</v>
      </c>
      <c r="T66" s="242">
        <f t="shared" si="7"/>
        <v>-0.95228628559111617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f>+SUMPRODUCT(('2015'!$G66:$R66)*('2015'!$G$5:$R$5&lt;=Master!$B$3)*($A67='2015'!$A$10:$A$66))</f>
        <v>17699714.090000018</v>
      </c>
      <c r="H67" s="251">
        <f>+SUMPRODUCT(('2015'!$G160:$R160)*('2015'!$G$5:$R$5&lt;=Master!$B$3))</f>
        <v>41053814.797954947</v>
      </c>
      <c r="I67" s="252">
        <f t="shared" si="0"/>
        <v>-23354100.707954928</v>
      </c>
      <c r="J67" s="253">
        <f t="shared" si="1"/>
        <v>-0.56886554447842175</v>
      </c>
      <c r="K67" s="251">
        <f>+SUMPRODUCT(('2014'!$G66:$R66)*('2014'!$G$5:$R$5&lt;=Master!$B$3))</f>
        <v>21486799.109999977</v>
      </c>
      <c r="L67" s="252">
        <f t="shared" si="2"/>
        <v>-3787085.0199999586</v>
      </c>
      <c r="M67" s="254">
        <f t="shared" si="3"/>
        <v>-0.17625170694863734</v>
      </c>
      <c r="N67" s="255">
        <f>+INDEX('2015'!$1:$1048576,MATCH('Analitika - 2015'!$A67,'2015'!$A:$A,0),MATCH('Analitika - 2015'!$N$6,'2015'!$6:$6,0))</f>
        <v>17699714.090000018</v>
      </c>
      <c r="O67" s="251">
        <f>+INDEX('2015'!$1:$1048576,MATCH(CONCATENATE('Analitika - 2015'!$A67,"p"),'2015'!$A:$A,0),MATCH('Analitika - 2015'!$O$6,'2015'!$101:$101,0))</f>
        <v>41053814.797954947</v>
      </c>
      <c r="P67" s="252">
        <f t="shared" si="4"/>
        <v>-23354100.707954928</v>
      </c>
      <c r="Q67" s="253">
        <f t="shared" si="5"/>
        <v>-0.56886554447842175</v>
      </c>
      <c r="R67" s="251">
        <f>+INDEX('2014'!$1:$1048576,MATCH('Analitika - 2015'!$A67,'2014'!$A:$A,0),MATCH('Analitika - 2015'!$R$6,'2014'!$6:$6,0))</f>
        <v>21486799.109999977</v>
      </c>
      <c r="S67" s="252">
        <f t="shared" si="6"/>
        <v>-3787085.0199999586</v>
      </c>
      <c r="T67" s="256">
        <f t="shared" si="7"/>
        <v>-0.17625170694863734</v>
      </c>
    </row>
  </sheetData>
  <mergeCells count="63">
    <mergeCell ref="B7:F9"/>
    <mergeCell ref="G7:M7"/>
    <mergeCell ref="N7:T7"/>
    <mergeCell ref="I8:J8"/>
    <mergeCell ref="L8:M8"/>
    <mergeCell ref="P8:Q8"/>
    <mergeCell ref="S8:T8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57:F57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65:F65"/>
    <mergeCell ref="B66:F66"/>
    <mergeCell ref="B58:F58"/>
    <mergeCell ref="B59:F59"/>
    <mergeCell ref="B60:F60"/>
    <mergeCell ref="B62:F62"/>
    <mergeCell ref="B63:F63"/>
    <mergeCell ref="B64:F64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2015-01</v>
      </c>
      <c r="O6" s="169" t="str">
        <f>+CONCATENATE(N6,"p")</f>
        <v>2015-01p</v>
      </c>
      <c r="P6" s="153"/>
      <c r="Q6" s="153"/>
      <c r="R6" s="169" t="str">
        <f>+IF(Master!B3-10&gt;=0,CONCATENATE(Master!B4-1,"-",Master!B3),CONCATENATE(Master!B4-1,"-0",Master!B3))</f>
        <v>2014-01</v>
      </c>
      <c r="S6" s="153"/>
      <c r="T6" s="153"/>
    </row>
    <row r="7" spans="1:20">
      <c r="A7" s="170"/>
      <c r="B7" s="346" t="s">
        <v>714</v>
      </c>
      <c r="C7" s="347"/>
      <c r="D7" s="347"/>
      <c r="E7" s="347"/>
      <c r="F7" s="347"/>
      <c r="G7" s="354" t="s">
        <v>712</v>
      </c>
      <c r="H7" s="355"/>
      <c r="I7" s="355"/>
      <c r="J7" s="355"/>
      <c r="K7" s="355"/>
      <c r="L7" s="355"/>
      <c r="M7" s="356"/>
      <c r="N7" s="357" t="str">
        <f>+Master!G235</f>
        <v>Decembar</v>
      </c>
      <c r="O7" s="355"/>
      <c r="P7" s="355"/>
      <c r="Q7" s="355"/>
      <c r="R7" s="355"/>
      <c r="S7" s="355"/>
      <c r="T7" s="358"/>
    </row>
    <row r="8" spans="1:20">
      <c r="A8" s="170"/>
      <c r="B8" s="348"/>
      <c r="C8" s="349"/>
      <c r="D8" s="349"/>
      <c r="E8" s="349"/>
      <c r="F8" s="350"/>
      <c r="G8" s="171" t="str">
        <f>+Master!G18</f>
        <v>Ostvarenje</v>
      </c>
      <c r="H8" s="171" t="str">
        <f>+Master!G17</f>
        <v>Plan</v>
      </c>
      <c r="I8" s="359" t="str">
        <f>+Master!G252</f>
        <v>Odstupanje</v>
      </c>
      <c r="J8" s="359"/>
      <c r="K8" s="171" t="str">
        <f>+CONCATENATE(Master!G238," ",Master!B4-1)</f>
        <v>Jan - Jan 2014</v>
      </c>
      <c r="L8" s="359" t="str">
        <f>+I8</f>
        <v>Odstupanje</v>
      </c>
      <c r="M8" s="360"/>
      <c r="N8" s="172" t="str">
        <f>+G8</f>
        <v>Ostvarenje</v>
      </c>
      <c r="O8" s="171" t="str">
        <f>+H8</f>
        <v>Plan</v>
      </c>
      <c r="P8" s="359" t="str">
        <f>+I8</f>
        <v>Odstupanje</v>
      </c>
      <c r="Q8" s="359"/>
      <c r="R8" s="171" t="str">
        <f>+CONCATENATE(Master!G237," ",Master!B4-1)</f>
        <v>Januar 2014</v>
      </c>
      <c r="S8" s="359" t="str">
        <f>+P8</f>
        <v>Odstupanje</v>
      </c>
      <c r="T8" s="361"/>
    </row>
    <row r="9" spans="1:20" ht="15.75" thickBot="1">
      <c r="A9" s="170"/>
      <c r="B9" s="351"/>
      <c r="C9" s="352"/>
      <c r="D9" s="352"/>
      <c r="E9" s="352"/>
      <c r="F9" s="353"/>
      <c r="G9" s="163" t="s">
        <v>433</v>
      </c>
      <c r="H9" s="163" t="s">
        <v>433</v>
      </c>
      <c r="I9" s="163" t="s">
        <v>433</v>
      </c>
      <c r="J9" s="163" t="s">
        <v>699</v>
      </c>
      <c r="K9" s="163" t="s">
        <v>433</v>
      </c>
      <c r="L9" s="163" t="s">
        <v>433</v>
      </c>
      <c r="M9" s="173" t="s">
        <v>699</v>
      </c>
      <c r="N9" s="174" t="s">
        <v>433</v>
      </c>
      <c r="O9" s="163" t="s">
        <v>433</v>
      </c>
      <c r="P9" s="163" t="s">
        <v>433</v>
      </c>
      <c r="Q9" s="163" t="s">
        <v>699</v>
      </c>
      <c r="R9" s="163" t="s">
        <v>433</v>
      </c>
      <c r="S9" s="163" t="s">
        <v>433</v>
      </c>
      <c r="T9" s="175" t="s">
        <v>699</v>
      </c>
    </row>
    <row r="10" spans="1:20" ht="15.75" thickBot="1">
      <c r="A10" s="176">
        <v>7</v>
      </c>
      <c r="B10" s="340" t="str">
        <f>+VLOOKUP($A10,Master!$D$22:$G$218,4,FALSE)</f>
        <v>Prihodi budžeta</v>
      </c>
      <c r="C10" s="341"/>
      <c r="D10" s="341"/>
      <c r="E10" s="341"/>
      <c r="F10" s="341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342" t="str">
        <f>+VLOOKUP($A11,Master!$D$22:$G$218,4,FALSE)</f>
        <v>Porezi</v>
      </c>
      <c r="C11" s="343"/>
      <c r="D11" s="343"/>
      <c r="E11" s="343"/>
      <c r="F11" s="343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324" t="str">
        <f>+VLOOKUP($A12,Master!$D$22:$G$218,4,FALSE)</f>
        <v>Porez na dohodak fizičkih lica</v>
      </c>
      <c r="C12" s="325"/>
      <c r="D12" s="325"/>
      <c r="E12" s="325"/>
      <c r="F12" s="325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324" t="str">
        <f>+VLOOKUP($A13,Master!$D$22:$G$218,4,FALSE)</f>
        <v>Porez na dobit pravnih lica</v>
      </c>
      <c r="C13" s="325"/>
      <c r="D13" s="325"/>
      <c r="E13" s="325"/>
      <c r="F13" s="325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324" t="str">
        <f>+VLOOKUP($A14,Master!$D$22:$G$218,4,FALSE)</f>
        <v>Porez na promet nepokretnosti</v>
      </c>
      <c r="C14" s="325"/>
      <c r="D14" s="325"/>
      <c r="E14" s="325"/>
      <c r="F14" s="325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324" t="str">
        <f>+VLOOKUP($A15,Master!$D$22:$G$218,4,FALSE)</f>
        <v>Porez na dodatu vrijednost</v>
      </c>
      <c r="C15" s="325"/>
      <c r="D15" s="325"/>
      <c r="E15" s="325"/>
      <c r="F15" s="325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324" t="str">
        <f>+VLOOKUP($A16,Master!$D$22:$G$218,4,FALSE)</f>
        <v>Akcize</v>
      </c>
      <c r="C16" s="325"/>
      <c r="D16" s="325"/>
      <c r="E16" s="325"/>
      <c r="F16" s="325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324" t="str">
        <f>+VLOOKUP($A17,Master!$D$22:$G$218,4,FALSE)</f>
        <v>Porez na međunarodnu trgovinu i transakcije</v>
      </c>
      <c r="C17" s="325"/>
      <c r="D17" s="325"/>
      <c r="E17" s="325"/>
      <c r="F17" s="325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324" t="str">
        <f>+VLOOKUP($A18,Master!$D$22:$G$218,4,FALSE)</f>
        <v>Lokalni porezi</v>
      </c>
      <c r="C18" s="325"/>
      <c r="D18" s="325"/>
      <c r="E18" s="325"/>
      <c r="F18" s="325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324" t="str">
        <f>+VLOOKUP($A19,Master!$D$22:$G$218,4,FALSE)</f>
        <v>Ostali republički porezi</v>
      </c>
      <c r="C19" s="325"/>
      <c r="D19" s="325"/>
      <c r="E19" s="325"/>
      <c r="F19" s="325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344" t="str">
        <f>+VLOOKUP($A20,Master!$D$22:$G$218,4,FALSE)</f>
        <v>Doprinosi</v>
      </c>
      <c r="C20" s="345"/>
      <c r="D20" s="345"/>
      <c r="E20" s="345"/>
      <c r="F20" s="345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324" t="str">
        <f>+VLOOKUP($A21,Master!$D$22:$G$218,4,FALSE)</f>
        <v>Doprinosi za penzijsko i invalidsko osiguranje</v>
      </c>
      <c r="C21" s="325"/>
      <c r="D21" s="325"/>
      <c r="E21" s="325"/>
      <c r="F21" s="325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324" t="str">
        <f>+VLOOKUP($A22,Master!$D$22:$G$218,4,FALSE)</f>
        <v>Doprinosi za zdravstveno osiguranje</v>
      </c>
      <c r="C22" s="325"/>
      <c r="D22" s="325"/>
      <c r="E22" s="325"/>
      <c r="F22" s="325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324" t="str">
        <f>+VLOOKUP($A23,Master!$D$22:$G$218,4,FALSE)</f>
        <v>Doprinosi za osiguranje od nezaposlenosti</v>
      </c>
      <c r="C23" s="325"/>
      <c r="D23" s="325"/>
      <c r="E23" s="325"/>
      <c r="F23" s="325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324" t="str">
        <f>+VLOOKUP($A24,Master!$D$22:$G$218,4,FALSE)</f>
        <v>Ostali doprinosi</v>
      </c>
      <c r="C24" s="325"/>
      <c r="D24" s="325"/>
      <c r="E24" s="325"/>
      <c r="F24" s="325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332" t="str">
        <f>+VLOOKUP($A25,Master!$D$22:$G$218,4,FALSE)</f>
        <v>Takse</v>
      </c>
      <c r="C25" s="333"/>
      <c r="D25" s="333"/>
      <c r="E25" s="333"/>
      <c r="F25" s="333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332" t="str">
        <f>+VLOOKUP($A26,Master!$D$22:$G$218,4,FALSE)</f>
        <v>Naknade</v>
      </c>
      <c r="C26" s="333"/>
      <c r="D26" s="333"/>
      <c r="E26" s="333"/>
      <c r="F26" s="333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332" t="str">
        <f>+VLOOKUP($A27,Master!$D$22:$G$218,4,FALSE)</f>
        <v>Ostali prihodi</v>
      </c>
      <c r="C27" s="333"/>
      <c r="D27" s="333"/>
      <c r="E27" s="333"/>
      <c r="F27" s="333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332" t="str">
        <f>+VLOOKUP($A28,Master!$D$22:$G$218,4,FALSE)</f>
        <v>Primici od otplate kredita i sredstva prenesena iz prethodne godine</v>
      </c>
      <c r="C28" s="333"/>
      <c r="D28" s="333"/>
      <c r="E28" s="333"/>
      <c r="F28" s="333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334" t="str">
        <f>+VLOOKUP($A29,Master!$D$22:$G$218,4,FALSE)</f>
        <v>Donacije i transferi</v>
      </c>
      <c r="C29" s="335"/>
      <c r="D29" s="335"/>
      <c r="E29" s="335"/>
      <c r="F29" s="335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320" t="str">
        <f>+VLOOKUP($A30,Master!$D$22:$G$218,4,FALSE)</f>
        <v>Budžetki izdaci</v>
      </c>
      <c r="C30" s="321"/>
      <c r="D30" s="321"/>
      <c r="E30" s="321"/>
      <c r="F30" s="321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336" t="str">
        <f>+VLOOKUP($A31,Master!$D$22:$G$218,4,FALSE)</f>
        <v>Tekući izdaci</v>
      </c>
      <c r="C31" s="337"/>
      <c r="D31" s="337"/>
      <c r="E31" s="337"/>
      <c r="F31" s="337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338" t="str">
        <f>+VLOOKUP($A32,Master!$D$22:$G$218,4,FALSE)</f>
        <v>Tekući budžetski izdaci</v>
      </c>
      <c r="C32" s="339"/>
      <c r="D32" s="339"/>
      <c r="E32" s="339"/>
      <c r="F32" s="339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324" t="str">
        <f>+VLOOKUP($A33,Master!$D$22:$G$218,4,FALSE)</f>
        <v>Bruto zarade i doprinosi na teret poslodavca</v>
      </c>
      <c r="C33" s="325"/>
      <c r="D33" s="325"/>
      <c r="E33" s="325"/>
      <c r="F33" s="325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324" t="str">
        <f>+VLOOKUP($A34,Master!$D$22:$G$218,4,FALSE)</f>
        <v>Ostala lična primanja</v>
      </c>
      <c r="C34" s="325"/>
      <c r="D34" s="325"/>
      <c r="E34" s="325"/>
      <c r="F34" s="325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324" t="str">
        <f>+VLOOKUP($A35,Master!$D$22:$G$218,4,FALSE)</f>
        <v>Rashodi za materijal</v>
      </c>
      <c r="C35" s="325"/>
      <c r="D35" s="325"/>
      <c r="E35" s="325"/>
      <c r="F35" s="325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324" t="str">
        <f>+VLOOKUP($A36,Master!$D$22:$G$218,4,FALSE)</f>
        <v>Rashodi za usluge</v>
      </c>
      <c r="C36" s="325"/>
      <c r="D36" s="325"/>
      <c r="E36" s="325"/>
      <c r="F36" s="325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324" t="str">
        <f>+VLOOKUP($A37,Master!$D$22:$G$218,4,FALSE)</f>
        <v>Rashodi za tekuće održavanje</v>
      </c>
      <c r="C37" s="325"/>
      <c r="D37" s="325"/>
      <c r="E37" s="325"/>
      <c r="F37" s="325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324" t="str">
        <f>+VLOOKUP($A38,Master!$D$22:$G$218,4,FALSE)</f>
        <v>Kamate</v>
      </c>
      <c r="C38" s="325"/>
      <c r="D38" s="325"/>
      <c r="E38" s="325"/>
      <c r="F38" s="325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324" t="str">
        <f>+VLOOKUP($A39,Master!$D$22:$G$218,4,FALSE)</f>
        <v>Renta</v>
      </c>
      <c r="C39" s="325"/>
      <c r="D39" s="325"/>
      <c r="E39" s="325"/>
      <c r="F39" s="325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324" t="str">
        <f>+VLOOKUP($A40,Master!$D$22:$G$218,4,FALSE)</f>
        <v>Subvencije</v>
      </c>
      <c r="C40" s="325"/>
      <c r="D40" s="325"/>
      <c r="E40" s="325"/>
      <c r="F40" s="325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324" t="str">
        <f>+VLOOKUP($A41,Master!$D$22:$G$218,4,FALSE)</f>
        <v>Ostali izdaci</v>
      </c>
      <c r="C41" s="325"/>
      <c r="D41" s="325"/>
      <c r="E41" s="325"/>
      <c r="F41" s="325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324" t="str">
        <f>+VLOOKUP($A42,Master!$D$22:$G$218,4,FALSE)</f>
        <v>Kapitalni izdaci u tekućem budžetu</v>
      </c>
      <c r="C42" s="325"/>
      <c r="D42" s="325"/>
      <c r="E42" s="325"/>
      <c r="F42" s="325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314" t="str">
        <f>+VLOOKUP($A43,Master!$D$22:$G$218,4,FALSE)</f>
        <v>Transferi za socijalnu zaštitu</v>
      </c>
      <c r="C43" s="315"/>
      <c r="D43" s="315"/>
      <c r="E43" s="315"/>
      <c r="F43" s="315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324" t="str">
        <f>+VLOOKUP($A44,Master!$D$22:$G$218,4,FALSE)</f>
        <v>Prava iz oblasti socijalne zaštite</v>
      </c>
      <c r="C44" s="325"/>
      <c r="D44" s="325"/>
      <c r="E44" s="325"/>
      <c r="F44" s="325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324" t="str">
        <f>+VLOOKUP($A45,Master!$D$22:$G$218,4,FALSE)</f>
        <v>Sredstva za tehnološke viškove</v>
      </c>
      <c r="C45" s="325"/>
      <c r="D45" s="325"/>
      <c r="E45" s="325"/>
      <c r="F45" s="325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324" t="str">
        <f>+VLOOKUP($A46,Master!$D$22:$G$218,4,FALSE)</f>
        <v>Prava iz oblasti penzijskog i invalidskog osiguranja</v>
      </c>
      <c r="C46" s="325"/>
      <c r="D46" s="325"/>
      <c r="E46" s="325"/>
      <c r="F46" s="325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324" t="str">
        <f>+VLOOKUP($A47,Master!$D$22:$G$218,4,FALSE)</f>
        <v>Ostala prava iz oblasti zdravstvene zaštite</v>
      </c>
      <c r="C47" s="325"/>
      <c r="D47" s="325"/>
      <c r="E47" s="325"/>
      <c r="F47" s="325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324" t="str">
        <f>+VLOOKUP($A48,Master!$D$22:$G$218,4,FALSE)</f>
        <v>Ostala prava iz zdravstvenog osiguranja</v>
      </c>
      <c r="C48" s="325"/>
      <c r="D48" s="325"/>
      <c r="E48" s="325"/>
      <c r="F48" s="325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326" t="str">
        <f>+VLOOKUP($A49,Master!$D$22:$G$218,4,FALSE)</f>
        <v xml:space="preserve">Transferi institucijama, pojedincima, nevladinom i javnom sektoru </v>
      </c>
      <c r="C49" s="327"/>
      <c r="D49" s="327"/>
      <c r="E49" s="327"/>
      <c r="F49" s="327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326" t="str">
        <f>+VLOOKUP($A50,Master!$D$22:$G$218,4,FALSE)</f>
        <v>Kapitalni budžet</v>
      </c>
      <c r="C50" s="327"/>
      <c r="D50" s="327"/>
      <c r="E50" s="327"/>
      <c r="F50" s="327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312" t="str">
        <f>+VLOOKUP($A51,Master!$D$22:$G$218,4,FALSE)</f>
        <v>Pozajmice i krediti</v>
      </c>
      <c r="C51" s="313"/>
      <c r="D51" s="313"/>
      <c r="E51" s="313"/>
      <c r="F51" s="313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312" t="str">
        <f>+VLOOKUP($A52,Master!$D$22:$G$218,4,FALSE)</f>
        <v>Rezerve</v>
      </c>
      <c r="C52" s="313"/>
      <c r="D52" s="313"/>
      <c r="E52" s="313"/>
      <c r="F52" s="313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328" t="str">
        <f>+VLOOKUP($A53,Master!$D$22:$G$218,4,FALSE)</f>
        <v>Otplata garancija</v>
      </c>
      <c r="C53" s="329"/>
      <c r="D53" s="329"/>
      <c r="E53" s="329"/>
      <c r="F53" s="329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328" t="str">
        <f>+VLOOKUP($A54,Master!$D$22:$G$218,4,FALSE)</f>
        <v>Otplata obaveza iz prethodnih godina</v>
      </c>
      <c r="C54" s="329"/>
      <c r="D54" s="329"/>
      <c r="E54" s="329"/>
      <c r="F54" s="329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328" t="str">
        <f>+VLOOKUP($A55,Master!$D$22:$G$220,4,FALSE)</f>
        <v>Neto povećanje obaveza</v>
      </c>
      <c r="C55" s="329"/>
      <c r="D55" s="329"/>
      <c r="E55" s="329"/>
      <c r="F55" s="329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330" t="str">
        <f>+VLOOKUP($A56,Master!$D$22:$G$218,4,FALSE)</f>
        <v>Suficit / deficit</v>
      </c>
      <c r="C56" s="331"/>
      <c r="D56" s="331"/>
      <c r="E56" s="331"/>
      <c r="F56" s="331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322" t="str">
        <f>+VLOOKUP($A57,Master!$D$22:$G$218,4,FALSE)</f>
        <v>Primarni bilans</v>
      </c>
      <c r="C57" s="323"/>
      <c r="D57" s="323"/>
      <c r="E57" s="323"/>
      <c r="F57" s="323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314" t="str">
        <f>+VLOOKUP($A58,Master!$D$22:$G$218,4,FALSE)</f>
        <v>Otplata dugova</v>
      </c>
      <c r="C58" s="315"/>
      <c r="D58" s="315"/>
      <c r="E58" s="315"/>
      <c r="F58" s="315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316" t="str">
        <f>+VLOOKUP($A59,Master!$D$22:$G$218,4,FALSE)</f>
        <v>Otplata hartija od vrijednosti i kredita rezidentima</v>
      </c>
      <c r="C59" s="317"/>
      <c r="D59" s="317"/>
      <c r="E59" s="317"/>
      <c r="F59" s="317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312" t="str">
        <f>+VLOOKUP($A60,Master!$D$22:$G$218,4,FALSE)</f>
        <v>Otplata hartija od vrijednosti i kredita nerezidentima</v>
      </c>
      <c r="C60" s="313"/>
      <c r="D60" s="313"/>
      <c r="E60" s="313"/>
      <c r="F60" s="313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705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318" t="str">
        <f>+VLOOKUP($A62,Master!$D$22:$G$218,4,FALSE)</f>
        <v>Nedostajuća sredstva</v>
      </c>
      <c r="C62" s="319"/>
      <c r="D62" s="319"/>
      <c r="E62" s="319"/>
      <c r="F62" s="319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320" t="str">
        <f>+VLOOKUP($A63,Master!$D$22:$G$218,4,FALSE)</f>
        <v>Finansiranje</v>
      </c>
      <c r="C63" s="321"/>
      <c r="D63" s="321"/>
      <c r="E63" s="321"/>
      <c r="F63" s="321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316" t="str">
        <f>+VLOOKUP($A64,Master!$D$22:$G$218,4,FALSE)</f>
        <v>Pozajmice i krediti od domaćih izvora</v>
      </c>
      <c r="C64" s="317"/>
      <c r="D64" s="317"/>
      <c r="E64" s="317"/>
      <c r="F64" s="317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312" t="str">
        <f>+VLOOKUP($A65,Master!$D$22:$G$218,4,FALSE)</f>
        <v>Pozajmice i krediti od inostranih izvora</v>
      </c>
      <c r="C65" s="313"/>
      <c r="D65" s="313"/>
      <c r="E65" s="313"/>
      <c r="F65" s="313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312" t="str">
        <f>+VLOOKUP($A66,Master!$D$22:$G$218,4,FALSE)</f>
        <v>Primici od prodaje imovine</v>
      </c>
      <c r="C66" s="313"/>
      <c r="D66" s="313"/>
      <c r="E66" s="313"/>
      <c r="F66" s="313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+VLOOKUP($A67,Master!$D$22:$G$218,4,FALSE)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0"/>
  <sheetViews>
    <sheetView workbookViewId="0">
      <pane ySplit="5" topLeftCell="A6" activePane="bottomLeft" state="frozen"/>
      <selection pane="bottomLeft" activeCell="B7" sqref="B7:F9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547</v>
      </c>
      <c r="H6" s="260" t="s">
        <v>548</v>
      </c>
      <c r="I6" s="260" t="s">
        <v>549</v>
      </c>
      <c r="J6" s="260" t="s">
        <v>550</v>
      </c>
      <c r="K6" s="260" t="s">
        <v>551</v>
      </c>
      <c r="L6" s="260" t="s">
        <v>552</v>
      </c>
      <c r="M6" s="260" t="s">
        <v>553</v>
      </c>
      <c r="N6" s="260" t="s">
        <v>554</v>
      </c>
      <c r="O6" s="260" t="s">
        <v>555</v>
      </c>
      <c r="P6" s="260" t="s">
        <v>556</v>
      </c>
      <c r="Q6" s="260" t="s">
        <v>557</v>
      </c>
      <c r="R6" s="260" t="s">
        <v>558</v>
      </c>
      <c r="S6" s="259"/>
      <c r="T6" s="259"/>
    </row>
    <row r="7" spans="1:20" ht="15" customHeight="1" thickBot="1">
      <c r="A7" s="170"/>
      <c r="B7" s="407" t="str">
        <f>+Master!G244</f>
        <v>Ostvarenje budžeta</v>
      </c>
      <c r="C7" s="347"/>
      <c r="D7" s="347"/>
      <c r="E7" s="347"/>
      <c r="F7" s="347"/>
      <c r="G7" s="354">
        <v>2015</v>
      </c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8"/>
      <c r="S7" s="261" t="str">
        <f>+Master!G241</f>
        <v>BDP</v>
      </c>
      <c r="T7" s="262">
        <v>3547000000</v>
      </c>
    </row>
    <row r="8" spans="1:20" ht="16.5" customHeight="1">
      <c r="A8" s="170"/>
      <c r="B8" s="348"/>
      <c r="C8" s="349"/>
      <c r="D8" s="349"/>
      <c r="E8" s="349"/>
      <c r="F8" s="350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54" t="str">
        <f>+Master!G238</f>
        <v>Jan - Jan</v>
      </c>
      <c r="T8" s="358"/>
    </row>
    <row r="9" spans="1:20" ht="13.5" thickBot="1">
      <c r="A9" s="170"/>
      <c r="B9" s="351"/>
      <c r="C9" s="352"/>
      <c r="D9" s="352"/>
      <c r="E9" s="352"/>
      <c r="F9" s="353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40" t="str">
        <f>+VLOOKUP($A10,Master!$D$22:$G$218,4,FALSE)</f>
        <v>Prihodi budžeta</v>
      </c>
      <c r="C10" s="341"/>
      <c r="D10" s="341"/>
      <c r="E10" s="341"/>
      <c r="F10" s="341"/>
      <c r="G10" s="177">
        <f>+G11+G20+SUM(G25:G29)</f>
        <v>71160727.089999989</v>
      </c>
      <c r="H10" s="177">
        <f t="shared" ref="H10:R10" si="1">+H11+H20+SUM(H25:H29)</f>
        <v>0</v>
      </c>
      <c r="I10" s="177">
        <f t="shared" si="1"/>
        <v>0</v>
      </c>
      <c r="J10" s="177">
        <f t="shared" si="1"/>
        <v>0</v>
      </c>
      <c r="K10" s="177">
        <f t="shared" si="1"/>
        <v>0</v>
      </c>
      <c r="L10" s="177">
        <f t="shared" si="1"/>
        <v>0</v>
      </c>
      <c r="M10" s="177">
        <f t="shared" si="1"/>
        <v>0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71160727.089999989</v>
      </c>
      <c r="T10" s="266">
        <f>+S10/$T$7</f>
        <v>2.0062229233154774E-2</v>
      </c>
    </row>
    <row r="11" spans="1:20">
      <c r="A11" s="176">
        <v>711</v>
      </c>
      <c r="B11" s="342" t="str">
        <f>+VLOOKUP($A11,Master!$D$22:$G$218,4,FALSE)</f>
        <v>Porezi</v>
      </c>
      <c r="C11" s="343"/>
      <c r="D11" s="343"/>
      <c r="E11" s="343"/>
      <c r="F11" s="343"/>
      <c r="G11" s="183">
        <f>+SUM(G12:G19)</f>
        <v>48650345.919999994</v>
      </c>
      <c r="H11" s="183">
        <f t="shared" ref="H11:R11" si="2">+SUM(H12:H19)</f>
        <v>0</v>
      </c>
      <c r="I11" s="183">
        <f t="shared" si="2"/>
        <v>0</v>
      </c>
      <c r="J11" s="183">
        <f t="shared" si="2"/>
        <v>0</v>
      </c>
      <c r="K11" s="183">
        <f t="shared" si="2"/>
        <v>0</v>
      </c>
      <c r="L11" s="183">
        <f t="shared" si="2"/>
        <v>0</v>
      </c>
      <c r="M11" s="183">
        <f t="shared" si="2"/>
        <v>0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6" si="3">+SUM(G11:R11)</f>
        <v>48650345.919999994</v>
      </c>
      <c r="T11" s="269">
        <f t="shared" ref="T11:T66" si="4">+S11/$T$7</f>
        <v>1.371591370735833E-2</v>
      </c>
    </row>
    <row r="12" spans="1:20">
      <c r="A12" s="176">
        <v>7111</v>
      </c>
      <c r="B12" s="324" t="str">
        <f>+VLOOKUP($A12,Master!$D$22:$G$218,4,FALSE)</f>
        <v>Porez na dohodak fizičkih lica</v>
      </c>
      <c r="C12" s="325"/>
      <c r="D12" s="325"/>
      <c r="E12" s="325"/>
      <c r="F12" s="325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0</v>
      </c>
      <c r="I12" s="189">
        <f>+INDEX(DataEx!$1:$1048576,MATCH('2015'!$A12,DataEx!$D:$D,0),MATCH('2015'!I$6,DataEx!$7:$7,0))</f>
        <v>0</v>
      </c>
      <c r="J12" s="189">
        <f>+INDEX(DataEx!$1:$1048576,MATCH('2015'!$A12,DataEx!$D:$D,0),MATCH('2015'!J$6,DataEx!$7:$7,0))</f>
        <v>0</v>
      </c>
      <c r="K12" s="189">
        <f>+INDEX(DataEx!$1:$1048576,MATCH('2015'!$A12,DataEx!$D:$D,0),MATCH('2015'!K$6,DataEx!$7:$7,0))</f>
        <v>0</v>
      </c>
      <c r="L12" s="189">
        <f>+INDEX(DataEx!$1:$1048576,MATCH('2015'!$A12,DataEx!$D:$D,0),MATCH('2015'!L$6,DataEx!$7:$7,0))</f>
        <v>0</v>
      </c>
      <c r="M12" s="189">
        <f>+INDEX(DataEx!$1:$1048576,MATCH('2015'!$A12,DataEx!$D:$D,0),MATCH('2015'!M$6,DataEx!$7:$7,0))</f>
        <v>0</v>
      </c>
      <c r="N12" s="189">
        <f>+INDEX(DataEx!$1:$1048576,MATCH('2015'!$A12,DataEx!$D:$D,0),MATCH('2015'!N$6,DataEx!$7:$7,0))</f>
        <v>0</v>
      </c>
      <c r="O12" s="189">
        <f>+INDEX(DataEx!$1:$1048576,MATCH('2015'!$A12,DataEx!$D:$D,0),MATCH('2015'!O$6,DataEx!$7:$7,0))</f>
        <v>0</v>
      </c>
      <c r="P12" s="189">
        <f>+INDEX(DataEx!$1:$1048576,MATCH('2015'!$A12,DataEx!$D:$D,0),MATCH('2015'!P$6,DataEx!$7:$7,0))</f>
        <v>0</v>
      </c>
      <c r="Q12" s="189">
        <f>+INDEX(DataEx!$1:$1048576,MATCH('2015'!$A12,DataEx!$D:$D,0),MATCH('2015'!Q$6,DataEx!$7:$7,0))</f>
        <v>0</v>
      </c>
      <c r="R12" s="189">
        <f>+INDEX(DataEx!$1:$1048576,MATCH('2015'!$A12,DataEx!$D:$D,0),MATCH('2015'!R$6,DataEx!$7:$7,0))</f>
        <v>0</v>
      </c>
      <c r="S12" s="270">
        <f t="shared" si="3"/>
        <v>4124772.2199999942</v>
      </c>
      <c r="T12" s="271">
        <f t="shared" si="4"/>
        <v>1.1628903918804608E-3</v>
      </c>
    </row>
    <row r="13" spans="1:20">
      <c r="A13" s="176">
        <v>7112</v>
      </c>
      <c r="B13" s="324" t="str">
        <f>+VLOOKUP($A13,Master!$D$22:$G$218,4,FALSE)</f>
        <v>Porez na dobit pravnih lica</v>
      </c>
      <c r="C13" s="325"/>
      <c r="D13" s="325"/>
      <c r="E13" s="325"/>
      <c r="F13" s="325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0</v>
      </c>
      <c r="I13" s="189">
        <f>+INDEX(DataEx!$1:$1048576,MATCH('2015'!$A13,DataEx!$D:$D,0),MATCH('2015'!I$6,DataEx!$7:$7,0))</f>
        <v>0</v>
      </c>
      <c r="J13" s="189">
        <f>+INDEX(DataEx!$1:$1048576,MATCH('2015'!$A13,DataEx!$D:$D,0),MATCH('2015'!J$6,DataEx!$7:$7,0))</f>
        <v>0</v>
      </c>
      <c r="K13" s="189">
        <f>+INDEX(DataEx!$1:$1048576,MATCH('2015'!$A13,DataEx!$D:$D,0),MATCH('2015'!K$6,DataEx!$7:$7,0))</f>
        <v>0</v>
      </c>
      <c r="L13" s="189">
        <f>+INDEX(DataEx!$1:$1048576,MATCH('2015'!$A13,DataEx!$D:$D,0),MATCH('2015'!L$6,DataEx!$7:$7,0))</f>
        <v>0</v>
      </c>
      <c r="M13" s="189">
        <f>+INDEX(DataEx!$1:$1048576,MATCH('2015'!$A13,DataEx!$D:$D,0),MATCH('2015'!M$6,DataEx!$7:$7,0))</f>
        <v>0</v>
      </c>
      <c r="N13" s="189">
        <f>+INDEX(DataEx!$1:$1048576,MATCH('2015'!$A13,DataEx!$D:$D,0),MATCH('2015'!N$6,DataEx!$7:$7,0))</f>
        <v>0</v>
      </c>
      <c r="O13" s="189">
        <f>+INDEX(DataEx!$1:$1048576,MATCH('2015'!$A13,DataEx!$D:$D,0),MATCH('2015'!O$6,DataEx!$7:$7,0))</f>
        <v>0</v>
      </c>
      <c r="P13" s="189">
        <f>+INDEX(DataEx!$1:$1048576,MATCH('2015'!$A13,DataEx!$D:$D,0),MATCH('2015'!P$6,DataEx!$7:$7,0))</f>
        <v>0</v>
      </c>
      <c r="Q13" s="189">
        <f>+INDEX(DataEx!$1:$1048576,MATCH('2015'!$A13,DataEx!$D:$D,0),MATCH('2015'!Q$6,DataEx!$7:$7,0))</f>
        <v>0</v>
      </c>
      <c r="R13" s="189">
        <f>+INDEX(DataEx!$1:$1048576,MATCH('2015'!$A13,DataEx!$D:$D,0),MATCH('2015'!R$6,DataEx!$7:$7,0))</f>
        <v>0</v>
      </c>
      <c r="S13" s="270">
        <f t="shared" si="3"/>
        <v>500820.52999999991</v>
      </c>
      <c r="T13" s="271">
        <f t="shared" si="4"/>
        <v>1.4119552579644769E-4</v>
      </c>
    </row>
    <row r="14" spans="1:20">
      <c r="A14" s="176">
        <v>7113</v>
      </c>
      <c r="B14" s="324" t="str">
        <f>+VLOOKUP($A14,Master!$D$22:$G$218,4,FALSE)</f>
        <v>Porez na promet nepokretnosti</v>
      </c>
      <c r="C14" s="325"/>
      <c r="D14" s="325"/>
      <c r="E14" s="325"/>
      <c r="F14" s="325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0</v>
      </c>
      <c r="I14" s="189">
        <f>+INDEX(DataEx!$1:$1048576,MATCH('2015'!$A14,DataEx!$D:$D,0),MATCH('2015'!I$6,DataEx!$7:$7,0))</f>
        <v>0</v>
      </c>
      <c r="J14" s="189">
        <f>+INDEX(DataEx!$1:$1048576,MATCH('2015'!$A14,DataEx!$D:$D,0),MATCH('2015'!J$6,DataEx!$7:$7,0))</f>
        <v>0</v>
      </c>
      <c r="K14" s="189">
        <f>+INDEX(DataEx!$1:$1048576,MATCH('2015'!$A14,DataEx!$D:$D,0),MATCH('2015'!K$6,DataEx!$7:$7,0))</f>
        <v>0</v>
      </c>
      <c r="L14" s="189">
        <f>+INDEX(DataEx!$1:$1048576,MATCH('2015'!$A14,DataEx!$D:$D,0),MATCH('2015'!L$6,DataEx!$7:$7,0))</f>
        <v>0</v>
      </c>
      <c r="M14" s="189">
        <f>+INDEX(DataEx!$1:$1048576,MATCH('2015'!$A14,DataEx!$D:$D,0),MATCH('2015'!M$6,DataEx!$7:$7,0))</f>
        <v>0</v>
      </c>
      <c r="N14" s="189">
        <f>+INDEX(DataEx!$1:$1048576,MATCH('2015'!$A14,DataEx!$D:$D,0),MATCH('2015'!N$6,DataEx!$7:$7,0))</f>
        <v>0</v>
      </c>
      <c r="O14" s="189">
        <f>+INDEX(DataEx!$1:$1048576,MATCH('2015'!$A14,DataEx!$D:$D,0),MATCH('2015'!O$6,DataEx!$7:$7,0))</f>
        <v>0</v>
      </c>
      <c r="P14" s="189">
        <f>+INDEX(DataEx!$1:$1048576,MATCH('2015'!$A14,DataEx!$D:$D,0),MATCH('2015'!P$6,DataEx!$7:$7,0))</f>
        <v>0</v>
      </c>
      <c r="Q14" s="189">
        <f>+INDEX(DataEx!$1:$1048576,MATCH('2015'!$A14,DataEx!$D:$D,0),MATCH('2015'!Q$6,DataEx!$7:$7,0))</f>
        <v>0</v>
      </c>
      <c r="R14" s="189">
        <f>+INDEX(DataEx!$1:$1048576,MATCH('2015'!$A14,DataEx!$D:$D,0),MATCH('2015'!R$6,DataEx!$7:$7,0))</f>
        <v>0</v>
      </c>
      <c r="S14" s="270">
        <f t="shared" si="3"/>
        <v>64332.390000000007</v>
      </c>
      <c r="T14" s="271">
        <f t="shared" si="4"/>
        <v>1.8137127149703976E-5</v>
      </c>
    </row>
    <row r="15" spans="1:20">
      <c r="A15" s="176">
        <v>7114</v>
      </c>
      <c r="B15" s="324" t="str">
        <f>+VLOOKUP($A15,Master!$D$22:$G$218,4,FALSE)</f>
        <v>Porez na dodatu vrijednost</v>
      </c>
      <c r="C15" s="325"/>
      <c r="D15" s="325"/>
      <c r="E15" s="325"/>
      <c r="F15" s="325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0</v>
      </c>
      <c r="I15" s="189">
        <f>+INDEX(DataEx!$1:$1048576,MATCH('2015'!$A15,DataEx!$D:$D,0),MATCH('2015'!I$6,DataEx!$7:$7,0))</f>
        <v>0</v>
      </c>
      <c r="J15" s="189">
        <f>+INDEX(DataEx!$1:$1048576,MATCH('2015'!$A15,DataEx!$D:$D,0),MATCH('2015'!J$6,DataEx!$7:$7,0))</f>
        <v>0</v>
      </c>
      <c r="K15" s="189">
        <f>+INDEX(DataEx!$1:$1048576,MATCH('2015'!$A15,DataEx!$D:$D,0),MATCH('2015'!K$6,DataEx!$7:$7,0))</f>
        <v>0</v>
      </c>
      <c r="L15" s="189">
        <f>+INDEX(DataEx!$1:$1048576,MATCH('2015'!$A15,DataEx!$D:$D,0),MATCH('2015'!L$6,DataEx!$7:$7,0))</f>
        <v>0</v>
      </c>
      <c r="M15" s="189">
        <f>+INDEX(DataEx!$1:$1048576,MATCH('2015'!$A15,DataEx!$D:$D,0),MATCH('2015'!M$6,DataEx!$7:$7,0))</f>
        <v>0</v>
      </c>
      <c r="N15" s="189">
        <f>+INDEX(DataEx!$1:$1048576,MATCH('2015'!$A15,DataEx!$D:$D,0),MATCH('2015'!N$6,DataEx!$7:$7,0))</f>
        <v>0</v>
      </c>
      <c r="O15" s="189">
        <f>+INDEX(DataEx!$1:$1048576,MATCH('2015'!$A15,DataEx!$D:$D,0),MATCH('2015'!O$6,DataEx!$7:$7,0))</f>
        <v>0</v>
      </c>
      <c r="P15" s="189">
        <f>+INDEX(DataEx!$1:$1048576,MATCH('2015'!$A15,DataEx!$D:$D,0),MATCH('2015'!P$6,DataEx!$7:$7,0))</f>
        <v>0</v>
      </c>
      <c r="Q15" s="189">
        <f>+INDEX(DataEx!$1:$1048576,MATCH('2015'!$A15,DataEx!$D:$D,0),MATCH('2015'!Q$6,DataEx!$7:$7,0))</f>
        <v>0</v>
      </c>
      <c r="R15" s="189">
        <f>+INDEX(DataEx!$1:$1048576,MATCH('2015'!$A15,DataEx!$D:$D,0),MATCH('2015'!R$6,DataEx!$7:$7,0))</f>
        <v>0</v>
      </c>
      <c r="S15" s="270">
        <f t="shared" si="3"/>
        <v>31202700.220000006</v>
      </c>
      <c r="T15" s="271">
        <f t="shared" si="4"/>
        <v>8.7969270425711892E-3</v>
      </c>
    </row>
    <row r="16" spans="1:20">
      <c r="A16" s="176">
        <v>7115</v>
      </c>
      <c r="B16" s="324" t="str">
        <f>+VLOOKUP($A16,Master!$D$22:$G$218,4,FALSE)</f>
        <v>Akcize</v>
      </c>
      <c r="C16" s="325"/>
      <c r="D16" s="325"/>
      <c r="E16" s="325"/>
      <c r="F16" s="325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0</v>
      </c>
      <c r="I16" s="189">
        <f>+INDEX(DataEx!$1:$1048576,MATCH('2015'!$A16,DataEx!$D:$D,0),MATCH('2015'!I$6,DataEx!$7:$7,0))</f>
        <v>0</v>
      </c>
      <c r="J16" s="189">
        <f>+INDEX(DataEx!$1:$1048576,MATCH('2015'!$A16,DataEx!$D:$D,0),MATCH('2015'!J$6,DataEx!$7:$7,0))</f>
        <v>0</v>
      </c>
      <c r="K16" s="189">
        <f>+INDEX(DataEx!$1:$1048576,MATCH('2015'!$A16,DataEx!$D:$D,0),MATCH('2015'!K$6,DataEx!$7:$7,0))</f>
        <v>0</v>
      </c>
      <c r="L16" s="189">
        <f>+INDEX(DataEx!$1:$1048576,MATCH('2015'!$A16,DataEx!$D:$D,0),MATCH('2015'!L$6,DataEx!$7:$7,0))</f>
        <v>0</v>
      </c>
      <c r="M16" s="189">
        <f>+INDEX(DataEx!$1:$1048576,MATCH('2015'!$A16,DataEx!$D:$D,0),MATCH('2015'!M$6,DataEx!$7:$7,0))</f>
        <v>0</v>
      </c>
      <c r="N16" s="189">
        <f>+INDEX(DataEx!$1:$1048576,MATCH('2015'!$A16,DataEx!$D:$D,0),MATCH('2015'!N$6,DataEx!$7:$7,0))</f>
        <v>0</v>
      </c>
      <c r="O16" s="189">
        <f>+INDEX(DataEx!$1:$1048576,MATCH('2015'!$A16,DataEx!$D:$D,0),MATCH('2015'!O$6,DataEx!$7:$7,0))</f>
        <v>0</v>
      </c>
      <c r="P16" s="189">
        <f>+INDEX(DataEx!$1:$1048576,MATCH('2015'!$A16,DataEx!$D:$D,0),MATCH('2015'!P$6,DataEx!$7:$7,0))</f>
        <v>0</v>
      </c>
      <c r="Q16" s="189">
        <f>+INDEX(DataEx!$1:$1048576,MATCH('2015'!$A16,DataEx!$D:$D,0),MATCH('2015'!Q$6,DataEx!$7:$7,0))</f>
        <v>0</v>
      </c>
      <c r="R16" s="189">
        <f>+INDEX(DataEx!$1:$1048576,MATCH('2015'!$A16,DataEx!$D:$D,0),MATCH('2015'!R$6,DataEx!$7:$7,0))</f>
        <v>0</v>
      </c>
      <c r="S16" s="270">
        <f t="shared" si="3"/>
        <v>11276886.989999995</v>
      </c>
      <c r="T16" s="271">
        <f t="shared" si="4"/>
        <v>3.1792745954327584E-3</v>
      </c>
    </row>
    <row r="17" spans="1:20">
      <c r="A17" s="176">
        <v>7116</v>
      </c>
      <c r="B17" s="324" t="str">
        <f>+VLOOKUP($A17,Master!$D$22:$G$218,4,FALSE)</f>
        <v>Porez na međunarodnu trgovinu i transakcije</v>
      </c>
      <c r="C17" s="325"/>
      <c r="D17" s="325"/>
      <c r="E17" s="325"/>
      <c r="F17" s="325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0</v>
      </c>
      <c r="I17" s="189">
        <f>+INDEX(DataEx!$1:$1048576,MATCH('2015'!$A17,DataEx!$D:$D,0),MATCH('2015'!I$6,DataEx!$7:$7,0))</f>
        <v>0</v>
      </c>
      <c r="J17" s="189">
        <f>+INDEX(DataEx!$1:$1048576,MATCH('2015'!$A17,DataEx!$D:$D,0),MATCH('2015'!J$6,DataEx!$7:$7,0))</f>
        <v>0</v>
      </c>
      <c r="K17" s="189">
        <f>+INDEX(DataEx!$1:$1048576,MATCH('2015'!$A17,DataEx!$D:$D,0),MATCH('2015'!K$6,DataEx!$7:$7,0))</f>
        <v>0</v>
      </c>
      <c r="L17" s="189">
        <f>+INDEX(DataEx!$1:$1048576,MATCH('2015'!$A17,DataEx!$D:$D,0),MATCH('2015'!L$6,DataEx!$7:$7,0))</f>
        <v>0</v>
      </c>
      <c r="M17" s="189">
        <f>+INDEX(DataEx!$1:$1048576,MATCH('2015'!$A17,DataEx!$D:$D,0),MATCH('2015'!M$6,DataEx!$7:$7,0))</f>
        <v>0</v>
      </c>
      <c r="N17" s="189">
        <f>+INDEX(DataEx!$1:$1048576,MATCH('2015'!$A17,DataEx!$D:$D,0),MATCH('2015'!N$6,DataEx!$7:$7,0))</f>
        <v>0</v>
      </c>
      <c r="O17" s="189">
        <f>+INDEX(DataEx!$1:$1048576,MATCH('2015'!$A17,DataEx!$D:$D,0),MATCH('2015'!O$6,DataEx!$7:$7,0))</f>
        <v>0</v>
      </c>
      <c r="P17" s="189">
        <f>+INDEX(DataEx!$1:$1048576,MATCH('2015'!$A17,DataEx!$D:$D,0),MATCH('2015'!P$6,DataEx!$7:$7,0))</f>
        <v>0</v>
      </c>
      <c r="Q17" s="189">
        <f>+INDEX(DataEx!$1:$1048576,MATCH('2015'!$A17,DataEx!$D:$D,0),MATCH('2015'!Q$6,DataEx!$7:$7,0))</f>
        <v>0</v>
      </c>
      <c r="R17" s="189">
        <f>+INDEX(DataEx!$1:$1048576,MATCH('2015'!$A17,DataEx!$D:$D,0),MATCH('2015'!R$6,DataEx!$7:$7,0))</f>
        <v>0</v>
      </c>
      <c r="S17" s="270">
        <f t="shared" si="3"/>
        <v>1071213.9200000002</v>
      </c>
      <c r="T17" s="271">
        <f t="shared" si="4"/>
        <v>3.020056160135326E-4</v>
      </c>
    </row>
    <row r="18" spans="1:20">
      <c r="A18" s="176">
        <v>7117</v>
      </c>
      <c r="B18" s="324" t="str">
        <f>+VLOOKUP($A18,Master!$D$22:$G$218,4,FALSE)</f>
        <v>Lokalni porezi</v>
      </c>
      <c r="C18" s="325"/>
      <c r="D18" s="325"/>
      <c r="E18" s="325"/>
      <c r="F18" s="325"/>
      <c r="G18" s="189">
        <f>+INDEX(DataEx!$1:$1048576,MATCH('2015'!$A18,DataEx!$D:$D,0),MATCH('2015'!G$6,DataEx!$7:$7,0))</f>
        <v>0</v>
      </c>
      <c r="H18" s="189">
        <f>+INDEX(DataEx!$1:$1048576,MATCH('2015'!$A18,DataEx!$D:$D,0),MATCH('2015'!H$6,DataEx!$7:$7,0))</f>
        <v>0</v>
      </c>
      <c r="I18" s="189">
        <f>+INDEX(DataEx!$1:$1048576,MATCH('2015'!$A18,DataEx!$D:$D,0),MATCH('2015'!I$6,DataEx!$7:$7,0))</f>
        <v>0</v>
      </c>
      <c r="J18" s="189">
        <f>+INDEX(DataEx!$1:$1048576,MATCH('2015'!$A18,DataEx!$D:$D,0),MATCH('2015'!J$6,DataEx!$7:$7,0))</f>
        <v>0</v>
      </c>
      <c r="K18" s="189">
        <f>+INDEX(DataEx!$1:$1048576,MATCH('2015'!$A18,DataEx!$D:$D,0),MATCH('2015'!K$6,DataEx!$7:$7,0))</f>
        <v>0</v>
      </c>
      <c r="L18" s="189">
        <f>+INDEX(DataEx!$1:$1048576,MATCH('2015'!$A18,DataEx!$D:$D,0),MATCH('2015'!L$6,DataEx!$7:$7,0))</f>
        <v>0</v>
      </c>
      <c r="M18" s="189">
        <f>+INDEX(DataEx!$1:$1048576,MATCH('2015'!$A18,DataEx!$D:$D,0),MATCH('2015'!M$6,DataEx!$7:$7,0))</f>
        <v>0</v>
      </c>
      <c r="N18" s="189">
        <f>+INDEX(DataEx!$1:$1048576,MATCH('2015'!$A18,DataEx!$D:$D,0),MATCH('2015'!N$6,DataEx!$7:$7,0))</f>
        <v>0</v>
      </c>
      <c r="O18" s="189">
        <f>+INDEX(DataEx!$1:$1048576,MATCH('2015'!$A18,DataEx!$D:$D,0),MATCH('2015'!O$6,DataEx!$7:$7,0))</f>
        <v>0</v>
      </c>
      <c r="P18" s="189">
        <f>+INDEX(DataEx!$1:$1048576,MATCH('2015'!$A18,DataEx!$D:$D,0),MATCH('2015'!P$6,DataEx!$7:$7,0))</f>
        <v>0</v>
      </c>
      <c r="Q18" s="189">
        <f>+INDEX(DataEx!$1:$1048576,MATCH('2015'!$A18,DataEx!$D:$D,0),MATCH('2015'!Q$6,DataEx!$7:$7,0))</f>
        <v>0</v>
      </c>
      <c r="R18" s="189">
        <f>+INDEX(DataEx!$1:$1048576,MATCH('2015'!$A18,DataEx!$D:$D,0),MATCH('2015'!R$6,DataEx!$7:$7,0))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24" t="str">
        <f>+VLOOKUP($A19,Master!$D$22:$G$218,4,FALSE)</f>
        <v>Ostali republički porezi</v>
      </c>
      <c r="C19" s="325"/>
      <c r="D19" s="325"/>
      <c r="E19" s="325"/>
      <c r="F19" s="325"/>
      <c r="G19" s="189">
        <f>+INDEX(DataEx!$1:$1048576,MATCH('2015'!$A19,DataEx!$D:$D,0),MATCH('2015'!G$6,DataEx!$7:$7,0))</f>
        <v>409619.65</v>
      </c>
      <c r="H19" s="189">
        <f>+INDEX(DataEx!$1:$1048576,MATCH('2015'!$A19,DataEx!$D:$D,0),MATCH('2015'!H$6,DataEx!$7:$7,0))</f>
        <v>0</v>
      </c>
      <c r="I19" s="189">
        <f>+INDEX(DataEx!$1:$1048576,MATCH('2015'!$A19,DataEx!$D:$D,0),MATCH('2015'!I$6,DataEx!$7:$7,0))</f>
        <v>0</v>
      </c>
      <c r="J19" s="189">
        <f>+INDEX(DataEx!$1:$1048576,MATCH('2015'!$A19,DataEx!$D:$D,0),MATCH('2015'!J$6,DataEx!$7:$7,0))</f>
        <v>0</v>
      </c>
      <c r="K19" s="189">
        <f>+INDEX(DataEx!$1:$1048576,MATCH('2015'!$A19,DataEx!$D:$D,0),MATCH('2015'!K$6,DataEx!$7:$7,0))</f>
        <v>0</v>
      </c>
      <c r="L19" s="189">
        <f>+INDEX(DataEx!$1:$1048576,MATCH('2015'!$A19,DataEx!$D:$D,0),MATCH('2015'!L$6,DataEx!$7:$7,0))</f>
        <v>0</v>
      </c>
      <c r="M19" s="189">
        <f>+INDEX(DataEx!$1:$1048576,MATCH('2015'!$A19,DataEx!$D:$D,0),MATCH('2015'!M$6,DataEx!$7:$7,0))</f>
        <v>0</v>
      </c>
      <c r="N19" s="189">
        <f>+INDEX(DataEx!$1:$1048576,MATCH('2015'!$A19,DataEx!$D:$D,0),MATCH('2015'!N$6,DataEx!$7:$7,0))</f>
        <v>0</v>
      </c>
      <c r="O19" s="189">
        <f>+INDEX(DataEx!$1:$1048576,MATCH('2015'!$A19,DataEx!$D:$D,0),MATCH('2015'!O$6,DataEx!$7:$7,0))</f>
        <v>0</v>
      </c>
      <c r="P19" s="189">
        <f>+INDEX(DataEx!$1:$1048576,MATCH('2015'!$A19,DataEx!$D:$D,0),MATCH('2015'!P$6,DataEx!$7:$7,0))</f>
        <v>0</v>
      </c>
      <c r="Q19" s="189">
        <f>+INDEX(DataEx!$1:$1048576,MATCH('2015'!$A19,DataEx!$D:$D,0),MATCH('2015'!Q$6,DataEx!$7:$7,0))</f>
        <v>0</v>
      </c>
      <c r="R19" s="189">
        <f>+INDEX(DataEx!$1:$1048576,MATCH('2015'!$A19,DataEx!$D:$D,0),MATCH('2015'!R$6,DataEx!$7:$7,0))</f>
        <v>0</v>
      </c>
      <c r="S19" s="270">
        <f t="shared" si="3"/>
        <v>409619.65</v>
      </c>
      <c r="T19" s="271">
        <f t="shared" si="4"/>
        <v>1.1548340851423739E-4</v>
      </c>
    </row>
    <row r="20" spans="1:20">
      <c r="A20" s="176">
        <v>712</v>
      </c>
      <c r="B20" s="344" t="str">
        <f>+VLOOKUP($A20,Master!$D$22:$G$218,4,FALSE)</f>
        <v>Doprinosi</v>
      </c>
      <c r="C20" s="345"/>
      <c r="D20" s="345"/>
      <c r="E20" s="345"/>
      <c r="F20" s="345"/>
      <c r="G20" s="195">
        <f>+INDEX(DataEx!$1:$1048576,MATCH('2015'!$A20,DataEx!$D:$D,0),MATCH('2015'!G$6,DataEx!$7:$7,0))</f>
        <v>19334368.370000001</v>
      </c>
      <c r="H20" s="195">
        <f>+INDEX(DataEx!$1:$1048576,MATCH('2015'!$A20,DataEx!$D:$D,0),MATCH('2015'!H$6,DataEx!$7:$7,0))</f>
        <v>0</v>
      </c>
      <c r="I20" s="195">
        <f>+INDEX(DataEx!$1:$1048576,MATCH('2015'!$A20,DataEx!$D:$D,0),MATCH('2015'!I$6,DataEx!$7:$7,0))</f>
        <v>0</v>
      </c>
      <c r="J20" s="195">
        <f>+INDEX(DataEx!$1:$1048576,MATCH('2015'!$A20,DataEx!$D:$D,0),MATCH('2015'!J$6,DataEx!$7:$7,0))</f>
        <v>0</v>
      </c>
      <c r="K20" s="195">
        <f>+INDEX(DataEx!$1:$1048576,MATCH('2015'!$A20,DataEx!$D:$D,0),MATCH('2015'!K$6,DataEx!$7:$7,0))</f>
        <v>0</v>
      </c>
      <c r="L20" s="195">
        <f>+INDEX(DataEx!$1:$1048576,MATCH('2015'!$A20,DataEx!$D:$D,0),MATCH('2015'!L$6,DataEx!$7:$7,0))</f>
        <v>0</v>
      </c>
      <c r="M20" s="195">
        <f>+INDEX(DataEx!$1:$1048576,MATCH('2015'!$A20,DataEx!$D:$D,0),MATCH('2015'!M$6,DataEx!$7:$7,0))</f>
        <v>0</v>
      </c>
      <c r="N20" s="195">
        <f>+INDEX(DataEx!$1:$1048576,MATCH('2015'!$A20,DataEx!$D:$D,0),MATCH('2015'!N$6,DataEx!$7:$7,0))</f>
        <v>0</v>
      </c>
      <c r="O20" s="195">
        <f>+INDEX(DataEx!$1:$1048576,MATCH('2015'!$A20,DataEx!$D:$D,0),MATCH('2015'!O$6,DataEx!$7:$7,0))</f>
        <v>0</v>
      </c>
      <c r="P20" s="195">
        <f>+INDEX(DataEx!$1:$1048576,MATCH('2015'!$A20,DataEx!$D:$D,0),MATCH('2015'!P$6,DataEx!$7:$7,0))</f>
        <v>0</v>
      </c>
      <c r="Q20" s="195">
        <f>+INDEX(DataEx!$1:$1048576,MATCH('2015'!$A20,DataEx!$D:$D,0),MATCH('2015'!Q$6,DataEx!$7:$7,0))</f>
        <v>0</v>
      </c>
      <c r="R20" s="272">
        <f>+INDEX(DataEx!$1:$1048576,MATCH('2015'!$A20,DataEx!$D:$D,0),MATCH('2015'!R$6,DataEx!$7:$7,0))</f>
        <v>0</v>
      </c>
      <c r="S20" s="273">
        <f t="shared" si="3"/>
        <v>19334368.370000001</v>
      </c>
      <c r="T20" s="274">
        <f t="shared" si="4"/>
        <v>5.4509073498731327E-3</v>
      </c>
    </row>
    <row r="21" spans="1:20">
      <c r="A21" s="176">
        <v>7121</v>
      </c>
      <c r="B21" s="324" t="str">
        <f>+VLOOKUP($A21,Master!$D$22:$G$218,4,FALSE)</f>
        <v>Doprinosi za penzijsko i invalidsko osiguranje</v>
      </c>
      <c r="C21" s="325"/>
      <c r="D21" s="325"/>
      <c r="E21" s="325"/>
      <c r="F21" s="325"/>
      <c r="G21" s="189">
        <f>+INDEX(DataEx!$1:$1048576,MATCH('2015'!$A21,DataEx!$D:$D,0),MATCH('2015'!G$6,DataEx!$7:$7,0))</f>
        <v>11664478.33</v>
      </c>
      <c r="H21" s="189">
        <f>+INDEX(DataEx!$1:$1048576,MATCH('2015'!$A21,DataEx!$D:$D,0),MATCH('2015'!H$6,DataEx!$7:$7,0))</f>
        <v>0</v>
      </c>
      <c r="I21" s="189">
        <f>+INDEX(DataEx!$1:$1048576,MATCH('2015'!$A21,DataEx!$D:$D,0),MATCH('2015'!I$6,DataEx!$7:$7,0))</f>
        <v>0</v>
      </c>
      <c r="J21" s="189">
        <f>+INDEX(DataEx!$1:$1048576,MATCH('2015'!$A21,DataEx!$D:$D,0),MATCH('2015'!J$6,DataEx!$7:$7,0))</f>
        <v>0</v>
      </c>
      <c r="K21" s="189">
        <f>+INDEX(DataEx!$1:$1048576,MATCH('2015'!$A21,DataEx!$D:$D,0),MATCH('2015'!K$6,DataEx!$7:$7,0))</f>
        <v>0</v>
      </c>
      <c r="L21" s="189">
        <f>+INDEX(DataEx!$1:$1048576,MATCH('2015'!$A21,DataEx!$D:$D,0),MATCH('2015'!L$6,DataEx!$7:$7,0))</f>
        <v>0</v>
      </c>
      <c r="M21" s="189">
        <f>+INDEX(DataEx!$1:$1048576,MATCH('2015'!$A21,DataEx!$D:$D,0),MATCH('2015'!M$6,DataEx!$7:$7,0))</f>
        <v>0</v>
      </c>
      <c r="N21" s="189">
        <f>+INDEX(DataEx!$1:$1048576,MATCH('2015'!$A21,DataEx!$D:$D,0),MATCH('2015'!N$6,DataEx!$7:$7,0))</f>
        <v>0</v>
      </c>
      <c r="O21" s="189">
        <f>+INDEX(DataEx!$1:$1048576,MATCH('2015'!$A21,DataEx!$D:$D,0),MATCH('2015'!O$6,DataEx!$7:$7,0))</f>
        <v>0</v>
      </c>
      <c r="P21" s="189">
        <f>+INDEX(DataEx!$1:$1048576,MATCH('2015'!$A21,DataEx!$D:$D,0),MATCH('2015'!P$6,DataEx!$7:$7,0))</f>
        <v>0</v>
      </c>
      <c r="Q21" s="189">
        <f>+INDEX(DataEx!$1:$1048576,MATCH('2015'!$A21,DataEx!$D:$D,0),MATCH('2015'!Q$6,DataEx!$7:$7,0))</f>
        <v>0</v>
      </c>
      <c r="R21" s="189">
        <f>+INDEX(DataEx!$1:$1048576,MATCH('2015'!$A21,DataEx!$D:$D,0),MATCH('2015'!R$6,DataEx!$7:$7,0))</f>
        <v>0</v>
      </c>
      <c r="S21" s="270">
        <f t="shared" si="3"/>
        <v>11664478.33</v>
      </c>
      <c r="T21" s="271">
        <f t="shared" si="4"/>
        <v>3.2885475979701154E-3</v>
      </c>
    </row>
    <row r="22" spans="1:20">
      <c r="A22" s="176">
        <v>7122</v>
      </c>
      <c r="B22" s="324" t="str">
        <f>+VLOOKUP($A22,Master!$D$22:$G$218,4,FALSE)</f>
        <v>Doprinosi za zdravstveno osiguranje</v>
      </c>
      <c r="C22" s="325"/>
      <c r="D22" s="325"/>
      <c r="E22" s="325"/>
      <c r="F22" s="325"/>
      <c r="G22" s="189">
        <f>+INDEX(DataEx!$1:$1048576,MATCH('2015'!$A22,DataEx!$D:$D,0),MATCH('2015'!G$6,DataEx!$7:$7,0))</f>
        <v>6634782.3899999987</v>
      </c>
      <c r="H22" s="189">
        <f>+INDEX(DataEx!$1:$1048576,MATCH('2015'!$A22,DataEx!$D:$D,0),MATCH('2015'!H$6,DataEx!$7:$7,0))</f>
        <v>0</v>
      </c>
      <c r="I22" s="189">
        <f>+INDEX(DataEx!$1:$1048576,MATCH('2015'!$A22,DataEx!$D:$D,0),MATCH('2015'!I$6,DataEx!$7:$7,0))</f>
        <v>0</v>
      </c>
      <c r="J22" s="189">
        <f>+INDEX(DataEx!$1:$1048576,MATCH('2015'!$A22,DataEx!$D:$D,0),MATCH('2015'!J$6,DataEx!$7:$7,0))</f>
        <v>0</v>
      </c>
      <c r="K22" s="189">
        <f>+INDEX(DataEx!$1:$1048576,MATCH('2015'!$A22,DataEx!$D:$D,0),MATCH('2015'!K$6,DataEx!$7:$7,0))</f>
        <v>0</v>
      </c>
      <c r="L22" s="189">
        <f>+INDEX(DataEx!$1:$1048576,MATCH('2015'!$A22,DataEx!$D:$D,0),MATCH('2015'!L$6,DataEx!$7:$7,0))</f>
        <v>0</v>
      </c>
      <c r="M22" s="189">
        <f>+INDEX(DataEx!$1:$1048576,MATCH('2015'!$A22,DataEx!$D:$D,0),MATCH('2015'!M$6,DataEx!$7:$7,0))</f>
        <v>0</v>
      </c>
      <c r="N22" s="189">
        <f>+INDEX(DataEx!$1:$1048576,MATCH('2015'!$A22,DataEx!$D:$D,0),MATCH('2015'!N$6,DataEx!$7:$7,0))</f>
        <v>0</v>
      </c>
      <c r="O22" s="189">
        <f>+INDEX(DataEx!$1:$1048576,MATCH('2015'!$A22,DataEx!$D:$D,0),MATCH('2015'!O$6,DataEx!$7:$7,0))</f>
        <v>0</v>
      </c>
      <c r="P22" s="189">
        <f>+INDEX(DataEx!$1:$1048576,MATCH('2015'!$A22,DataEx!$D:$D,0),MATCH('2015'!P$6,DataEx!$7:$7,0))</f>
        <v>0</v>
      </c>
      <c r="Q22" s="189">
        <f>+INDEX(DataEx!$1:$1048576,MATCH('2015'!$A22,DataEx!$D:$D,0),MATCH('2015'!Q$6,DataEx!$7:$7,0))</f>
        <v>0</v>
      </c>
      <c r="R22" s="189">
        <f>+INDEX(DataEx!$1:$1048576,MATCH('2015'!$A22,DataEx!$D:$D,0),MATCH('2015'!R$6,DataEx!$7:$7,0))</f>
        <v>0</v>
      </c>
      <c r="S22" s="270">
        <f t="shared" si="3"/>
        <v>6634782.3899999987</v>
      </c>
      <c r="T22" s="271">
        <f t="shared" si="4"/>
        <v>1.8705335184663091E-3</v>
      </c>
    </row>
    <row r="23" spans="1:20">
      <c r="A23" s="176">
        <v>7123</v>
      </c>
      <c r="B23" s="324" t="str">
        <f>+VLOOKUP($A23,Master!$D$22:$G$218,4,FALSE)</f>
        <v>Doprinosi za osiguranje od nezaposlenosti</v>
      </c>
      <c r="C23" s="325"/>
      <c r="D23" s="325"/>
      <c r="E23" s="325"/>
      <c r="F23" s="325"/>
      <c r="G23" s="189">
        <f>+INDEX(DataEx!$1:$1048576,MATCH('2015'!$A23,DataEx!$D:$D,0),MATCH('2015'!G$6,DataEx!$7:$7,0))</f>
        <v>533032.30000000005</v>
      </c>
      <c r="H23" s="189">
        <f>+INDEX(DataEx!$1:$1048576,MATCH('2015'!$A23,DataEx!$D:$D,0),MATCH('2015'!H$6,DataEx!$7:$7,0))</f>
        <v>0</v>
      </c>
      <c r="I23" s="189">
        <f>+INDEX(DataEx!$1:$1048576,MATCH('2015'!$A23,DataEx!$D:$D,0),MATCH('2015'!I$6,DataEx!$7:$7,0))</f>
        <v>0</v>
      </c>
      <c r="J23" s="189">
        <f>+INDEX(DataEx!$1:$1048576,MATCH('2015'!$A23,DataEx!$D:$D,0),MATCH('2015'!J$6,DataEx!$7:$7,0))</f>
        <v>0</v>
      </c>
      <c r="K23" s="189">
        <f>+INDEX(DataEx!$1:$1048576,MATCH('2015'!$A23,DataEx!$D:$D,0),MATCH('2015'!K$6,DataEx!$7:$7,0))</f>
        <v>0</v>
      </c>
      <c r="L23" s="189">
        <f>+INDEX(DataEx!$1:$1048576,MATCH('2015'!$A23,DataEx!$D:$D,0),MATCH('2015'!L$6,DataEx!$7:$7,0))</f>
        <v>0</v>
      </c>
      <c r="M23" s="189">
        <f>+INDEX(DataEx!$1:$1048576,MATCH('2015'!$A23,DataEx!$D:$D,0),MATCH('2015'!M$6,DataEx!$7:$7,0))</f>
        <v>0</v>
      </c>
      <c r="N23" s="189">
        <f>+INDEX(DataEx!$1:$1048576,MATCH('2015'!$A23,DataEx!$D:$D,0),MATCH('2015'!N$6,DataEx!$7:$7,0))</f>
        <v>0</v>
      </c>
      <c r="O23" s="189">
        <f>+INDEX(DataEx!$1:$1048576,MATCH('2015'!$A23,DataEx!$D:$D,0),MATCH('2015'!O$6,DataEx!$7:$7,0))</f>
        <v>0</v>
      </c>
      <c r="P23" s="189">
        <f>+INDEX(DataEx!$1:$1048576,MATCH('2015'!$A23,DataEx!$D:$D,0),MATCH('2015'!P$6,DataEx!$7:$7,0))</f>
        <v>0</v>
      </c>
      <c r="Q23" s="189">
        <f>+INDEX(DataEx!$1:$1048576,MATCH('2015'!$A23,DataEx!$D:$D,0),MATCH('2015'!Q$6,DataEx!$7:$7,0))</f>
        <v>0</v>
      </c>
      <c r="R23" s="189">
        <f>+INDEX(DataEx!$1:$1048576,MATCH('2015'!$A23,DataEx!$D:$D,0),MATCH('2015'!R$6,DataEx!$7:$7,0))</f>
        <v>0</v>
      </c>
      <c r="S23" s="270">
        <f t="shared" si="3"/>
        <v>533032.30000000005</v>
      </c>
      <c r="T23" s="271">
        <f t="shared" si="4"/>
        <v>1.5027693825768256E-4</v>
      </c>
    </row>
    <row r="24" spans="1:20">
      <c r="A24" s="176">
        <v>7124</v>
      </c>
      <c r="B24" s="324" t="str">
        <f>+VLOOKUP($A24,Master!$D$22:$G$218,4,FALSE)</f>
        <v>Ostali doprinosi</v>
      </c>
      <c r="C24" s="325"/>
      <c r="D24" s="325"/>
      <c r="E24" s="325"/>
      <c r="F24" s="325"/>
      <c r="G24" s="189">
        <f>+INDEX(DataEx!$1:$1048576,MATCH('2015'!$A24,DataEx!$D:$D,0),MATCH('2015'!G$6,DataEx!$7:$7,0))</f>
        <v>502075.35</v>
      </c>
      <c r="H24" s="189">
        <f>+INDEX(DataEx!$1:$1048576,MATCH('2015'!$A24,DataEx!$D:$D,0),MATCH('2015'!H$6,DataEx!$7:$7,0))</f>
        <v>0</v>
      </c>
      <c r="I24" s="189">
        <f>+INDEX(DataEx!$1:$1048576,MATCH('2015'!$A24,DataEx!$D:$D,0),MATCH('2015'!I$6,DataEx!$7:$7,0))</f>
        <v>0</v>
      </c>
      <c r="J24" s="189">
        <f>+INDEX(DataEx!$1:$1048576,MATCH('2015'!$A24,DataEx!$D:$D,0),MATCH('2015'!J$6,DataEx!$7:$7,0))</f>
        <v>0</v>
      </c>
      <c r="K24" s="189">
        <f>+INDEX(DataEx!$1:$1048576,MATCH('2015'!$A24,DataEx!$D:$D,0),MATCH('2015'!K$6,DataEx!$7:$7,0))</f>
        <v>0</v>
      </c>
      <c r="L24" s="189">
        <f>+INDEX(DataEx!$1:$1048576,MATCH('2015'!$A24,DataEx!$D:$D,0),MATCH('2015'!L$6,DataEx!$7:$7,0))</f>
        <v>0</v>
      </c>
      <c r="M24" s="189">
        <f>+INDEX(DataEx!$1:$1048576,MATCH('2015'!$A24,DataEx!$D:$D,0),MATCH('2015'!M$6,DataEx!$7:$7,0))</f>
        <v>0</v>
      </c>
      <c r="N24" s="189">
        <f>+INDEX(DataEx!$1:$1048576,MATCH('2015'!$A24,DataEx!$D:$D,0),MATCH('2015'!N$6,DataEx!$7:$7,0))</f>
        <v>0</v>
      </c>
      <c r="O24" s="189">
        <f>+INDEX(DataEx!$1:$1048576,MATCH('2015'!$A24,DataEx!$D:$D,0),MATCH('2015'!O$6,DataEx!$7:$7,0))</f>
        <v>0</v>
      </c>
      <c r="P24" s="189">
        <f>+INDEX(DataEx!$1:$1048576,MATCH('2015'!$A24,DataEx!$D:$D,0),MATCH('2015'!P$6,DataEx!$7:$7,0))</f>
        <v>0</v>
      </c>
      <c r="Q24" s="189">
        <f>+INDEX(DataEx!$1:$1048576,MATCH('2015'!$A24,DataEx!$D:$D,0),MATCH('2015'!Q$6,DataEx!$7:$7,0))</f>
        <v>0</v>
      </c>
      <c r="R24" s="189">
        <f>+INDEX(DataEx!$1:$1048576,MATCH('2015'!$A24,DataEx!$D:$D,0),MATCH('2015'!R$6,DataEx!$7:$7,0))</f>
        <v>0</v>
      </c>
      <c r="S24" s="270">
        <f t="shared" si="3"/>
        <v>502075.35</v>
      </c>
      <c r="T24" s="271">
        <f t="shared" si="4"/>
        <v>1.4154929517902452E-4</v>
      </c>
    </row>
    <row r="25" spans="1:20">
      <c r="A25" s="176">
        <v>713</v>
      </c>
      <c r="B25" s="332" t="str">
        <f>+VLOOKUP($A25,Master!$D$22:$G$218,4,FALSE)</f>
        <v>Takse</v>
      </c>
      <c r="C25" s="333"/>
      <c r="D25" s="333"/>
      <c r="E25" s="333"/>
      <c r="F25" s="333"/>
      <c r="G25" s="201">
        <f>+INDEX(DataEx!$1:$1048576,MATCH('2015'!$A25,DataEx!$D:$D,0),MATCH('2015'!G$6,DataEx!$7:$7,0))</f>
        <v>686222.97000000009</v>
      </c>
      <c r="H25" s="201">
        <f>+INDEX(DataEx!$1:$1048576,MATCH('2015'!$A25,DataEx!$D:$D,0),MATCH('2015'!H$6,DataEx!$7:$7,0))</f>
        <v>0</v>
      </c>
      <c r="I25" s="201">
        <f>+INDEX(DataEx!$1:$1048576,MATCH('2015'!$A25,DataEx!$D:$D,0),MATCH('2015'!I$6,DataEx!$7:$7,0))</f>
        <v>0</v>
      </c>
      <c r="J25" s="201">
        <f>+INDEX(DataEx!$1:$1048576,MATCH('2015'!$A25,DataEx!$D:$D,0),MATCH('2015'!J$6,DataEx!$7:$7,0))</f>
        <v>0</v>
      </c>
      <c r="K25" s="201">
        <f>+INDEX(DataEx!$1:$1048576,MATCH('2015'!$A25,DataEx!$D:$D,0),MATCH('2015'!K$6,DataEx!$7:$7,0))</f>
        <v>0</v>
      </c>
      <c r="L25" s="201">
        <f>+INDEX(DataEx!$1:$1048576,MATCH('2015'!$A25,DataEx!$D:$D,0),MATCH('2015'!L$6,DataEx!$7:$7,0))</f>
        <v>0</v>
      </c>
      <c r="M25" s="201">
        <f>+INDEX(DataEx!$1:$1048576,MATCH('2015'!$A25,DataEx!$D:$D,0),MATCH('2015'!M$6,DataEx!$7:$7,0))</f>
        <v>0</v>
      </c>
      <c r="N25" s="201">
        <f>+INDEX(DataEx!$1:$1048576,MATCH('2015'!$A25,DataEx!$D:$D,0),MATCH('2015'!N$6,DataEx!$7:$7,0))</f>
        <v>0</v>
      </c>
      <c r="O25" s="201">
        <f>+INDEX(DataEx!$1:$1048576,MATCH('2015'!$A25,DataEx!$D:$D,0),MATCH('2015'!O$6,DataEx!$7:$7,0))</f>
        <v>0</v>
      </c>
      <c r="P25" s="201">
        <f>+INDEX(DataEx!$1:$1048576,MATCH('2015'!$A25,DataEx!$D:$D,0),MATCH('2015'!P$6,DataEx!$7:$7,0))</f>
        <v>0</v>
      </c>
      <c r="Q25" s="201">
        <f>+INDEX(DataEx!$1:$1048576,MATCH('2015'!$A25,DataEx!$D:$D,0),MATCH('2015'!Q$6,DataEx!$7:$7,0))</f>
        <v>0</v>
      </c>
      <c r="R25" s="275">
        <f>+INDEX(DataEx!$1:$1048576,MATCH('2015'!$A25,DataEx!$D:$D,0),MATCH('2015'!R$6,DataEx!$7:$7,0))</f>
        <v>0</v>
      </c>
      <c r="S25" s="273">
        <f t="shared" si="3"/>
        <v>686222.97000000009</v>
      </c>
      <c r="T25" s="274">
        <f t="shared" si="4"/>
        <v>1.9346573724274036E-4</v>
      </c>
    </row>
    <row r="26" spans="1:20">
      <c r="A26" s="176">
        <v>714</v>
      </c>
      <c r="B26" s="332" t="str">
        <f>+VLOOKUP($A26,Master!$D$22:$G$218,4,FALSE)</f>
        <v>Naknade</v>
      </c>
      <c r="C26" s="333"/>
      <c r="D26" s="333"/>
      <c r="E26" s="333"/>
      <c r="F26" s="333"/>
      <c r="G26" s="201">
        <f>+INDEX(DataEx!$1:$1048576,MATCH('2015'!$A26,DataEx!$D:$D,0),MATCH('2015'!G$6,DataEx!$7:$7,0))</f>
        <v>704766.22</v>
      </c>
      <c r="H26" s="201">
        <f>+INDEX(DataEx!$1:$1048576,MATCH('2015'!$A26,DataEx!$D:$D,0),MATCH('2015'!H$6,DataEx!$7:$7,0))</f>
        <v>0</v>
      </c>
      <c r="I26" s="201">
        <f>+INDEX(DataEx!$1:$1048576,MATCH('2015'!$A26,DataEx!$D:$D,0),MATCH('2015'!I$6,DataEx!$7:$7,0))</f>
        <v>0</v>
      </c>
      <c r="J26" s="201">
        <f>+INDEX(DataEx!$1:$1048576,MATCH('2015'!$A26,DataEx!$D:$D,0),MATCH('2015'!J$6,DataEx!$7:$7,0))</f>
        <v>0</v>
      </c>
      <c r="K26" s="201">
        <f>+INDEX(DataEx!$1:$1048576,MATCH('2015'!$A26,DataEx!$D:$D,0),MATCH('2015'!K$6,DataEx!$7:$7,0))</f>
        <v>0</v>
      </c>
      <c r="L26" s="201">
        <f>+INDEX(DataEx!$1:$1048576,MATCH('2015'!$A26,DataEx!$D:$D,0),MATCH('2015'!L$6,DataEx!$7:$7,0))</f>
        <v>0</v>
      </c>
      <c r="M26" s="201">
        <f>+INDEX(DataEx!$1:$1048576,MATCH('2015'!$A26,DataEx!$D:$D,0),MATCH('2015'!M$6,DataEx!$7:$7,0))</f>
        <v>0</v>
      </c>
      <c r="N26" s="201">
        <f>+INDEX(DataEx!$1:$1048576,MATCH('2015'!$A26,DataEx!$D:$D,0),MATCH('2015'!N$6,DataEx!$7:$7,0))</f>
        <v>0</v>
      </c>
      <c r="O26" s="201">
        <f>+INDEX(DataEx!$1:$1048576,MATCH('2015'!$A26,DataEx!$D:$D,0),MATCH('2015'!O$6,DataEx!$7:$7,0))</f>
        <v>0</v>
      </c>
      <c r="P26" s="201">
        <f>+INDEX(DataEx!$1:$1048576,MATCH('2015'!$A26,DataEx!$D:$D,0),MATCH('2015'!P$6,DataEx!$7:$7,0))</f>
        <v>0</v>
      </c>
      <c r="Q26" s="201">
        <f>+INDEX(DataEx!$1:$1048576,MATCH('2015'!$A26,DataEx!$D:$D,0),MATCH('2015'!Q$6,DataEx!$7:$7,0))</f>
        <v>0</v>
      </c>
      <c r="R26" s="275">
        <f>+INDEX(DataEx!$1:$1048576,MATCH('2015'!$A26,DataEx!$D:$D,0),MATCH('2015'!R$6,DataEx!$7:$7,0))</f>
        <v>0</v>
      </c>
      <c r="S26" s="273">
        <f t="shared" si="3"/>
        <v>704766.22</v>
      </c>
      <c r="T26" s="274">
        <f t="shared" si="4"/>
        <v>1.9869360586411051E-4</v>
      </c>
    </row>
    <row r="27" spans="1:20">
      <c r="A27" s="176">
        <v>715</v>
      </c>
      <c r="B27" s="332" t="str">
        <f>+VLOOKUP($A27,Master!$D$22:$G$218,4,FALSE)</f>
        <v>Ostali prihodi</v>
      </c>
      <c r="C27" s="333"/>
      <c r="D27" s="333"/>
      <c r="E27" s="333"/>
      <c r="F27" s="333"/>
      <c r="G27" s="201">
        <f>+INDEX(DataEx!$1:$1048576,MATCH('2015'!$A27,DataEx!$D:$D,0),MATCH('2015'!G$6,DataEx!$7:$7,0))</f>
        <v>1079000.2299999995</v>
      </c>
      <c r="H27" s="201">
        <f>+INDEX(DataEx!$1:$1048576,MATCH('2015'!$A27,DataEx!$D:$D,0),MATCH('2015'!H$6,DataEx!$7:$7,0))</f>
        <v>0</v>
      </c>
      <c r="I27" s="201">
        <f>+INDEX(DataEx!$1:$1048576,MATCH('2015'!$A27,DataEx!$D:$D,0),MATCH('2015'!I$6,DataEx!$7:$7,0))</f>
        <v>0</v>
      </c>
      <c r="J27" s="201">
        <f>+INDEX(DataEx!$1:$1048576,MATCH('2015'!$A27,DataEx!$D:$D,0),MATCH('2015'!J$6,DataEx!$7:$7,0))</f>
        <v>0</v>
      </c>
      <c r="K27" s="201">
        <f>+INDEX(DataEx!$1:$1048576,MATCH('2015'!$A27,DataEx!$D:$D,0),MATCH('2015'!K$6,DataEx!$7:$7,0))</f>
        <v>0</v>
      </c>
      <c r="L27" s="201">
        <f>+INDEX(DataEx!$1:$1048576,MATCH('2015'!$A27,DataEx!$D:$D,0),MATCH('2015'!L$6,DataEx!$7:$7,0))</f>
        <v>0</v>
      </c>
      <c r="M27" s="201">
        <f>+INDEX(DataEx!$1:$1048576,MATCH('2015'!$A27,DataEx!$D:$D,0),MATCH('2015'!M$6,DataEx!$7:$7,0))</f>
        <v>0</v>
      </c>
      <c r="N27" s="201">
        <f>+INDEX(DataEx!$1:$1048576,MATCH('2015'!$A27,DataEx!$D:$D,0),MATCH('2015'!N$6,DataEx!$7:$7,0))</f>
        <v>0</v>
      </c>
      <c r="O27" s="201">
        <f>+INDEX(DataEx!$1:$1048576,MATCH('2015'!$A27,DataEx!$D:$D,0),MATCH('2015'!O$6,DataEx!$7:$7,0))</f>
        <v>0</v>
      </c>
      <c r="P27" s="201">
        <f>+INDEX(DataEx!$1:$1048576,MATCH('2015'!$A27,DataEx!$D:$D,0),MATCH('2015'!P$6,DataEx!$7:$7,0))</f>
        <v>0</v>
      </c>
      <c r="Q27" s="201">
        <f>+INDEX(DataEx!$1:$1048576,MATCH('2015'!$A27,DataEx!$D:$D,0),MATCH('2015'!Q$6,DataEx!$7:$7,0))</f>
        <v>0</v>
      </c>
      <c r="R27" s="275">
        <f>+INDEX(DataEx!$1:$1048576,MATCH('2015'!$A27,DataEx!$D:$D,0),MATCH('2015'!R$6,DataEx!$7:$7,0))</f>
        <v>0</v>
      </c>
      <c r="S27" s="273">
        <f t="shared" si="3"/>
        <v>1079000.2299999995</v>
      </c>
      <c r="T27" s="274">
        <f t="shared" si="4"/>
        <v>3.0420079785734412E-4</v>
      </c>
    </row>
    <row r="28" spans="1:20">
      <c r="A28" s="176">
        <v>73</v>
      </c>
      <c r="B28" s="332" t="str">
        <f>+VLOOKUP($A28,Master!$D$22:$G$218,4,FALSE)</f>
        <v>Primici od otplate kredita i sredstva prenesena iz prethodne godine</v>
      </c>
      <c r="C28" s="333"/>
      <c r="D28" s="333"/>
      <c r="E28" s="333"/>
      <c r="F28" s="333"/>
      <c r="G28" s="201">
        <f>+INDEX(DataEx!$1:$1048576,MATCH('2015'!$A28,DataEx!$D:$D,0),MATCH('2015'!G$6,DataEx!$7:$7,0))</f>
        <v>444135.32</v>
      </c>
      <c r="H28" s="201">
        <f>+INDEX(DataEx!$1:$1048576,MATCH('2015'!$A28,DataEx!$D:$D,0),MATCH('2015'!H$6,DataEx!$7:$7,0))</f>
        <v>0</v>
      </c>
      <c r="I28" s="201">
        <f>+INDEX(DataEx!$1:$1048576,MATCH('2015'!$A28,DataEx!$D:$D,0),MATCH('2015'!I$6,DataEx!$7:$7,0))</f>
        <v>0</v>
      </c>
      <c r="J28" s="201">
        <f>+INDEX(DataEx!$1:$1048576,MATCH('2015'!$A28,DataEx!$D:$D,0),MATCH('2015'!J$6,DataEx!$7:$7,0))</f>
        <v>0</v>
      </c>
      <c r="K28" s="201">
        <f>+INDEX(DataEx!$1:$1048576,MATCH('2015'!$A28,DataEx!$D:$D,0),MATCH('2015'!K$6,DataEx!$7:$7,0))</f>
        <v>0</v>
      </c>
      <c r="L28" s="201">
        <f>+INDEX(DataEx!$1:$1048576,MATCH('2015'!$A28,DataEx!$D:$D,0),MATCH('2015'!L$6,DataEx!$7:$7,0))</f>
        <v>0</v>
      </c>
      <c r="M28" s="201">
        <f>+INDEX(DataEx!$1:$1048576,MATCH('2015'!$A28,DataEx!$D:$D,0),MATCH('2015'!M$6,DataEx!$7:$7,0))</f>
        <v>0</v>
      </c>
      <c r="N28" s="201">
        <f>+INDEX(DataEx!$1:$1048576,MATCH('2015'!$A28,DataEx!$D:$D,0),MATCH('2015'!N$6,DataEx!$7:$7,0))</f>
        <v>0</v>
      </c>
      <c r="O28" s="201">
        <f>+INDEX(DataEx!$1:$1048576,MATCH('2015'!$A28,DataEx!$D:$D,0),MATCH('2015'!O$6,DataEx!$7:$7,0))</f>
        <v>0</v>
      </c>
      <c r="P28" s="201">
        <f>+INDEX(DataEx!$1:$1048576,MATCH('2015'!$A28,DataEx!$D:$D,0),MATCH('2015'!P$6,DataEx!$7:$7,0))</f>
        <v>0</v>
      </c>
      <c r="Q28" s="201">
        <f>+INDEX(DataEx!$1:$1048576,MATCH('2015'!$A28,DataEx!$D:$D,0),MATCH('2015'!Q$6,DataEx!$7:$7,0))</f>
        <v>0</v>
      </c>
      <c r="R28" s="275">
        <f>+INDEX(DataEx!$1:$1048576,MATCH('2015'!$A28,DataEx!$D:$D,0),MATCH('2015'!R$6,DataEx!$7:$7,0))</f>
        <v>0</v>
      </c>
      <c r="S28" s="273">
        <f t="shared" si="3"/>
        <v>444135.32</v>
      </c>
      <c r="T28" s="274">
        <f t="shared" si="4"/>
        <v>1.2521435579362843E-4</v>
      </c>
    </row>
    <row r="29" spans="1:20" ht="13.5" thickBot="1">
      <c r="A29" s="176">
        <v>74</v>
      </c>
      <c r="B29" s="334" t="str">
        <f>+VLOOKUP($A29,Master!$D$22:$G$218,4,FALSE)</f>
        <v>Donacije i transferi</v>
      </c>
      <c r="C29" s="335"/>
      <c r="D29" s="335"/>
      <c r="E29" s="335"/>
      <c r="F29" s="335"/>
      <c r="G29" s="201">
        <f>+INDEX(DataEx!$1:$1048576,MATCH('2015'!$A29,DataEx!$D:$D,0),MATCH('2015'!G$6,DataEx!$7:$7,0))</f>
        <v>261888.06</v>
      </c>
      <c r="H29" s="201">
        <f>+INDEX(DataEx!$1:$1048576,MATCH('2015'!$A29,DataEx!$D:$D,0),MATCH('2015'!H$6,DataEx!$7:$7,0))</f>
        <v>0</v>
      </c>
      <c r="I29" s="201">
        <f>+INDEX(DataEx!$1:$1048576,MATCH('2015'!$A29,DataEx!$D:$D,0),MATCH('2015'!I$6,DataEx!$7:$7,0))</f>
        <v>0</v>
      </c>
      <c r="J29" s="201">
        <f>+INDEX(DataEx!$1:$1048576,MATCH('2015'!$A29,DataEx!$D:$D,0),MATCH('2015'!J$6,DataEx!$7:$7,0))</f>
        <v>0</v>
      </c>
      <c r="K29" s="201">
        <f>+INDEX(DataEx!$1:$1048576,MATCH('2015'!$A29,DataEx!$D:$D,0),MATCH('2015'!K$6,DataEx!$7:$7,0))</f>
        <v>0</v>
      </c>
      <c r="L29" s="201">
        <f>+INDEX(DataEx!$1:$1048576,MATCH('2015'!$A29,DataEx!$D:$D,0),MATCH('2015'!L$6,DataEx!$7:$7,0))</f>
        <v>0</v>
      </c>
      <c r="M29" s="201">
        <f>+INDEX(DataEx!$1:$1048576,MATCH('2015'!$A29,DataEx!$D:$D,0),MATCH('2015'!M$6,DataEx!$7:$7,0))</f>
        <v>0</v>
      </c>
      <c r="N29" s="201">
        <f>+INDEX(DataEx!$1:$1048576,MATCH('2015'!$A29,DataEx!$D:$D,0),MATCH('2015'!N$6,DataEx!$7:$7,0))</f>
        <v>0</v>
      </c>
      <c r="O29" s="201">
        <f>+INDEX(DataEx!$1:$1048576,MATCH('2015'!$A29,DataEx!$D:$D,0),MATCH('2015'!O$6,DataEx!$7:$7,0))</f>
        <v>0</v>
      </c>
      <c r="P29" s="201">
        <f>+INDEX(DataEx!$1:$1048576,MATCH('2015'!$A29,DataEx!$D:$D,0),MATCH('2015'!P$6,DataEx!$7:$7,0))</f>
        <v>0</v>
      </c>
      <c r="Q29" s="201">
        <f>+INDEX(DataEx!$1:$1048576,MATCH('2015'!$A29,DataEx!$D:$D,0),MATCH('2015'!Q$6,DataEx!$7:$7,0))</f>
        <v>0</v>
      </c>
      <c r="R29" s="275">
        <f>+INDEX(DataEx!$1:$1048576,MATCH('2015'!$A29,DataEx!$D:$D,0),MATCH('2015'!R$6,DataEx!$7:$7,0))</f>
        <v>0</v>
      </c>
      <c r="S29" s="276">
        <f t="shared" si="3"/>
        <v>261888.06</v>
      </c>
      <c r="T29" s="277">
        <f t="shared" si="4"/>
        <v>7.3833679165491962E-5</v>
      </c>
    </row>
    <row r="30" spans="1:20" ht="13.5" thickBot="1">
      <c r="A30" s="176">
        <v>4</v>
      </c>
      <c r="B30" s="320" t="str">
        <f>+VLOOKUP($A30,Master!$D$22:$G$218,4,FALSE)</f>
        <v>Budžetki izdaci</v>
      </c>
      <c r="C30" s="321"/>
      <c r="D30" s="321"/>
      <c r="E30" s="321"/>
      <c r="F30" s="321"/>
      <c r="G30" s="177">
        <f>+G32+G43+G49+SUM(G50:G54)</f>
        <v>92981449.820000008</v>
      </c>
      <c r="H30" s="177">
        <f t="shared" ref="H30:R30" si="5">+H32+H43+H49+SUM(H50:H54)</f>
        <v>0</v>
      </c>
      <c r="I30" s="177">
        <f t="shared" si="5"/>
        <v>0</v>
      </c>
      <c r="J30" s="177">
        <f t="shared" si="5"/>
        <v>0</v>
      </c>
      <c r="K30" s="177">
        <f t="shared" si="5"/>
        <v>0</v>
      </c>
      <c r="L30" s="177">
        <f t="shared" si="5"/>
        <v>0</v>
      </c>
      <c r="M30" s="177">
        <f t="shared" si="5"/>
        <v>0</v>
      </c>
      <c r="N30" s="177">
        <f t="shared" si="5"/>
        <v>0</v>
      </c>
      <c r="O30" s="177">
        <f t="shared" si="5"/>
        <v>0</v>
      </c>
      <c r="P30" s="177">
        <f t="shared" si="5"/>
        <v>0</v>
      </c>
      <c r="Q30" s="177">
        <f t="shared" si="5"/>
        <v>0</v>
      </c>
      <c r="R30" s="177">
        <f t="shared" si="5"/>
        <v>0</v>
      </c>
      <c r="S30" s="278">
        <f t="shared" si="3"/>
        <v>92981449.820000008</v>
      </c>
      <c r="T30" s="279">
        <f t="shared" si="4"/>
        <v>2.6214110465181847E-2</v>
      </c>
    </row>
    <row r="31" spans="1:20" ht="13.5" thickBot="1">
      <c r="A31" s="176">
        <v>41</v>
      </c>
      <c r="B31" s="336" t="str">
        <f>+VLOOKUP($A31,Master!$D$22:$G$218,4,FALSE)</f>
        <v>Tekući izdaci</v>
      </c>
      <c r="C31" s="337"/>
      <c r="D31" s="337"/>
      <c r="E31" s="337"/>
      <c r="F31" s="337"/>
      <c r="G31" s="207">
        <f>+G30-G50</f>
        <v>92768850.690000013</v>
      </c>
      <c r="H31" s="207">
        <f t="shared" ref="H31:R31" si="6">+H30-H50</f>
        <v>0</v>
      </c>
      <c r="I31" s="207">
        <f t="shared" si="6"/>
        <v>0</v>
      </c>
      <c r="J31" s="207">
        <f t="shared" si="6"/>
        <v>0</v>
      </c>
      <c r="K31" s="207">
        <f t="shared" si="6"/>
        <v>0</v>
      </c>
      <c r="L31" s="207">
        <f t="shared" si="6"/>
        <v>0</v>
      </c>
      <c r="M31" s="207">
        <f t="shared" si="6"/>
        <v>0</v>
      </c>
      <c r="N31" s="207">
        <f t="shared" si="6"/>
        <v>0</v>
      </c>
      <c r="O31" s="207">
        <f t="shared" si="6"/>
        <v>0</v>
      </c>
      <c r="P31" s="207">
        <f t="shared" si="6"/>
        <v>0</v>
      </c>
      <c r="Q31" s="207">
        <f t="shared" si="6"/>
        <v>0</v>
      </c>
      <c r="R31" s="207">
        <f t="shared" si="6"/>
        <v>0</v>
      </c>
      <c r="S31" s="280">
        <f t="shared" si="3"/>
        <v>92768850.690000013</v>
      </c>
      <c r="T31" s="281">
        <f t="shared" si="4"/>
        <v>2.6154172734705387E-2</v>
      </c>
    </row>
    <row r="32" spans="1:20">
      <c r="A32" s="176">
        <v>40</v>
      </c>
      <c r="B32" s="338" t="str">
        <f>+VLOOKUP($A32,Master!$D$22:$G$218,4,FALSE)</f>
        <v>Tekući budžetski izdaci</v>
      </c>
      <c r="C32" s="339"/>
      <c r="D32" s="339"/>
      <c r="E32" s="339"/>
      <c r="F32" s="339"/>
      <c r="G32" s="213">
        <f>+SUM(G33:G42)</f>
        <v>39976063.779999986</v>
      </c>
      <c r="H32" s="213">
        <f t="shared" ref="H32:R32" si="7">+SUM(H33:H42)</f>
        <v>0</v>
      </c>
      <c r="I32" s="213">
        <f t="shared" si="7"/>
        <v>0</v>
      </c>
      <c r="J32" s="213">
        <f t="shared" si="7"/>
        <v>0</v>
      </c>
      <c r="K32" s="213">
        <f t="shared" si="7"/>
        <v>0</v>
      </c>
      <c r="L32" s="213">
        <f t="shared" si="7"/>
        <v>0</v>
      </c>
      <c r="M32" s="213">
        <f t="shared" si="7"/>
        <v>0</v>
      </c>
      <c r="N32" s="213">
        <f t="shared" si="7"/>
        <v>0</v>
      </c>
      <c r="O32" s="213">
        <f t="shared" si="7"/>
        <v>0</v>
      </c>
      <c r="P32" s="213">
        <f t="shared" si="7"/>
        <v>0</v>
      </c>
      <c r="Q32" s="213">
        <f t="shared" si="7"/>
        <v>0</v>
      </c>
      <c r="R32" s="282">
        <f t="shared" si="7"/>
        <v>0</v>
      </c>
      <c r="S32" s="268">
        <f t="shared" si="3"/>
        <v>39976063.779999986</v>
      </c>
      <c r="T32" s="269">
        <f t="shared" si="4"/>
        <v>1.127038730758387E-2</v>
      </c>
    </row>
    <row r="33" spans="1:20">
      <c r="A33" s="176">
        <v>411</v>
      </c>
      <c r="B33" s="324" t="str">
        <f>+VLOOKUP($A33,Master!$D$22:$G$218,4,FALSE)</f>
        <v>Bruto zarade i doprinosi na teret poslodavca</v>
      </c>
      <c r="C33" s="325"/>
      <c r="D33" s="325"/>
      <c r="E33" s="325"/>
      <c r="F33" s="325"/>
      <c r="G33" s="189">
        <f>+INDEX(DataEx!$1:$1048576,MATCH('2015'!$A33,DataEx!$D:$D,0),MATCH('2015'!G$6,DataEx!$7:$7,0))</f>
        <v>31311233.129999995</v>
      </c>
      <c r="H33" s="189">
        <f>+INDEX(DataEx!$1:$1048576,MATCH('2015'!$A33,DataEx!$D:$D,0),MATCH('2015'!H$6,DataEx!$7:$7,0))</f>
        <v>0</v>
      </c>
      <c r="I33" s="189">
        <f>+INDEX(DataEx!$1:$1048576,MATCH('2015'!$A33,DataEx!$D:$D,0),MATCH('2015'!I$6,DataEx!$7:$7,0))</f>
        <v>0</v>
      </c>
      <c r="J33" s="189">
        <f>+INDEX(DataEx!$1:$1048576,MATCH('2015'!$A33,DataEx!$D:$D,0),MATCH('2015'!J$6,DataEx!$7:$7,0))</f>
        <v>0</v>
      </c>
      <c r="K33" s="189">
        <f>+INDEX(DataEx!$1:$1048576,MATCH('2015'!$A33,DataEx!$D:$D,0),MATCH('2015'!K$6,DataEx!$7:$7,0))</f>
        <v>0</v>
      </c>
      <c r="L33" s="189">
        <f>+INDEX(DataEx!$1:$1048576,MATCH('2015'!$A33,DataEx!$D:$D,0),MATCH('2015'!L$6,DataEx!$7:$7,0))</f>
        <v>0</v>
      </c>
      <c r="M33" s="189">
        <f>+INDEX(DataEx!$1:$1048576,MATCH('2015'!$A33,DataEx!$D:$D,0),MATCH('2015'!M$6,DataEx!$7:$7,0))</f>
        <v>0</v>
      </c>
      <c r="N33" s="189">
        <f>+INDEX(DataEx!$1:$1048576,MATCH('2015'!$A33,DataEx!$D:$D,0),MATCH('2015'!N$6,DataEx!$7:$7,0))</f>
        <v>0</v>
      </c>
      <c r="O33" s="189">
        <f>+INDEX(DataEx!$1:$1048576,MATCH('2015'!$A33,DataEx!$D:$D,0),MATCH('2015'!O$6,DataEx!$7:$7,0))</f>
        <v>0</v>
      </c>
      <c r="P33" s="189">
        <f>+INDEX(DataEx!$1:$1048576,MATCH('2015'!$A33,DataEx!$D:$D,0),MATCH('2015'!P$6,DataEx!$7:$7,0))</f>
        <v>0</v>
      </c>
      <c r="Q33" s="189">
        <f>+INDEX(DataEx!$1:$1048576,MATCH('2015'!$A33,DataEx!$D:$D,0),MATCH('2015'!Q$6,DataEx!$7:$7,0))</f>
        <v>0</v>
      </c>
      <c r="R33" s="189">
        <f>+INDEX(DataEx!$1:$1048576,MATCH('2015'!$A33,DataEx!$D:$D,0),MATCH('2015'!R$6,DataEx!$7:$7,0))</f>
        <v>0</v>
      </c>
      <c r="S33" s="270">
        <f t="shared" si="3"/>
        <v>31311233.129999995</v>
      </c>
      <c r="T33" s="271">
        <f t="shared" si="4"/>
        <v>8.8275255511700013E-3</v>
      </c>
    </row>
    <row r="34" spans="1:20">
      <c r="A34" s="176">
        <v>412</v>
      </c>
      <c r="B34" s="324" t="str">
        <f>+VLOOKUP($A34,Master!$D$22:$G$218,4,FALSE)</f>
        <v>Ostala lična primanja</v>
      </c>
      <c r="C34" s="325"/>
      <c r="D34" s="325"/>
      <c r="E34" s="325"/>
      <c r="F34" s="325"/>
      <c r="G34" s="189">
        <f>+INDEX(DataEx!$1:$1048576,MATCH('2015'!$A34,DataEx!$D:$D,0),MATCH('2015'!G$6,DataEx!$7:$7,0))</f>
        <v>328535.11000000004</v>
      </c>
      <c r="H34" s="189">
        <f>+INDEX(DataEx!$1:$1048576,MATCH('2015'!$A34,DataEx!$D:$D,0),MATCH('2015'!H$6,DataEx!$7:$7,0))</f>
        <v>0</v>
      </c>
      <c r="I34" s="189">
        <f>+INDEX(DataEx!$1:$1048576,MATCH('2015'!$A34,DataEx!$D:$D,0),MATCH('2015'!I$6,DataEx!$7:$7,0))</f>
        <v>0</v>
      </c>
      <c r="J34" s="189">
        <f>+INDEX(DataEx!$1:$1048576,MATCH('2015'!$A34,DataEx!$D:$D,0),MATCH('2015'!J$6,DataEx!$7:$7,0))</f>
        <v>0</v>
      </c>
      <c r="K34" s="189">
        <f>+INDEX(DataEx!$1:$1048576,MATCH('2015'!$A34,DataEx!$D:$D,0),MATCH('2015'!K$6,DataEx!$7:$7,0))</f>
        <v>0</v>
      </c>
      <c r="L34" s="189">
        <f>+INDEX(DataEx!$1:$1048576,MATCH('2015'!$A34,DataEx!$D:$D,0),MATCH('2015'!L$6,DataEx!$7:$7,0))</f>
        <v>0</v>
      </c>
      <c r="M34" s="189">
        <f>+INDEX(DataEx!$1:$1048576,MATCH('2015'!$A34,DataEx!$D:$D,0),MATCH('2015'!M$6,DataEx!$7:$7,0))</f>
        <v>0</v>
      </c>
      <c r="N34" s="189">
        <f>+INDEX(DataEx!$1:$1048576,MATCH('2015'!$A34,DataEx!$D:$D,0),MATCH('2015'!N$6,DataEx!$7:$7,0))</f>
        <v>0</v>
      </c>
      <c r="O34" s="189">
        <f>+INDEX(DataEx!$1:$1048576,MATCH('2015'!$A34,DataEx!$D:$D,0),MATCH('2015'!O$6,DataEx!$7:$7,0))</f>
        <v>0</v>
      </c>
      <c r="P34" s="189">
        <f>+INDEX(DataEx!$1:$1048576,MATCH('2015'!$A34,DataEx!$D:$D,0),MATCH('2015'!P$6,DataEx!$7:$7,0))</f>
        <v>0</v>
      </c>
      <c r="Q34" s="189">
        <f>+INDEX(DataEx!$1:$1048576,MATCH('2015'!$A34,DataEx!$D:$D,0),MATCH('2015'!Q$6,DataEx!$7:$7,0))</f>
        <v>0</v>
      </c>
      <c r="R34" s="189">
        <f>+INDEX(DataEx!$1:$1048576,MATCH('2015'!$A34,DataEx!$D:$D,0),MATCH('2015'!R$6,DataEx!$7:$7,0))</f>
        <v>0</v>
      </c>
      <c r="S34" s="270">
        <f t="shared" si="3"/>
        <v>328535.11000000004</v>
      </c>
      <c r="T34" s="271">
        <f t="shared" si="4"/>
        <v>9.2623374682830576E-5</v>
      </c>
    </row>
    <row r="35" spans="1:20">
      <c r="A35" s="176">
        <v>413</v>
      </c>
      <c r="B35" s="324" t="str">
        <f>+VLOOKUP($A35,Master!$D$22:$G$218,4,FALSE)</f>
        <v>Rashodi za materijal</v>
      </c>
      <c r="C35" s="325"/>
      <c r="D35" s="325"/>
      <c r="E35" s="325"/>
      <c r="F35" s="325"/>
      <c r="G35" s="189">
        <f>+INDEX(DataEx!$1:$1048576,MATCH('2015'!$A35,DataEx!$D:$D,0),MATCH('2015'!G$6,DataEx!$7:$7,0))</f>
        <v>641443.39</v>
      </c>
      <c r="H35" s="189">
        <f>+INDEX(DataEx!$1:$1048576,MATCH('2015'!$A35,DataEx!$D:$D,0),MATCH('2015'!H$6,DataEx!$7:$7,0))</f>
        <v>0</v>
      </c>
      <c r="I35" s="189">
        <f>+INDEX(DataEx!$1:$1048576,MATCH('2015'!$A35,DataEx!$D:$D,0),MATCH('2015'!I$6,DataEx!$7:$7,0))</f>
        <v>0</v>
      </c>
      <c r="J35" s="189">
        <f>+INDEX(DataEx!$1:$1048576,MATCH('2015'!$A35,DataEx!$D:$D,0),MATCH('2015'!J$6,DataEx!$7:$7,0))</f>
        <v>0</v>
      </c>
      <c r="K35" s="189">
        <f>+INDEX(DataEx!$1:$1048576,MATCH('2015'!$A35,DataEx!$D:$D,0),MATCH('2015'!K$6,DataEx!$7:$7,0))</f>
        <v>0</v>
      </c>
      <c r="L35" s="189">
        <f>+INDEX(DataEx!$1:$1048576,MATCH('2015'!$A35,DataEx!$D:$D,0),MATCH('2015'!L$6,DataEx!$7:$7,0))</f>
        <v>0</v>
      </c>
      <c r="M35" s="189">
        <f>+INDEX(DataEx!$1:$1048576,MATCH('2015'!$A35,DataEx!$D:$D,0),MATCH('2015'!M$6,DataEx!$7:$7,0))</f>
        <v>0</v>
      </c>
      <c r="N35" s="189">
        <f>+INDEX(DataEx!$1:$1048576,MATCH('2015'!$A35,DataEx!$D:$D,0),MATCH('2015'!N$6,DataEx!$7:$7,0))</f>
        <v>0</v>
      </c>
      <c r="O35" s="189">
        <f>+INDEX(DataEx!$1:$1048576,MATCH('2015'!$A35,DataEx!$D:$D,0),MATCH('2015'!O$6,DataEx!$7:$7,0))</f>
        <v>0</v>
      </c>
      <c r="P35" s="189">
        <f>+INDEX(DataEx!$1:$1048576,MATCH('2015'!$A35,DataEx!$D:$D,0),MATCH('2015'!P$6,DataEx!$7:$7,0))</f>
        <v>0</v>
      </c>
      <c r="Q35" s="189">
        <f>+INDEX(DataEx!$1:$1048576,MATCH('2015'!$A35,DataEx!$D:$D,0),MATCH('2015'!Q$6,DataEx!$7:$7,0))</f>
        <v>0</v>
      </c>
      <c r="R35" s="189">
        <f>+INDEX(DataEx!$1:$1048576,MATCH('2015'!$A35,DataEx!$D:$D,0),MATCH('2015'!R$6,DataEx!$7:$7,0))</f>
        <v>0</v>
      </c>
      <c r="S35" s="270">
        <f t="shared" si="3"/>
        <v>641443.39</v>
      </c>
      <c r="T35" s="271">
        <f t="shared" si="4"/>
        <v>1.8084110234000564E-4</v>
      </c>
    </row>
    <row r="36" spans="1:20">
      <c r="A36" s="176">
        <v>414</v>
      </c>
      <c r="B36" s="324" t="str">
        <f>+VLOOKUP($A36,Master!$D$22:$G$218,4,FALSE)</f>
        <v>Rashodi za usluge</v>
      </c>
      <c r="C36" s="325"/>
      <c r="D36" s="325"/>
      <c r="E36" s="325"/>
      <c r="F36" s="325"/>
      <c r="G36" s="189">
        <f>+INDEX(DataEx!$1:$1048576,MATCH('2015'!$A36,DataEx!$D:$D,0),MATCH('2015'!G$6,DataEx!$7:$7,0))</f>
        <v>1667242.58</v>
      </c>
      <c r="H36" s="189">
        <f>+INDEX(DataEx!$1:$1048576,MATCH('2015'!$A36,DataEx!$D:$D,0),MATCH('2015'!H$6,DataEx!$7:$7,0))</f>
        <v>0</v>
      </c>
      <c r="I36" s="189">
        <f>+INDEX(DataEx!$1:$1048576,MATCH('2015'!$A36,DataEx!$D:$D,0),MATCH('2015'!I$6,DataEx!$7:$7,0))</f>
        <v>0</v>
      </c>
      <c r="J36" s="189">
        <f>+INDEX(DataEx!$1:$1048576,MATCH('2015'!$A36,DataEx!$D:$D,0),MATCH('2015'!J$6,DataEx!$7:$7,0))</f>
        <v>0</v>
      </c>
      <c r="K36" s="189">
        <f>+INDEX(DataEx!$1:$1048576,MATCH('2015'!$A36,DataEx!$D:$D,0),MATCH('2015'!K$6,DataEx!$7:$7,0))</f>
        <v>0</v>
      </c>
      <c r="L36" s="189">
        <f>+INDEX(DataEx!$1:$1048576,MATCH('2015'!$A36,DataEx!$D:$D,0),MATCH('2015'!L$6,DataEx!$7:$7,0))</f>
        <v>0</v>
      </c>
      <c r="M36" s="189">
        <f>+INDEX(DataEx!$1:$1048576,MATCH('2015'!$A36,DataEx!$D:$D,0),MATCH('2015'!M$6,DataEx!$7:$7,0))</f>
        <v>0</v>
      </c>
      <c r="N36" s="189">
        <f>+INDEX(DataEx!$1:$1048576,MATCH('2015'!$A36,DataEx!$D:$D,0),MATCH('2015'!N$6,DataEx!$7:$7,0))</f>
        <v>0</v>
      </c>
      <c r="O36" s="189">
        <f>+INDEX(DataEx!$1:$1048576,MATCH('2015'!$A36,DataEx!$D:$D,0),MATCH('2015'!O$6,DataEx!$7:$7,0))</f>
        <v>0</v>
      </c>
      <c r="P36" s="189">
        <f>+INDEX(DataEx!$1:$1048576,MATCH('2015'!$A36,DataEx!$D:$D,0),MATCH('2015'!P$6,DataEx!$7:$7,0))</f>
        <v>0</v>
      </c>
      <c r="Q36" s="189">
        <f>+INDEX(DataEx!$1:$1048576,MATCH('2015'!$A36,DataEx!$D:$D,0),MATCH('2015'!Q$6,DataEx!$7:$7,0))</f>
        <v>0</v>
      </c>
      <c r="R36" s="189">
        <f>+INDEX(DataEx!$1:$1048576,MATCH('2015'!$A36,DataEx!$D:$D,0),MATCH('2015'!R$6,DataEx!$7:$7,0))</f>
        <v>0</v>
      </c>
      <c r="S36" s="270">
        <f t="shared" si="3"/>
        <v>1667242.58</v>
      </c>
      <c r="T36" s="271">
        <f t="shared" si="4"/>
        <v>4.7004301663377504E-4</v>
      </c>
    </row>
    <row r="37" spans="1:20">
      <c r="A37" s="176">
        <v>415</v>
      </c>
      <c r="B37" s="324" t="str">
        <f>+VLOOKUP($A37,Master!$D$22:$G$218,4,FALSE)</f>
        <v>Rashodi za tekuće održavanje</v>
      </c>
      <c r="C37" s="325"/>
      <c r="D37" s="325"/>
      <c r="E37" s="325"/>
      <c r="F37" s="325"/>
      <c r="G37" s="189">
        <f>+INDEX(DataEx!$1:$1048576,MATCH('2015'!$A37,DataEx!$D:$D,0),MATCH('2015'!G$6,DataEx!$7:$7,0))</f>
        <v>605572.42000000004</v>
      </c>
      <c r="H37" s="189">
        <f>+INDEX(DataEx!$1:$1048576,MATCH('2015'!$A37,DataEx!$D:$D,0),MATCH('2015'!H$6,DataEx!$7:$7,0))</f>
        <v>0</v>
      </c>
      <c r="I37" s="189">
        <f>+INDEX(DataEx!$1:$1048576,MATCH('2015'!$A37,DataEx!$D:$D,0),MATCH('2015'!I$6,DataEx!$7:$7,0))</f>
        <v>0</v>
      </c>
      <c r="J37" s="189">
        <f>+INDEX(DataEx!$1:$1048576,MATCH('2015'!$A37,DataEx!$D:$D,0),MATCH('2015'!J$6,DataEx!$7:$7,0))</f>
        <v>0</v>
      </c>
      <c r="K37" s="189">
        <f>+INDEX(DataEx!$1:$1048576,MATCH('2015'!$A37,DataEx!$D:$D,0),MATCH('2015'!K$6,DataEx!$7:$7,0))</f>
        <v>0</v>
      </c>
      <c r="L37" s="189">
        <f>+INDEX(DataEx!$1:$1048576,MATCH('2015'!$A37,DataEx!$D:$D,0),MATCH('2015'!L$6,DataEx!$7:$7,0))</f>
        <v>0</v>
      </c>
      <c r="M37" s="189">
        <f>+INDEX(DataEx!$1:$1048576,MATCH('2015'!$A37,DataEx!$D:$D,0),MATCH('2015'!M$6,DataEx!$7:$7,0))</f>
        <v>0</v>
      </c>
      <c r="N37" s="189">
        <f>+INDEX(DataEx!$1:$1048576,MATCH('2015'!$A37,DataEx!$D:$D,0),MATCH('2015'!N$6,DataEx!$7:$7,0))</f>
        <v>0</v>
      </c>
      <c r="O37" s="189">
        <f>+INDEX(DataEx!$1:$1048576,MATCH('2015'!$A37,DataEx!$D:$D,0),MATCH('2015'!O$6,DataEx!$7:$7,0))</f>
        <v>0</v>
      </c>
      <c r="P37" s="189">
        <f>+INDEX(DataEx!$1:$1048576,MATCH('2015'!$A37,DataEx!$D:$D,0),MATCH('2015'!P$6,DataEx!$7:$7,0))</f>
        <v>0</v>
      </c>
      <c r="Q37" s="189">
        <f>+INDEX(DataEx!$1:$1048576,MATCH('2015'!$A37,DataEx!$D:$D,0),MATCH('2015'!Q$6,DataEx!$7:$7,0))</f>
        <v>0</v>
      </c>
      <c r="R37" s="189">
        <f>+INDEX(DataEx!$1:$1048576,MATCH('2015'!$A37,DataEx!$D:$D,0),MATCH('2015'!R$6,DataEx!$7:$7,0))</f>
        <v>0</v>
      </c>
      <c r="S37" s="270">
        <f t="shared" si="3"/>
        <v>605572.42000000004</v>
      </c>
      <c r="T37" s="271">
        <f t="shared" si="4"/>
        <v>1.707280575133916E-4</v>
      </c>
    </row>
    <row r="38" spans="1:20">
      <c r="A38" s="176">
        <v>416</v>
      </c>
      <c r="B38" s="324" t="str">
        <f>+VLOOKUP($A38,Master!$D$22:$G$218,4,FALSE)</f>
        <v>Kamate</v>
      </c>
      <c r="C38" s="325"/>
      <c r="D38" s="325"/>
      <c r="E38" s="325"/>
      <c r="F38" s="325"/>
      <c r="G38" s="189">
        <f>+INDEX(DataEx!$1:$1048576,MATCH('2015'!$A38,DataEx!$D:$D,0),MATCH('2015'!G$6,DataEx!$7:$7,0))</f>
        <v>2231451.0099999998</v>
      </c>
      <c r="H38" s="189">
        <f>+INDEX(DataEx!$1:$1048576,MATCH('2015'!$A38,DataEx!$D:$D,0),MATCH('2015'!H$6,DataEx!$7:$7,0))</f>
        <v>0</v>
      </c>
      <c r="I38" s="189">
        <f>+INDEX(DataEx!$1:$1048576,MATCH('2015'!$A38,DataEx!$D:$D,0),MATCH('2015'!I$6,DataEx!$7:$7,0))</f>
        <v>0</v>
      </c>
      <c r="J38" s="189">
        <f>+INDEX(DataEx!$1:$1048576,MATCH('2015'!$A38,DataEx!$D:$D,0),MATCH('2015'!J$6,DataEx!$7:$7,0))</f>
        <v>0</v>
      </c>
      <c r="K38" s="189">
        <f>+INDEX(DataEx!$1:$1048576,MATCH('2015'!$A38,DataEx!$D:$D,0),MATCH('2015'!K$6,DataEx!$7:$7,0))</f>
        <v>0</v>
      </c>
      <c r="L38" s="189">
        <f>+INDEX(DataEx!$1:$1048576,MATCH('2015'!$A38,DataEx!$D:$D,0),MATCH('2015'!L$6,DataEx!$7:$7,0))</f>
        <v>0</v>
      </c>
      <c r="M38" s="189">
        <f>+INDEX(DataEx!$1:$1048576,MATCH('2015'!$A38,DataEx!$D:$D,0),MATCH('2015'!M$6,DataEx!$7:$7,0))</f>
        <v>0</v>
      </c>
      <c r="N38" s="189">
        <f>+INDEX(DataEx!$1:$1048576,MATCH('2015'!$A38,DataEx!$D:$D,0),MATCH('2015'!N$6,DataEx!$7:$7,0))</f>
        <v>0</v>
      </c>
      <c r="O38" s="189">
        <f>+INDEX(DataEx!$1:$1048576,MATCH('2015'!$A38,DataEx!$D:$D,0),MATCH('2015'!O$6,DataEx!$7:$7,0))</f>
        <v>0</v>
      </c>
      <c r="P38" s="189">
        <f>+INDEX(DataEx!$1:$1048576,MATCH('2015'!$A38,DataEx!$D:$D,0),MATCH('2015'!P$6,DataEx!$7:$7,0))</f>
        <v>0</v>
      </c>
      <c r="Q38" s="189">
        <f>+INDEX(DataEx!$1:$1048576,MATCH('2015'!$A38,DataEx!$D:$D,0),MATCH('2015'!Q$6,DataEx!$7:$7,0))</f>
        <v>0</v>
      </c>
      <c r="R38" s="189">
        <f>+INDEX(DataEx!$1:$1048576,MATCH('2015'!$A38,DataEx!$D:$D,0),MATCH('2015'!R$6,DataEx!$7:$7,0))</f>
        <v>0</v>
      </c>
      <c r="S38" s="270">
        <f t="shared" si="3"/>
        <v>2231451.0099999998</v>
      </c>
      <c r="T38" s="271">
        <f t="shared" si="4"/>
        <v>6.2910939103467717E-4</v>
      </c>
    </row>
    <row r="39" spans="1:20">
      <c r="A39" s="176">
        <v>417</v>
      </c>
      <c r="B39" s="324" t="str">
        <f>+VLOOKUP($A39,Master!$D$22:$G$218,4,FALSE)</f>
        <v>Renta</v>
      </c>
      <c r="C39" s="325"/>
      <c r="D39" s="325"/>
      <c r="E39" s="325"/>
      <c r="F39" s="325"/>
      <c r="G39" s="189">
        <f>+INDEX(DataEx!$1:$1048576,MATCH('2015'!$A39,DataEx!$D:$D,0),MATCH('2015'!G$6,DataEx!$7:$7,0))</f>
        <v>1031507.4999999999</v>
      </c>
      <c r="H39" s="189">
        <f>+INDEX(DataEx!$1:$1048576,MATCH('2015'!$A39,DataEx!$D:$D,0),MATCH('2015'!H$6,DataEx!$7:$7,0))</f>
        <v>0</v>
      </c>
      <c r="I39" s="189">
        <f>+INDEX(DataEx!$1:$1048576,MATCH('2015'!$A39,DataEx!$D:$D,0),MATCH('2015'!I$6,DataEx!$7:$7,0))</f>
        <v>0</v>
      </c>
      <c r="J39" s="189">
        <f>+INDEX(DataEx!$1:$1048576,MATCH('2015'!$A39,DataEx!$D:$D,0),MATCH('2015'!J$6,DataEx!$7:$7,0))</f>
        <v>0</v>
      </c>
      <c r="K39" s="189">
        <f>+INDEX(DataEx!$1:$1048576,MATCH('2015'!$A39,DataEx!$D:$D,0),MATCH('2015'!K$6,DataEx!$7:$7,0))</f>
        <v>0</v>
      </c>
      <c r="L39" s="189">
        <f>+INDEX(DataEx!$1:$1048576,MATCH('2015'!$A39,DataEx!$D:$D,0),MATCH('2015'!L$6,DataEx!$7:$7,0))</f>
        <v>0</v>
      </c>
      <c r="M39" s="189">
        <f>+INDEX(DataEx!$1:$1048576,MATCH('2015'!$A39,DataEx!$D:$D,0),MATCH('2015'!M$6,DataEx!$7:$7,0))</f>
        <v>0</v>
      </c>
      <c r="N39" s="189">
        <f>+INDEX(DataEx!$1:$1048576,MATCH('2015'!$A39,DataEx!$D:$D,0),MATCH('2015'!N$6,DataEx!$7:$7,0))</f>
        <v>0</v>
      </c>
      <c r="O39" s="189">
        <f>+INDEX(DataEx!$1:$1048576,MATCH('2015'!$A39,DataEx!$D:$D,0),MATCH('2015'!O$6,DataEx!$7:$7,0))</f>
        <v>0</v>
      </c>
      <c r="P39" s="189">
        <f>+INDEX(DataEx!$1:$1048576,MATCH('2015'!$A39,DataEx!$D:$D,0),MATCH('2015'!P$6,DataEx!$7:$7,0))</f>
        <v>0</v>
      </c>
      <c r="Q39" s="189">
        <f>+INDEX(DataEx!$1:$1048576,MATCH('2015'!$A39,DataEx!$D:$D,0),MATCH('2015'!Q$6,DataEx!$7:$7,0))</f>
        <v>0</v>
      </c>
      <c r="R39" s="189">
        <f>+INDEX(DataEx!$1:$1048576,MATCH('2015'!$A39,DataEx!$D:$D,0),MATCH('2015'!R$6,DataEx!$7:$7,0))</f>
        <v>0</v>
      </c>
      <c r="S39" s="270">
        <f t="shared" si="3"/>
        <v>1031507.4999999999</v>
      </c>
      <c r="T39" s="271">
        <f t="shared" si="4"/>
        <v>2.908112489427685E-4</v>
      </c>
    </row>
    <row r="40" spans="1:20">
      <c r="A40" s="176">
        <v>418</v>
      </c>
      <c r="B40" s="324" t="str">
        <f>+VLOOKUP($A40,Master!$D$22:$G$218,4,FALSE)</f>
        <v>Subvencije</v>
      </c>
      <c r="C40" s="325"/>
      <c r="D40" s="325"/>
      <c r="E40" s="325"/>
      <c r="F40" s="325"/>
      <c r="G40" s="189">
        <f>+INDEX(DataEx!$1:$1048576,MATCH('2015'!$A40,DataEx!$D:$D,0),MATCH('2015'!G$6,DataEx!$7:$7,0))</f>
        <v>1086971.1499999999</v>
      </c>
      <c r="H40" s="189">
        <f>+INDEX(DataEx!$1:$1048576,MATCH('2015'!$A40,DataEx!$D:$D,0),MATCH('2015'!H$6,DataEx!$7:$7,0))</f>
        <v>0</v>
      </c>
      <c r="I40" s="189">
        <f>+INDEX(DataEx!$1:$1048576,MATCH('2015'!$A40,DataEx!$D:$D,0),MATCH('2015'!I$6,DataEx!$7:$7,0))</f>
        <v>0</v>
      </c>
      <c r="J40" s="189">
        <f>+INDEX(DataEx!$1:$1048576,MATCH('2015'!$A40,DataEx!$D:$D,0),MATCH('2015'!J$6,DataEx!$7:$7,0))</f>
        <v>0</v>
      </c>
      <c r="K40" s="189">
        <f>+INDEX(DataEx!$1:$1048576,MATCH('2015'!$A40,DataEx!$D:$D,0),MATCH('2015'!K$6,DataEx!$7:$7,0))</f>
        <v>0</v>
      </c>
      <c r="L40" s="189">
        <f>+INDEX(DataEx!$1:$1048576,MATCH('2015'!$A40,DataEx!$D:$D,0),MATCH('2015'!L$6,DataEx!$7:$7,0))</f>
        <v>0</v>
      </c>
      <c r="M40" s="189">
        <f>+INDEX(DataEx!$1:$1048576,MATCH('2015'!$A40,DataEx!$D:$D,0),MATCH('2015'!M$6,DataEx!$7:$7,0))</f>
        <v>0</v>
      </c>
      <c r="N40" s="189">
        <f>+INDEX(DataEx!$1:$1048576,MATCH('2015'!$A40,DataEx!$D:$D,0),MATCH('2015'!N$6,DataEx!$7:$7,0))</f>
        <v>0</v>
      </c>
      <c r="O40" s="189">
        <f>+INDEX(DataEx!$1:$1048576,MATCH('2015'!$A40,DataEx!$D:$D,0),MATCH('2015'!O$6,DataEx!$7:$7,0))</f>
        <v>0</v>
      </c>
      <c r="P40" s="189">
        <f>+INDEX(DataEx!$1:$1048576,MATCH('2015'!$A40,DataEx!$D:$D,0),MATCH('2015'!P$6,DataEx!$7:$7,0))</f>
        <v>0</v>
      </c>
      <c r="Q40" s="189">
        <f>+INDEX(DataEx!$1:$1048576,MATCH('2015'!$A40,DataEx!$D:$D,0),MATCH('2015'!Q$6,DataEx!$7:$7,0))</f>
        <v>0</v>
      </c>
      <c r="R40" s="189">
        <f>+INDEX(DataEx!$1:$1048576,MATCH('2015'!$A40,DataEx!$D:$D,0),MATCH('2015'!R$6,DataEx!$7:$7,0))</f>
        <v>0</v>
      </c>
      <c r="S40" s="270">
        <f t="shared" si="3"/>
        <v>1086971.1499999999</v>
      </c>
      <c r="T40" s="271">
        <f t="shared" si="4"/>
        <v>3.0644802650126865E-4</v>
      </c>
    </row>
    <row r="41" spans="1:20">
      <c r="A41" s="176">
        <v>419</v>
      </c>
      <c r="B41" s="324" t="str">
        <f>+VLOOKUP($A41,Master!$D$22:$G$218,4,FALSE)</f>
        <v>Ostali izdaci</v>
      </c>
      <c r="C41" s="325"/>
      <c r="D41" s="325"/>
      <c r="E41" s="325"/>
      <c r="F41" s="325"/>
      <c r="G41" s="189">
        <f>+INDEX(DataEx!$1:$1048576,MATCH('2015'!$A41,DataEx!$D:$D,0),MATCH('2015'!G$6,DataEx!$7:$7,0))</f>
        <v>1010384.4799999997</v>
      </c>
      <c r="H41" s="189">
        <f>+INDEX(DataEx!$1:$1048576,MATCH('2015'!$A41,DataEx!$D:$D,0),MATCH('2015'!H$6,DataEx!$7:$7,0))</f>
        <v>0</v>
      </c>
      <c r="I41" s="189">
        <f>+INDEX(DataEx!$1:$1048576,MATCH('2015'!$A41,DataEx!$D:$D,0),MATCH('2015'!I$6,DataEx!$7:$7,0))</f>
        <v>0</v>
      </c>
      <c r="J41" s="189">
        <f>+INDEX(DataEx!$1:$1048576,MATCH('2015'!$A41,DataEx!$D:$D,0),MATCH('2015'!J$6,DataEx!$7:$7,0))</f>
        <v>0</v>
      </c>
      <c r="K41" s="189">
        <f>+INDEX(DataEx!$1:$1048576,MATCH('2015'!$A41,DataEx!$D:$D,0),MATCH('2015'!K$6,DataEx!$7:$7,0))</f>
        <v>0</v>
      </c>
      <c r="L41" s="189">
        <f>+INDEX(DataEx!$1:$1048576,MATCH('2015'!$A41,DataEx!$D:$D,0),MATCH('2015'!L$6,DataEx!$7:$7,0))</f>
        <v>0</v>
      </c>
      <c r="M41" s="189">
        <f>+INDEX(DataEx!$1:$1048576,MATCH('2015'!$A41,DataEx!$D:$D,0),MATCH('2015'!M$6,DataEx!$7:$7,0))</f>
        <v>0</v>
      </c>
      <c r="N41" s="189">
        <f>+INDEX(DataEx!$1:$1048576,MATCH('2015'!$A41,DataEx!$D:$D,0),MATCH('2015'!N$6,DataEx!$7:$7,0))</f>
        <v>0</v>
      </c>
      <c r="O41" s="189">
        <f>+INDEX(DataEx!$1:$1048576,MATCH('2015'!$A41,DataEx!$D:$D,0),MATCH('2015'!O$6,DataEx!$7:$7,0))</f>
        <v>0</v>
      </c>
      <c r="P41" s="189">
        <f>+INDEX(DataEx!$1:$1048576,MATCH('2015'!$A41,DataEx!$D:$D,0),MATCH('2015'!P$6,DataEx!$7:$7,0))</f>
        <v>0</v>
      </c>
      <c r="Q41" s="189">
        <f>+INDEX(DataEx!$1:$1048576,MATCH('2015'!$A41,DataEx!$D:$D,0),MATCH('2015'!Q$6,DataEx!$7:$7,0))</f>
        <v>0</v>
      </c>
      <c r="R41" s="189">
        <f>+INDEX(DataEx!$1:$1048576,MATCH('2015'!$A41,DataEx!$D:$D,0),MATCH('2015'!R$6,DataEx!$7:$7,0))</f>
        <v>0</v>
      </c>
      <c r="S41" s="270">
        <f t="shared" si="3"/>
        <v>1010384.4799999997</v>
      </c>
      <c r="T41" s="271">
        <f t="shared" si="4"/>
        <v>2.8485606991824068E-4</v>
      </c>
    </row>
    <row r="42" spans="1:20">
      <c r="A42" s="176">
        <v>440</v>
      </c>
      <c r="B42" s="324" t="str">
        <f>+VLOOKUP($A42,Master!$D$22:$G$218,4,FALSE)</f>
        <v>Kapitalni izdaci u tekućem budžetu</v>
      </c>
      <c r="C42" s="325"/>
      <c r="D42" s="325"/>
      <c r="E42" s="325"/>
      <c r="F42" s="325"/>
      <c r="G42" s="189">
        <f>+INDEX(DataEx!$1:$1048576,MATCH('2015'!$A42,DataEx!$D:$D,0),MATCH('2015'!G$6,DataEx!$7:$7,0))</f>
        <v>61723.010000000024</v>
      </c>
      <c r="H42" s="189">
        <f>+INDEX(DataEx!$1:$1048576,MATCH('2015'!$A42,DataEx!$D:$D,0),MATCH('2015'!H$6,DataEx!$7:$7,0))</f>
        <v>0</v>
      </c>
      <c r="I42" s="189">
        <f>+INDEX(DataEx!$1:$1048576,MATCH('2015'!$A42,DataEx!$D:$D,0),MATCH('2015'!I$6,DataEx!$7:$7,0))</f>
        <v>0</v>
      </c>
      <c r="J42" s="189">
        <f>+INDEX(DataEx!$1:$1048576,MATCH('2015'!$A42,DataEx!$D:$D,0),MATCH('2015'!J$6,DataEx!$7:$7,0))</f>
        <v>0</v>
      </c>
      <c r="K42" s="189">
        <f>+INDEX(DataEx!$1:$1048576,MATCH('2015'!$A42,DataEx!$D:$D,0),MATCH('2015'!K$6,DataEx!$7:$7,0))</f>
        <v>0</v>
      </c>
      <c r="L42" s="189">
        <f>+INDEX(DataEx!$1:$1048576,MATCH('2015'!$A42,DataEx!$D:$D,0),MATCH('2015'!L$6,DataEx!$7:$7,0))</f>
        <v>0</v>
      </c>
      <c r="M42" s="189">
        <f>+INDEX(DataEx!$1:$1048576,MATCH('2015'!$A42,DataEx!$D:$D,0),MATCH('2015'!M$6,DataEx!$7:$7,0))</f>
        <v>0</v>
      </c>
      <c r="N42" s="189">
        <f>+INDEX(DataEx!$1:$1048576,MATCH('2015'!$A42,DataEx!$D:$D,0),MATCH('2015'!N$6,DataEx!$7:$7,0))</f>
        <v>0</v>
      </c>
      <c r="O42" s="189">
        <f>+INDEX(DataEx!$1:$1048576,MATCH('2015'!$A42,DataEx!$D:$D,0),MATCH('2015'!O$6,DataEx!$7:$7,0))</f>
        <v>0</v>
      </c>
      <c r="P42" s="189">
        <f>+INDEX(DataEx!$1:$1048576,MATCH('2015'!$A42,DataEx!$D:$D,0),MATCH('2015'!P$6,DataEx!$7:$7,0))</f>
        <v>0</v>
      </c>
      <c r="Q42" s="189">
        <f>+INDEX(DataEx!$1:$1048576,MATCH('2015'!$A42,DataEx!$D:$D,0),MATCH('2015'!Q$6,DataEx!$7:$7,0))</f>
        <v>0</v>
      </c>
      <c r="R42" s="189">
        <f>+INDEX(DataEx!$1:$1048576,MATCH('2015'!$A42,DataEx!$D:$D,0),MATCH('2015'!R$6,DataEx!$7:$7,0))</f>
        <v>0</v>
      </c>
      <c r="S42" s="270">
        <f t="shared" si="3"/>
        <v>61723.010000000024</v>
      </c>
      <c r="T42" s="271">
        <f t="shared" si="4"/>
        <v>1.7401468846912891E-5</v>
      </c>
    </row>
    <row r="43" spans="1:20">
      <c r="A43" s="176">
        <v>42</v>
      </c>
      <c r="B43" s="314" t="str">
        <f>+VLOOKUP($A43,Master!$D$22:$G$218,4,FALSE)</f>
        <v>Transferi za socijalnu zaštitu</v>
      </c>
      <c r="C43" s="315"/>
      <c r="D43" s="315"/>
      <c r="E43" s="315"/>
      <c r="F43" s="315"/>
      <c r="G43" s="219">
        <f>+SUM(G44:G48)</f>
        <v>39786085.87000002</v>
      </c>
      <c r="H43" s="219">
        <f t="shared" ref="H43:R43" si="8">+SUM(H44:H48)</f>
        <v>0</v>
      </c>
      <c r="I43" s="219">
        <f t="shared" si="8"/>
        <v>0</v>
      </c>
      <c r="J43" s="219">
        <f t="shared" si="8"/>
        <v>0</v>
      </c>
      <c r="K43" s="219">
        <f t="shared" si="8"/>
        <v>0</v>
      </c>
      <c r="L43" s="219">
        <f t="shared" si="8"/>
        <v>0</v>
      </c>
      <c r="M43" s="219">
        <f t="shared" si="8"/>
        <v>0</v>
      </c>
      <c r="N43" s="219">
        <f t="shared" si="8"/>
        <v>0</v>
      </c>
      <c r="O43" s="219">
        <f t="shared" si="8"/>
        <v>0</v>
      </c>
      <c r="P43" s="219">
        <f t="shared" si="8"/>
        <v>0</v>
      </c>
      <c r="Q43" s="219">
        <f t="shared" si="8"/>
        <v>0</v>
      </c>
      <c r="R43" s="283">
        <f t="shared" si="8"/>
        <v>0</v>
      </c>
      <c r="S43" s="273">
        <f t="shared" si="3"/>
        <v>39786085.87000002</v>
      </c>
      <c r="T43" s="274">
        <f t="shared" si="4"/>
        <v>1.121682714124613E-2</v>
      </c>
    </row>
    <row r="44" spans="1:20">
      <c r="A44" s="176">
        <v>421</v>
      </c>
      <c r="B44" s="324" t="str">
        <f>+VLOOKUP($A44,Master!$D$22:$G$218,4,FALSE)</f>
        <v>Prava iz oblasti socijalne zaštite</v>
      </c>
      <c r="C44" s="325"/>
      <c r="D44" s="325"/>
      <c r="E44" s="325"/>
      <c r="F44" s="325"/>
      <c r="G44" s="189">
        <f>+INDEX(DataEx!$1:$1048576,MATCH('2015'!$A44,DataEx!$D:$D,0),MATCH('2015'!G$6,DataEx!$7:$7,0))</f>
        <v>4939929.87</v>
      </c>
      <c r="H44" s="189">
        <f>+INDEX(DataEx!$1:$1048576,MATCH('2015'!$A44,DataEx!$D:$D,0),MATCH('2015'!H$6,DataEx!$7:$7,0))</f>
        <v>0</v>
      </c>
      <c r="I44" s="189">
        <f>+INDEX(DataEx!$1:$1048576,MATCH('2015'!$A44,DataEx!$D:$D,0),MATCH('2015'!I$6,DataEx!$7:$7,0))</f>
        <v>0</v>
      </c>
      <c r="J44" s="189">
        <f>+INDEX(DataEx!$1:$1048576,MATCH('2015'!$A44,DataEx!$D:$D,0),MATCH('2015'!J$6,DataEx!$7:$7,0))</f>
        <v>0</v>
      </c>
      <c r="K44" s="189">
        <f>+INDEX(DataEx!$1:$1048576,MATCH('2015'!$A44,DataEx!$D:$D,0),MATCH('2015'!K$6,DataEx!$7:$7,0))</f>
        <v>0</v>
      </c>
      <c r="L44" s="189">
        <f>+INDEX(DataEx!$1:$1048576,MATCH('2015'!$A44,DataEx!$D:$D,0),MATCH('2015'!L$6,DataEx!$7:$7,0))</f>
        <v>0</v>
      </c>
      <c r="M44" s="189">
        <f>+INDEX(DataEx!$1:$1048576,MATCH('2015'!$A44,DataEx!$D:$D,0),MATCH('2015'!M$6,DataEx!$7:$7,0))</f>
        <v>0</v>
      </c>
      <c r="N44" s="189">
        <f>+INDEX(DataEx!$1:$1048576,MATCH('2015'!$A44,DataEx!$D:$D,0),MATCH('2015'!N$6,DataEx!$7:$7,0))</f>
        <v>0</v>
      </c>
      <c r="O44" s="189">
        <f>+INDEX(DataEx!$1:$1048576,MATCH('2015'!$A44,DataEx!$D:$D,0),MATCH('2015'!O$6,DataEx!$7:$7,0))</f>
        <v>0</v>
      </c>
      <c r="P44" s="189">
        <f>+INDEX(DataEx!$1:$1048576,MATCH('2015'!$A44,DataEx!$D:$D,0),MATCH('2015'!P$6,DataEx!$7:$7,0))</f>
        <v>0</v>
      </c>
      <c r="Q44" s="189">
        <f>+INDEX(DataEx!$1:$1048576,MATCH('2015'!$A44,DataEx!$D:$D,0),MATCH('2015'!Q$6,DataEx!$7:$7,0))</f>
        <v>0</v>
      </c>
      <c r="R44" s="189">
        <f>+INDEX(DataEx!$1:$1048576,MATCH('2015'!$A44,DataEx!$D:$D,0),MATCH('2015'!R$6,DataEx!$7:$7,0))</f>
        <v>0</v>
      </c>
      <c r="S44" s="270">
        <f t="shared" si="3"/>
        <v>4939929.87</v>
      </c>
      <c r="T44" s="271">
        <f t="shared" si="4"/>
        <v>1.3927064758951226E-3</v>
      </c>
    </row>
    <row r="45" spans="1:20">
      <c r="A45" s="176">
        <v>422</v>
      </c>
      <c r="B45" s="324" t="str">
        <f>+VLOOKUP($A45,Master!$D$22:$G$218,4,FALSE)</f>
        <v>Sredstva za tehnološke viškove</v>
      </c>
      <c r="C45" s="325"/>
      <c r="D45" s="325"/>
      <c r="E45" s="325"/>
      <c r="F45" s="325"/>
      <c r="G45" s="189">
        <f>+INDEX(DataEx!$1:$1048576,MATCH('2015'!$A45,DataEx!$D:$D,0),MATCH('2015'!G$6,DataEx!$7:$7,0))</f>
        <v>123264</v>
      </c>
      <c r="H45" s="189">
        <f>+INDEX(DataEx!$1:$1048576,MATCH('2015'!$A45,DataEx!$D:$D,0),MATCH('2015'!H$6,DataEx!$7:$7,0))</f>
        <v>0</v>
      </c>
      <c r="I45" s="189">
        <f>+INDEX(DataEx!$1:$1048576,MATCH('2015'!$A45,DataEx!$D:$D,0),MATCH('2015'!I$6,DataEx!$7:$7,0))</f>
        <v>0</v>
      </c>
      <c r="J45" s="189">
        <f>+INDEX(DataEx!$1:$1048576,MATCH('2015'!$A45,DataEx!$D:$D,0),MATCH('2015'!J$6,DataEx!$7:$7,0))</f>
        <v>0</v>
      </c>
      <c r="K45" s="189">
        <f>+INDEX(DataEx!$1:$1048576,MATCH('2015'!$A45,DataEx!$D:$D,0),MATCH('2015'!K$6,DataEx!$7:$7,0))</f>
        <v>0</v>
      </c>
      <c r="L45" s="189">
        <f>+INDEX(DataEx!$1:$1048576,MATCH('2015'!$A45,DataEx!$D:$D,0),MATCH('2015'!L$6,DataEx!$7:$7,0))</f>
        <v>0</v>
      </c>
      <c r="M45" s="189">
        <f>+INDEX(DataEx!$1:$1048576,MATCH('2015'!$A45,DataEx!$D:$D,0),MATCH('2015'!M$6,DataEx!$7:$7,0))</f>
        <v>0</v>
      </c>
      <c r="N45" s="189">
        <f>+INDEX(DataEx!$1:$1048576,MATCH('2015'!$A45,DataEx!$D:$D,0),MATCH('2015'!N$6,DataEx!$7:$7,0))</f>
        <v>0</v>
      </c>
      <c r="O45" s="189">
        <f>+INDEX(DataEx!$1:$1048576,MATCH('2015'!$A45,DataEx!$D:$D,0),MATCH('2015'!O$6,DataEx!$7:$7,0))</f>
        <v>0</v>
      </c>
      <c r="P45" s="189">
        <f>+INDEX(DataEx!$1:$1048576,MATCH('2015'!$A45,DataEx!$D:$D,0),MATCH('2015'!P$6,DataEx!$7:$7,0))</f>
        <v>0</v>
      </c>
      <c r="Q45" s="189">
        <f>+INDEX(DataEx!$1:$1048576,MATCH('2015'!$A45,DataEx!$D:$D,0),MATCH('2015'!Q$6,DataEx!$7:$7,0))</f>
        <v>0</v>
      </c>
      <c r="R45" s="189">
        <f>+INDEX(DataEx!$1:$1048576,MATCH('2015'!$A45,DataEx!$D:$D,0),MATCH('2015'!R$6,DataEx!$7:$7,0))</f>
        <v>0</v>
      </c>
      <c r="S45" s="270">
        <f t="shared" si="3"/>
        <v>123264</v>
      </c>
      <c r="T45" s="271">
        <f t="shared" si="4"/>
        <v>3.4751621088243586E-5</v>
      </c>
    </row>
    <row r="46" spans="1:20">
      <c r="A46" s="176">
        <v>423</v>
      </c>
      <c r="B46" s="324" t="str">
        <f>+VLOOKUP($A46,Master!$D$22:$G$218,4,FALSE)</f>
        <v>Prava iz oblasti penzijskog i invalidskog osiguranja</v>
      </c>
      <c r="C46" s="325"/>
      <c r="D46" s="325"/>
      <c r="E46" s="325"/>
      <c r="F46" s="325"/>
      <c r="G46" s="189">
        <f>+INDEX(DataEx!$1:$1048576,MATCH('2015'!$A46,DataEx!$D:$D,0),MATCH('2015'!G$6,DataEx!$7:$7,0))</f>
        <v>31902604.520000014</v>
      </c>
      <c r="H46" s="189">
        <f>+INDEX(DataEx!$1:$1048576,MATCH('2015'!$A46,DataEx!$D:$D,0),MATCH('2015'!H$6,DataEx!$7:$7,0))</f>
        <v>0</v>
      </c>
      <c r="I46" s="189">
        <f>+INDEX(DataEx!$1:$1048576,MATCH('2015'!$A46,DataEx!$D:$D,0),MATCH('2015'!I$6,DataEx!$7:$7,0))</f>
        <v>0</v>
      </c>
      <c r="J46" s="189">
        <f>+INDEX(DataEx!$1:$1048576,MATCH('2015'!$A46,DataEx!$D:$D,0),MATCH('2015'!J$6,DataEx!$7:$7,0))</f>
        <v>0</v>
      </c>
      <c r="K46" s="189">
        <f>+INDEX(DataEx!$1:$1048576,MATCH('2015'!$A46,DataEx!$D:$D,0),MATCH('2015'!K$6,DataEx!$7:$7,0))</f>
        <v>0</v>
      </c>
      <c r="L46" s="189">
        <f>+INDEX(DataEx!$1:$1048576,MATCH('2015'!$A46,DataEx!$D:$D,0),MATCH('2015'!L$6,DataEx!$7:$7,0))</f>
        <v>0</v>
      </c>
      <c r="M46" s="189">
        <f>+INDEX(DataEx!$1:$1048576,MATCH('2015'!$A46,DataEx!$D:$D,0),MATCH('2015'!M$6,DataEx!$7:$7,0))</f>
        <v>0</v>
      </c>
      <c r="N46" s="189">
        <f>+INDEX(DataEx!$1:$1048576,MATCH('2015'!$A46,DataEx!$D:$D,0),MATCH('2015'!N$6,DataEx!$7:$7,0))</f>
        <v>0</v>
      </c>
      <c r="O46" s="189">
        <f>+INDEX(DataEx!$1:$1048576,MATCH('2015'!$A46,DataEx!$D:$D,0),MATCH('2015'!O$6,DataEx!$7:$7,0))</f>
        <v>0</v>
      </c>
      <c r="P46" s="189">
        <f>+INDEX(DataEx!$1:$1048576,MATCH('2015'!$A46,DataEx!$D:$D,0),MATCH('2015'!P$6,DataEx!$7:$7,0))</f>
        <v>0</v>
      </c>
      <c r="Q46" s="189">
        <f>+INDEX(DataEx!$1:$1048576,MATCH('2015'!$A46,DataEx!$D:$D,0),MATCH('2015'!Q$6,DataEx!$7:$7,0))</f>
        <v>0</v>
      </c>
      <c r="R46" s="189">
        <f>+INDEX(DataEx!$1:$1048576,MATCH('2015'!$A46,DataEx!$D:$D,0),MATCH('2015'!R$6,DataEx!$7:$7,0))</f>
        <v>0</v>
      </c>
      <c r="S46" s="270">
        <f t="shared" si="3"/>
        <v>31902604.520000014</v>
      </c>
      <c r="T46" s="271">
        <f t="shared" si="4"/>
        <v>8.9942499351564741E-3</v>
      </c>
    </row>
    <row r="47" spans="1:20">
      <c r="A47" s="176">
        <v>424</v>
      </c>
      <c r="B47" s="324" t="str">
        <f>+VLOOKUP($A47,Master!$D$22:$G$218,4,FALSE)</f>
        <v>Ostala prava iz oblasti zdravstvene zaštite</v>
      </c>
      <c r="C47" s="325"/>
      <c r="D47" s="325"/>
      <c r="E47" s="325"/>
      <c r="F47" s="325"/>
      <c r="G47" s="189">
        <f>+INDEX(DataEx!$1:$1048576,MATCH('2015'!$A47,DataEx!$D:$D,0),MATCH('2015'!G$6,DataEx!$7:$7,0))</f>
        <v>2071244.14</v>
      </c>
      <c r="H47" s="189">
        <f>+INDEX(DataEx!$1:$1048576,MATCH('2015'!$A47,DataEx!$D:$D,0),MATCH('2015'!H$6,DataEx!$7:$7,0))</f>
        <v>0</v>
      </c>
      <c r="I47" s="189">
        <f>+INDEX(DataEx!$1:$1048576,MATCH('2015'!$A47,DataEx!$D:$D,0),MATCH('2015'!I$6,DataEx!$7:$7,0))</f>
        <v>0</v>
      </c>
      <c r="J47" s="189">
        <f>+INDEX(DataEx!$1:$1048576,MATCH('2015'!$A47,DataEx!$D:$D,0),MATCH('2015'!J$6,DataEx!$7:$7,0))</f>
        <v>0</v>
      </c>
      <c r="K47" s="189">
        <f>+INDEX(DataEx!$1:$1048576,MATCH('2015'!$A47,DataEx!$D:$D,0),MATCH('2015'!K$6,DataEx!$7:$7,0))</f>
        <v>0</v>
      </c>
      <c r="L47" s="189">
        <f>+INDEX(DataEx!$1:$1048576,MATCH('2015'!$A47,DataEx!$D:$D,0),MATCH('2015'!L$6,DataEx!$7:$7,0))</f>
        <v>0</v>
      </c>
      <c r="M47" s="189">
        <f>+INDEX(DataEx!$1:$1048576,MATCH('2015'!$A47,DataEx!$D:$D,0),MATCH('2015'!M$6,DataEx!$7:$7,0))</f>
        <v>0</v>
      </c>
      <c r="N47" s="189">
        <f>+INDEX(DataEx!$1:$1048576,MATCH('2015'!$A47,DataEx!$D:$D,0),MATCH('2015'!N$6,DataEx!$7:$7,0))</f>
        <v>0</v>
      </c>
      <c r="O47" s="189">
        <f>+INDEX(DataEx!$1:$1048576,MATCH('2015'!$A47,DataEx!$D:$D,0),MATCH('2015'!O$6,DataEx!$7:$7,0))</f>
        <v>0</v>
      </c>
      <c r="P47" s="189">
        <f>+INDEX(DataEx!$1:$1048576,MATCH('2015'!$A47,DataEx!$D:$D,0),MATCH('2015'!P$6,DataEx!$7:$7,0))</f>
        <v>0</v>
      </c>
      <c r="Q47" s="189">
        <f>+INDEX(DataEx!$1:$1048576,MATCH('2015'!$A47,DataEx!$D:$D,0),MATCH('2015'!Q$6,DataEx!$7:$7,0))</f>
        <v>0</v>
      </c>
      <c r="R47" s="189">
        <f>+INDEX(DataEx!$1:$1048576,MATCH('2015'!$A47,DataEx!$D:$D,0),MATCH('2015'!R$6,DataEx!$7:$7,0))</f>
        <v>0</v>
      </c>
      <c r="S47" s="270">
        <f t="shared" si="3"/>
        <v>2071244.14</v>
      </c>
      <c r="T47" s="271">
        <f t="shared" si="4"/>
        <v>5.8394252607837601E-4</v>
      </c>
    </row>
    <row r="48" spans="1:20">
      <c r="A48" s="176">
        <v>425</v>
      </c>
      <c r="B48" s="324" t="str">
        <f>+VLOOKUP($A48,Master!$D$22:$G$218,4,FALSE)</f>
        <v>Ostala prava iz zdravstvenog osiguranja</v>
      </c>
      <c r="C48" s="325"/>
      <c r="D48" s="325"/>
      <c r="E48" s="325"/>
      <c r="F48" s="325"/>
      <c r="G48" s="189">
        <f>+INDEX(DataEx!$1:$1048576,MATCH('2015'!$A48,DataEx!$D:$D,0),MATCH('2015'!G$6,DataEx!$7:$7,0))</f>
        <v>749043.34</v>
      </c>
      <c r="H48" s="189">
        <f>+INDEX(DataEx!$1:$1048576,MATCH('2015'!$A48,DataEx!$D:$D,0),MATCH('2015'!H$6,DataEx!$7:$7,0))</f>
        <v>0</v>
      </c>
      <c r="I48" s="189">
        <f>+INDEX(DataEx!$1:$1048576,MATCH('2015'!$A48,DataEx!$D:$D,0),MATCH('2015'!I$6,DataEx!$7:$7,0))</f>
        <v>0</v>
      </c>
      <c r="J48" s="189">
        <f>+INDEX(DataEx!$1:$1048576,MATCH('2015'!$A48,DataEx!$D:$D,0),MATCH('2015'!J$6,DataEx!$7:$7,0))</f>
        <v>0</v>
      </c>
      <c r="K48" s="189">
        <f>+INDEX(DataEx!$1:$1048576,MATCH('2015'!$A48,DataEx!$D:$D,0),MATCH('2015'!K$6,DataEx!$7:$7,0))</f>
        <v>0</v>
      </c>
      <c r="L48" s="189">
        <f>+INDEX(DataEx!$1:$1048576,MATCH('2015'!$A48,DataEx!$D:$D,0),MATCH('2015'!L$6,DataEx!$7:$7,0))</f>
        <v>0</v>
      </c>
      <c r="M48" s="189">
        <f>+INDEX(DataEx!$1:$1048576,MATCH('2015'!$A48,DataEx!$D:$D,0),MATCH('2015'!M$6,DataEx!$7:$7,0))</f>
        <v>0</v>
      </c>
      <c r="N48" s="189">
        <f>+INDEX(DataEx!$1:$1048576,MATCH('2015'!$A48,DataEx!$D:$D,0),MATCH('2015'!N$6,DataEx!$7:$7,0))</f>
        <v>0</v>
      </c>
      <c r="O48" s="189">
        <f>+INDEX(DataEx!$1:$1048576,MATCH('2015'!$A48,DataEx!$D:$D,0),MATCH('2015'!O$6,DataEx!$7:$7,0))</f>
        <v>0</v>
      </c>
      <c r="P48" s="189">
        <f>+INDEX(DataEx!$1:$1048576,MATCH('2015'!$A48,DataEx!$D:$D,0),MATCH('2015'!P$6,DataEx!$7:$7,0))</f>
        <v>0</v>
      </c>
      <c r="Q48" s="189">
        <f>+INDEX(DataEx!$1:$1048576,MATCH('2015'!$A48,DataEx!$D:$D,0),MATCH('2015'!Q$6,DataEx!$7:$7,0))</f>
        <v>0</v>
      </c>
      <c r="R48" s="189">
        <f>+INDEX(DataEx!$1:$1048576,MATCH('2015'!$A48,DataEx!$D:$D,0),MATCH('2015'!R$6,DataEx!$7:$7,0))</f>
        <v>0</v>
      </c>
      <c r="S48" s="270">
        <f t="shared" si="3"/>
        <v>749043.34</v>
      </c>
      <c r="T48" s="271">
        <f t="shared" si="4"/>
        <v>2.111765830279109E-4</v>
      </c>
    </row>
    <row r="49" spans="1:20">
      <c r="A49" s="176">
        <v>43</v>
      </c>
      <c r="B49" s="326" t="str">
        <f>+VLOOKUP($A49,Master!$D$22:$G$218,4,FALSE)</f>
        <v xml:space="preserve">Transferi institucijama, pojedincima, nevladinom i javnom sektoru </v>
      </c>
      <c r="C49" s="327"/>
      <c r="D49" s="327"/>
      <c r="E49" s="327"/>
      <c r="F49" s="327"/>
      <c r="G49" s="201">
        <f>+INDEX(DataEx!$1:$1048576,MATCH('2015'!$A49,DataEx!$D:$D,0),MATCH('2015'!G$6,DataEx!$7:$7,0))</f>
        <v>11457600.680000011</v>
      </c>
      <c r="H49" s="201">
        <f>+INDEX(DataEx!$1:$1048576,MATCH('2015'!$A49,DataEx!$D:$D,0),MATCH('2015'!H$6,DataEx!$7:$7,0))</f>
        <v>0</v>
      </c>
      <c r="I49" s="201">
        <f>+INDEX(DataEx!$1:$1048576,MATCH('2015'!$A49,DataEx!$D:$D,0),MATCH('2015'!I$6,DataEx!$7:$7,0))</f>
        <v>0</v>
      </c>
      <c r="J49" s="201">
        <f>+INDEX(DataEx!$1:$1048576,MATCH('2015'!$A49,DataEx!$D:$D,0),MATCH('2015'!J$6,DataEx!$7:$7,0))</f>
        <v>0</v>
      </c>
      <c r="K49" s="201">
        <f>+INDEX(DataEx!$1:$1048576,MATCH('2015'!$A49,DataEx!$D:$D,0),MATCH('2015'!K$6,DataEx!$7:$7,0))</f>
        <v>0</v>
      </c>
      <c r="L49" s="201">
        <f>+INDEX(DataEx!$1:$1048576,MATCH('2015'!$A49,DataEx!$D:$D,0),MATCH('2015'!L$6,DataEx!$7:$7,0))</f>
        <v>0</v>
      </c>
      <c r="M49" s="201">
        <f>+INDEX(DataEx!$1:$1048576,MATCH('2015'!$A49,DataEx!$D:$D,0),MATCH('2015'!M$6,DataEx!$7:$7,0))</f>
        <v>0</v>
      </c>
      <c r="N49" s="201">
        <f>+INDEX(DataEx!$1:$1048576,MATCH('2015'!$A49,DataEx!$D:$D,0),MATCH('2015'!N$6,DataEx!$7:$7,0))</f>
        <v>0</v>
      </c>
      <c r="O49" s="201">
        <f>+INDEX(DataEx!$1:$1048576,MATCH('2015'!$A49,DataEx!$D:$D,0),MATCH('2015'!O$6,DataEx!$7:$7,0))</f>
        <v>0</v>
      </c>
      <c r="P49" s="201">
        <f>+INDEX(DataEx!$1:$1048576,MATCH('2015'!$A49,DataEx!$D:$D,0),MATCH('2015'!P$6,DataEx!$7:$7,0))</f>
        <v>0</v>
      </c>
      <c r="Q49" s="201">
        <f>+INDEX(DataEx!$1:$1048576,MATCH('2015'!$A49,DataEx!$D:$D,0),MATCH('2015'!Q$6,DataEx!$7:$7,0))</f>
        <v>0</v>
      </c>
      <c r="R49" s="275">
        <f>+INDEX(DataEx!$1:$1048576,MATCH('2015'!$A49,DataEx!$D:$D,0),MATCH('2015'!R$6,DataEx!$7:$7,0))</f>
        <v>0</v>
      </c>
      <c r="S49" s="273">
        <f t="shared" si="3"/>
        <v>11457600.680000011</v>
      </c>
      <c r="T49" s="274">
        <f t="shared" si="4"/>
        <v>3.2302229151395575E-3</v>
      </c>
    </row>
    <row r="50" spans="1:20">
      <c r="A50" s="176">
        <v>44</v>
      </c>
      <c r="B50" s="326" t="str">
        <f>+VLOOKUP($A50,Master!$D$22:$G$218,4,FALSE)</f>
        <v>Kapitalni budžet</v>
      </c>
      <c r="C50" s="327"/>
      <c r="D50" s="327"/>
      <c r="E50" s="327"/>
      <c r="F50" s="327"/>
      <c r="G50" s="201">
        <f>+INDEX(DataEx!$1:$1048576,MATCH('2015'!$A50,DataEx!$D:$D,0),MATCH('2015'!G$6,DataEx!$7:$7,0))</f>
        <v>212599.13000000003</v>
      </c>
      <c r="H50" s="201">
        <f>+INDEX(DataEx!$1:$1048576,MATCH('2015'!$A50,DataEx!$D:$D,0),MATCH('2015'!H$6,DataEx!$7:$7,0))</f>
        <v>0</v>
      </c>
      <c r="I50" s="201">
        <f>+INDEX(DataEx!$1:$1048576,MATCH('2015'!$A50,DataEx!$D:$D,0),MATCH('2015'!I$6,DataEx!$7:$7,0))</f>
        <v>0</v>
      </c>
      <c r="J50" s="201">
        <f>+INDEX(DataEx!$1:$1048576,MATCH('2015'!$A50,DataEx!$D:$D,0),MATCH('2015'!J$6,DataEx!$7:$7,0))</f>
        <v>0</v>
      </c>
      <c r="K50" s="201">
        <f>+INDEX(DataEx!$1:$1048576,MATCH('2015'!$A50,DataEx!$D:$D,0),MATCH('2015'!K$6,DataEx!$7:$7,0))</f>
        <v>0</v>
      </c>
      <c r="L50" s="201">
        <f>+INDEX(DataEx!$1:$1048576,MATCH('2015'!$A50,DataEx!$D:$D,0),MATCH('2015'!L$6,DataEx!$7:$7,0))</f>
        <v>0</v>
      </c>
      <c r="M50" s="201">
        <f>+INDEX(DataEx!$1:$1048576,MATCH('2015'!$A50,DataEx!$D:$D,0),MATCH('2015'!M$6,DataEx!$7:$7,0))</f>
        <v>0</v>
      </c>
      <c r="N50" s="201">
        <f>+INDEX(DataEx!$1:$1048576,MATCH('2015'!$A50,DataEx!$D:$D,0),MATCH('2015'!N$6,DataEx!$7:$7,0))</f>
        <v>0</v>
      </c>
      <c r="O50" s="201">
        <f>+INDEX(DataEx!$1:$1048576,MATCH('2015'!$A50,DataEx!$D:$D,0),MATCH('2015'!O$6,DataEx!$7:$7,0))</f>
        <v>0</v>
      </c>
      <c r="P50" s="201">
        <f>+INDEX(DataEx!$1:$1048576,MATCH('2015'!$A50,DataEx!$D:$D,0),MATCH('2015'!P$6,DataEx!$7:$7,0))</f>
        <v>0</v>
      </c>
      <c r="Q50" s="201">
        <f>+INDEX(DataEx!$1:$1048576,MATCH('2015'!$A50,DataEx!$D:$D,0),MATCH('2015'!Q$6,DataEx!$7:$7,0))</f>
        <v>0</v>
      </c>
      <c r="R50" s="201">
        <f>+INDEX(DataEx!$1:$1048576,MATCH('2015'!$A50,DataEx!$D:$D,0),MATCH('2015'!R$6,DataEx!$7:$7,0))</f>
        <v>0</v>
      </c>
      <c r="S50" s="273">
        <f t="shared" si="3"/>
        <v>212599.13000000003</v>
      </c>
      <c r="T50" s="274">
        <f t="shared" si="4"/>
        <v>5.993773047645899E-5</v>
      </c>
    </row>
    <row r="51" spans="1:20">
      <c r="A51" s="176">
        <v>451</v>
      </c>
      <c r="B51" s="312" t="str">
        <f>+VLOOKUP($A51,Master!$D$22:$G$218,4,FALSE)</f>
        <v>Pozajmice i krediti</v>
      </c>
      <c r="C51" s="313"/>
      <c r="D51" s="313"/>
      <c r="E51" s="313"/>
      <c r="F51" s="313"/>
      <c r="G51" s="189">
        <f>+INDEX(DataEx!$1:$1048576,MATCH('2015'!$A51,DataEx!$D:$D,0),MATCH('2015'!G$6,DataEx!$7:$7,0))</f>
        <v>13003.12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0</v>
      </c>
      <c r="J51" s="189">
        <f>+INDEX(DataEx!$1:$1048576,MATCH('2015'!$A51,DataEx!$D:$D,0),MATCH('2015'!J$6,DataEx!$7:$7,0))</f>
        <v>0</v>
      </c>
      <c r="K51" s="189">
        <f>+INDEX(DataEx!$1:$1048576,MATCH('2015'!$A51,DataEx!$D:$D,0),MATCH('2015'!K$6,DataEx!$7:$7,0))</f>
        <v>0</v>
      </c>
      <c r="L51" s="189">
        <f>+INDEX(DataEx!$1:$1048576,MATCH('2015'!$A51,DataEx!$D:$D,0),MATCH('2015'!L$6,DataEx!$7:$7,0))</f>
        <v>0</v>
      </c>
      <c r="M51" s="189">
        <f>+INDEX(DataEx!$1:$1048576,MATCH('2015'!$A51,DataEx!$D:$D,0),MATCH('2015'!M$6,DataEx!$7:$7,0))</f>
        <v>0</v>
      </c>
      <c r="N51" s="189">
        <f>+INDEX(DataEx!$1:$1048576,MATCH('2015'!$A51,DataEx!$D:$D,0),MATCH('2015'!N$6,DataEx!$7:$7,0))</f>
        <v>0</v>
      </c>
      <c r="O51" s="189">
        <f>+INDEX(DataEx!$1:$1048576,MATCH('2015'!$A51,DataEx!$D:$D,0),MATCH('2015'!O$6,DataEx!$7:$7,0))</f>
        <v>0</v>
      </c>
      <c r="P51" s="189">
        <f>+INDEX(DataEx!$1:$1048576,MATCH('2015'!$A51,DataEx!$D:$D,0),MATCH('2015'!P$6,DataEx!$7:$7,0))</f>
        <v>0</v>
      </c>
      <c r="Q51" s="189">
        <f>+INDEX(DataEx!$1:$1048576,MATCH('2015'!$A51,DataEx!$D:$D,0),MATCH('2015'!Q$6,DataEx!$7:$7,0))</f>
        <v>0</v>
      </c>
      <c r="R51" s="189">
        <f>+INDEX(DataEx!$1:$1048576,MATCH('2015'!$A51,DataEx!$D:$D,0),MATCH('2015'!R$6,DataEx!$7:$7,0))</f>
        <v>0</v>
      </c>
      <c r="S51" s="270">
        <f t="shared" si="3"/>
        <v>13003.12</v>
      </c>
      <c r="T51" s="271">
        <f t="shared" si="4"/>
        <v>3.6659486890329858E-6</v>
      </c>
    </row>
    <row r="52" spans="1:20">
      <c r="A52" s="176">
        <v>47</v>
      </c>
      <c r="B52" s="312" t="str">
        <f>+VLOOKUP($A52,Master!$D$22:$G$218,4,FALSE)</f>
        <v>Rezerve</v>
      </c>
      <c r="C52" s="313"/>
      <c r="D52" s="313"/>
      <c r="E52" s="313"/>
      <c r="F52" s="313"/>
      <c r="G52" s="189">
        <f>+INDEX(DataEx!$1:$1048576,MATCH('2015'!$A52,DataEx!$D:$D,0),MATCH('2015'!G$6,DataEx!$7:$7,0))</f>
        <v>0</v>
      </c>
      <c r="H52" s="189">
        <f>+INDEX(DataEx!$1:$1048576,MATCH('2015'!$A52,DataEx!$D:$D,0),MATCH('2015'!H$6,DataEx!$7:$7,0))</f>
        <v>0</v>
      </c>
      <c r="I52" s="189">
        <f>+INDEX(DataEx!$1:$1048576,MATCH('2015'!$A52,DataEx!$D:$D,0),MATCH('2015'!I$6,DataEx!$7:$7,0))</f>
        <v>0</v>
      </c>
      <c r="J52" s="189">
        <f>+INDEX(DataEx!$1:$1048576,MATCH('2015'!$A52,DataEx!$D:$D,0),MATCH('2015'!J$6,DataEx!$7:$7,0))</f>
        <v>0</v>
      </c>
      <c r="K52" s="189">
        <f>+INDEX(DataEx!$1:$1048576,MATCH('2015'!$A52,DataEx!$D:$D,0),MATCH('2015'!K$6,DataEx!$7:$7,0))</f>
        <v>0</v>
      </c>
      <c r="L52" s="189">
        <f>+INDEX(DataEx!$1:$1048576,MATCH('2015'!$A52,DataEx!$D:$D,0),MATCH('2015'!L$6,DataEx!$7:$7,0))</f>
        <v>0</v>
      </c>
      <c r="M52" s="189">
        <f>+INDEX(DataEx!$1:$1048576,MATCH('2015'!$A52,DataEx!$D:$D,0),MATCH('2015'!M$6,DataEx!$7:$7,0))</f>
        <v>0</v>
      </c>
      <c r="N52" s="189">
        <f>+INDEX(DataEx!$1:$1048576,MATCH('2015'!$A52,DataEx!$D:$D,0),MATCH('2015'!N$6,DataEx!$7:$7,0))</f>
        <v>0</v>
      </c>
      <c r="O52" s="189">
        <f>+INDEX(DataEx!$1:$1048576,MATCH('2015'!$A52,DataEx!$D:$D,0),MATCH('2015'!O$6,DataEx!$7:$7,0))</f>
        <v>0</v>
      </c>
      <c r="P52" s="189">
        <f>+INDEX(DataEx!$1:$1048576,MATCH('2015'!$A52,DataEx!$D:$D,0),MATCH('2015'!P$6,DataEx!$7:$7,0))</f>
        <v>0</v>
      </c>
      <c r="Q52" s="189">
        <f>+INDEX(DataEx!$1:$1048576,MATCH('2015'!$A52,DataEx!$D:$D,0),MATCH('2015'!Q$6,DataEx!$7:$7,0))</f>
        <v>0</v>
      </c>
      <c r="R52" s="189">
        <f>+INDEX(DataEx!$1:$1048576,MATCH('2015'!$A52,DataEx!$D:$D,0),MATCH('2015'!R$6,DataEx!$7:$7,0))</f>
        <v>0</v>
      </c>
      <c r="S52" s="270">
        <f t="shared" si="3"/>
        <v>0</v>
      </c>
      <c r="T52" s="271">
        <f t="shared" si="4"/>
        <v>0</v>
      </c>
    </row>
    <row r="53" spans="1:20" ht="13.5" thickBot="1">
      <c r="A53" s="176">
        <v>462</v>
      </c>
      <c r="B53" s="328" t="str">
        <f>+VLOOKUP($A53,Master!$D$22:$G$218,4,FALSE)</f>
        <v>Otplata garancija</v>
      </c>
      <c r="C53" s="329"/>
      <c r="D53" s="329"/>
      <c r="E53" s="329"/>
      <c r="F53" s="329"/>
      <c r="G53" s="225">
        <f>+INDEX(DataEx!$1:$1048576,MATCH('2015'!$A53,DataEx!$D:$D,0),MATCH('2015'!G$6,DataEx!$7:$7,0))</f>
        <v>0</v>
      </c>
      <c r="H53" s="225">
        <f>+INDEX(DataEx!$1:$1048576,MATCH('2015'!$A53,DataEx!$D:$D,0),MATCH('2015'!H$6,DataEx!$7:$7,0))</f>
        <v>0</v>
      </c>
      <c r="I53" s="225">
        <f>+INDEX(DataEx!$1:$1048576,MATCH('2015'!$A53,DataEx!$D:$D,0),MATCH('2015'!I$6,DataEx!$7:$7,0))</f>
        <v>0</v>
      </c>
      <c r="J53" s="225">
        <f>+INDEX(DataEx!$1:$1048576,MATCH('2015'!$A53,DataEx!$D:$D,0),MATCH('2015'!J$6,DataEx!$7:$7,0))</f>
        <v>0</v>
      </c>
      <c r="K53" s="225">
        <f>+INDEX(DataEx!$1:$1048576,MATCH('2015'!$A53,DataEx!$D:$D,0),MATCH('2015'!K$6,DataEx!$7:$7,0))</f>
        <v>0</v>
      </c>
      <c r="L53" s="225">
        <f>+INDEX(DataEx!$1:$1048576,MATCH('2015'!$A53,DataEx!$D:$D,0),MATCH('2015'!L$6,DataEx!$7:$7,0))</f>
        <v>0</v>
      </c>
      <c r="M53" s="225">
        <f>+INDEX(DataEx!$1:$1048576,MATCH('2015'!$A53,DataEx!$D:$D,0),MATCH('2015'!M$6,DataEx!$7:$7,0))</f>
        <v>0</v>
      </c>
      <c r="N53" s="225">
        <f>+INDEX(DataEx!$1:$1048576,MATCH('2015'!$A53,DataEx!$D:$D,0),MATCH('2015'!N$6,DataEx!$7:$7,0))</f>
        <v>0</v>
      </c>
      <c r="O53" s="225">
        <f>+INDEX(DataEx!$1:$1048576,MATCH('2015'!$A53,DataEx!$D:$D,0),MATCH('2015'!O$6,DataEx!$7:$7,0))</f>
        <v>0</v>
      </c>
      <c r="P53" s="225">
        <f>+INDEX(DataEx!$1:$1048576,MATCH('2015'!$A53,DataEx!$D:$D,0),MATCH('2015'!P$6,DataEx!$7:$7,0))</f>
        <v>0</v>
      </c>
      <c r="Q53" s="225">
        <f>+INDEX(DataEx!$1:$1048576,MATCH('2015'!$A53,DataEx!$D:$D,0),MATCH('2015'!Q$6,DataEx!$7:$7,0))</f>
        <v>0</v>
      </c>
      <c r="R53" s="225">
        <f>+INDEX(DataEx!$1:$1048576,MATCH('2015'!$A53,DataEx!$D:$D,0),MATCH('2015'!R$6,DataEx!$7:$7,0))</f>
        <v>0</v>
      </c>
      <c r="S53" s="284">
        <f t="shared" si="3"/>
        <v>0</v>
      </c>
      <c r="T53" s="285">
        <f t="shared" si="4"/>
        <v>0</v>
      </c>
    </row>
    <row r="54" spans="1:20" ht="13.5" thickBot="1">
      <c r="A54" s="170">
        <v>4630</v>
      </c>
      <c r="B54" s="328" t="str">
        <f>+VLOOKUP($A54,Master!$D$22:$G$218,4,TRUE)</f>
        <v>Otplata obaveza iz prethodnih godina</v>
      </c>
      <c r="C54" s="329"/>
      <c r="D54" s="329"/>
      <c r="E54" s="329"/>
      <c r="F54" s="329"/>
      <c r="G54" s="225">
        <f>+INDEX(DataEx!$1:$1048576,MATCH('2015'!$A54,DataEx!$D:$D,0),MATCH('2015'!G$6,DataEx!$7:$7,0))</f>
        <v>1536097.2400000002</v>
      </c>
      <c r="H54" s="225">
        <f>+INDEX(DataEx!$1:$1048576,MATCH('2015'!$A54,DataEx!$D:$D,0),MATCH('2015'!H$6,DataEx!$7:$7,0))</f>
        <v>0</v>
      </c>
      <c r="I54" s="225">
        <f>+INDEX(DataEx!$1:$1048576,MATCH('2015'!$A54,DataEx!$D:$D,0),MATCH('2015'!I$6,DataEx!$7:$7,0))</f>
        <v>0</v>
      </c>
      <c r="J54" s="225">
        <f>+INDEX(DataEx!$1:$1048576,MATCH('2015'!$A54,DataEx!$D:$D,0),MATCH('2015'!J$6,DataEx!$7:$7,0))</f>
        <v>0</v>
      </c>
      <c r="K54" s="225">
        <f>+INDEX(DataEx!$1:$1048576,MATCH('2015'!$A54,DataEx!$D:$D,0),MATCH('2015'!K$6,DataEx!$7:$7,0))</f>
        <v>0</v>
      </c>
      <c r="L54" s="225">
        <f>+INDEX(DataEx!$1:$1048576,MATCH('2015'!$A54,DataEx!$D:$D,0),MATCH('2015'!L$6,DataEx!$7:$7,0))</f>
        <v>0</v>
      </c>
      <c r="M54" s="225">
        <f>+INDEX(DataEx!$1:$1048576,MATCH('2015'!$A54,DataEx!$D:$D,0),MATCH('2015'!M$6,DataEx!$7:$7,0))</f>
        <v>0</v>
      </c>
      <c r="N54" s="225">
        <f>+INDEX(DataEx!$1:$1048576,MATCH('2015'!$A54,DataEx!$D:$D,0),MATCH('2015'!N$6,DataEx!$7:$7,0))</f>
        <v>0</v>
      </c>
      <c r="O54" s="225">
        <f>+INDEX(DataEx!$1:$1048576,MATCH('2015'!$A54,DataEx!$D:$D,0),MATCH('2015'!O$6,DataEx!$7:$7,0))</f>
        <v>0</v>
      </c>
      <c r="P54" s="225">
        <f>+INDEX(DataEx!$1:$1048576,MATCH('2015'!$A54,DataEx!$D:$D,0),MATCH('2015'!P$6,DataEx!$7:$7,0))</f>
        <v>0</v>
      </c>
      <c r="Q54" s="225">
        <f>+INDEX(DataEx!$1:$1048576,MATCH('2015'!$A54,DataEx!$D:$D,0),MATCH('2015'!Q$6,DataEx!$7:$7,0))</f>
        <v>0</v>
      </c>
      <c r="R54" s="225">
        <f>+INDEX(DataEx!$1:$1048576,MATCH('2015'!$A54,DataEx!$D:$D,0),MATCH('2015'!R$6,DataEx!$7:$7,0))</f>
        <v>0</v>
      </c>
      <c r="S54" s="284">
        <f>+SUM(G54:R54)</f>
        <v>1536097.2400000002</v>
      </c>
      <c r="T54" s="285">
        <f>+S54/$T$7</f>
        <v>4.3306942204680019E-4</v>
      </c>
    </row>
    <row r="55" spans="1:20" ht="13.5" thickBot="1">
      <c r="A55" s="71">
        <v>1005</v>
      </c>
      <c r="B55" s="368" t="str">
        <f>+VLOOKUP($A55,Master!$D$22:$G$220,4,FALSE)</f>
        <v>Neto povećanje obaveza</v>
      </c>
      <c r="C55" s="369"/>
      <c r="D55" s="369"/>
      <c r="E55" s="369"/>
      <c r="F55" s="369"/>
      <c r="G55" s="99">
        <f>+INDEX(DataEx!$1:$1048576,MATCH('2015'!$A55,DataEx!$D:$D,0),MATCH('2015'!G$6,DataEx!$7:$7,0))</f>
        <v>0</v>
      </c>
      <c r="H55" s="99">
        <f>+INDEX(DataEx!$1:$1048576,MATCH('2015'!$A55,DataEx!$D:$D,0),MATCH('2015'!H$6,DataEx!$7:$7,0))</f>
        <v>0</v>
      </c>
      <c r="I55" s="99">
        <f>+INDEX(DataEx!$1:$1048576,MATCH('2015'!$A55,DataEx!$D:$D,0),MATCH('2015'!I$6,DataEx!$7:$7,0))</f>
        <v>0</v>
      </c>
      <c r="J55" s="99">
        <f>+INDEX(DataEx!$1:$1048576,MATCH('2015'!$A55,DataEx!$D:$D,0),MATCH('2015'!J$6,DataEx!$7:$7,0))</f>
        <v>0</v>
      </c>
      <c r="K55" s="99">
        <f>+INDEX(DataEx!$1:$1048576,MATCH('2015'!$A55,DataEx!$D:$D,0),MATCH('2015'!K$6,DataEx!$7:$7,0))</f>
        <v>0</v>
      </c>
      <c r="L55" s="99">
        <f>+INDEX(DataEx!$1:$1048576,MATCH('2015'!$A55,DataEx!$D:$D,0),MATCH('2015'!L$6,DataEx!$7:$7,0))</f>
        <v>0</v>
      </c>
      <c r="M55" s="99">
        <f>+INDEX(DataEx!$1:$1048576,MATCH('2015'!$A55,DataEx!$D:$D,0),MATCH('2015'!M$6,DataEx!$7:$7,0))</f>
        <v>0</v>
      </c>
      <c r="N55" s="99">
        <f>+INDEX(DataEx!$1:$1048576,MATCH('2015'!$A55,DataEx!$D:$D,0),MATCH('2015'!N$6,DataEx!$7:$7,0))</f>
        <v>0</v>
      </c>
      <c r="O55" s="99">
        <f>+INDEX(DataEx!$1:$1048576,MATCH('2015'!$A55,DataEx!$D:$D,0),MATCH('2015'!O$6,DataEx!$7:$7,0))</f>
        <v>0</v>
      </c>
      <c r="P55" s="99">
        <f>+INDEX(DataEx!$1:$1048576,MATCH('2015'!$A55,DataEx!$D:$D,0),MATCH('2015'!P$6,DataEx!$7:$7,0))</f>
        <v>0</v>
      </c>
      <c r="Q55" s="99">
        <f>+INDEX(DataEx!$1:$1048576,MATCH('2015'!$A55,DataEx!$D:$D,0),MATCH('2015'!Q$6,DataEx!$7:$7,0))</f>
        <v>0</v>
      </c>
      <c r="R55" s="99">
        <f>+INDEX(DataEx!$1:$1048576,MATCH('2015'!$A55,DataEx!$D:$D,0),MATCH('2015'!R$6,DataEx!$7:$7,0))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30" t="str">
        <f>+VLOOKUP($A56,Master!$D$22:$G$218,4,FALSE)</f>
        <v>Suficit / deficit</v>
      </c>
      <c r="C56" s="331"/>
      <c r="D56" s="331"/>
      <c r="E56" s="331"/>
      <c r="F56" s="331"/>
      <c r="G56" s="177">
        <f>+G10-G30</f>
        <v>-21820722.730000019</v>
      </c>
      <c r="H56" s="177">
        <f t="shared" ref="H56:R56" si="9">+H10-H30</f>
        <v>0</v>
      </c>
      <c r="I56" s="177">
        <f t="shared" si="9"/>
        <v>0</v>
      </c>
      <c r="J56" s="177">
        <f t="shared" si="9"/>
        <v>0</v>
      </c>
      <c r="K56" s="177">
        <f t="shared" si="9"/>
        <v>0</v>
      </c>
      <c r="L56" s="177">
        <f t="shared" si="9"/>
        <v>0</v>
      </c>
      <c r="M56" s="177">
        <f t="shared" si="9"/>
        <v>0</v>
      </c>
      <c r="N56" s="177">
        <f t="shared" si="9"/>
        <v>0</v>
      </c>
      <c r="O56" s="177">
        <f t="shared" si="9"/>
        <v>0</v>
      </c>
      <c r="P56" s="177">
        <f t="shared" si="9"/>
        <v>0</v>
      </c>
      <c r="Q56" s="177">
        <f t="shared" si="9"/>
        <v>0</v>
      </c>
      <c r="R56" s="177">
        <f t="shared" si="9"/>
        <v>0</v>
      </c>
      <c r="S56" s="286">
        <f t="shared" si="3"/>
        <v>-21820722.730000019</v>
      </c>
      <c r="T56" s="287">
        <f t="shared" si="4"/>
        <v>-6.1518812320270708E-3</v>
      </c>
    </row>
    <row r="57" spans="1:20" ht="13.5" thickBot="1">
      <c r="A57" s="170">
        <v>1001</v>
      </c>
      <c r="B57" s="322" t="str">
        <f>+VLOOKUP($A57,Master!$D$22:$G$218,4,FALSE)</f>
        <v>Primarni bilans</v>
      </c>
      <c r="C57" s="323"/>
      <c r="D57" s="323"/>
      <c r="E57" s="323"/>
      <c r="F57" s="323"/>
      <c r="G57" s="231">
        <f>+G56+G38</f>
        <v>-19589271.720000021</v>
      </c>
      <c r="H57" s="231">
        <f t="shared" ref="H57:R57" si="10">+H56+H38</f>
        <v>0</v>
      </c>
      <c r="I57" s="231">
        <f t="shared" si="10"/>
        <v>0</v>
      </c>
      <c r="J57" s="231">
        <f t="shared" si="10"/>
        <v>0</v>
      </c>
      <c r="K57" s="231">
        <f t="shared" si="10"/>
        <v>0</v>
      </c>
      <c r="L57" s="231">
        <f t="shared" si="10"/>
        <v>0</v>
      </c>
      <c r="M57" s="231">
        <f t="shared" si="10"/>
        <v>0</v>
      </c>
      <c r="N57" s="231">
        <f t="shared" si="10"/>
        <v>0</v>
      </c>
      <c r="O57" s="231">
        <f t="shared" si="10"/>
        <v>0</v>
      </c>
      <c r="P57" s="231">
        <f t="shared" si="10"/>
        <v>0</v>
      </c>
      <c r="Q57" s="231">
        <f t="shared" si="10"/>
        <v>0</v>
      </c>
      <c r="R57" s="231">
        <f t="shared" si="10"/>
        <v>0</v>
      </c>
      <c r="S57" s="286">
        <f t="shared" si="3"/>
        <v>-19589271.720000021</v>
      </c>
      <c r="T57" s="287">
        <f t="shared" si="4"/>
        <v>-5.5227718409923939E-3</v>
      </c>
    </row>
    <row r="58" spans="1:20">
      <c r="A58" s="170">
        <v>46</v>
      </c>
      <c r="B58" s="314" t="str">
        <f>+VLOOKUP($A58,Master!$D$22:$G$218,4,FALSE)</f>
        <v>Otplata dugova</v>
      </c>
      <c r="C58" s="315"/>
      <c r="D58" s="315"/>
      <c r="E58" s="315"/>
      <c r="F58" s="315"/>
      <c r="G58" s="219">
        <f t="shared" ref="G58:R58" si="11">+SUM(G59:G60)</f>
        <v>17043987.649999999</v>
      </c>
      <c r="H58" s="219">
        <f t="shared" si="11"/>
        <v>0</v>
      </c>
      <c r="I58" s="219">
        <f t="shared" si="11"/>
        <v>0</v>
      </c>
      <c r="J58" s="219">
        <f t="shared" si="11"/>
        <v>0</v>
      </c>
      <c r="K58" s="219">
        <f t="shared" si="11"/>
        <v>0</v>
      </c>
      <c r="L58" s="219">
        <f t="shared" si="11"/>
        <v>0</v>
      </c>
      <c r="M58" s="219">
        <f t="shared" si="11"/>
        <v>0</v>
      </c>
      <c r="N58" s="219">
        <f t="shared" si="11"/>
        <v>0</v>
      </c>
      <c r="O58" s="219">
        <f t="shared" si="11"/>
        <v>0</v>
      </c>
      <c r="P58" s="219">
        <f t="shared" si="11"/>
        <v>0</v>
      </c>
      <c r="Q58" s="219">
        <f t="shared" si="11"/>
        <v>0</v>
      </c>
      <c r="R58" s="219">
        <f t="shared" si="11"/>
        <v>0</v>
      </c>
      <c r="S58" s="288">
        <f t="shared" si="3"/>
        <v>17043987.649999999</v>
      </c>
      <c r="T58" s="289">
        <f t="shared" si="4"/>
        <v>4.8051840005638568E-3</v>
      </c>
    </row>
    <row r="59" spans="1:20">
      <c r="A59" s="170">
        <v>4611</v>
      </c>
      <c r="B59" s="316" t="str">
        <f>+VLOOKUP($A59,Master!$D$22:$G$218,4,FALSE)</f>
        <v>Otplata hartija od vrijednosti i kredita rezidentima</v>
      </c>
      <c r="C59" s="317"/>
      <c r="D59" s="317"/>
      <c r="E59" s="317"/>
      <c r="F59" s="317"/>
      <c r="G59" s="237">
        <f>+INDEX(DataEx!$1:$1048576,MATCH('2015'!$A59,DataEx!$D:$D,0),MATCH('2015'!G$6,DataEx!$7:$7,0))</f>
        <v>610568.83000000007</v>
      </c>
      <c r="H59" s="237">
        <f>+INDEX(DataEx!$1:$1048576,MATCH('2015'!$A59,DataEx!$D:$D,0),MATCH('2015'!H$6,DataEx!$7:$7,0))</f>
        <v>0</v>
      </c>
      <c r="I59" s="237">
        <f>+INDEX(DataEx!$1:$1048576,MATCH('2015'!$A59,DataEx!$D:$D,0),MATCH('2015'!I$6,DataEx!$7:$7,0))</f>
        <v>0</v>
      </c>
      <c r="J59" s="237">
        <f>+INDEX(DataEx!$1:$1048576,MATCH('2015'!$A59,DataEx!$D:$D,0),MATCH('2015'!J$6,DataEx!$7:$7,0))</f>
        <v>0</v>
      </c>
      <c r="K59" s="237">
        <f>+INDEX(DataEx!$1:$1048576,MATCH('2015'!$A59,DataEx!$D:$D,0),MATCH('2015'!K$6,DataEx!$7:$7,0))</f>
        <v>0</v>
      </c>
      <c r="L59" s="237">
        <f>+INDEX(DataEx!$1:$1048576,MATCH('2015'!$A59,DataEx!$D:$D,0),MATCH('2015'!L$6,DataEx!$7:$7,0))</f>
        <v>0</v>
      </c>
      <c r="M59" s="237">
        <f>+INDEX(DataEx!$1:$1048576,MATCH('2015'!$A59,DataEx!$D:$D,0),MATCH('2015'!M$6,DataEx!$7:$7,0))</f>
        <v>0</v>
      </c>
      <c r="N59" s="237">
        <f>+INDEX(DataEx!$1:$1048576,MATCH('2015'!$A59,DataEx!$D:$D,0),MATCH('2015'!N$6,DataEx!$7:$7,0))</f>
        <v>0</v>
      </c>
      <c r="O59" s="237">
        <f>+INDEX(DataEx!$1:$1048576,MATCH('2015'!$A59,DataEx!$D:$D,0),MATCH('2015'!O$6,DataEx!$7:$7,0))</f>
        <v>0</v>
      </c>
      <c r="P59" s="237">
        <f>+INDEX(DataEx!$1:$1048576,MATCH('2015'!$A59,DataEx!$D:$D,0),MATCH('2015'!P$6,DataEx!$7:$7,0))</f>
        <v>0</v>
      </c>
      <c r="Q59" s="237">
        <f>+INDEX(DataEx!$1:$1048576,MATCH('2015'!$A59,DataEx!$D:$D,0),MATCH('2015'!Q$6,DataEx!$7:$7,0))</f>
        <v>0</v>
      </c>
      <c r="R59" s="237">
        <f>+INDEX(DataEx!$1:$1048576,MATCH('2015'!$A59,DataEx!$D:$D,0),MATCH('2015'!R$6,DataEx!$7:$7,0))</f>
        <v>0</v>
      </c>
      <c r="S59" s="290">
        <f t="shared" si="3"/>
        <v>610568.83000000007</v>
      </c>
      <c r="T59" s="291">
        <f t="shared" si="4"/>
        <v>1.7213668734141529E-4</v>
      </c>
    </row>
    <row r="60" spans="1:20" ht="13.5" thickBot="1">
      <c r="A60" s="170">
        <v>4612</v>
      </c>
      <c r="B60" s="312" t="str">
        <f>+VLOOKUP($A60,Master!$D$22:$G$218,4,FALSE)</f>
        <v>Otplata hartija od vrijednosti i kredita nerezidentima</v>
      </c>
      <c r="C60" s="313"/>
      <c r="D60" s="313"/>
      <c r="E60" s="313"/>
      <c r="F60" s="313"/>
      <c r="G60" s="237">
        <f>+INDEX(DataEx!$1:$1048576,MATCH('2015'!$A60,DataEx!$D:$D,0),MATCH('2015'!G$6,DataEx!$7:$7,0))</f>
        <v>16433418.82</v>
      </c>
      <c r="H60" s="237">
        <f>+INDEX(DataEx!$1:$1048576,MATCH('2015'!$A60,DataEx!$D:$D,0),MATCH('2015'!H$6,DataEx!$7:$7,0))</f>
        <v>0</v>
      </c>
      <c r="I60" s="237">
        <f>+INDEX(DataEx!$1:$1048576,MATCH('2015'!$A60,DataEx!$D:$D,0),MATCH('2015'!I$6,DataEx!$7:$7,0))</f>
        <v>0</v>
      </c>
      <c r="J60" s="237">
        <f>+INDEX(DataEx!$1:$1048576,MATCH('2015'!$A60,DataEx!$D:$D,0),MATCH('2015'!J$6,DataEx!$7:$7,0))</f>
        <v>0</v>
      </c>
      <c r="K60" s="237">
        <f>+INDEX(DataEx!$1:$1048576,MATCH('2015'!$A60,DataEx!$D:$D,0),MATCH('2015'!K$6,DataEx!$7:$7,0))</f>
        <v>0</v>
      </c>
      <c r="L60" s="237">
        <f>+INDEX(DataEx!$1:$1048576,MATCH('2015'!$A60,DataEx!$D:$D,0),MATCH('2015'!L$6,DataEx!$7:$7,0))</f>
        <v>0</v>
      </c>
      <c r="M60" s="237">
        <f>+INDEX(DataEx!$1:$1048576,MATCH('2015'!$A60,DataEx!$D:$D,0),MATCH('2015'!M$6,DataEx!$7:$7,0))</f>
        <v>0</v>
      </c>
      <c r="N60" s="237">
        <f>+INDEX(DataEx!$1:$1048576,MATCH('2015'!$A60,DataEx!$D:$D,0),MATCH('2015'!N$6,DataEx!$7:$7,0))</f>
        <v>0</v>
      </c>
      <c r="O60" s="237">
        <f>+INDEX(DataEx!$1:$1048576,MATCH('2015'!$A60,DataEx!$D:$D,0),MATCH('2015'!O$6,DataEx!$7:$7,0))</f>
        <v>0</v>
      </c>
      <c r="P60" s="237">
        <f>+INDEX(DataEx!$1:$1048576,MATCH('2015'!$A60,DataEx!$D:$D,0),MATCH('2015'!P$6,DataEx!$7:$7,0))</f>
        <v>0</v>
      </c>
      <c r="Q60" s="237">
        <f>+INDEX(DataEx!$1:$1048576,MATCH('2015'!$A60,DataEx!$D:$D,0),MATCH('2015'!Q$6,DataEx!$7:$7,0))</f>
        <v>0</v>
      </c>
      <c r="R60" s="237">
        <f>+INDEX(DataEx!$1:$1048576,MATCH('2015'!$A60,DataEx!$D:$D,0),MATCH('2015'!R$6,DataEx!$7:$7,0))</f>
        <v>0</v>
      </c>
      <c r="S60" s="290">
        <f t="shared" si="3"/>
        <v>16433418.82</v>
      </c>
      <c r="T60" s="291">
        <f t="shared" si="4"/>
        <v>4.6330473132224414E-3</v>
      </c>
    </row>
    <row r="61" spans="1:20" ht="13.5" thickBot="1">
      <c r="A61" s="170">
        <v>1002</v>
      </c>
      <c r="B61" s="318" t="str">
        <f>+VLOOKUP($A61,Master!$D$22:$G$218,4,FALSE)</f>
        <v>Nedostajuća sredstva</v>
      </c>
      <c r="C61" s="319"/>
      <c r="D61" s="319"/>
      <c r="E61" s="319"/>
      <c r="F61" s="319"/>
      <c r="G61" s="243">
        <f t="shared" ref="G61:R61" si="12">+G56-G58</f>
        <v>-38864710.380000018</v>
      </c>
      <c r="H61" s="243">
        <f t="shared" si="12"/>
        <v>0</v>
      </c>
      <c r="I61" s="243">
        <f t="shared" si="12"/>
        <v>0</v>
      </c>
      <c r="J61" s="243">
        <f t="shared" si="12"/>
        <v>0</v>
      </c>
      <c r="K61" s="243">
        <f t="shared" si="12"/>
        <v>0</v>
      </c>
      <c r="L61" s="243">
        <f t="shared" si="12"/>
        <v>0</v>
      </c>
      <c r="M61" s="243">
        <f t="shared" si="12"/>
        <v>0</v>
      </c>
      <c r="N61" s="243">
        <f t="shared" si="12"/>
        <v>0</v>
      </c>
      <c r="O61" s="243">
        <f t="shared" si="12"/>
        <v>0</v>
      </c>
      <c r="P61" s="243">
        <f t="shared" si="12"/>
        <v>0</v>
      </c>
      <c r="Q61" s="243">
        <f t="shared" si="12"/>
        <v>0</v>
      </c>
      <c r="R61" s="243">
        <f t="shared" si="12"/>
        <v>0</v>
      </c>
      <c r="S61" s="292">
        <f t="shared" si="3"/>
        <v>-38864710.380000018</v>
      </c>
      <c r="T61" s="293">
        <f t="shared" si="4"/>
        <v>-1.0957065232590928E-2</v>
      </c>
    </row>
    <row r="62" spans="1:20" ht="13.5" thickBot="1">
      <c r="A62" s="170">
        <v>1003</v>
      </c>
      <c r="B62" s="320" t="str">
        <f>+VLOOKUP($A62,Master!$D$22:$G$218,4,FALSE)</f>
        <v>Finansiranje</v>
      </c>
      <c r="C62" s="321"/>
      <c r="D62" s="321"/>
      <c r="E62" s="321"/>
      <c r="F62" s="321"/>
      <c r="G62" s="177">
        <f>+SUM(G63:G66)</f>
        <v>38864710.380000018</v>
      </c>
      <c r="H62" s="177">
        <f t="shared" ref="H62:R62" si="13">+SUM(H63:H66)</f>
        <v>0</v>
      </c>
      <c r="I62" s="177">
        <f t="shared" si="13"/>
        <v>0</v>
      </c>
      <c r="J62" s="177">
        <f t="shared" si="13"/>
        <v>0</v>
      </c>
      <c r="K62" s="177">
        <f t="shared" si="13"/>
        <v>0</v>
      </c>
      <c r="L62" s="177">
        <f t="shared" si="13"/>
        <v>0</v>
      </c>
      <c r="M62" s="177">
        <f t="shared" si="13"/>
        <v>0</v>
      </c>
      <c r="N62" s="177">
        <f t="shared" si="13"/>
        <v>0</v>
      </c>
      <c r="O62" s="177">
        <f t="shared" si="13"/>
        <v>0</v>
      </c>
      <c r="P62" s="177">
        <f t="shared" si="13"/>
        <v>0</v>
      </c>
      <c r="Q62" s="177">
        <f t="shared" si="13"/>
        <v>0</v>
      </c>
      <c r="R62" s="177">
        <f t="shared" si="13"/>
        <v>0</v>
      </c>
      <c r="S62" s="294">
        <f t="shared" si="3"/>
        <v>38864710.380000018</v>
      </c>
      <c r="T62" s="295">
        <f t="shared" si="4"/>
        <v>1.0957065232590928E-2</v>
      </c>
    </row>
    <row r="63" spans="1:20">
      <c r="A63" s="170">
        <v>7511</v>
      </c>
      <c r="B63" s="316" t="str">
        <f>+VLOOKUP($A63,Master!$D$22:$G$218,4,FALSE)</f>
        <v>Pozajmice i krediti od domaćih izvora</v>
      </c>
      <c r="C63" s="317"/>
      <c r="D63" s="317"/>
      <c r="E63" s="317"/>
      <c r="F63" s="317"/>
      <c r="G63" s="237">
        <f>+INDEX(DataEx!$1:$1048576,MATCH('2015'!$A63,DataEx!$D:$D,0),MATCH('2015'!G$6,DataEx!$7:$7,0))</f>
        <v>21128188.379999999</v>
      </c>
      <c r="H63" s="237">
        <f>+INDEX(DataEx!$1:$1048576,MATCH('2015'!$A63,DataEx!$D:$D,0),MATCH('2015'!H$6,DataEx!$7:$7,0))</f>
        <v>0</v>
      </c>
      <c r="I63" s="237">
        <f>+INDEX(DataEx!$1:$1048576,MATCH('2015'!$A63,DataEx!$D:$D,0),MATCH('2015'!I$6,DataEx!$7:$7,0))</f>
        <v>0</v>
      </c>
      <c r="J63" s="237">
        <f>+INDEX(DataEx!$1:$1048576,MATCH('2015'!$A63,DataEx!$D:$D,0),MATCH('2015'!J$6,DataEx!$7:$7,0))</f>
        <v>0</v>
      </c>
      <c r="K63" s="237">
        <f>+INDEX(DataEx!$1:$1048576,MATCH('2015'!$A63,DataEx!$D:$D,0),MATCH('2015'!K$6,DataEx!$7:$7,0))</f>
        <v>0</v>
      </c>
      <c r="L63" s="237">
        <f>+INDEX(DataEx!$1:$1048576,MATCH('2015'!$A63,DataEx!$D:$D,0),MATCH('2015'!L$6,DataEx!$7:$7,0))</f>
        <v>0</v>
      </c>
      <c r="M63" s="237">
        <f>+INDEX(DataEx!$1:$1048576,MATCH('2015'!$A63,DataEx!$D:$D,0),MATCH('2015'!M$6,DataEx!$7:$7,0))</f>
        <v>0</v>
      </c>
      <c r="N63" s="237">
        <f>+INDEX(DataEx!$1:$1048576,MATCH('2015'!$A63,DataEx!$D:$D,0),MATCH('2015'!N$6,DataEx!$7:$7,0))</f>
        <v>0</v>
      </c>
      <c r="O63" s="237">
        <f>+INDEX(DataEx!$1:$1048576,MATCH('2015'!$A63,DataEx!$D:$D,0),MATCH('2015'!O$6,DataEx!$7:$7,0))</f>
        <v>0</v>
      </c>
      <c r="P63" s="237">
        <f>+INDEX(DataEx!$1:$1048576,MATCH('2015'!$A63,DataEx!$D:$D,0),MATCH('2015'!P$6,DataEx!$7:$7,0))</f>
        <v>0</v>
      </c>
      <c r="Q63" s="237">
        <f>+INDEX(DataEx!$1:$1048576,MATCH('2015'!$A63,DataEx!$D:$D,0),MATCH('2015'!Q$6,DataEx!$7:$7,0))</f>
        <v>0</v>
      </c>
      <c r="R63" s="237">
        <f>+INDEX(DataEx!$1:$1048576,MATCH('2015'!$A63,DataEx!$D:$D,0),MATCH('2015'!R$6,DataEx!$7:$7,0))</f>
        <v>0</v>
      </c>
      <c r="S63" s="290">
        <f t="shared" si="3"/>
        <v>21128188.379999999</v>
      </c>
      <c r="T63" s="291">
        <f t="shared" si="4"/>
        <v>5.9566361375810537E-3</v>
      </c>
    </row>
    <row r="64" spans="1:20">
      <c r="A64" s="170">
        <v>7512</v>
      </c>
      <c r="B64" s="312" t="str">
        <f>+VLOOKUP($A64,Master!$D$22:$G$218,4,FALSE)</f>
        <v>Pozajmice i krediti od inostranih izvora</v>
      </c>
      <c r="C64" s="313"/>
      <c r="D64" s="313"/>
      <c r="E64" s="313"/>
      <c r="F64" s="313"/>
      <c r="G64" s="237">
        <f>+INDEX(DataEx!$1:$1048576,MATCH('2015'!$A64,DataEx!$D:$D,0),MATCH('2015'!G$6,DataEx!$7:$7,0))</f>
        <v>31032.590000000004</v>
      </c>
      <c r="H64" s="237">
        <f>+INDEX(DataEx!$1:$1048576,MATCH('2015'!$A64,DataEx!$D:$D,0),MATCH('2015'!H$6,DataEx!$7:$7,0))</f>
        <v>0</v>
      </c>
      <c r="I64" s="237">
        <f>+INDEX(DataEx!$1:$1048576,MATCH('2015'!$A64,DataEx!$D:$D,0),MATCH('2015'!I$6,DataEx!$7:$7,0))</f>
        <v>0</v>
      </c>
      <c r="J64" s="237">
        <f>+INDEX(DataEx!$1:$1048576,MATCH('2015'!$A64,DataEx!$D:$D,0),MATCH('2015'!J$6,DataEx!$7:$7,0))</f>
        <v>0</v>
      </c>
      <c r="K64" s="237">
        <f>+INDEX(DataEx!$1:$1048576,MATCH('2015'!$A64,DataEx!$D:$D,0),MATCH('2015'!K$6,DataEx!$7:$7,0))</f>
        <v>0</v>
      </c>
      <c r="L64" s="237">
        <f>+INDEX(DataEx!$1:$1048576,MATCH('2015'!$A64,DataEx!$D:$D,0),MATCH('2015'!L$6,DataEx!$7:$7,0))</f>
        <v>0</v>
      </c>
      <c r="M64" s="237">
        <f>+INDEX(DataEx!$1:$1048576,MATCH('2015'!$A64,DataEx!$D:$D,0),MATCH('2015'!M$6,DataEx!$7:$7,0))</f>
        <v>0</v>
      </c>
      <c r="N64" s="237">
        <f>+INDEX(DataEx!$1:$1048576,MATCH('2015'!$A64,DataEx!$D:$D,0),MATCH('2015'!N$6,DataEx!$7:$7,0))</f>
        <v>0</v>
      </c>
      <c r="O64" s="237">
        <f>+INDEX(DataEx!$1:$1048576,MATCH('2015'!$A64,DataEx!$D:$D,0),MATCH('2015'!O$6,DataEx!$7:$7,0))</f>
        <v>0</v>
      </c>
      <c r="P64" s="237">
        <f>+INDEX(DataEx!$1:$1048576,MATCH('2015'!$A64,DataEx!$D:$D,0),MATCH('2015'!P$6,DataEx!$7:$7,0))</f>
        <v>0</v>
      </c>
      <c r="Q64" s="237">
        <f>+INDEX(DataEx!$1:$1048576,MATCH('2015'!$A64,DataEx!$D:$D,0),MATCH('2015'!Q$6,DataEx!$7:$7,0))</f>
        <v>0</v>
      </c>
      <c r="R64" s="237">
        <f>+INDEX(DataEx!$1:$1048576,MATCH('2015'!$A64,DataEx!$D:$D,0),MATCH('2015'!R$6,DataEx!$7:$7,0))</f>
        <v>0</v>
      </c>
      <c r="S64" s="290">
        <f t="shared" si="3"/>
        <v>31032.590000000004</v>
      </c>
      <c r="T64" s="291">
        <f t="shared" si="4"/>
        <v>8.7489681420919093E-6</v>
      </c>
    </row>
    <row r="65" spans="1:20">
      <c r="A65" s="170">
        <v>72</v>
      </c>
      <c r="B65" s="312" t="str">
        <f>+VLOOKUP($A65,Master!$D$22:$G$218,4,FALSE)</f>
        <v>Primici od prodaje imovine</v>
      </c>
      <c r="C65" s="313"/>
      <c r="D65" s="313"/>
      <c r="E65" s="313"/>
      <c r="F65" s="313"/>
      <c r="G65" s="237">
        <f>+INDEX(DataEx!$1:$1048576,MATCH('2015'!$A65,DataEx!$D:$D,0),MATCH('2015'!G$6,DataEx!$7:$7,0))</f>
        <v>5775.32</v>
      </c>
      <c r="H65" s="237">
        <f>+INDEX(DataEx!$1:$1048576,MATCH('2015'!$A65,DataEx!$D:$D,0),MATCH('2015'!H$6,DataEx!$7:$7,0))</f>
        <v>0</v>
      </c>
      <c r="I65" s="237">
        <f>+INDEX(DataEx!$1:$1048576,MATCH('2015'!$A65,DataEx!$D:$D,0),MATCH('2015'!I$6,DataEx!$7:$7,0))</f>
        <v>0</v>
      </c>
      <c r="J65" s="237">
        <f>+INDEX(DataEx!$1:$1048576,MATCH('2015'!$A65,DataEx!$D:$D,0),MATCH('2015'!J$6,DataEx!$7:$7,0))</f>
        <v>0</v>
      </c>
      <c r="K65" s="237">
        <f>+INDEX(DataEx!$1:$1048576,MATCH('2015'!$A65,DataEx!$D:$D,0),MATCH('2015'!K$6,DataEx!$7:$7,0))</f>
        <v>0</v>
      </c>
      <c r="L65" s="237">
        <f>+INDEX(DataEx!$1:$1048576,MATCH('2015'!$A65,DataEx!$D:$D,0),MATCH('2015'!L$6,DataEx!$7:$7,0))</f>
        <v>0</v>
      </c>
      <c r="M65" s="237">
        <f>+INDEX(DataEx!$1:$1048576,MATCH('2015'!$A65,DataEx!$D:$D,0),MATCH('2015'!M$6,DataEx!$7:$7,0))</f>
        <v>0</v>
      </c>
      <c r="N65" s="237">
        <f>+INDEX(DataEx!$1:$1048576,MATCH('2015'!$A65,DataEx!$D:$D,0),MATCH('2015'!N$6,DataEx!$7:$7,0))</f>
        <v>0</v>
      </c>
      <c r="O65" s="237">
        <f>+INDEX(DataEx!$1:$1048576,MATCH('2015'!$A65,DataEx!$D:$D,0),MATCH('2015'!O$6,DataEx!$7:$7,0))</f>
        <v>0</v>
      </c>
      <c r="P65" s="237">
        <f>+INDEX(DataEx!$1:$1048576,MATCH('2015'!$A65,DataEx!$D:$D,0),MATCH('2015'!P$6,DataEx!$7:$7,0))</f>
        <v>0</v>
      </c>
      <c r="Q65" s="237">
        <f>+INDEX(DataEx!$1:$1048576,MATCH('2015'!$A65,DataEx!$D:$D,0),MATCH('2015'!Q$6,DataEx!$7:$7,0))</f>
        <v>0</v>
      </c>
      <c r="R65" s="237">
        <f>+INDEX(DataEx!$1:$1048576,MATCH('2015'!$A65,DataEx!$D:$D,0),MATCH('2015'!R$6,DataEx!$7:$7,0))</f>
        <v>0</v>
      </c>
      <c r="S65" s="290">
        <f t="shared" si="3"/>
        <v>5775.32</v>
      </c>
      <c r="T65" s="291">
        <f t="shared" si="4"/>
        <v>1.6282266704257119E-6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17699714.090000018</v>
      </c>
      <c r="H66" s="251">
        <f t="shared" ref="H66:R66" si="14">-H61-SUM(H63:H65)</f>
        <v>0</v>
      </c>
      <c r="I66" s="251">
        <f t="shared" si="14"/>
        <v>0</v>
      </c>
      <c r="J66" s="251">
        <f t="shared" si="14"/>
        <v>0</v>
      </c>
      <c r="K66" s="251">
        <f t="shared" si="14"/>
        <v>0</v>
      </c>
      <c r="L66" s="251">
        <f t="shared" si="14"/>
        <v>0</v>
      </c>
      <c r="M66" s="251">
        <f t="shared" si="14"/>
        <v>0</v>
      </c>
      <c r="N66" s="251">
        <f t="shared" si="14"/>
        <v>0</v>
      </c>
      <c r="O66" s="251">
        <f t="shared" si="14"/>
        <v>0</v>
      </c>
      <c r="P66" s="251">
        <f t="shared" si="14"/>
        <v>0</v>
      </c>
      <c r="Q66" s="251">
        <f t="shared" si="14"/>
        <v>0</v>
      </c>
      <c r="R66" s="251">
        <f t="shared" si="14"/>
        <v>0</v>
      </c>
      <c r="S66" s="296">
        <f t="shared" si="3"/>
        <v>17699714.090000018</v>
      </c>
      <c r="T66" s="297">
        <f t="shared" si="4"/>
        <v>4.9900519001973547E-3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2015-01p</v>
      </c>
      <c r="H101" s="69" t="str">
        <f t="shared" si="15"/>
        <v>2015-02p</v>
      </c>
      <c r="I101" s="69" t="str">
        <f t="shared" si="15"/>
        <v>2015-03p</v>
      </c>
      <c r="J101" s="69" t="str">
        <f t="shared" si="15"/>
        <v>2015-04p</v>
      </c>
      <c r="K101" s="69" t="str">
        <f t="shared" si="15"/>
        <v>2015-05p</v>
      </c>
      <c r="L101" s="69" t="str">
        <f t="shared" si="15"/>
        <v>2015-06p</v>
      </c>
      <c r="M101" s="69" t="str">
        <f t="shared" si="15"/>
        <v>2015-07p</v>
      </c>
      <c r="N101" s="69" t="str">
        <f t="shared" si="15"/>
        <v>2015-08p</v>
      </c>
      <c r="O101" s="69" t="str">
        <f t="shared" si="15"/>
        <v>2015-09p</v>
      </c>
      <c r="P101" s="69" t="str">
        <f t="shared" si="15"/>
        <v>2015-10p</v>
      </c>
      <c r="Q101" s="69" t="str">
        <f t="shared" si="15"/>
        <v>2015-11p</v>
      </c>
      <c r="R101" s="69" t="str">
        <f t="shared" si="15"/>
        <v>2015-12p</v>
      </c>
    </row>
    <row r="102" spans="1:21" ht="15.75" customHeight="1" thickBot="1">
      <c r="B102" s="399" t="str">
        <f>+Master!G245</f>
        <v>Plan ostvarenja budžeta</v>
      </c>
      <c r="C102" s="400"/>
      <c r="D102" s="400"/>
      <c r="E102" s="400"/>
      <c r="F102" s="400"/>
      <c r="G102" s="392">
        <v>2015</v>
      </c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4"/>
      <c r="S102" s="116" t="str">
        <f>+S7</f>
        <v>BDP</v>
      </c>
      <c r="T102" s="117">
        <f>+T7</f>
        <v>3547000000</v>
      </c>
    </row>
    <row r="103" spans="1:21" ht="15.75" customHeight="1">
      <c r="B103" s="401"/>
      <c r="C103" s="402"/>
      <c r="D103" s="402"/>
      <c r="E103" s="402"/>
      <c r="F103" s="403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392" t="str">
        <f>+Master!G239</f>
        <v>Jan - Dec</v>
      </c>
      <c r="T103" s="394">
        <f>+T8</f>
        <v>0</v>
      </c>
    </row>
    <row r="104" spans="1:21" ht="13.5" thickBot="1">
      <c r="B104" s="404"/>
      <c r="C104" s="405"/>
      <c r="D104" s="405"/>
      <c r="E104" s="405"/>
      <c r="F104" s="406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395" t="str">
        <f>+VLOOKUP(LEFT($A105,LEN(A105)-1)*1,Master!$D$22:$G$218,4,FALSE)</f>
        <v>Prihodi budžeta</v>
      </c>
      <c r="C105" s="396"/>
      <c r="D105" s="396"/>
      <c r="E105" s="396"/>
      <c r="F105" s="396"/>
      <c r="G105" s="97">
        <f>+G106+G115+SUM(G120:G124)</f>
        <v>69711123.6731603</v>
      </c>
      <c r="H105" s="97">
        <f t="shared" ref="H105:R105" si="18">+H106+H115+SUM(H120:H124)</f>
        <v>83338647.304493561</v>
      </c>
      <c r="I105" s="97">
        <f t="shared" si="18"/>
        <v>101074773.72935867</v>
      </c>
      <c r="J105" s="97">
        <f t="shared" si="18"/>
        <v>110868335.86211218</v>
      </c>
      <c r="K105" s="97">
        <f t="shared" si="18"/>
        <v>103941453.42009163</v>
      </c>
      <c r="L105" s="97">
        <f t="shared" si="18"/>
        <v>112398873.78315812</v>
      </c>
      <c r="M105" s="97">
        <f t="shared" si="18"/>
        <v>124717975.14619333</v>
      </c>
      <c r="N105" s="97">
        <f t="shared" si="18"/>
        <v>129916805.18338476</v>
      </c>
      <c r="O105" s="97">
        <f t="shared" si="18"/>
        <v>121599030.86684042</v>
      </c>
      <c r="P105" s="97">
        <f t="shared" si="18"/>
        <v>115844941.95875578</v>
      </c>
      <c r="Q105" s="97">
        <f t="shared" si="18"/>
        <v>100830471.93450241</v>
      </c>
      <c r="R105" s="97">
        <f t="shared" si="18"/>
        <v>154936828.79133204</v>
      </c>
      <c r="S105" s="122">
        <f>+SUM(G105:R105)</f>
        <v>1329179261.653383</v>
      </c>
      <c r="T105" s="123">
        <f>+S105/$T$7</f>
        <v>0.37473336951039837</v>
      </c>
      <c r="U105" s="304"/>
    </row>
    <row r="106" spans="1:21">
      <c r="A106" s="138" t="str">
        <f t="shared" si="17"/>
        <v>711p</v>
      </c>
      <c r="B106" s="397" t="str">
        <f>+VLOOKUP(LEFT($A106,LEN(A106)-1)*1,Master!$D$22:$G$218,4,FALSE)</f>
        <v>Porezi</v>
      </c>
      <c r="C106" s="398"/>
      <c r="D106" s="398"/>
      <c r="E106" s="398"/>
      <c r="F106" s="398"/>
      <c r="G106" s="81">
        <f>+SUM(G107:G114)</f>
        <v>47438461.833814889</v>
      </c>
      <c r="H106" s="81">
        <f t="shared" ref="H106:R106" si="19">+SUM(H107:H114)</f>
        <v>50851425.013633266</v>
      </c>
      <c r="I106" s="81">
        <f t="shared" si="19"/>
        <v>68643020.701511934</v>
      </c>
      <c r="J106" s="81">
        <f t="shared" si="19"/>
        <v>74644324.702040896</v>
      </c>
      <c r="K106" s="81">
        <f t="shared" si="19"/>
        <v>62371540.361953884</v>
      </c>
      <c r="L106" s="81">
        <f t="shared" si="19"/>
        <v>70088728.880090371</v>
      </c>
      <c r="M106" s="81">
        <f t="shared" si="19"/>
        <v>83389342.293927491</v>
      </c>
      <c r="N106" s="81">
        <f t="shared" si="19"/>
        <v>87963080.772664562</v>
      </c>
      <c r="O106" s="81">
        <f t="shared" si="19"/>
        <v>80794946.466777354</v>
      </c>
      <c r="P106" s="81">
        <f t="shared" si="19"/>
        <v>70587663.849750429</v>
      </c>
      <c r="Q106" s="81">
        <f t="shared" si="19"/>
        <v>60436221.191738874</v>
      </c>
      <c r="R106" s="82">
        <f t="shared" si="19"/>
        <v>75463863.50143756</v>
      </c>
      <c r="S106" s="124">
        <f t="shared" ref="S106:S160" si="20">+SUM(G106:R106)</f>
        <v>832672619.56934142</v>
      </c>
      <c r="T106" s="125">
        <f t="shared" ref="T106:T160" si="21">+S106/$T$7</f>
        <v>0.23475405118955214</v>
      </c>
      <c r="U106" s="303"/>
    </row>
    <row r="107" spans="1:21">
      <c r="A107" s="138" t="str">
        <f t="shared" si="17"/>
        <v>7111p</v>
      </c>
      <c r="B107" s="380" t="str">
        <f>+VLOOKUP(LEFT($A107,LEN(A107)-1)*1,Master!$D$22:$G$218,4,FALSE)</f>
        <v>Porez na dohodak fizičkih lica</v>
      </c>
      <c r="C107" s="381"/>
      <c r="D107" s="381"/>
      <c r="E107" s="381"/>
      <c r="F107" s="381"/>
      <c r="G107" s="91">
        <f>+INDEX(DataEx!$1:$1048576,MATCH('2015'!$A107,DataEx!$D:$D,0),MATCH('2015'!G$101,DataEx!$222:$222,0))</f>
        <v>3573995.3554284605</v>
      </c>
      <c r="H107" s="91">
        <f>+INDEX(DataEx!$1:$1048576,MATCH('2015'!$A107,DataEx!$D:$D,0),MATCH('2015'!H$101,DataEx!$222:$222,0))</f>
        <v>7189891.8410568163</v>
      </c>
      <c r="I107" s="91">
        <f>+INDEX(DataEx!$1:$1048576,MATCH('2015'!$A107,DataEx!$D:$D,0),MATCH('2015'!I$101,DataEx!$222:$222,0))</f>
        <v>8628957.8256391361</v>
      </c>
      <c r="J107" s="91">
        <f>+INDEX(DataEx!$1:$1048576,MATCH('2015'!$A107,DataEx!$D:$D,0),MATCH('2015'!J$101,DataEx!$222:$222,0))</f>
        <v>8483434.6457901541</v>
      </c>
      <c r="K107" s="91">
        <f>+INDEX(DataEx!$1:$1048576,MATCH('2015'!$A107,DataEx!$D:$D,0),MATCH('2015'!K$101,DataEx!$222:$222,0))</f>
        <v>9434922.5878236145</v>
      </c>
      <c r="L107" s="91">
        <f>+INDEX(DataEx!$1:$1048576,MATCH('2015'!$A107,DataEx!$D:$D,0),MATCH('2015'!L$101,DataEx!$222:$222,0))</f>
        <v>8991934.6560795475</v>
      </c>
      <c r="M107" s="91">
        <f>+INDEX(DataEx!$1:$1048576,MATCH('2015'!$A107,DataEx!$D:$D,0),MATCH('2015'!M$101,DataEx!$222:$222,0))</f>
        <v>9046366.0797531549</v>
      </c>
      <c r="N107" s="91">
        <f>+INDEX(DataEx!$1:$1048576,MATCH('2015'!$A107,DataEx!$D:$D,0),MATCH('2015'!N$101,DataEx!$222:$222,0))</f>
        <v>9922440.3850700893</v>
      </c>
      <c r="O107" s="91">
        <f>+INDEX(DataEx!$1:$1048576,MATCH('2015'!$A107,DataEx!$D:$D,0),MATCH('2015'!O$101,DataEx!$222:$222,0))</f>
        <v>9246654.8577025365</v>
      </c>
      <c r="P107" s="91">
        <f>+INDEX(DataEx!$1:$1048576,MATCH('2015'!$A107,DataEx!$D:$D,0),MATCH('2015'!P$101,DataEx!$222:$222,0))</f>
        <v>8428028.1672596131</v>
      </c>
      <c r="Q107" s="91">
        <f>+INDEX(DataEx!$1:$1048576,MATCH('2015'!$A107,DataEx!$D:$D,0),MATCH('2015'!Q$101,DataEx!$222:$222,0))</f>
        <v>8212187.9289413234</v>
      </c>
      <c r="R107" s="91">
        <f>+INDEX(DataEx!$1:$1048576,MATCH('2015'!$A107,DataEx!$D:$D,0),MATCH('2015'!R$101,DataEx!$222:$222,0))</f>
        <v>16770828.494794916</v>
      </c>
      <c r="S107" s="126">
        <f t="shared" si="20"/>
        <v>107929642.82533938</v>
      </c>
      <c r="T107" s="127">
        <f t="shared" si="21"/>
        <v>3.0428430455410028E-2</v>
      </c>
    </row>
    <row r="108" spans="1:21">
      <c r="A108" s="138" t="str">
        <f t="shared" si="17"/>
        <v>7112p</v>
      </c>
      <c r="B108" s="380" t="str">
        <f>+VLOOKUP(LEFT($A108,LEN(A108)-1)*1,Master!$D$22:$G$218,4,FALSE)</f>
        <v>Porez na dobit pravnih lica</v>
      </c>
      <c r="C108" s="381"/>
      <c r="D108" s="381"/>
      <c r="E108" s="381"/>
      <c r="F108" s="381"/>
      <c r="G108" s="91">
        <f>+INDEX(DataEx!$1:$1048576,MATCH('2015'!$A108,DataEx!$D:$D,0),MATCH('2015'!G$101,DataEx!$222:$222,0))</f>
        <v>932399.70044660708</v>
      </c>
      <c r="H108" s="91">
        <f>+INDEX(DataEx!$1:$1048576,MATCH('2015'!$A108,DataEx!$D:$D,0),MATCH('2015'!H$101,DataEx!$222:$222,0))</f>
        <v>1043777.4494072236</v>
      </c>
      <c r="I108" s="91">
        <f>+INDEX(DataEx!$1:$1048576,MATCH('2015'!$A108,DataEx!$D:$D,0),MATCH('2015'!I$101,DataEx!$222:$222,0))</f>
        <v>11938576.266732469</v>
      </c>
      <c r="J108" s="91">
        <f>+INDEX(DataEx!$1:$1048576,MATCH('2015'!$A108,DataEx!$D:$D,0),MATCH('2015'!J$101,DataEx!$222:$222,0))</f>
        <v>12301967.31174976</v>
      </c>
      <c r="K108" s="91">
        <f>+INDEX(DataEx!$1:$1048576,MATCH('2015'!$A108,DataEx!$D:$D,0),MATCH('2015'!K$101,DataEx!$222:$222,0))</f>
        <v>2674098.0198717569</v>
      </c>
      <c r="L108" s="91">
        <f>+INDEX(DataEx!$1:$1048576,MATCH('2015'!$A108,DataEx!$D:$D,0),MATCH('2015'!L$101,DataEx!$222:$222,0))</f>
        <v>3180140.852284038</v>
      </c>
      <c r="M108" s="91">
        <f>+INDEX(DataEx!$1:$1048576,MATCH('2015'!$A108,DataEx!$D:$D,0),MATCH('2015'!M$101,DataEx!$222:$222,0))</f>
        <v>5395660.7985904692</v>
      </c>
      <c r="N108" s="91">
        <f>+INDEX(DataEx!$1:$1048576,MATCH('2015'!$A108,DataEx!$D:$D,0),MATCH('2015'!N$101,DataEx!$222:$222,0))</f>
        <v>2863130.1493314239</v>
      </c>
      <c r="O108" s="91">
        <f>+INDEX(DataEx!$1:$1048576,MATCH('2015'!$A108,DataEx!$D:$D,0),MATCH('2015'!O$101,DataEx!$222:$222,0))</f>
        <v>2353497.2340047848</v>
      </c>
      <c r="P108" s="91">
        <f>+INDEX(DataEx!$1:$1048576,MATCH('2015'!$A108,DataEx!$D:$D,0),MATCH('2015'!P$101,DataEx!$222:$222,0))</f>
        <v>1665538.328390266</v>
      </c>
      <c r="Q108" s="91">
        <f>+INDEX(DataEx!$1:$1048576,MATCH('2015'!$A108,DataEx!$D:$D,0),MATCH('2015'!Q$101,DataEx!$222:$222,0))</f>
        <v>862427.72685132292</v>
      </c>
      <c r="R108" s="91">
        <f>+INDEX(DataEx!$1:$1048576,MATCH('2015'!$A108,DataEx!$D:$D,0),MATCH('2015'!R$101,DataEx!$222:$222,0))</f>
        <v>1424344.6023973932</v>
      </c>
      <c r="S108" s="126">
        <f t="shared" si="20"/>
        <v>46635558.440057501</v>
      </c>
      <c r="T108" s="127">
        <f t="shared" si="21"/>
        <v>1.3147887916565407E-2</v>
      </c>
    </row>
    <row r="109" spans="1:21">
      <c r="A109" s="138" t="str">
        <f t="shared" si="17"/>
        <v>7113p</v>
      </c>
      <c r="B109" s="380" t="str">
        <f>+VLOOKUP(LEFT($A109,LEN(A109)-1)*1,Master!$D$22:$G$218,4,FALSE)</f>
        <v>Porez na promet nepokretnosti</v>
      </c>
      <c r="C109" s="381"/>
      <c r="D109" s="381"/>
      <c r="E109" s="381"/>
      <c r="F109" s="381"/>
      <c r="G109" s="91">
        <f>+INDEX(DataEx!$1:$1048576,MATCH('2015'!$A109,DataEx!$D:$D,0),MATCH('2015'!G$101,DataEx!$222:$222,0))</f>
        <v>106071.79527146854</v>
      </c>
      <c r="H109" s="91">
        <f>+INDEX(DataEx!$1:$1048576,MATCH('2015'!$A109,DataEx!$D:$D,0),MATCH('2015'!H$101,DataEx!$222:$222,0))</f>
        <v>115811.92454311471</v>
      </c>
      <c r="I109" s="91">
        <f>+INDEX(DataEx!$1:$1048576,MATCH('2015'!$A109,DataEx!$D:$D,0),MATCH('2015'!I$101,DataEx!$222:$222,0))</f>
        <v>152502.18590714125</v>
      </c>
      <c r="J109" s="91">
        <f>+INDEX(DataEx!$1:$1048576,MATCH('2015'!$A109,DataEx!$D:$D,0),MATCH('2015'!J$101,DataEx!$222:$222,0))</f>
        <v>145745.80915293895</v>
      </c>
      <c r="K109" s="91">
        <f>+INDEX(DataEx!$1:$1048576,MATCH('2015'!$A109,DataEx!$D:$D,0),MATCH('2015'!K$101,DataEx!$222:$222,0))</f>
        <v>101292.23668851655</v>
      </c>
      <c r="L109" s="91">
        <f>+INDEX(DataEx!$1:$1048576,MATCH('2015'!$A109,DataEx!$D:$D,0),MATCH('2015'!L$101,DataEx!$222:$222,0))</f>
        <v>111819.65140138169</v>
      </c>
      <c r="M109" s="91">
        <f>+INDEX(DataEx!$1:$1048576,MATCH('2015'!$A109,DataEx!$D:$D,0),MATCH('2015'!M$101,DataEx!$222:$222,0))</f>
        <v>140720.54956844845</v>
      </c>
      <c r="N109" s="91">
        <f>+INDEX(DataEx!$1:$1048576,MATCH('2015'!$A109,DataEx!$D:$D,0),MATCH('2015'!N$101,DataEx!$222:$222,0))</f>
        <v>137458.83152417373</v>
      </c>
      <c r="O109" s="91">
        <f>+INDEX(DataEx!$1:$1048576,MATCH('2015'!$A109,DataEx!$D:$D,0),MATCH('2015'!O$101,DataEx!$222:$222,0))</f>
        <v>121512.32009326115</v>
      </c>
      <c r="P109" s="91">
        <f>+INDEX(DataEx!$1:$1048576,MATCH('2015'!$A109,DataEx!$D:$D,0),MATCH('2015'!P$101,DataEx!$222:$222,0))</f>
        <v>144611.55666919687</v>
      </c>
      <c r="Q109" s="91">
        <f>+INDEX(DataEx!$1:$1048576,MATCH('2015'!$A109,DataEx!$D:$D,0),MATCH('2015'!Q$101,DataEx!$222:$222,0))</f>
        <v>114784.79933118433</v>
      </c>
      <c r="R109" s="91">
        <f>+INDEX(DataEx!$1:$1048576,MATCH('2015'!$A109,DataEx!$D:$D,0),MATCH('2015'!R$101,DataEx!$222:$222,0))</f>
        <v>163196.19499358136</v>
      </c>
      <c r="S109" s="126">
        <f t="shared" si="20"/>
        <v>1555527.8551444074</v>
      </c>
      <c r="T109" s="127">
        <f t="shared" si="21"/>
        <v>4.3854746409484281E-4</v>
      </c>
    </row>
    <row r="110" spans="1:21">
      <c r="A110" s="138" t="str">
        <f t="shared" si="17"/>
        <v>7114p</v>
      </c>
      <c r="B110" s="380" t="str">
        <f>+VLOOKUP(LEFT($A110,LEN(A110)-1)*1,Master!$D$22:$G$218,4,FALSE)</f>
        <v>Porez na dodatu vrijednost</v>
      </c>
      <c r="C110" s="381"/>
      <c r="D110" s="381"/>
      <c r="E110" s="381"/>
      <c r="F110" s="381"/>
      <c r="G110" s="91">
        <f>+INDEX(DataEx!$1:$1048576,MATCH('2015'!$A110,DataEx!$D:$D,0),MATCH('2015'!G$101,DataEx!$222:$222,0))</f>
        <v>30830393.947525293</v>
      </c>
      <c r="H110" s="91">
        <f>+INDEX(DataEx!$1:$1048576,MATCH('2015'!$A110,DataEx!$D:$D,0),MATCH('2015'!H$101,DataEx!$222:$222,0))</f>
        <v>31788595.372020893</v>
      </c>
      <c r="I110" s="91">
        <f>+INDEX(DataEx!$1:$1048576,MATCH('2015'!$A110,DataEx!$D:$D,0),MATCH('2015'!I$101,DataEx!$222:$222,0))</f>
        <v>35625079.391823784</v>
      </c>
      <c r="J110" s="91">
        <f>+INDEX(DataEx!$1:$1048576,MATCH('2015'!$A110,DataEx!$D:$D,0),MATCH('2015'!J$101,DataEx!$222:$222,0))</f>
        <v>39690661.471009046</v>
      </c>
      <c r="K110" s="91">
        <f>+INDEX(DataEx!$1:$1048576,MATCH('2015'!$A110,DataEx!$D:$D,0),MATCH('2015'!K$101,DataEx!$222:$222,0))</f>
        <v>34500290.720307246</v>
      </c>
      <c r="L110" s="91">
        <f>+INDEX(DataEx!$1:$1048576,MATCH('2015'!$A110,DataEx!$D:$D,0),MATCH('2015'!L$101,DataEx!$222:$222,0))</f>
        <v>39877523.160066463</v>
      </c>
      <c r="M110" s="91">
        <f>+INDEX(DataEx!$1:$1048576,MATCH('2015'!$A110,DataEx!$D:$D,0),MATCH('2015'!M$101,DataEx!$222:$222,0))</f>
        <v>48690601.648068875</v>
      </c>
      <c r="N110" s="91">
        <f>+INDEX(DataEx!$1:$1048576,MATCH('2015'!$A110,DataEx!$D:$D,0),MATCH('2015'!N$101,DataEx!$222:$222,0))</f>
        <v>51015618.452793375</v>
      </c>
      <c r="O110" s="91">
        <f>+INDEX(DataEx!$1:$1048576,MATCH('2015'!$A110,DataEx!$D:$D,0),MATCH('2015'!O$101,DataEx!$222:$222,0))</f>
        <v>48088264.75380183</v>
      </c>
      <c r="P110" s="91">
        <f>+INDEX(DataEx!$1:$1048576,MATCH('2015'!$A110,DataEx!$D:$D,0),MATCH('2015'!P$101,DataEx!$222:$222,0))</f>
        <v>43467846.583736315</v>
      </c>
      <c r="Q110" s="91">
        <f>+INDEX(DataEx!$1:$1048576,MATCH('2015'!$A110,DataEx!$D:$D,0),MATCH('2015'!Q$101,DataEx!$222:$222,0))</f>
        <v>35933948.977140471</v>
      </c>
      <c r="R110" s="91">
        <f>+INDEX(DataEx!$1:$1048576,MATCH('2015'!$A110,DataEx!$D:$D,0),MATCH('2015'!R$101,DataEx!$222:$222,0))</f>
        <v>40736325.917759299</v>
      </c>
      <c r="S110" s="126">
        <f t="shared" si="20"/>
        <v>480245150.39605284</v>
      </c>
      <c r="T110" s="127">
        <f t="shared" si="21"/>
        <v>0.13539474214718153</v>
      </c>
    </row>
    <row r="111" spans="1:21">
      <c r="A111" s="138" t="str">
        <f t="shared" si="17"/>
        <v>7115p</v>
      </c>
      <c r="B111" s="380" t="str">
        <f>+VLOOKUP(LEFT($A111,LEN(A111)-1)*1,Master!$D$22:$G$218,4,FALSE)</f>
        <v>Akcize</v>
      </c>
      <c r="C111" s="381"/>
      <c r="D111" s="381"/>
      <c r="E111" s="381"/>
      <c r="F111" s="381"/>
      <c r="G111" s="91">
        <f>+INDEX(DataEx!$1:$1048576,MATCH('2015'!$A111,DataEx!$D:$D,0),MATCH('2015'!G$101,DataEx!$222:$222,0))</f>
        <v>10746682.682418374</v>
      </c>
      <c r="H111" s="91">
        <f>+INDEX(DataEx!$1:$1048576,MATCH('2015'!$A111,DataEx!$D:$D,0),MATCH('2015'!H$101,DataEx!$222:$222,0))</f>
        <v>9021214.8164437562</v>
      </c>
      <c r="I111" s="91">
        <f>+INDEX(DataEx!$1:$1048576,MATCH('2015'!$A111,DataEx!$D:$D,0),MATCH('2015'!I$101,DataEx!$222:$222,0))</f>
        <v>10140030.796069261</v>
      </c>
      <c r="J111" s="91">
        <f>+INDEX(DataEx!$1:$1048576,MATCH('2015'!$A111,DataEx!$D:$D,0),MATCH('2015'!J$101,DataEx!$222:$222,0))</f>
        <v>11606566.966498964</v>
      </c>
      <c r="K111" s="91">
        <f>+INDEX(DataEx!$1:$1048576,MATCH('2015'!$A111,DataEx!$D:$D,0),MATCH('2015'!K$101,DataEx!$222:$222,0))</f>
        <v>13190871.109895388</v>
      </c>
      <c r="L111" s="91">
        <f>+INDEX(DataEx!$1:$1048576,MATCH('2015'!$A111,DataEx!$D:$D,0),MATCH('2015'!L$101,DataEx!$222:$222,0))</f>
        <v>15159196.537793403</v>
      </c>
      <c r="M111" s="91">
        <f>+INDEX(DataEx!$1:$1048576,MATCH('2015'!$A111,DataEx!$D:$D,0),MATCH('2015'!M$101,DataEx!$222:$222,0))</f>
        <v>16918854.99757503</v>
      </c>
      <c r="N111" s="91">
        <f>+INDEX(DataEx!$1:$1048576,MATCH('2015'!$A111,DataEx!$D:$D,0),MATCH('2015'!N$101,DataEx!$222:$222,0))</f>
        <v>21078349.425046727</v>
      </c>
      <c r="O111" s="91">
        <f>+INDEX(DataEx!$1:$1048576,MATCH('2015'!$A111,DataEx!$D:$D,0),MATCH('2015'!O$101,DataEx!$222:$222,0))</f>
        <v>18202665.814412087</v>
      </c>
      <c r="P111" s="91">
        <f>+INDEX(DataEx!$1:$1048576,MATCH('2015'!$A111,DataEx!$D:$D,0),MATCH('2015'!P$101,DataEx!$222:$222,0))</f>
        <v>14340556.433877697</v>
      </c>
      <c r="Q111" s="91">
        <f>+INDEX(DataEx!$1:$1048576,MATCH('2015'!$A111,DataEx!$D:$D,0),MATCH('2015'!Q$101,DataEx!$222:$222,0))</f>
        <v>13344977.795261111</v>
      </c>
      <c r="R111" s="91">
        <f>+INDEX(DataEx!$1:$1048576,MATCH('2015'!$A111,DataEx!$D:$D,0),MATCH('2015'!R$101,DataEx!$222:$222,0))</f>
        <v>13959824.052328225</v>
      </c>
      <c r="S111" s="126">
        <f t="shared" si="20"/>
        <v>167709791.42762002</v>
      </c>
      <c r="T111" s="127">
        <f t="shared" si="21"/>
        <v>4.7282151516103758E-2</v>
      </c>
    </row>
    <row r="112" spans="1:21">
      <c r="A112" s="138" t="str">
        <f t="shared" si="17"/>
        <v>7116p</v>
      </c>
      <c r="B112" s="380" t="str">
        <f>+VLOOKUP(LEFT($A112,LEN(A112)-1)*1,Master!$D$22:$G$218,4,FALSE)</f>
        <v>Porez na međunarodnu trgovinu i transakcije</v>
      </c>
      <c r="C112" s="381"/>
      <c r="D112" s="381"/>
      <c r="E112" s="381"/>
      <c r="F112" s="381"/>
      <c r="G112" s="91">
        <f>+INDEX(DataEx!$1:$1048576,MATCH('2015'!$A112,DataEx!$D:$D,0),MATCH('2015'!G$101,DataEx!$222:$222,0))</f>
        <v>997113.97705013887</v>
      </c>
      <c r="H112" s="91">
        <f>+INDEX(DataEx!$1:$1048576,MATCH('2015'!$A112,DataEx!$D:$D,0),MATCH('2015'!H$101,DataEx!$222:$222,0))</f>
        <v>1371787.1437111858</v>
      </c>
      <c r="I112" s="91">
        <f>+INDEX(DataEx!$1:$1048576,MATCH('2015'!$A112,DataEx!$D:$D,0),MATCH('2015'!I$101,DataEx!$222:$222,0))</f>
        <v>1733008.7830788183</v>
      </c>
      <c r="J112" s="91">
        <f>+INDEX(DataEx!$1:$1048576,MATCH('2015'!$A112,DataEx!$D:$D,0),MATCH('2015'!J$101,DataEx!$222:$222,0))</f>
        <v>1927566.0054556574</v>
      </c>
      <c r="K112" s="91">
        <f>+INDEX(DataEx!$1:$1048576,MATCH('2015'!$A112,DataEx!$D:$D,0),MATCH('2015'!K$101,DataEx!$222:$222,0))</f>
        <v>1957633.128395471</v>
      </c>
      <c r="L112" s="91">
        <f>+INDEX(DataEx!$1:$1048576,MATCH('2015'!$A112,DataEx!$D:$D,0),MATCH('2015'!L$101,DataEx!$222:$222,0))</f>
        <v>2209426.9121462442</v>
      </c>
      <c r="M112" s="91">
        <f>+INDEX(DataEx!$1:$1048576,MATCH('2015'!$A112,DataEx!$D:$D,0),MATCH('2015'!M$101,DataEx!$222:$222,0))</f>
        <v>2614239.3870693785</v>
      </c>
      <c r="N112" s="91">
        <f>+INDEX(DataEx!$1:$1048576,MATCH('2015'!$A112,DataEx!$D:$D,0),MATCH('2015'!N$101,DataEx!$222:$222,0))</f>
        <v>2369436.9150621137</v>
      </c>
      <c r="O112" s="91">
        <f>+INDEX(DataEx!$1:$1048576,MATCH('2015'!$A112,DataEx!$D:$D,0),MATCH('2015'!O$101,DataEx!$222:$222,0))</f>
        <v>2212771.4239951861</v>
      </c>
      <c r="P112" s="91">
        <f>+INDEX(DataEx!$1:$1048576,MATCH('2015'!$A112,DataEx!$D:$D,0),MATCH('2015'!P$101,DataEx!$222:$222,0))</f>
        <v>2036251.8621765992</v>
      </c>
      <c r="Q112" s="91">
        <f>+INDEX(DataEx!$1:$1048576,MATCH('2015'!$A112,DataEx!$D:$D,0),MATCH('2015'!Q$101,DataEx!$222:$222,0))</f>
        <v>1518566.9065134812</v>
      </c>
      <c r="R112" s="91">
        <f>+INDEX(DataEx!$1:$1048576,MATCH('2015'!$A112,DataEx!$D:$D,0),MATCH('2015'!R$101,DataEx!$222:$222,0))</f>
        <v>1928639.9004320258</v>
      </c>
      <c r="S112" s="126">
        <f t="shared" si="20"/>
        <v>22876442.345086303</v>
      </c>
      <c r="T112" s="127">
        <f t="shared" si="21"/>
        <v>6.4495185635991834E-3</v>
      </c>
    </row>
    <row r="113" spans="1:20">
      <c r="A113" s="138" t="str">
        <f t="shared" si="17"/>
        <v>7117p</v>
      </c>
      <c r="B113" s="380" t="str">
        <f>+VLOOKUP(LEFT($A113,LEN(A113)-1)*1,Master!$D$22:$G$218,4,FALSE)</f>
        <v>Lokalni porezi</v>
      </c>
      <c r="C113" s="381"/>
      <c r="D113" s="381"/>
      <c r="E113" s="381"/>
      <c r="F113" s="381"/>
      <c r="G113" s="91">
        <f>+INDEX(DataEx!$1:$1048576,MATCH('2015'!$A113,DataEx!$D:$D,0),MATCH('2015'!G$101,DataEx!$222:$222,0))</f>
        <v>0</v>
      </c>
      <c r="H113" s="91">
        <f>+INDEX(DataEx!$1:$1048576,MATCH('2015'!$A113,DataEx!$D:$D,0),MATCH('2015'!H$101,DataEx!$222:$222,0))</f>
        <v>0</v>
      </c>
      <c r="I113" s="91">
        <f>+INDEX(DataEx!$1:$1048576,MATCH('2015'!$A113,DataEx!$D:$D,0),MATCH('2015'!I$101,DataEx!$222:$222,0))</f>
        <v>0</v>
      </c>
      <c r="J113" s="91">
        <f>+INDEX(DataEx!$1:$1048576,MATCH('2015'!$A113,DataEx!$D:$D,0),MATCH('2015'!J$101,DataEx!$222:$222,0))</f>
        <v>0</v>
      </c>
      <c r="K113" s="91">
        <f>+INDEX(DataEx!$1:$1048576,MATCH('2015'!$A113,DataEx!$D:$D,0),MATCH('2015'!K$101,DataEx!$222:$222,0))</f>
        <v>0</v>
      </c>
      <c r="L113" s="91">
        <f>+INDEX(DataEx!$1:$1048576,MATCH('2015'!$A113,DataEx!$D:$D,0),MATCH('2015'!L$101,DataEx!$222:$222,0))</f>
        <v>0</v>
      </c>
      <c r="M113" s="91">
        <f>+INDEX(DataEx!$1:$1048576,MATCH('2015'!$A113,DataEx!$D:$D,0),MATCH('2015'!M$101,DataEx!$222:$222,0))</f>
        <v>0</v>
      </c>
      <c r="N113" s="91">
        <f>+INDEX(DataEx!$1:$1048576,MATCH('2015'!$A113,DataEx!$D:$D,0),MATCH('2015'!N$101,DataEx!$222:$222,0))</f>
        <v>0</v>
      </c>
      <c r="O113" s="91">
        <f>+INDEX(DataEx!$1:$1048576,MATCH('2015'!$A113,DataEx!$D:$D,0),MATCH('2015'!O$101,DataEx!$222:$222,0))</f>
        <v>0</v>
      </c>
      <c r="P113" s="91">
        <f>+INDEX(DataEx!$1:$1048576,MATCH('2015'!$A113,DataEx!$D:$D,0),MATCH('2015'!P$101,DataEx!$222:$222,0))</f>
        <v>0</v>
      </c>
      <c r="Q113" s="91">
        <f>+INDEX(DataEx!$1:$1048576,MATCH('2015'!$A113,DataEx!$D:$D,0),MATCH('2015'!Q$101,DataEx!$222:$222,0))</f>
        <v>0</v>
      </c>
      <c r="R113" s="91">
        <f>+INDEX(DataEx!$1:$1048576,MATCH('2015'!$A113,DataEx!$D:$D,0),MATCH('2015'!R$101,DataEx!$222:$222,0))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80" t="str">
        <f>+VLOOKUP(LEFT($A114,LEN(A114)-1)*1,Master!$D$22:$G$218,4,FALSE)</f>
        <v>Ostali republički porezi</v>
      </c>
      <c r="C114" s="381"/>
      <c r="D114" s="381"/>
      <c r="E114" s="381"/>
      <c r="F114" s="381"/>
      <c r="G114" s="91">
        <f>+INDEX(DataEx!$1:$1048576,MATCH('2015'!$A114,DataEx!$D:$D,0),MATCH('2015'!G$101,DataEx!$222:$222,0))</f>
        <v>251804.37567454769</v>
      </c>
      <c r="H114" s="91">
        <f>+INDEX(DataEx!$1:$1048576,MATCH('2015'!$A114,DataEx!$D:$D,0),MATCH('2015'!H$101,DataEx!$222:$222,0))</f>
        <v>320346.46645027481</v>
      </c>
      <c r="I114" s="91">
        <f>+INDEX(DataEx!$1:$1048576,MATCH('2015'!$A114,DataEx!$D:$D,0),MATCH('2015'!I$101,DataEx!$222:$222,0))</f>
        <v>424865.45226132218</v>
      </c>
      <c r="J114" s="91">
        <f>+INDEX(DataEx!$1:$1048576,MATCH('2015'!$A114,DataEx!$D:$D,0),MATCH('2015'!J$101,DataEx!$222:$222,0))</f>
        <v>488382.49238437577</v>
      </c>
      <c r="K114" s="91">
        <f>+INDEX(DataEx!$1:$1048576,MATCH('2015'!$A114,DataEx!$D:$D,0),MATCH('2015'!K$101,DataEx!$222:$222,0))</f>
        <v>512432.55897189945</v>
      </c>
      <c r="L114" s="91">
        <f>+INDEX(DataEx!$1:$1048576,MATCH('2015'!$A114,DataEx!$D:$D,0),MATCH('2015'!L$101,DataEx!$222:$222,0))</f>
        <v>558687.11031930195</v>
      </c>
      <c r="M114" s="91">
        <f>+INDEX(DataEx!$1:$1048576,MATCH('2015'!$A114,DataEx!$D:$D,0),MATCH('2015'!M$101,DataEx!$222:$222,0))</f>
        <v>582898.8333021343</v>
      </c>
      <c r="N114" s="91">
        <f>+INDEX(DataEx!$1:$1048576,MATCH('2015'!$A114,DataEx!$D:$D,0),MATCH('2015'!N$101,DataEx!$222:$222,0))</f>
        <v>576646.61383665679</v>
      </c>
      <c r="O114" s="91">
        <f>+INDEX(DataEx!$1:$1048576,MATCH('2015'!$A114,DataEx!$D:$D,0),MATCH('2015'!O$101,DataEx!$222:$222,0))</f>
        <v>569580.06276767002</v>
      </c>
      <c r="P114" s="91">
        <f>+INDEX(DataEx!$1:$1048576,MATCH('2015'!$A114,DataEx!$D:$D,0),MATCH('2015'!P$101,DataEx!$222:$222,0))</f>
        <v>504830.91764073976</v>
      </c>
      <c r="Q114" s="91">
        <f>+INDEX(DataEx!$1:$1048576,MATCH('2015'!$A114,DataEx!$D:$D,0),MATCH('2015'!Q$101,DataEx!$222:$222,0))</f>
        <v>449327.05769997759</v>
      </c>
      <c r="R114" s="91">
        <f>+INDEX(DataEx!$1:$1048576,MATCH('2015'!$A114,DataEx!$D:$D,0),MATCH('2015'!R$101,DataEx!$222:$222,0))</f>
        <v>480704.33873211837</v>
      </c>
      <c r="S114" s="126">
        <f t="shared" si="20"/>
        <v>5720506.2800410185</v>
      </c>
      <c r="T114" s="127">
        <f t="shared" si="21"/>
        <v>1.6127731265974114E-3</v>
      </c>
    </row>
    <row r="115" spans="1:20">
      <c r="A115" s="138" t="str">
        <f t="shared" si="17"/>
        <v>712p</v>
      </c>
      <c r="B115" s="390" t="str">
        <f>+VLOOKUP(LEFT($A115,LEN(A115)-1)*1,Master!$D$22:$G$218,4,FALSE)</f>
        <v>Doprinosi</v>
      </c>
      <c r="C115" s="391"/>
      <c r="D115" s="391"/>
      <c r="E115" s="391"/>
      <c r="F115" s="391"/>
      <c r="G115" s="83">
        <f>+SUM(G116:G119)</f>
        <v>17453194.433351744</v>
      </c>
      <c r="H115" s="83">
        <f t="shared" ref="H115:R115" si="22">+SUM(H116:H119)</f>
        <v>26401308.477545246</v>
      </c>
      <c r="I115" s="83">
        <f t="shared" si="22"/>
        <v>28082312.197140861</v>
      </c>
      <c r="J115" s="83">
        <f t="shared" si="22"/>
        <v>30124960.749123506</v>
      </c>
      <c r="K115" s="83">
        <f t="shared" si="22"/>
        <v>34683059.189534552</v>
      </c>
      <c r="L115" s="83">
        <f t="shared" si="22"/>
        <v>35520127.578458838</v>
      </c>
      <c r="M115" s="83">
        <f t="shared" si="22"/>
        <v>34214609.03892383</v>
      </c>
      <c r="N115" s="83">
        <f t="shared" si="22"/>
        <v>35699732.916304395</v>
      </c>
      <c r="O115" s="83">
        <f t="shared" si="22"/>
        <v>34477573.889674954</v>
      </c>
      <c r="P115" s="83">
        <f t="shared" si="22"/>
        <v>38517756.206527121</v>
      </c>
      <c r="Q115" s="83">
        <f t="shared" si="22"/>
        <v>32938623.312072884</v>
      </c>
      <c r="R115" s="84">
        <f t="shared" si="22"/>
        <v>69378914.764542907</v>
      </c>
      <c r="S115" s="128">
        <f t="shared" si="20"/>
        <v>417492172.75320077</v>
      </c>
      <c r="T115" s="129">
        <f t="shared" si="21"/>
        <v>0.1177028961807727</v>
      </c>
    </row>
    <row r="116" spans="1:20">
      <c r="A116" s="138" t="str">
        <f t="shared" si="17"/>
        <v>7121p</v>
      </c>
      <c r="B116" s="380" t="str">
        <f>+VLOOKUP(LEFT($A116,LEN(A116)-1)*1,Master!$D$22:$G$218,4,FALSE)</f>
        <v>Doprinosi za penzijsko i invalidsko osiguranje</v>
      </c>
      <c r="C116" s="381"/>
      <c r="D116" s="381"/>
      <c r="E116" s="381"/>
      <c r="F116" s="381"/>
      <c r="G116" s="91">
        <f>+INDEX(DataEx!$1:$1048576,MATCH('2015'!$A116,DataEx!$D:$D,0),MATCH('2015'!G$101,DataEx!$222:$222,0))</f>
        <v>10835215.375433445</v>
      </c>
      <c r="H116" s="91">
        <f>+INDEX(DataEx!$1:$1048576,MATCH('2015'!$A116,DataEx!$D:$D,0),MATCH('2015'!H$101,DataEx!$222:$222,0))</f>
        <v>15811933.649430443</v>
      </c>
      <c r="I116" s="91">
        <f>+INDEX(DataEx!$1:$1048576,MATCH('2015'!$A116,DataEx!$D:$D,0),MATCH('2015'!I$101,DataEx!$222:$222,0))</f>
        <v>16133814.702883076</v>
      </c>
      <c r="J116" s="91">
        <f>+INDEX(DataEx!$1:$1048576,MATCH('2015'!$A116,DataEx!$D:$D,0),MATCH('2015'!J$101,DataEx!$222:$222,0))</f>
        <v>17634570.078624245</v>
      </c>
      <c r="K116" s="91">
        <f>+INDEX(DataEx!$1:$1048576,MATCH('2015'!$A116,DataEx!$D:$D,0),MATCH('2015'!K$101,DataEx!$222:$222,0))</f>
        <v>20199574.10818097</v>
      </c>
      <c r="L116" s="91">
        <f>+INDEX(DataEx!$1:$1048576,MATCH('2015'!$A116,DataEx!$D:$D,0),MATCH('2015'!L$101,DataEx!$222:$222,0))</f>
        <v>20913507.395355023</v>
      </c>
      <c r="M116" s="91">
        <f>+INDEX(DataEx!$1:$1048576,MATCH('2015'!$A116,DataEx!$D:$D,0),MATCH('2015'!M$101,DataEx!$222:$222,0))</f>
        <v>20397161.323049661</v>
      </c>
      <c r="N116" s="91">
        <f>+INDEX(DataEx!$1:$1048576,MATCH('2015'!$A116,DataEx!$D:$D,0),MATCH('2015'!N$101,DataEx!$222:$222,0))</f>
        <v>20719279.922398537</v>
      </c>
      <c r="O116" s="91">
        <f>+INDEX(DataEx!$1:$1048576,MATCH('2015'!$A116,DataEx!$D:$D,0),MATCH('2015'!O$101,DataEx!$222:$222,0))</f>
        <v>20675448.42527096</v>
      </c>
      <c r="P116" s="91">
        <f>+INDEX(DataEx!$1:$1048576,MATCH('2015'!$A116,DataEx!$D:$D,0),MATCH('2015'!P$101,DataEx!$222:$222,0))</f>
        <v>22333485.779485509</v>
      </c>
      <c r="Q116" s="91">
        <f>+INDEX(DataEx!$1:$1048576,MATCH('2015'!$A116,DataEx!$D:$D,0),MATCH('2015'!Q$101,DataEx!$222:$222,0))</f>
        <v>19074610.951472942</v>
      </c>
      <c r="R116" s="91">
        <f>+INDEX(DataEx!$1:$1048576,MATCH('2015'!$A116,DataEx!$D:$D,0),MATCH('2015'!R$101,DataEx!$222:$222,0))</f>
        <v>41676797.338201009</v>
      </c>
      <c r="S116" s="126">
        <f t="shared" si="20"/>
        <v>246405399.04978582</v>
      </c>
      <c r="T116" s="127">
        <f t="shared" si="21"/>
        <v>6.9468677487957667E-2</v>
      </c>
    </row>
    <row r="117" spans="1:20">
      <c r="A117" s="138" t="str">
        <f t="shared" si="17"/>
        <v>7122p</v>
      </c>
      <c r="B117" s="380" t="str">
        <f>+VLOOKUP(LEFT($A117,LEN(A117)-1)*1,Master!$D$22:$G$218,4,FALSE)</f>
        <v>Doprinosi za zdravstveno osiguranje</v>
      </c>
      <c r="C117" s="381"/>
      <c r="D117" s="381"/>
      <c r="E117" s="381"/>
      <c r="F117" s="381"/>
      <c r="G117" s="91">
        <f>+INDEX(DataEx!$1:$1048576,MATCH('2015'!$A117,DataEx!$D:$D,0),MATCH('2015'!G$101,DataEx!$222:$222,0))</f>
        <v>5947210.158482017</v>
      </c>
      <c r="H117" s="91">
        <f>+INDEX(DataEx!$1:$1048576,MATCH('2015'!$A117,DataEx!$D:$D,0),MATCH('2015'!H$101,DataEx!$222:$222,0))</f>
        <v>8886696.9390495848</v>
      </c>
      <c r="I117" s="91">
        <f>+INDEX(DataEx!$1:$1048576,MATCH('2015'!$A117,DataEx!$D:$D,0),MATCH('2015'!I$101,DataEx!$222:$222,0))</f>
        <v>10128217.755015116</v>
      </c>
      <c r="J117" s="91">
        <f>+INDEX(DataEx!$1:$1048576,MATCH('2015'!$A117,DataEx!$D:$D,0),MATCH('2015'!J$101,DataEx!$222:$222,0))</f>
        <v>10506185.898595979</v>
      </c>
      <c r="K117" s="91">
        <f>+INDEX(DataEx!$1:$1048576,MATCH('2015'!$A117,DataEx!$D:$D,0),MATCH('2015'!K$101,DataEx!$222:$222,0))</f>
        <v>12414423.348594034</v>
      </c>
      <c r="L117" s="91">
        <f>+INDEX(DataEx!$1:$1048576,MATCH('2015'!$A117,DataEx!$D:$D,0),MATCH('2015'!L$101,DataEx!$222:$222,0))</f>
        <v>12300409.906155966</v>
      </c>
      <c r="M117" s="91">
        <f>+INDEX(DataEx!$1:$1048576,MATCH('2015'!$A117,DataEx!$D:$D,0),MATCH('2015'!M$101,DataEx!$222:$222,0))</f>
        <v>11649338.921377769</v>
      </c>
      <c r="N117" s="91">
        <f>+INDEX(DataEx!$1:$1048576,MATCH('2015'!$A117,DataEx!$D:$D,0),MATCH('2015'!N$101,DataEx!$222:$222,0))</f>
        <v>12715928.59880604</v>
      </c>
      <c r="O117" s="91">
        <f>+INDEX(DataEx!$1:$1048576,MATCH('2015'!$A117,DataEx!$D:$D,0),MATCH('2015'!O$101,DataEx!$222:$222,0))</f>
        <v>11722748.188238984</v>
      </c>
      <c r="P117" s="91">
        <f>+INDEX(DataEx!$1:$1048576,MATCH('2015'!$A117,DataEx!$D:$D,0),MATCH('2015'!P$101,DataEx!$222:$222,0))</f>
        <v>13649666.976806173</v>
      </c>
      <c r="Q117" s="91">
        <f>+INDEX(DataEx!$1:$1048576,MATCH('2015'!$A117,DataEx!$D:$D,0),MATCH('2015'!Q$101,DataEx!$222:$222,0))</f>
        <v>11784621.868662277</v>
      </c>
      <c r="R117" s="91">
        <f>+INDEX(DataEx!$1:$1048576,MATCH('2015'!$A117,DataEx!$D:$D,0),MATCH('2015'!R$101,DataEx!$222:$222,0))</f>
        <v>23750408.885671172</v>
      </c>
      <c r="S117" s="126">
        <f t="shared" si="20"/>
        <v>145455857.4454551</v>
      </c>
      <c r="T117" s="127">
        <f t="shared" si="21"/>
        <v>4.1008135733142125E-2</v>
      </c>
    </row>
    <row r="118" spans="1:20">
      <c r="A118" s="138" t="str">
        <f t="shared" si="17"/>
        <v>7123p</v>
      </c>
      <c r="B118" s="380" t="str">
        <f>+VLOOKUP(LEFT($A118,LEN(A118)-1)*1,Master!$D$22:$G$218,4,FALSE)</f>
        <v>Doprinosi za osiguranje od nezaposlenosti</v>
      </c>
      <c r="C118" s="381"/>
      <c r="D118" s="381"/>
      <c r="E118" s="381"/>
      <c r="F118" s="381"/>
      <c r="G118" s="91">
        <f>+INDEX(DataEx!$1:$1048576,MATCH('2015'!$A118,DataEx!$D:$D,0),MATCH('2015'!G$101,DataEx!$222:$222,0))</f>
        <v>405204.02216089884</v>
      </c>
      <c r="H118" s="91">
        <f>+INDEX(DataEx!$1:$1048576,MATCH('2015'!$A118,DataEx!$D:$D,0),MATCH('2015'!H$101,DataEx!$222:$222,0))</f>
        <v>844618.0768947585</v>
      </c>
      <c r="I118" s="91">
        <f>+INDEX(DataEx!$1:$1048576,MATCH('2015'!$A118,DataEx!$D:$D,0),MATCH('2015'!I$101,DataEx!$222:$222,0))</f>
        <v>913696.79908484616</v>
      </c>
      <c r="J118" s="91">
        <f>+INDEX(DataEx!$1:$1048576,MATCH('2015'!$A118,DataEx!$D:$D,0),MATCH('2015'!J$101,DataEx!$222:$222,0))</f>
        <v>970828.38583662093</v>
      </c>
      <c r="K118" s="91">
        <f>+INDEX(DataEx!$1:$1048576,MATCH('2015'!$A118,DataEx!$D:$D,0),MATCH('2015'!K$101,DataEx!$222:$222,0))</f>
        <v>1071963.8068133136</v>
      </c>
      <c r="L118" s="91">
        <f>+INDEX(DataEx!$1:$1048576,MATCH('2015'!$A118,DataEx!$D:$D,0),MATCH('2015'!L$101,DataEx!$222:$222,0))</f>
        <v>1078875.1432318969</v>
      </c>
      <c r="M118" s="91">
        <f>+INDEX(DataEx!$1:$1048576,MATCH('2015'!$A118,DataEx!$D:$D,0),MATCH('2015'!M$101,DataEx!$222:$222,0))</f>
        <v>1021891.7539787972</v>
      </c>
      <c r="N118" s="91">
        <f>+INDEX(DataEx!$1:$1048576,MATCH('2015'!$A118,DataEx!$D:$D,0),MATCH('2015'!N$101,DataEx!$222:$222,0))</f>
        <v>1115094.651382722</v>
      </c>
      <c r="O118" s="91">
        <f>+INDEX(DataEx!$1:$1048576,MATCH('2015'!$A118,DataEx!$D:$D,0),MATCH('2015'!O$101,DataEx!$222:$222,0))</f>
        <v>1045619.4056045644</v>
      </c>
      <c r="P118" s="91">
        <f>+INDEX(DataEx!$1:$1048576,MATCH('2015'!$A118,DataEx!$D:$D,0),MATCH('2015'!P$101,DataEx!$222:$222,0))</f>
        <v>1200015.1472054955</v>
      </c>
      <c r="Q118" s="91">
        <f>+INDEX(DataEx!$1:$1048576,MATCH('2015'!$A118,DataEx!$D:$D,0),MATCH('2015'!Q$101,DataEx!$222:$222,0))</f>
        <v>1040193.9108966757</v>
      </c>
      <c r="R118" s="91">
        <f>+INDEX(DataEx!$1:$1048576,MATCH('2015'!$A118,DataEx!$D:$D,0),MATCH('2015'!R$101,DataEx!$222:$222,0))</f>
        <v>2013700.6357929942</v>
      </c>
      <c r="S118" s="126">
        <f t="shared" si="20"/>
        <v>12721701.738883585</v>
      </c>
      <c r="T118" s="127">
        <f t="shared" si="21"/>
        <v>3.5866088917066775E-3</v>
      </c>
    </row>
    <row r="119" spans="1:20">
      <c r="A119" s="138" t="str">
        <f t="shared" si="17"/>
        <v>7124p</v>
      </c>
      <c r="B119" s="380" t="str">
        <f>+VLOOKUP(LEFT($A119,LEN(A119)-1)*1,Master!$D$22:$G$218,4,FALSE)</f>
        <v>Ostali doprinosi</v>
      </c>
      <c r="C119" s="381"/>
      <c r="D119" s="381"/>
      <c r="E119" s="381"/>
      <c r="F119" s="381"/>
      <c r="G119" s="91">
        <f>+INDEX(DataEx!$1:$1048576,MATCH('2015'!$A119,DataEx!$D:$D,0),MATCH('2015'!G$101,DataEx!$222:$222,0))</f>
        <v>265564.87727538327</v>
      </c>
      <c r="H119" s="91">
        <f>+INDEX(DataEx!$1:$1048576,MATCH('2015'!$A119,DataEx!$D:$D,0),MATCH('2015'!H$101,DataEx!$222:$222,0))</f>
        <v>858059.81217045977</v>
      </c>
      <c r="I119" s="91">
        <f>+INDEX(DataEx!$1:$1048576,MATCH('2015'!$A119,DataEx!$D:$D,0),MATCH('2015'!I$101,DataEx!$222:$222,0))</f>
        <v>906582.94015782466</v>
      </c>
      <c r="J119" s="91">
        <f>+INDEX(DataEx!$1:$1048576,MATCH('2015'!$A119,DataEx!$D:$D,0),MATCH('2015'!J$101,DataEx!$222:$222,0))</f>
        <v>1013376.386066664</v>
      </c>
      <c r="K119" s="91">
        <f>+INDEX(DataEx!$1:$1048576,MATCH('2015'!$A119,DataEx!$D:$D,0),MATCH('2015'!K$101,DataEx!$222:$222,0))</f>
        <v>997097.9259462388</v>
      </c>
      <c r="L119" s="91">
        <f>+INDEX(DataEx!$1:$1048576,MATCH('2015'!$A119,DataEx!$D:$D,0),MATCH('2015'!L$101,DataEx!$222:$222,0))</f>
        <v>1227335.1337159497</v>
      </c>
      <c r="M119" s="91">
        <f>+INDEX(DataEx!$1:$1048576,MATCH('2015'!$A119,DataEx!$D:$D,0),MATCH('2015'!M$101,DataEx!$222:$222,0))</f>
        <v>1146217.0405176056</v>
      </c>
      <c r="N119" s="91">
        <f>+INDEX(DataEx!$1:$1048576,MATCH('2015'!$A119,DataEx!$D:$D,0),MATCH('2015'!N$101,DataEx!$222:$222,0))</f>
        <v>1149429.7437170967</v>
      </c>
      <c r="O119" s="91">
        <f>+INDEX(DataEx!$1:$1048576,MATCH('2015'!$A119,DataEx!$D:$D,0),MATCH('2015'!O$101,DataEx!$222:$222,0))</f>
        <v>1033757.8705604452</v>
      </c>
      <c r="P119" s="91">
        <f>+INDEX(DataEx!$1:$1048576,MATCH('2015'!$A119,DataEx!$D:$D,0),MATCH('2015'!P$101,DataEx!$222:$222,0))</f>
        <v>1334588.3030299437</v>
      </c>
      <c r="Q119" s="91">
        <f>+INDEX(DataEx!$1:$1048576,MATCH('2015'!$A119,DataEx!$D:$D,0),MATCH('2015'!Q$101,DataEx!$222:$222,0))</f>
        <v>1039196.5810409879</v>
      </c>
      <c r="R119" s="91">
        <f>+INDEX(DataEx!$1:$1048576,MATCH('2015'!$A119,DataEx!$D:$D,0),MATCH('2015'!R$101,DataEx!$222:$222,0))</f>
        <v>1938007.9048777227</v>
      </c>
      <c r="S119" s="126">
        <f t="shared" si="20"/>
        <v>12909214.519076321</v>
      </c>
      <c r="T119" s="127">
        <f t="shared" si="21"/>
        <v>3.6394740679662591E-3</v>
      </c>
    </row>
    <row r="120" spans="1:20">
      <c r="A120" s="138" t="str">
        <f t="shared" si="17"/>
        <v>713p</v>
      </c>
      <c r="B120" s="384" t="str">
        <f>+VLOOKUP(LEFT($A120,LEN(A120)-1)*1,Master!$D$22:$G$218,4,FALSE)</f>
        <v>Takse</v>
      </c>
      <c r="C120" s="385"/>
      <c r="D120" s="385"/>
      <c r="E120" s="385"/>
      <c r="F120" s="385"/>
      <c r="G120" s="85">
        <f>+INDEX(DataEx!$1:$1048576,MATCH('2015'!$A120,DataEx!$D:$D,0),MATCH('2015'!G$101,DataEx!$222:$222,0))</f>
        <v>1017432.8805905436</v>
      </c>
      <c r="H120" s="85">
        <f>+INDEX(DataEx!$1:$1048576,MATCH('2015'!$A120,DataEx!$D:$D,0),MATCH('2015'!H$101,DataEx!$222:$222,0))</f>
        <v>2836571.6734684827</v>
      </c>
      <c r="I120" s="85">
        <f>+INDEX(DataEx!$1:$1048576,MATCH('2015'!$A120,DataEx!$D:$D,0),MATCH('2015'!I$101,DataEx!$222:$222,0))</f>
        <v>1117006.3290833589</v>
      </c>
      <c r="J120" s="85">
        <f>+INDEX(DataEx!$1:$1048576,MATCH('2015'!$A120,DataEx!$D:$D,0),MATCH('2015'!J$101,DataEx!$222:$222,0))</f>
        <v>1264717.5392387407</v>
      </c>
      <c r="K120" s="85">
        <f>+INDEX(DataEx!$1:$1048576,MATCH('2015'!$A120,DataEx!$D:$D,0),MATCH('2015'!K$101,DataEx!$222:$222,0))</f>
        <v>1093045.5428240406</v>
      </c>
      <c r="L120" s="85">
        <f>+INDEX(DataEx!$1:$1048576,MATCH('2015'!$A120,DataEx!$D:$D,0),MATCH('2015'!L$101,DataEx!$222:$222,0))</f>
        <v>1395344.9576274238</v>
      </c>
      <c r="M120" s="85">
        <f>+INDEX(DataEx!$1:$1048576,MATCH('2015'!$A120,DataEx!$D:$D,0),MATCH('2015'!M$101,DataEx!$222:$222,0))</f>
        <v>1446144.3329938813</v>
      </c>
      <c r="N120" s="85">
        <f>+INDEX(DataEx!$1:$1048576,MATCH('2015'!$A120,DataEx!$D:$D,0),MATCH('2015'!N$101,DataEx!$222:$222,0))</f>
        <v>1356791.631586303</v>
      </c>
      <c r="O120" s="85">
        <f>+INDEX(DataEx!$1:$1048576,MATCH('2015'!$A120,DataEx!$D:$D,0),MATCH('2015'!O$101,DataEx!$222:$222,0))</f>
        <v>1266226.6725826806</v>
      </c>
      <c r="P120" s="85">
        <f>+INDEX(DataEx!$1:$1048576,MATCH('2015'!$A120,DataEx!$D:$D,0),MATCH('2015'!P$101,DataEx!$222:$222,0))</f>
        <v>1318880.8810031279</v>
      </c>
      <c r="Q120" s="85">
        <f>+INDEX(DataEx!$1:$1048576,MATCH('2015'!$A120,DataEx!$D:$D,0),MATCH('2015'!Q$101,DataEx!$222:$222,0))</f>
        <v>1346463.6496868518</v>
      </c>
      <c r="R120" s="86">
        <f>+INDEX(DataEx!$1:$1048576,MATCH('2015'!$A120,DataEx!$D:$D,0),MATCH('2015'!R$101,DataEx!$222:$222,0))</f>
        <v>1444260.5739661935</v>
      </c>
      <c r="S120" s="128">
        <f t="shared" si="20"/>
        <v>16902886.664651629</v>
      </c>
      <c r="T120" s="129">
        <f t="shared" si="21"/>
        <v>4.765403626910524E-3</v>
      </c>
    </row>
    <row r="121" spans="1:20">
      <c r="A121" s="138" t="str">
        <f t="shared" si="17"/>
        <v>714p</v>
      </c>
      <c r="B121" s="384" t="str">
        <f>+VLOOKUP(LEFT($A121,LEN(A121)-1)*1,Master!$D$22:$G$218,4,FALSE)</f>
        <v>Naknade</v>
      </c>
      <c r="C121" s="385"/>
      <c r="D121" s="385"/>
      <c r="E121" s="385"/>
      <c r="F121" s="385"/>
      <c r="G121" s="85">
        <f>+INDEX(DataEx!$1:$1048576,MATCH('2015'!$A121,DataEx!$D:$D,0),MATCH('2015'!G$101,DataEx!$222:$222,0))</f>
        <v>1138266.9804152639</v>
      </c>
      <c r="H121" s="85">
        <f>+INDEX(DataEx!$1:$1048576,MATCH('2015'!$A121,DataEx!$D:$D,0),MATCH('2015'!H$101,DataEx!$222:$222,0))</f>
        <v>599575.80797198729</v>
      </c>
      <c r="I121" s="85">
        <f>+INDEX(DataEx!$1:$1048576,MATCH('2015'!$A121,DataEx!$D:$D,0),MATCH('2015'!I$101,DataEx!$222:$222,0))</f>
        <v>784896.45053551998</v>
      </c>
      <c r="J121" s="85">
        <f>+INDEX(DataEx!$1:$1048576,MATCH('2015'!$A121,DataEx!$D:$D,0),MATCH('2015'!J$101,DataEx!$222:$222,0))</f>
        <v>716357.12404800032</v>
      </c>
      <c r="K121" s="85">
        <f>+INDEX(DataEx!$1:$1048576,MATCH('2015'!$A121,DataEx!$D:$D,0),MATCH('2015'!K$101,DataEx!$222:$222,0))</f>
        <v>1133208.5669148029</v>
      </c>
      <c r="L121" s="85">
        <f>+INDEX(DataEx!$1:$1048576,MATCH('2015'!$A121,DataEx!$D:$D,0),MATCH('2015'!L$101,DataEx!$222:$222,0))</f>
        <v>1267102.9957289747</v>
      </c>
      <c r="M121" s="85">
        <f>+INDEX(DataEx!$1:$1048576,MATCH('2015'!$A121,DataEx!$D:$D,0),MATCH('2015'!M$101,DataEx!$222:$222,0))</f>
        <v>1342917.6146265836</v>
      </c>
      <c r="N121" s="85">
        <f>+INDEX(DataEx!$1:$1048576,MATCH('2015'!$A121,DataEx!$D:$D,0),MATCH('2015'!N$101,DataEx!$222:$222,0))</f>
        <v>1226756.3727123113</v>
      </c>
      <c r="O121" s="85">
        <f>+INDEX(DataEx!$1:$1048576,MATCH('2015'!$A121,DataEx!$D:$D,0),MATCH('2015'!O$101,DataEx!$222:$222,0))</f>
        <v>1268468.2949369599</v>
      </c>
      <c r="P121" s="85">
        <f>+INDEX(DataEx!$1:$1048576,MATCH('2015'!$A121,DataEx!$D:$D,0),MATCH('2015'!P$101,DataEx!$222:$222,0))</f>
        <v>1787224.7424951708</v>
      </c>
      <c r="Q121" s="85">
        <f>+INDEX(DataEx!$1:$1048576,MATCH('2015'!$A121,DataEx!$D:$D,0),MATCH('2015'!Q$101,DataEx!$222:$222,0))</f>
        <v>1123435.7637199732</v>
      </c>
      <c r="R121" s="86">
        <f>+INDEX(DataEx!$1:$1048576,MATCH('2015'!$A121,DataEx!$D:$D,0),MATCH('2015'!R$101,DataEx!$222:$222,0))</f>
        <v>1090517.929531656</v>
      </c>
      <c r="S121" s="128">
        <f t="shared" si="20"/>
        <v>13478728.643637203</v>
      </c>
      <c r="T121" s="129">
        <f t="shared" si="21"/>
        <v>3.8000362682935446E-3</v>
      </c>
    </row>
    <row r="122" spans="1:20">
      <c r="A122" s="138" t="str">
        <f t="shared" si="17"/>
        <v>715p</v>
      </c>
      <c r="B122" s="384" t="str">
        <f>+VLOOKUP(LEFT($A122,LEN(A122)-1)*1,Master!$D$22:$G$218,4,FALSE)</f>
        <v>Ostali prihodi</v>
      </c>
      <c r="C122" s="385"/>
      <c r="D122" s="385"/>
      <c r="E122" s="385"/>
      <c r="F122" s="385"/>
      <c r="G122" s="85">
        <f>+INDEX(DataEx!$1:$1048576,MATCH('2015'!$A122,DataEx!$D:$D,0),MATCH('2015'!G$101,DataEx!$222:$222,0))</f>
        <v>2409154.3623507507</v>
      </c>
      <c r="H122" s="85">
        <f>+INDEX(DataEx!$1:$1048576,MATCH('2015'!$A122,DataEx!$D:$D,0),MATCH('2015'!H$101,DataEx!$222:$222,0))</f>
        <v>1790690.8622785625</v>
      </c>
      <c r="I122" s="85">
        <f>+INDEX(DataEx!$1:$1048576,MATCH('2015'!$A122,DataEx!$D:$D,0),MATCH('2015'!I$101,DataEx!$222:$222,0))</f>
        <v>2006908.1745379991</v>
      </c>
      <c r="J122" s="85">
        <f>+INDEX(DataEx!$1:$1048576,MATCH('2015'!$A122,DataEx!$D:$D,0),MATCH('2015'!J$101,DataEx!$222:$222,0))</f>
        <v>3182289.9559581177</v>
      </c>
      <c r="K122" s="85">
        <f>+INDEX(DataEx!$1:$1048576,MATCH('2015'!$A122,DataEx!$D:$D,0),MATCH('2015'!K$101,DataEx!$222:$222,0))</f>
        <v>4231375.2243007179</v>
      </c>
      <c r="L122" s="85">
        <f>+INDEX(DataEx!$1:$1048576,MATCH('2015'!$A122,DataEx!$D:$D,0),MATCH('2015'!L$101,DataEx!$222:$222,0))</f>
        <v>3386393.9761406584</v>
      </c>
      <c r="M122" s="85">
        <f>+INDEX(DataEx!$1:$1048576,MATCH('2015'!$A122,DataEx!$D:$D,0),MATCH('2015'!M$101,DataEx!$222:$222,0))</f>
        <v>3090446.9975072816</v>
      </c>
      <c r="N122" s="85">
        <f>+INDEX(DataEx!$1:$1048576,MATCH('2015'!$A122,DataEx!$D:$D,0),MATCH('2015'!N$101,DataEx!$222:$222,0))</f>
        <v>3087498.4129390134</v>
      </c>
      <c r="O122" s="85">
        <f>+INDEX(DataEx!$1:$1048576,MATCH('2015'!$A122,DataEx!$D:$D,0),MATCH('2015'!O$101,DataEx!$222:$222,0))</f>
        <v>2917378.1773197968</v>
      </c>
      <c r="P122" s="85">
        <f>+INDEX(DataEx!$1:$1048576,MATCH('2015'!$A122,DataEx!$D:$D,0),MATCH('2015'!P$101,DataEx!$222:$222,0))</f>
        <v>2584038.1357656354</v>
      </c>
      <c r="Q122" s="85">
        <f>+INDEX(DataEx!$1:$1048576,MATCH('2015'!$A122,DataEx!$D:$D,0),MATCH('2015'!Q$101,DataEx!$222:$222,0))</f>
        <v>3191275.8352530822</v>
      </c>
      <c r="R122" s="86">
        <f>+INDEX(DataEx!$1:$1048576,MATCH('2015'!$A122,DataEx!$D:$D,0),MATCH('2015'!R$101,DataEx!$222:$222,0))</f>
        <v>5089536.2186813634</v>
      </c>
      <c r="S122" s="128">
        <f t="shared" si="20"/>
        <v>36966986.333032981</v>
      </c>
      <c r="T122" s="129">
        <f t="shared" si="21"/>
        <v>1.0422042947006761E-2</v>
      </c>
    </row>
    <row r="123" spans="1:20">
      <c r="A123" s="138" t="str">
        <f t="shared" si="17"/>
        <v>73p</v>
      </c>
      <c r="B123" s="384" t="str">
        <f>+VLOOKUP(LEFT($A123,LEN(A123)-1)*1,Master!$D$22:$G$218,4,FALSE)</f>
        <v>Primici od otplate kredita i sredstva prenesena iz prethodne godine</v>
      </c>
      <c r="C123" s="385"/>
      <c r="D123" s="385"/>
      <c r="E123" s="385"/>
      <c r="F123" s="385"/>
      <c r="G123" s="85">
        <f>+INDEX(DataEx!$1:$1048576,MATCH('2015'!$A123,DataEx!$D:$D,0),MATCH('2015'!G$101,DataEx!$222:$222,0))</f>
        <v>102742.57243539664</v>
      </c>
      <c r="H123" s="85">
        <f>+INDEX(DataEx!$1:$1048576,MATCH('2015'!$A123,DataEx!$D:$D,0),MATCH('2015'!H$101,DataEx!$222:$222,0))</f>
        <v>89614.889779297402</v>
      </c>
      <c r="I123" s="85">
        <f>+INDEX(DataEx!$1:$1048576,MATCH('2015'!$A123,DataEx!$D:$D,0),MATCH('2015'!I$101,DataEx!$222:$222,0))</f>
        <v>207943.58242626418</v>
      </c>
      <c r="J123" s="85">
        <f>+INDEX(DataEx!$1:$1048576,MATCH('2015'!$A123,DataEx!$D:$D,0),MATCH('2015'!J$101,DataEx!$222:$222,0))</f>
        <v>255508.97776091041</v>
      </c>
      <c r="K123" s="85">
        <f>+INDEX(DataEx!$1:$1048576,MATCH('2015'!$A123,DataEx!$D:$D,0),MATCH('2015'!K$101,DataEx!$222:$222,0))</f>
        <v>94657.993290660001</v>
      </c>
      <c r="L123" s="85">
        <f>+INDEX(DataEx!$1:$1048576,MATCH('2015'!$A123,DataEx!$D:$D,0),MATCH('2015'!L$101,DataEx!$222:$222,0))</f>
        <v>451041.3115294326</v>
      </c>
      <c r="M123" s="85">
        <f>+INDEX(DataEx!$1:$1048576,MATCH('2015'!$A123,DataEx!$D:$D,0),MATCH('2015'!M$101,DataEx!$222:$222,0))</f>
        <v>850260.27680842578</v>
      </c>
      <c r="N123" s="85">
        <f>+INDEX(DataEx!$1:$1048576,MATCH('2015'!$A123,DataEx!$D:$D,0),MATCH('2015'!N$101,DataEx!$222:$222,0))</f>
        <v>271751.70792733377</v>
      </c>
      <c r="O123" s="85">
        <f>+INDEX(DataEx!$1:$1048576,MATCH('2015'!$A123,DataEx!$D:$D,0),MATCH('2015'!O$101,DataEx!$222:$222,0))</f>
        <v>299578.18186702713</v>
      </c>
      <c r="P123" s="85">
        <f>+INDEX(DataEx!$1:$1048576,MATCH('2015'!$A123,DataEx!$D:$D,0),MATCH('2015'!P$101,DataEx!$222:$222,0))</f>
        <v>296967.92792094528</v>
      </c>
      <c r="Q123" s="85">
        <f>+INDEX(DataEx!$1:$1048576,MATCH('2015'!$A123,DataEx!$D:$D,0),MATCH('2015'!Q$101,DataEx!$222:$222,0))</f>
        <v>830659.77314096305</v>
      </c>
      <c r="R123" s="86">
        <f>+INDEX(DataEx!$1:$1048576,MATCH('2015'!$A123,DataEx!$D:$D,0),MATCH('2015'!R$101,DataEx!$222:$222,0))</f>
        <v>1323020.6844116291</v>
      </c>
      <c r="S123" s="128">
        <f t="shared" si="20"/>
        <v>5073747.8792982856</v>
      </c>
      <c r="T123" s="129">
        <f t="shared" si="21"/>
        <v>1.4304335718348705E-3</v>
      </c>
    </row>
    <row r="124" spans="1:20" ht="13.5" thickBot="1">
      <c r="A124" s="138" t="str">
        <f t="shared" si="17"/>
        <v>74p</v>
      </c>
      <c r="B124" s="386" t="str">
        <f>+VLOOKUP(LEFT($A124,LEN(A124)-1)*1,Master!$D$22:$G$218,4,FALSE)</f>
        <v>Donacije i transferi</v>
      </c>
      <c r="C124" s="387"/>
      <c r="D124" s="387"/>
      <c r="E124" s="387"/>
      <c r="F124" s="387"/>
      <c r="G124" s="85">
        <f>+INDEX(DataEx!$1:$1048576,MATCH('2015'!$A124,DataEx!$D:$D,0),MATCH('2015'!G$101,DataEx!$222:$222,0))</f>
        <v>151870.61020172067</v>
      </c>
      <c r="H124" s="85">
        <f>+INDEX(DataEx!$1:$1048576,MATCH('2015'!$A124,DataEx!$D:$D,0),MATCH('2015'!H$101,DataEx!$222:$222,0))</f>
        <v>769460.57981671928</v>
      </c>
      <c r="I124" s="85">
        <f>+INDEX(DataEx!$1:$1048576,MATCH('2015'!$A124,DataEx!$D:$D,0),MATCH('2015'!I$101,DataEx!$222:$222,0))</f>
        <v>232686.29412273181</v>
      </c>
      <c r="J124" s="85">
        <f>+INDEX(DataEx!$1:$1048576,MATCH('2015'!$A124,DataEx!$D:$D,0),MATCH('2015'!J$101,DataEx!$222:$222,0))</f>
        <v>680176.81394201145</v>
      </c>
      <c r="K124" s="85">
        <f>+INDEX(DataEx!$1:$1048576,MATCH('2015'!$A124,DataEx!$D:$D,0),MATCH('2015'!K$101,DataEx!$222:$222,0))</f>
        <v>334566.54127297708</v>
      </c>
      <c r="L124" s="85">
        <f>+INDEX(DataEx!$1:$1048576,MATCH('2015'!$A124,DataEx!$D:$D,0),MATCH('2015'!L$101,DataEx!$222:$222,0))</f>
        <v>290134.08358243544</v>
      </c>
      <c r="M124" s="85">
        <f>+INDEX(DataEx!$1:$1048576,MATCH('2015'!$A124,DataEx!$D:$D,0),MATCH('2015'!M$101,DataEx!$222:$222,0))</f>
        <v>384254.59140583908</v>
      </c>
      <c r="N124" s="85">
        <f>+INDEX(DataEx!$1:$1048576,MATCH('2015'!$A124,DataEx!$D:$D,0),MATCH('2015'!N$101,DataEx!$222:$222,0))</f>
        <v>311193.36925083847</v>
      </c>
      <c r="O124" s="85">
        <f>+INDEX(DataEx!$1:$1048576,MATCH('2015'!$A124,DataEx!$D:$D,0),MATCH('2015'!O$101,DataEx!$222:$222,0))</f>
        <v>574859.18368163658</v>
      </c>
      <c r="P124" s="85">
        <f>+INDEX(DataEx!$1:$1048576,MATCH('2015'!$A124,DataEx!$D:$D,0),MATCH('2015'!P$101,DataEx!$222:$222,0))</f>
        <v>752410.21529335005</v>
      </c>
      <c r="Q124" s="85">
        <f>+INDEX(DataEx!$1:$1048576,MATCH('2015'!$A124,DataEx!$D:$D,0),MATCH('2015'!Q$101,DataEx!$222:$222,0))</f>
        <v>963792.40888977866</v>
      </c>
      <c r="R124" s="86">
        <f>+INDEX(DataEx!$1:$1048576,MATCH('2015'!$A124,DataEx!$D:$D,0),MATCH('2015'!R$101,DataEx!$222:$222,0))</f>
        <v>1146715.1187607122</v>
      </c>
      <c r="S124" s="130">
        <f t="shared" si="20"/>
        <v>6592119.810220751</v>
      </c>
      <c r="T124" s="131">
        <f t="shared" si="21"/>
        <v>1.8585057260278408E-3</v>
      </c>
    </row>
    <row r="125" spans="1:20" ht="13.5" thickBot="1">
      <c r="A125" s="138" t="str">
        <f t="shared" si="17"/>
        <v>4p</v>
      </c>
      <c r="B125" s="372" t="str">
        <f>+VLOOKUP(LEFT($A125,LEN(A125)-1)*1,Master!$D$22:$G$218,4,FALSE)</f>
        <v>Budžetki izdaci</v>
      </c>
      <c r="C125" s="373"/>
      <c r="D125" s="373"/>
      <c r="E125" s="373"/>
      <c r="F125" s="373"/>
      <c r="G125" s="97">
        <f>+G127+G138+G144+SUM(G145:G148)</f>
        <v>130414068.01000001</v>
      </c>
      <c r="H125" s="97">
        <f t="shared" ref="H125:R125" si="23">+H127+H138+H144+SUM(H145:H148)</f>
        <v>130414068.01000001</v>
      </c>
      <c r="I125" s="97">
        <f t="shared" si="23"/>
        <v>130414068.01000001</v>
      </c>
      <c r="J125" s="97">
        <f t="shared" si="23"/>
        <v>130414068.01000001</v>
      </c>
      <c r="K125" s="97">
        <f t="shared" si="23"/>
        <v>130414068.01000001</v>
      </c>
      <c r="L125" s="97">
        <f t="shared" si="23"/>
        <v>130414068.01000001</v>
      </c>
      <c r="M125" s="97">
        <f t="shared" si="23"/>
        <v>130414068.01000001</v>
      </c>
      <c r="N125" s="97">
        <f t="shared" si="23"/>
        <v>130414068.01000001</v>
      </c>
      <c r="O125" s="97">
        <f t="shared" si="23"/>
        <v>130414068.01000001</v>
      </c>
      <c r="P125" s="97">
        <f t="shared" si="23"/>
        <v>130414068.01000001</v>
      </c>
      <c r="Q125" s="97">
        <f t="shared" si="23"/>
        <v>130414068.01000001</v>
      </c>
      <c r="R125" s="97">
        <f t="shared" si="23"/>
        <v>130414068.01000001</v>
      </c>
      <c r="S125" s="132">
        <f t="shared" si="20"/>
        <v>1564968816.1200001</v>
      </c>
      <c r="T125" s="133">
        <f t="shared" si="21"/>
        <v>0.4412091390245278</v>
      </c>
    </row>
    <row r="126" spans="1:20" ht="13.5" thickBot="1">
      <c r="A126" s="138" t="str">
        <f t="shared" si="17"/>
        <v>41p</v>
      </c>
      <c r="B126" s="388" t="str">
        <f>+VLOOKUP(LEFT($A126,LEN(A126)-1)*1,Master!$D$22:$G$218,4,FALSE)</f>
        <v>Tekući izdaci</v>
      </c>
      <c r="C126" s="389"/>
      <c r="D126" s="389"/>
      <c r="E126" s="389"/>
      <c r="F126" s="389"/>
      <c r="G126" s="80">
        <f t="shared" ref="G126:R126" si="24">+G125-G145</f>
        <v>106689311.59333333</v>
      </c>
      <c r="H126" s="80">
        <f t="shared" si="24"/>
        <v>106689311.59333333</v>
      </c>
      <c r="I126" s="80">
        <f t="shared" si="24"/>
        <v>106689311.59333333</v>
      </c>
      <c r="J126" s="80">
        <f t="shared" si="24"/>
        <v>106689311.59333333</v>
      </c>
      <c r="K126" s="80">
        <f t="shared" si="24"/>
        <v>106689311.59333333</v>
      </c>
      <c r="L126" s="80">
        <f t="shared" si="24"/>
        <v>106689311.59333333</v>
      </c>
      <c r="M126" s="80">
        <f t="shared" si="24"/>
        <v>106689311.59333333</v>
      </c>
      <c r="N126" s="80">
        <f t="shared" si="24"/>
        <v>106689311.59333333</v>
      </c>
      <c r="O126" s="80">
        <f t="shared" si="24"/>
        <v>106689311.59333333</v>
      </c>
      <c r="P126" s="80">
        <f t="shared" si="24"/>
        <v>106689311.59333333</v>
      </c>
      <c r="Q126" s="80">
        <f t="shared" si="24"/>
        <v>106689311.59333333</v>
      </c>
      <c r="R126" s="80">
        <f t="shared" si="24"/>
        <v>106689311.59333333</v>
      </c>
      <c r="S126" s="134">
        <f t="shared" si="20"/>
        <v>1280271739.1200001</v>
      </c>
      <c r="T126" s="135">
        <f t="shared" si="21"/>
        <v>0.36094495041443475</v>
      </c>
    </row>
    <row r="127" spans="1:20">
      <c r="A127" s="138" t="str">
        <f t="shared" si="17"/>
        <v>40p</v>
      </c>
      <c r="B127" s="382" t="str">
        <f>+VLOOKUP(LEFT($A127,LEN(A127)-1)*1,Master!$D$22:$G$218,4,FALSE)</f>
        <v>Tekući budžetski izdaci</v>
      </c>
      <c r="C127" s="383"/>
      <c r="D127" s="383"/>
      <c r="E127" s="383"/>
      <c r="F127" s="383"/>
      <c r="G127" s="89">
        <f t="shared" ref="G127:R127" si="25">+SUM(G128:G137)</f>
        <v>52652196.172500007</v>
      </c>
      <c r="H127" s="89">
        <f t="shared" si="25"/>
        <v>52652196.172500007</v>
      </c>
      <c r="I127" s="89">
        <f t="shared" si="25"/>
        <v>52652196.172500007</v>
      </c>
      <c r="J127" s="89">
        <f t="shared" si="25"/>
        <v>52652196.172500007</v>
      </c>
      <c r="K127" s="89">
        <f t="shared" si="25"/>
        <v>52652196.172500007</v>
      </c>
      <c r="L127" s="89">
        <f t="shared" si="25"/>
        <v>52652196.172500007</v>
      </c>
      <c r="M127" s="89">
        <f t="shared" si="25"/>
        <v>52652196.172500007</v>
      </c>
      <c r="N127" s="89">
        <f t="shared" si="25"/>
        <v>52652196.172500007</v>
      </c>
      <c r="O127" s="89">
        <f t="shared" si="25"/>
        <v>52652196.172500007</v>
      </c>
      <c r="P127" s="89">
        <f t="shared" si="25"/>
        <v>52652196.172500007</v>
      </c>
      <c r="Q127" s="89">
        <f t="shared" si="25"/>
        <v>52652196.172500007</v>
      </c>
      <c r="R127" s="90">
        <f t="shared" si="25"/>
        <v>52652196.172500007</v>
      </c>
      <c r="S127" s="124">
        <f t="shared" si="20"/>
        <v>631826354.07000005</v>
      </c>
      <c r="T127" s="125">
        <f t="shared" si="21"/>
        <v>0.17812978688187203</v>
      </c>
    </row>
    <row r="128" spans="1:20">
      <c r="A128" s="138" t="str">
        <f t="shared" si="17"/>
        <v>411p</v>
      </c>
      <c r="B128" s="380" t="str">
        <f>+VLOOKUP(LEFT($A128,LEN(A128)-1)*1,Master!$D$22:$G$218,4,FALSE)</f>
        <v>Bruto zarade i doprinosi na teret poslodavca</v>
      </c>
      <c r="C128" s="381"/>
      <c r="D128" s="381"/>
      <c r="E128" s="381"/>
      <c r="F128" s="381"/>
      <c r="G128" s="91">
        <f>+INDEX(DataEx!$1:$1048576,MATCH('2015'!$A128,DataEx!$D:$D,0),MATCH('2015'!G$101,DataEx!$222:$222,0))</f>
        <v>31613633.060833335</v>
      </c>
      <c r="H128" s="91">
        <f>+INDEX(DataEx!$1:$1048576,MATCH('2015'!$A128,DataEx!$D:$D,0),MATCH('2015'!H$101,DataEx!$222:$222,0))</f>
        <v>31613633.060833335</v>
      </c>
      <c r="I128" s="91">
        <f>+INDEX(DataEx!$1:$1048576,MATCH('2015'!$A128,DataEx!$D:$D,0),MATCH('2015'!I$101,DataEx!$222:$222,0))</f>
        <v>31613633.060833335</v>
      </c>
      <c r="J128" s="91">
        <f>+INDEX(DataEx!$1:$1048576,MATCH('2015'!$A128,DataEx!$D:$D,0),MATCH('2015'!J$101,DataEx!$222:$222,0))</f>
        <v>31613633.060833335</v>
      </c>
      <c r="K128" s="91">
        <f>+INDEX(DataEx!$1:$1048576,MATCH('2015'!$A128,DataEx!$D:$D,0),MATCH('2015'!K$101,DataEx!$222:$222,0))</f>
        <v>31613633.060833335</v>
      </c>
      <c r="L128" s="91">
        <f>+INDEX(DataEx!$1:$1048576,MATCH('2015'!$A128,DataEx!$D:$D,0),MATCH('2015'!L$101,DataEx!$222:$222,0))</f>
        <v>31613633.060833335</v>
      </c>
      <c r="M128" s="91">
        <f>+INDEX(DataEx!$1:$1048576,MATCH('2015'!$A128,DataEx!$D:$D,0),MATCH('2015'!M$101,DataEx!$222:$222,0))</f>
        <v>31613633.060833335</v>
      </c>
      <c r="N128" s="91">
        <f>+INDEX(DataEx!$1:$1048576,MATCH('2015'!$A128,DataEx!$D:$D,0),MATCH('2015'!N$101,DataEx!$222:$222,0))</f>
        <v>31613633.060833335</v>
      </c>
      <c r="O128" s="91">
        <f>+INDEX(DataEx!$1:$1048576,MATCH('2015'!$A128,DataEx!$D:$D,0),MATCH('2015'!O$101,DataEx!$222:$222,0))</f>
        <v>31613633.060833335</v>
      </c>
      <c r="P128" s="91">
        <f>+INDEX(DataEx!$1:$1048576,MATCH('2015'!$A128,DataEx!$D:$D,0),MATCH('2015'!P$101,DataEx!$222:$222,0))</f>
        <v>31613633.060833335</v>
      </c>
      <c r="Q128" s="91">
        <f>+INDEX(DataEx!$1:$1048576,MATCH('2015'!$A128,DataEx!$D:$D,0),MATCH('2015'!Q$101,DataEx!$222:$222,0))</f>
        <v>31613633.060833335</v>
      </c>
      <c r="R128" s="91">
        <f>+INDEX(DataEx!$1:$1048576,MATCH('2015'!$A128,DataEx!$D:$D,0),MATCH('2015'!R$101,DataEx!$222:$222,0))</f>
        <v>31613633.060833335</v>
      </c>
      <c r="S128" s="126">
        <f t="shared" si="20"/>
        <v>379363596.73000002</v>
      </c>
      <c r="T128" s="127">
        <f t="shared" si="21"/>
        <v>0.10695336812235692</v>
      </c>
    </row>
    <row r="129" spans="1:20">
      <c r="A129" s="138" t="str">
        <f t="shared" si="17"/>
        <v>412p</v>
      </c>
      <c r="B129" s="380" t="str">
        <f>+VLOOKUP(LEFT($A129,LEN(A129)-1)*1,Master!$D$22:$G$218,4,FALSE)</f>
        <v>Ostala lična primanja</v>
      </c>
      <c r="C129" s="381"/>
      <c r="D129" s="381"/>
      <c r="E129" s="381"/>
      <c r="F129" s="381"/>
      <c r="G129" s="91">
        <f>+INDEX(DataEx!$1:$1048576,MATCH('2015'!$A129,DataEx!$D:$D,0),MATCH('2015'!G$101,DataEx!$222:$222,0))</f>
        <v>968300.41833333322</v>
      </c>
      <c r="H129" s="91">
        <f>+INDEX(DataEx!$1:$1048576,MATCH('2015'!$A129,DataEx!$D:$D,0),MATCH('2015'!H$101,DataEx!$222:$222,0))</f>
        <v>968300.41833333322</v>
      </c>
      <c r="I129" s="91">
        <f>+INDEX(DataEx!$1:$1048576,MATCH('2015'!$A129,DataEx!$D:$D,0),MATCH('2015'!I$101,DataEx!$222:$222,0))</f>
        <v>968300.41833333322</v>
      </c>
      <c r="J129" s="91">
        <f>+INDEX(DataEx!$1:$1048576,MATCH('2015'!$A129,DataEx!$D:$D,0),MATCH('2015'!J$101,DataEx!$222:$222,0))</f>
        <v>968300.41833333322</v>
      </c>
      <c r="K129" s="91">
        <f>+INDEX(DataEx!$1:$1048576,MATCH('2015'!$A129,DataEx!$D:$D,0),MATCH('2015'!K$101,DataEx!$222:$222,0))</f>
        <v>968300.41833333322</v>
      </c>
      <c r="L129" s="91">
        <f>+INDEX(DataEx!$1:$1048576,MATCH('2015'!$A129,DataEx!$D:$D,0),MATCH('2015'!L$101,DataEx!$222:$222,0))</f>
        <v>968300.41833333322</v>
      </c>
      <c r="M129" s="91">
        <f>+INDEX(DataEx!$1:$1048576,MATCH('2015'!$A129,DataEx!$D:$D,0),MATCH('2015'!M$101,DataEx!$222:$222,0))</f>
        <v>968300.41833333322</v>
      </c>
      <c r="N129" s="91">
        <f>+INDEX(DataEx!$1:$1048576,MATCH('2015'!$A129,DataEx!$D:$D,0),MATCH('2015'!N$101,DataEx!$222:$222,0))</f>
        <v>968300.41833333322</v>
      </c>
      <c r="O129" s="91">
        <f>+INDEX(DataEx!$1:$1048576,MATCH('2015'!$A129,DataEx!$D:$D,0),MATCH('2015'!O$101,DataEx!$222:$222,0))</f>
        <v>968300.41833333322</v>
      </c>
      <c r="P129" s="91">
        <f>+INDEX(DataEx!$1:$1048576,MATCH('2015'!$A129,DataEx!$D:$D,0),MATCH('2015'!P$101,DataEx!$222:$222,0))</f>
        <v>968300.41833333322</v>
      </c>
      <c r="Q129" s="91">
        <f>+INDEX(DataEx!$1:$1048576,MATCH('2015'!$A129,DataEx!$D:$D,0),MATCH('2015'!Q$101,DataEx!$222:$222,0))</f>
        <v>968300.41833333322</v>
      </c>
      <c r="R129" s="91">
        <f>+INDEX(DataEx!$1:$1048576,MATCH('2015'!$A129,DataEx!$D:$D,0),MATCH('2015'!R$101,DataEx!$222:$222,0))</f>
        <v>968300.41833333322</v>
      </c>
      <c r="S129" s="126">
        <f t="shared" si="20"/>
        <v>11619605.019999998</v>
      </c>
      <c r="T129" s="127">
        <f t="shared" si="21"/>
        <v>3.2758965379193678E-3</v>
      </c>
    </row>
    <row r="130" spans="1:20">
      <c r="A130" s="138" t="str">
        <f t="shared" si="17"/>
        <v>413p</v>
      </c>
      <c r="B130" s="380" t="str">
        <f>+VLOOKUP(LEFT($A130,LEN(A130)-1)*1,Master!$D$22:$G$218,4,FALSE)</f>
        <v>Rashodi za materijal</v>
      </c>
      <c r="C130" s="381"/>
      <c r="D130" s="381"/>
      <c r="E130" s="381"/>
      <c r="F130" s="381"/>
      <c r="G130" s="91">
        <f>+INDEX(DataEx!$1:$1048576,MATCH('2015'!$A130,DataEx!$D:$D,0),MATCH('2015'!G$101,DataEx!$222:$222,0))</f>
        <v>2450506.84</v>
      </c>
      <c r="H130" s="91">
        <f>+INDEX(DataEx!$1:$1048576,MATCH('2015'!$A130,DataEx!$D:$D,0),MATCH('2015'!H$101,DataEx!$222:$222,0))</f>
        <v>2450506.84</v>
      </c>
      <c r="I130" s="91">
        <f>+INDEX(DataEx!$1:$1048576,MATCH('2015'!$A130,DataEx!$D:$D,0),MATCH('2015'!I$101,DataEx!$222:$222,0))</f>
        <v>2450506.84</v>
      </c>
      <c r="J130" s="91">
        <f>+INDEX(DataEx!$1:$1048576,MATCH('2015'!$A130,DataEx!$D:$D,0),MATCH('2015'!J$101,DataEx!$222:$222,0))</f>
        <v>2450506.84</v>
      </c>
      <c r="K130" s="91">
        <f>+INDEX(DataEx!$1:$1048576,MATCH('2015'!$A130,DataEx!$D:$D,0),MATCH('2015'!K$101,DataEx!$222:$222,0))</f>
        <v>2450506.84</v>
      </c>
      <c r="L130" s="91">
        <f>+INDEX(DataEx!$1:$1048576,MATCH('2015'!$A130,DataEx!$D:$D,0),MATCH('2015'!L$101,DataEx!$222:$222,0))</f>
        <v>2450506.84</v>
      </c>
      <c r="M130" s="91">
        <f>+INDEX(DataEx!$1:$1048576,MATCH('2015'!$A130,DataEx!$D:$D,0),MATCH('2015'!M$101,DataEx!$222:$222,0))</f>
        <v>2450506.84</v>
      </c>
      <c r="N130" s="91">
        <f>+INDEX(DataEx!$1:$1048576,MATCH('2015'!$A130,DataEx!$D:$D,0),MATCH('2015'!N$101,DataEx!$222:$222,0))</f>
        <v>2450506.84</v>
      </c>
      <c r="O130" s="91">
        <f>+INDEX(DataEx!$1:$1048576,MATCH('2015'!$A130,DataEx!$D:$D,0),MATCH('2015'!O$101,DataEx!$222:$222,0))</f>
        <v>2450506.84</v>
      </c>
      <c r="P130" s="91">
        <f>+INDEX(DataEx!$1:$1048576,MATCH('2015'!$A130,DataEx!$D:$D,0),MATCH('2015'!P$101,DataEx!$222:$222,0))</f>
        <v>2450506.84</v>
      </c>
      <c r="Q130" s="91">
        <f>+INDEX(DataEx!$1:$1048576,MATCH('2015'!$A130,DataEx!$D:$D,0),MATCH('2015'!Q$101,DataEx!$222:$222,0))</f>
        <v>2450506.84</v>
      </c>
      <c r="R130" s="91">
        <f>+INDEX(DataEx!$1:$1048576,MATCH('2015'!$A130,DataEx!$D:$D,0),MATCH('2015'!R$101,DataEx!$222:$222,0))</f>
        <v>2450506.84</v>
      </c>
      <c r="S130" s="126">
        <f t="shared" si="20"/>
        <v>29406082.079999998</v>
      </c>
      <c r="T130" s="127">
        <f t="shared" si="21"/>
        <v>8.2904093825768247E-3</v>
      </c>
    </row>
    <row r="131" spans="1:20">
      <c r="A131" s="138" t="str">
        <f t="shared" si="17"/>
        <v>414p</v>
      </c>
      <c r="B131" s="380" t="str">
        <f>+VLOOKUP(LEFT($A131,LEN(A131)-1)*1,Master!$D$22:$G$218,4,FALSE)</f>
        <v>Rashodi za usluge</v>
      </c>
      <c r="C131" s="381"/>
      <c r="D131" s="381"/>
      <c r="E131" s="381"/>
      <c r="F131" s="381"/>
      <c r="G131" s="91">
        <f>+INDEX(DataEx!$1:$1048576,MATCH('2015'!$A131,DataEx!$D:$D,0),MATCH('2015'!G$101,DataEx!$222:$222,0))</f>
        <v>3460881.1266666669</v>
      </c>
      <c r="H131" s="91">
        <f>+INDEX(DataEx!$1:$1048576,MATCH('2015'!$A131,DataEx!$D:$D,0),MATCH('2015'!H$101,DataEx!$222:$222,0))</f>
        <v>3460881.1266666669</v>
      </c>
      <c r="I131" s="91">
        <f>+INDEX(DataEx!$1:$1048576,MATCH('2015'!$A131,DataEx!$D:$D,0),MATCH('2015'!I$101,DataEx!$222:$222,0))</f>
        <v>3460881.1266666669</v>
      </c>
      <c r="J131" s="91">
        <f>+INDEX(DataEx!$1:$1048576,MATCH('2015'!$A131,DataEx!$D:$D,0),MATCH('2015'!J$101,DataEx!$222:$222,0))</f>
        <v>3460881.1266666669</v>
      </c>
      <c r="K131" s="91">
        <f>+INDEX(DataEx!$1:$1048576,MATCH('2015'!$A131,DataEx!$D:$D,0),MATCH('2015'!K$101,DataEx!$222:$222,0))</f>
        <v>3460881.1266666669</v>
      </c>
      <c r="L131" s="91">
        <f>+INDEX(DataEx!$1:$1048576,MATCH('2015'!$A131,DataEx!$D:$D,0),MATCH('2015'!L$101,DataEx!$222:$222,0))</f>
        <v>3460881.1266666669</v>
      </c>
      <c r="M131" s="91">
        <f>+INDEX(DataEx!$1:$1048576,MATCH('2015'!$A131,DataEx!$D:$D,0),MATCH('2015'!M$101,DataEx!$222:$222,0))</f>
        <v>3460881.1266666669</v>
      </c>
      <c r="N131" s="91">
        <f>+INDEX(DataEx!$1:$1048576,MATCH('2015'!$A131,DataEx!$D:$D,0),MATCH('2015'!N$101,DataEx!$222:$222,0))</f>
        <v>3460881.1266666669</v>
      </c>
      <c r="O131" s="91">
        <f>+INDEX(DataEx!$1:$1048576,MATCH('2015'!$A131,DataEx!$D:$D,0),MATCH('2015'!O$101,DataEx!$222:$222,0))</f>
        <v>3460881.1266666669</v>
      </c>
      <c r="P131" s="91">
        <f>+INDEX(DataEx!$1:$1048576,MATCH('2015'!$A131,DataEx!$D:$D,0),MATCH('2015'!P$101,DataEx!$222:$222,0))</f>
        <v>3460881.1266666669</v>
      </c>
      <c r="Q131" s="91">
        <f>+INDEX(DataEx!$1:$1048576,MATCH('2015'!$A131,DataEx!$D:$D,0),MATCH('2015'!Q$101,DataEx!$222:$222,0))</f>
        <v>3460881.1266666669</v>
      </c>
      <c r="R131" s="91">
        <f>+INDEX(DataEx!$1:$1048576,MATCH('2015'!$A131,DataEx!$D:$D,0),MATCH('2015'!R$101,DataEx!$222:$222,0))</f>
        <v>3460881.1266666669</v>
      </c>
      <c r="S131" s="126">
        <f t="shared" si="20"/>
        <v>41530573.519999988</v>
      </c>
      <c r="T131" s="127">
        <f t="shared" si="21"/>
        <v>1.1708647736115024E-2</v>
      </c>
    </row>
    <row r="132" spans="1:20">
      <c r="A132" s="138" t="str">
        <f t="shared" si="17"/>
        <v>415p</v>
      </c>
      <c r="B132" s="380" t="str">
        <f>+VLOOKUP(LEFT($A132,LEN(A132)-1)*1,Master!$D$22:$G$218,4,FALSE)</f>
        <v>Rashodi za tekuće održavanje</v>
      </c>
      <c r="C132" s="381"/>
      <c r="D132" s="381"/>
      <c r="E132" s="381"/>
      <c r="F132" s="381"/>
      <c r="G132" s="91">
        <f>+INDEX(DataEx!$1:$1048576,MATCH('2015'!$A132,DataEx!$D:$D,0),MATCH('2015'!G$101,DataEx!$222:$222,0))</f>
        <v>1734268.4441666668</v>
      </c>
      <c r="H132" s="91">
        <f>+INDEX(DataEx!$1:$1048576,MATCH('2015'!$A132,DataEx!$D:$D,0),MATCH('2015'!H$101,DataEx!$222:$222,0))</f>
        <v>1734268.4441666668</v>
      </c>
      <c r="I132" s="91">
        <f>+INDEX(DataEx!$1:$1048576,MATCH('2015'!$A132,DataEx!$D:$D,0),MATCH('2015'!I$101,DataEx!$222:$222,0))</f>
        <v>1734268.4441666668</v>
      </c>
      <c r="J132" s="91">
        <f>+INDEX(DataEx!$1:$1048576,MATCH('2015'!$A132,DataEx!$D:$D,0),MATCH('2015'!J$101,DataEx!$222:$222,0))</f>
        <v>1734268.4441666668</v>
      </c>
      <c r="K132" s="91">
        <f>+INDEX(DataEx!$1:$1048576,MATCH('2015'!$A132,DataEx!$D:$D,0),MATCH('2015'!K$101,DataEx!$222:$222,0))</f>
        <v>1734268.4441666668</v>
      </c>
      <c r="L132" s="91">
        <f>+INDEX(DataEx!$1:$1048576,MATCH('2015'!$A132,DataEx!$D:$D,0),MATCH('2015'!L$101,DataEx!$222:$222,0))</f>
        <v>1734268.4441666668</v>
      </c>
      <c r="M132" s="91">
        <f>+INDEX(DataEx!$1:$1048576,MATCH('2015'!$A132,DataEx!$D:$D,0),MATCH('2015'!M$101,DataEx!$222:$222,0))</f>
        <v>1734268.4441666668</v>
      </c>
      <c r="N132" s="91">
        <f>+INDEX(DataEx!$1:$1048576,MATCH('2015'!$A132,DataEx!$D:$D,0),MATCH('2015'!N$101,DataEx!$222:$222,0))</f>
        <v>1734268.4441666668</v>
      </c>
      <c r="O132" s="91">
        <f>+INDEX(DataEx!$1:$1048576,MATCH('2015'!$A132,DataEx!$D:$D,0),MATCH('2015'!O$101,DataEx!$222:$222,0))</f>
        <v>1734268.4441666668</v>
      </c>
      <c r="P132" s="91">
        <f>+INDEX(DataEx!$1:$1048576,MATCH('2015'!$A132,DataEx!$D:$D,0),MATCH('2015'!P$101,DataEx!$222:$222,0))</f>
        <v>1734268.4441666668</v>
      </c>
      <c r="Q132" s="91">
        <f>+INDEX(DataEx!$1:$1048576,MATCH('2015'!$A132,DataEx!$D:$D,0),MATCH('2015'!Q$101,DataEx!$222:$222,0))</f>
        <v>1734268.4441666668</v>
      </c>
      <c r="R132" s="91">
        <f>+INDEX(DataEx!$1:$1048576,MATCH('2015'!$A132,DataEx!$D:$D,0),MATCH('2015'!R$101,DataEx!$222:$222,0))</f>
        <v>1734268.4441666668</v>
      </c>
      <c r="S132" s="126">
        <f t="shared" si="20"/>
        <v>20811221.330000009</v>
      </c>
      <c r="T132" s="127">
        <f t="shared" si="21"/>
        <v>5.8672741274316351E-3</v>
      </c>
    </row>
    <row r="133" spans="1:20">
      <c r="A133" s="138" t="str">
        <f t="shared" si="17"/>
        <v>416p</v>
      </c>
      <c r="B133" s="380" t="str">
        <f>+VLOOKUP(LEFT($A133,LEN(A133)-1)*1,Master!$D$22:$G$218,4,FALSE)</f>
        <v>Kamate</v>
      </c>
      <c r="C133" s="381"/>
      <c r="D133" s="381"/>
      <c r="E133" s="381"/>
      <c r="F133" s="381"/>
      <c r="G133" s="91">
        <f>+INDEX(DataEx!$1:$1048576,MATCH('2015'!$A133,DataEx!$D:$D,0),MATCH('2015'!G$101,DataEx!$222:$222,0))</f>
        <v>6313823.6641666666</v>
      </c>
      <c r="H133" s="91">
        <f>+INDEX(DataEx!$1:$1048576,MATCH('2015'!$A133,DataEx!$D:$D,0),MATCH('2015'!H$101,DataEx!$222:$222,0))</f>
        <v>6313823.6641666666</v>
      </c>
      <c r="I133" s="91">
        <f>+INDEX(DataEx!$1:$1048576,MATCH('2015'!$A133,DataEx!$D:$D,0),MATCH('2015'!I$101,DataEx!$222:$222,0))</f>
        <v>6313823.6641666666</v>
      </c>
      <c r="J133" s="91">
        <f>+INDEX(DataEx!$1:$1048576,MATCH('2015'!$A133,DataEx!$D:$D,0),MATCH('2015'!J$101,DataEx!$222:$222,0))</f>
        <v>6313823.6641666666</v>
      </c>
      <c r="K133" s="91">
        <f>+INDEX(DataEx!$1:$1048576,MATCH('2015'!$A133,DataEx!$D:$D,0),MATCH('2015'!K$101,DataEx!$222:$222,0))</f>
        <v>6313823.6641666666</v>
      </c>
      <c r="L133" s="91">
        <f>+INDEX(DataEx!$1:$1048576,MATCH('2015'!$A133,DataEx!$D:$D,0),MATCH('2015'!L$101,DataEx!$222:$222,0))</f>
        <v>6313823.6641666666</v>
      </c>
      <c r="M133" s="91">
        <f>+INDEX(DataEx!$1:$1048576,MATCH('2015'!$A133,DataEx!$D:$D,0),MATCH('2015'!M$101,DataEx!$222:$222,0))</f>
        <v>6313823.6641666666</v>
      </c>
      <c r="N133" s="91">
        <f>+INDEX(DataEx!$1:$1048576,MATCH('2015'!$A133,DataEx!$D:$D,0),MATCH('2015'!N$101,DataEx!$222:$222,0))</f>
        <v>6313823.6641666666</v>
      </c>
      <c r="O133" s="91">
        <f>+INDEX(DataEx!$1:$1048576,MATCH('2015'!$A133,DataEx!$D:$D,0),MATCH('2015'!O$101,DataEx!$222:$222,0))</f>
        <v>6313823.6641666666</v>
      </c>
      <c r="P133" s="91">
        <f>+INDEX(DataEx!$1:$1048576,MATCH('2015'!$A133,DataEx!$D:$D,0),MATCH('2015'!P$101,DataEx!$222:$222,0))</f>
        <v>6313823.6641666666</v>
      </c>
      <c r="Q133" s="91">
        <f>+INDEX(DataEx!$1:$1048576,MATCH('2015'!$A133,DataEx!$D:$D,0),MATCH('2015'!Q$101,DataEx!$222:$222,0))</f>
        <v>6313823.6641666666</v>
      </c>
      <c r="R133" s="91">
        <f>+INDEX(DataEx!$1:$1048576,MATCH('2015'!$A133,DataEx!$D:$D,0),MATCH('2015'!R$101,DataEx!$222:$222,0))</f>
        <v>6313823.6641666666</v>
      </c>
      <c r="S133" s="126">
        <f t="shared" si="20"/>
        <v>75765883.969999999</v>
      </c>
      <c r="T133" s="127">
        <f t="shared" si="21"/>
        <v>2.136055369890048E-2</v>
      </c>
    </row>
    <row r="134" spans="1:20">
      <c r="A134" s="138" t="str">
        <f t="shared" si="17"/>
        <v>417p</v>
      </c>
      <c r="B134" s="380" t="str">
        <f>+VLOOKUP(LEFT($A134,LEN(A134)-1)*1,Master!$D$22:$G$218,4,FALSE)</f>
        <v>Renta</v>
      </c>
      <c r="C134" s="381"/>
      <c r="D134" s="381"/>
      <c r="E134" s="381"/>
      <c r="F134" s="381"/>
      <c r="G134" s="91">
        <f>+INDEX(DataEx!$1:$1048576,MATCH('2015'!$A134,DataEx!$D:$D,0),MATCH('2015'!G$101,DataEx!$222:$222,0))</f>
        <v>693996.7074999999</v>
      </c>
      <c r="H134" s="91">
        <f>+INDEX(DataEx!$1:$1048576,MATCH('2015'!$A134,DataEx!$D:$D,0),MATCH('2015'!H$101,DataEx!$222:$222,0))</f>
        <v>693996.7074999999</v>
      </c>
      <c r="I134" s="91">
        <f>+INDEX(DataEx!$1:$1048576,MATCH('2015'!$A134,DataEx!$D:$D,0),MATCH('2015'!I$101,DataEx!$222:$222,0))</f>
        <v>693996.7074999999</v>
      </c>
      <c r="J134" s="91">
        <f>+INDEX(DataEx!$1:$1048576,MATCH('2015'!$A134,DataEx!$D:$D,0),MATCH('2015'!J$101,DataEx!$222:$222,0))</f>
        <v>693996.7074999999</v>
      </c>
      <c r="K134" s="91">
        <f>+INDEX(DataEx!$1:$1048576,MATCH('2015'!$A134,DataEx!$D:$D,0),MATCH('2015'!K$101,DataEx!$222:$222,0))</f>
        <v>693996.7074999999</v>
      </c>
      <c r="L134" s="91">
        <f>+INDEX(DataEx!$1:$1048576,MATCH('2015'!$A134,DataEx!$D:$D,0),MATCH('2015'!L$101,DataEx!$222:$222,0))</f>
        <v>693996.7074999999</v>
      </c>
      <c r="M134" s="91">
        <f>+INDEX(DataEx!$1:$1048576,MATCH('2015'!$A134,DataEx!$D:$D,0),MATCH('2015'!M$101,DataEx!$222:$222,0))</f>
        <v>693996.7074999999</v>
      </c>
      <c r="N134" s="91">
        <f>+INDEX(DataEx!$1:$1048576,MATCH('2015'!$A134,DataEx!$D:$D,0),MATCH('2015'!N$101,DataEx!$222:$222,0))</f>
        <v>693996.7074999999</v>
      </c>
      <c r="O134" s="91">
        <f>+INDEX(DataEx!$1:$1048576,MATCH('2015'!$A134,DataEx!$D:$D,0),MATCH('2015'!O$101,DataEx!$222:$222,0))</f>
        <v>693996.7074999999</v>
      </c>
      <c r="P134" s="91">
        <f>+INDEX(DataEx!$1:$1048576,MATCH('2015'!$A134,DataEx!$D:$D,0),MATCH('2015'!P$101,DataEx!$222:$222,0))</f>
        <v>693996.7074999999</v>
      </c>
      <c r="Q134" s="91">
        <f>+INDEX(DataEx!$1:$1048576,MATCH('2015'!$A134,DataEx!$D:$D,0),MATCH('2015'!Q$101,DataEx!$222:$222,0))</f>
        <v>693996.7074999999</v>
      </c>
      <c r="R134" s="91">
        <f>+INDEX(DataEx!$1:$1048576,MATCH('2015'!$A134,DataEx!$D:$D,0),MATCH('2015'!R$101,DataEx!$222:$222,0))</f>
        <v>693996.7074999999</v>
      </c>
      <c r="S134" s="126">
        <f t="shared" si="20"/>
        <v>8327960.4899999974</v>
      </c>
      <c r="T134" s="127">
        <f t="shared" si="21"/>
        <v>2.3478884945023959E-3</v>
      </c>
    </row>
    <row r="135" spans="1:20">
      <c r="A135" s="138" t="str">
        <f t="shared" si="17"/>
        <v>418p</v>
      </c>
      <c r="B135" s="380" t="str">
        <f>+VLOOKUP(LEFT($A135,LEN(A135)-1)*1,Master!$D$22:$G$218,4,FALSE)</f>
        <v>Subvencije</v>
      </c>
      <c r="C135" s="381"/>
      <c r="D135" s="381"/>
      <c r="E135" s="381"/>
      <c r="F135" s="381"/>
      <c r="G135" s="91">
        <f>+INDEX(DataEx!$1:$1048576,MATCH('2015'!$A135,DataEx!$D:$D,0),MATCH('2015'!G$101,DataEx!$222:$222,0))</f>
        <v>1770966.6666666667</v>
      </c>
      <c r="H135" s="91">
        <f>+INDEX(DataEx!$1:$1048576,MATCH('2015'!$A135,DataEx!$D:$D,0),MATCH('2015'!H$101,DataEx!$222:$222,0))</f>
        <v>1770966.6666666667</v>
      </c>
      <c r="I135" s="91">
        <f>+INDEX(DataEx!$1:$1048576,MATCH('2015'!$A135,DataEx!$D:$D,0),MATCH('2015'!I$101,DataEx!$222:$222,0))</f>
        <v>1770966.6666666667</v>
      </c>
      <c r="J135" s="91">
        <f>+INDEX(DataEx!$1:$1048576,MATCH('2015'!$A135,DataEx!$D:$D,0),MATCH('2015'!J$101,DataEx!$222:$222,0))</f>
        <v>1770966.6666666667</v>
      </c>
      <c r="K135" s="91">
        <f>+INDEX(DataEx!$1:$1048576,MATCH('2015'!$A135,DataEx!$D:$D,0),MATCH('2015'!K$101,DataEx!$222:$222,0))</f>
        <v>1770966.6666666667</v>
      </c>
      <c r="L135" s="91">
        <f>+INDEX(DataEx!$1:$1048576,MATCH('2015'!$A135,DataEx!$D:$D,0),MATCH('2015'!L$101,DataEx!$222:$222,0))</f>
        <v>1770966.6666666667</v>
      </c>
      <c r="M135" s="91">
        <f>+INDEX(DataEx!$1:$1048576,MATCH('2015'!$A135,DataEx!$D:$D,0),MATCH('2015'!M$101,DataEx!$222:$222,0))</f>
        <v>1770966.6666666667</v>
      </c>
      <c r="N135" s="91">
        <f>+INDEX(DataEx!$1:$1048576,MATCH('2015'!$A135,DataEx!$D:$D,0),MATCH('2015'!N$101,DataEx!$222:$222,0))</f>
        <v>1770966.6666666667</v>
      </c>
      <c r="O135" s="91">
        <f>+INDEX(DataEx!$1:$1048576,MATCH('2015'!$A135,DataEx!$D:$D,0),MATCH('2015'!O$101,DataEx!$222:$222,0))</f>
        <v>1770966.6666666667</v>
      </c>
      <c r="P135" s="91">
        <f>+INDEX(DataEx!$1:$1048576,MATCH('2015'!$A135,DataEx!$D:$D,0),MATCH('2015'!P$101,DataEx!$222:$222,0))</f>
        <v>1770966.6666666667</v>
      </c>
      <c r="Q135" s="91">
        <f>+INDEX(DataEx!$1:$1048576,MATCH('2015'!$A135,DataEx!$D:$D,0),MATCH('2015'!Q$101,DataEx!$222:$222,0))</f>
        <v>1770966.6666666667</v>
      </c>
      <c r="R135" s="91">
        <f>+INDEX(DataEx!$1:$1048576,MATCH('2015'!$A135,DataEx!$D:$D,0),MATCH('2015'!R$101,DataEx!$222:$222,0))</f>
        <v>1770966.6666666667</v>
      </c>
      <c r="S135" s="126">
        <f t="shared" si="20"/>
        <v>21251600</v>
      </c>
      <c r="T135" s="127">
        <f t="shared" si="21"/>
        <v>5.9914293769382579E-3</v>
      </c>
    </row>
    <row r="136" spans="1:20">
      <c r="A136" s="138" t="str">
        <f t="shared" si="17"/>
        <v>419p</v>
      </c>
      <c r="B136" s="380" t="str">
        <f>+VLOOKUP(LEFT($A136,LEN(A136)-1)*1,Master!$D$22:$G$218,4,FALSE)</f>
        <v>Ostali izdaci</v>
      </c>
      <c r="C136" s="381"/>
      <c r="D136" s="381"/>
      <c r="E136" s="381"/>
      <c r="F136" s="381"/>
      <c r="G136" s="91">
        <f>+INDEX(DataEx!$1:$1048576,MATCH('2015'!$A136,DataEx!$D:$D,0),MATCH('2015'!G$101,DataEx!$222:$222,0))</f>
        <v>2491662.8099999996</v>
      </c>
      <c r="H136" s="91">
        <f>+INDEX(DataEx!$1:$1048576,MATCH('2015'!$A136,DataEx!$D:$D,0),MATCH('2015'!H$101,DataEx!$222:$222,0))</f>
        <v>2491662.8099999996</v>
      </c>
      <c r="I136" s="91">
        <f>+INDEX(DataEx!$1:$1048576,MATCH('2015'!$A136,DataEx!$D:$D,0),MATCH('2015'!I$101,DataEx!$222:$222,0))</f>
        <v>2491662.8099999996</v>
      </c>
      <c r="J136" s="91">
        <f>+INDEX(DataEx!$1:$1048576,MATCH('2015'!$A136,DataEx!$D:$D,0),MATCH('2015'!J$101,DataEx!$222:$222,0))</f>
        <v>2491662.8099999996</v>
      </c>
      <c r="K136" s="91">
        <f>+INDEX(DataEx!$1:$1048576,MATCH('2015'!$A136,DataEx!$D:$D,0),MATCH('2015'!K$101,DataEx!$222:$222,0))</f>
        <v>2491662.8099999996</v>
      </c>
      <c r="L136" s="91">
        <f>+INDEX(DataEx!$1:$1048576,MATCH('2015'!$A136,DataEx!$D:$D,0),MATCH('2015'!L$101,DataEx!$222:$222,0))</f>
        <v>2491662.8099999996</v>
      </c>
      <c r="M136" s="91">
        <f>+INDEX(DataEx!$1:$1048576,MATCH('2015'!$A136,DataEx!$D:$D,0),MATCH('2015'!M$101,DataEx!$222:$222,0))</f>
        <v>2491662.8099999996</v>
      </c>
      <c r="N136" s="91">
        <f>+INDEX(DataEx!$1:$1048576,MATCH('2015'!$A136,DataEx!$D:$D,0),MATCH('2015'!N$101,DataEx!$222:$222,0))</f>
        <v>2491662.8099999996</v>
      </c>
      <c r="O136" s="91">
        <f>+INDEX(DataEx!$1:$1048576,MATCH('2015'!$A136,DataEx!$D:$D,0),MATCH('2015'!O$101,DataEx!$222:$222,0))</f>
        <v>2491662.8099999996</v>
      </c>
      <c r="P136" s="91">
        <f>+INDEX(DataEx!$1:$1048576,MATCH('2015'!$A136,DataEx!$D:$D,0),MATCH('2015'!P$101,DataEx!$222:$222,0))</f>
        <v>2491662.8099999996</v>
      </c>
      <c r="Q136" s="91">
        <f>+INDEX(DataEx!$1:$1048576,MATCH('2015'!$A136,DataEx!$D:$D,0),MATCH('2015'!Q$101,DataEx!$222:$222,0))</f>
        <v>2491662.8099999996</v>
      </c>
      <c r="R136" s="91">
        <f>+INDEX(DataEx!$1:$1048576,MATCH('2015'!$A136,DataEx!$D:$D,0),MATCH('2015'!R$101,DataEx!$222:$222,0))</f>
        <v>2491662.8099999996</v>
      </c>
      <c r="S136" s="126">
        <f t="shared" si="20"/>
        <v>29899953.719999988</v>
      </c>
      <c r="T136" s="127">
        <f t="shared" si="21"/>
        <v>8.4296458190019699E-3</v>
      </c>
    </row>
    <row r="137" spans="1:20">
      <c r="A137" s="138" t="str">
        <f t="shared" si="17"/>
        <v>440p</v>
      </c>
      <c r="B137" s="380" t="str">
        <f>+VLOOKUP(LEFT($A137,LEN(A137)-1)*1,Master!$D$22:$G$218,4,FALSE)</f>
        <v>Kapitalni izdaci u tekućem budžetu</v>
      </c>
      <c r="C137" s="381"/>
      <c r="D137" s="381"/>
      <c r="E137" s="381"/>
      <c r="F137" s="381"/>
      <c r="G137" s="91">
        <f>+INDEX(DataEx!$1:$1048576,MATCH('2015'!$A137,DataEx!$D:$D,0),MATCH('2015'!G$101,DataEx!$222:$222,0))</f>
        <v>1154156.4341666666</v>
      </c>
      <c r="H137" s="91">
        <f>+INDEX(DataEx!$1:$1048576,MATCH('2015'!$A137,DataEx!$D:$D,0),MATCH('2015'!H$101,DataEx!$222:$222,0))</f>
        <v>1154156.4341666666</v>
      </c>
      <c r="I137" s="91">
        <f>+INDEX(DataEx!$1:$1048576,MATCH('2015'!$A137,DataEx!$D:$D,0),MATCH('2015'!I$101,DataEx!$222:$222,0))</f>
        <v>1154156.4341666666</v>
      </c>
      <c r="J137" s="91">
        <f>+INDEX(DataEx!$1:$1048576,MATCH('2015'!$A137,DataEx!$D:$D,0),MATCH('2015'!J$101,DataEx!$222:$222,0))</f>
        <v>1154156.4341666666</v>
      </c>
      <c r="K137" s="91">
        <f>+INDEX(DataEx!$1:$1048576,MATCH('2015'!$A137,DataEx!$D:$D,0),MATCH('2015'!K$101,DataEx!$222:$222,0))</f>
        <v>1154156.4341666666</v>
      </c>
      <c r="L137" s="91">
        <f>+INDEX(DataEx!$1:$1048576,MATCH('2015'!$A137,DataEx!$D:$D,0),MATCH('2015'!L$101,DataEx!$222:$222,0))</f>
        <v>1154156.4341666666</v>
      </c>
      <c r="M137" s="91">
        <f>+INDEX(DataEx!$1:$1048576,MATCH('2015'!$A137,DataEx!$D:$D,0),MATCH('2015'!M$101,DataEx!$222:$222,0))</f>
        <v>1154156.4341666666</v>
      </c>
      <c r="N137" s="91">
        <f>+INDEX(DataEx!$1:$1048576,MATCH('2015'!$A137,DataEx!$D:$D,0),MATCH('2015'!N$101,DataEx!$222:$222,0))</f>
        <v>1154156.4341666666</v>
      </c>
      <c r="O137" s="91">
        <f>+INDEX(DataEx!$1:$1048576,MATCH('2015'!$A137,DataEx!$D:$D,0),MATCH('2015'!O$101,DataEx!$222:$222,0))</f>
        <v>1154156.4341666666</v>
      </c>
      <c r="P137" s="91">
        <f>+INDEX(DataEx!$1:$1048576,MATCH('2015'!$A137,DataEx!$D:$D,0),MATCH('2015'!P$101,DataEx!$222:$222,0))</f>
        <v>1154156.4341666666</v>
      </c>
      <c r="Q137" s="91">
        <f>+INDEX(DataEx!$1:$1048576,MATCH('2015'!$A137,DataEx!$D:$D,0),MATCH('2015'!Q$101,DataEx!$222:$222,0))</f>
        <v>1154156.4341666666</v>
      </c>
      <c r="R137" s="91">
        <f>+INDEX(DataEx!$1:$1048576,MATCH('2015'!$A137,DataEx!$D:$D,0),MATCH('2015'!R$101,DataEx!$222:$222,0))</f>
        <v>1154156.4341666666</v>
      </c>
      <c r="S137" s="126">
        <f t="shared" si="20"/>
        <v>13849877.209999995</v>
      </c>
      <c r="T137" s="127">
        <f t="shared" si="21"/>
        <v>3.9046735861291218E-3</v>
      </c>
    </row>
    <row r="138" spans="1:20">
      <c r="A138" s="138" t="str">
        <f t="shared" si="17"/>
        <v>42p</v>
      </c>
      <c r="B138" s="366" t="str">
        <f>+VLOOKUP(LEFT($A138,LEN(A138)-1)*1,Master!$D$22:$G$218,4,FALSE)</f>
        <v>Transferi za socijalnu zaštitu</v>
      </c>
      <c r="C138" s="367"/>
      <c r="D138" s="367"/>
      <c r="E138" s="367"/>
      <c r="F138" s="367"/>
      <c r="G138" s="87">
        <f t="shared" ref="G138:R138" si="26">+SUM(G139:G143)</f>
        <v>42070460.416666664</v>
      </c>
      <c r="H138" s="87">
        <f t="shared" si="26"/>
        <v>42070460.416666664</v>
      </c>
      <c r="I138" s="87">
        <f t="shared" si="26"/>
        <v>42070460.416666664</v>
      </c>
      <c r="J138" s="87">
        <f t="shared" si="26"/>
        <v>42070460.416666664</v>
      </c>
      <c r="K138" s="87">
        <f t="shared" si="26"/>
        <v>42070460.416666664</v>
      </c>
      <c r="L138" s="87">
        <f t="shared" si="26"/>
        <v>42070460.416666664</v>
      </c>
      <c r="M138" s="87">
        <f t="shared" si="26"/>
        <v>42070460.416666664</v>
      </c>
      <c r="N138" s="87">
        <f t="shared" si="26"/>
        <v>42070460.416666664</v>
      </c>
      <c r="O138" s="87">
        <f t="shared" si="26"/>
        <v>42070460.416666664</v>
      </c>
      <c r="P138" s="87">
        <f t="shared" si="26"/>
        <v>42070460.416666664</v>
      </c>
      <c r="Q138" s="87">
        <f t="shared" si="26"/>
        <v>42070460.416666664</v>
      </c>
      <c r="R138" s="88">
        <f t="shared" si="26"/>
        <v>42070460.416666664</v>
      </c>
      <c r="S138" s="128">
        <f t="shared" si="20"/>
        <v>504845525.00000006</v>
      </c>
      <c r="T138" s="129">
        <f t="shared" si="21"/>
        <v>0.14233028615731605</v>
      </c>
    </row>
    <row r="139" spans="1:20">
      <c r="A139" s="138" t="str">
        <f t="shared" si="17"/>
        <v>421p</v>
      </c>
      <c r="B139" s="380" t="str">
        <f>+VLOOKUP(LEFT($A139,LEN(A139)-1)*1,Master!$D$22:$G$218,4,FALSE)</f>
        <v>Prava iz oblasti socijalne zaštite</v>
      </c>
      <c r="C139" s="381"/>
      <c r="D139" s="381"/>
      <c r="E139" s="381"/>
      <c r="F139" s="381"/>
      <c r="G139" s="91">
        <f>+INDEX(DataEx!$1:$1048576,MATCH('2015'!$A139,DataEx!$D:$D,0),MATCH('2015'!G$101,DataEx!$222:$222,0))</f>
        <v>5044218.75</v>
      </c>
      <c r="H139" s="91">
        <f>+INDEX(DataEx!$1:$1048576,MATCH('2015'!$A139,DataEx!$D:$D,0),MATCH('2015'!H$101,DataEx!$222:$222,0))</f>
        <v>5044218.75</v>
      </c>
      <c r="I139" s="91">
        <f>+INDEX(DataEx!$1:$1048576,MATCH('2015'!$A139,DataEx!$D:$D,0),MATCH('2015'!I$101,DataEx!$222:$222,0))</f>
        <v>5044218.75</v>
      </c>
      <c r="J139" s="91">
        <f>+INDEX(DataEx!$1:$1048576,MATCH('2015'!$A139,DataEx!$D:$D,0),MATCH('2015'!J$101,DataEx!$222:$222,0))</f>
        <v>5044218.75</v>
      </c>
      <c r="K139" s="91">
        <f>+INDEX(DataEx!$1:$1048576,MATCH('2015'!$A139,DataEx!$D:$D,0),MATCH('2015'!K$101,DataEx!$222:$222,0))</f>
        <v>5044218.75</v>
      </c>
      <c r="L139" s="91">
        <f>+INDEX(DataEx!$1:$1048576,MATCH('2015'!$A139,DataEx!$D:$D,0),MATCH('2015'!L$101,DataEx!$222:$222,0))</f>
        <v>5044218.75</v>
      </c>
      <c r="M139" s="91">
        <f>+INDEX(DataEx!$1:$1048576,MATCH('2015'!$A139,DataEx!$D:$D,0),MATCH('2015'!M$101,DataEx!$222:$222,0))</f>
        <v>5044218.75</v>
      </c>
      <c r="N139" s="91">
        <f>+INDEX(DataEx!$1:$1048576,MATCH('2015'!$A139,DataEx!$D:$D,0),MATCH('2015'!N$101,DataEx!$222:$222,0))</f>
        <v>5044218.75</v>
      </c>
      <c r="O139" s="91">
        <f>+INDEX(DataEx!$1:$1048576,MATCH('2015'!$A139,DataEx!$D:$D,0),MATCH('2015'!O$101,DataEx!$222:$222,0))</f>
        <v>5044218.75</v>
      </c>
      <c r="P139" s="91">
        <f>+INDEX(DataEx!$1:$1048576,MATCH('2015'!$A139,DataEx!$D:$D,0),MATCH('2015'!P$101,DataEx!$222:$222,0))</f>
        <v>5044218.75</v>
      </c>
      <c r="Q139" s="91">
        <f>+INDEX(DataEx!$1:$1048576,MATCH('2015'!$A139,DataEx!$D:$D,0),MATCH('2015'!Q$101,DataEx!$222:$222,0))</f>
        <v>5044218.75</v>
      </c>
      <c r="R139" s="91">
        <f>+INDEX(DataEx!$1:$1048576,MATCH('2015'!$A139,DataEx!$D:$D,0),MATCH('2015'!R$101,DataEx!$222:$222,0))</f>
        <v>5044218.75</v>
      </c>
      <c r="S139" s="126">
        <f t="shared" si="20"/>
        <v>60530625</v>
      </c>
      <c r="T139" s="127">
        <f t="shared" si="21"/>
        <v>1.7065301663377504E-2</v>
      </c>
    </row>
    <row r="140" spans="1:20">
      <c r="A140" s="138" t="str">
        <f t="shared" si="17"/>
        <v>422p</v>
      </c>
      <c r="B140" s="380" t="str">
        <f>+VLOOKUP(LEFT($A140,LEN(A140)-1)*1,Master!$D$22:$G$218,4,FALSE)</f>
        <v>Sredstva za tehnološke viškove</v>
      </c>
      <c r="C140" s="381"/>
      <c r="D140" s="381"/>
      <c r="E140" s="381"/>
      <c r="F140" s="381"/>
      <c r="G140" s="91">
        <f>+INDEX(DataEx!$1:$1048576,MATCH('2015'!$A140,DataEx!$D:$D,0),MATCH('2015'!G$101,DataEx!$222:$222,0))</f>
        <v>1620000</v>
      </c>
      <c r="H140" s="91">
        <f>+INDEX(DataEx!$1:$1048576,MATCH('2015'!$A140,DataEx!$D:$D,0),MATCH('2015'!H$101,DataEx!$222:$222,0))</f>
        <v>1620000</v>
      </c>
      <c r="I140" s="91">
        <f>+INDEX(DataEx!$1:$1048576,MATCH('2015'!$A140,DataEx!$D:$D,0),MATCH('2015'!I$101,DataEx!$222:$222,0))</f>
        <v>1620000</v>
      </c>
      <c r="J140" s="91">
        <f>+INDEX(DataEx!$1:$1048576,MATCH('2015'!$A140,DataEx!$D:$D,0),MATCH('2015'!J$101,DataEx!$222:$222,0))</f>
        <v>1620000</v>
      </c>
      <c r="K140" s="91">
        <f>+INDEX(DataEx!$1:$1048576,MATCH('2015'!$A140,DataEx!$D:$D,0),MATCH('2015'!K$101,DataEx!$222:$222,0))</f>
        <v>1620000</v>
      </c>
      <c r="L140" s="91">
        <f>+INDEX(DataEx!$1:$1048576,MATCH('2015'!$A140,DataEx!$D:$D,0),MATCH('2015'!L$101,DataEx!$222:$222,0))</f>
        <v>1620000</v>
      </c>
      <c r="M140" s="91">
        <f>+INDEX(DataEx!$1:$1048576,MATCH('2015'!$A140,DataEx!$D:$D,0),MATCH('2015'!M$101,DataEx!$222:$222,0))</f>
        <v>1620000</v>
      </c>
      <c r="N140" s="91">
        <f>+INDEX(DataEx!$1:$1048576,MATCH('2015'!$A140,DataEx!$D:$D,0),MATCH('2015'!N$101,DataEx!$222:$222,0))</f>
        <v>1620000</v>
      </c>
      <c r="O140" s="91">
        <f>+INDEX(DataEx!$1:$1048576,MATCH('2015'!$A140,DataEx!$D:$D,0),MATCH('2015'!O$101,DataEx!$222:$222,0))</f>
        <v>1620000</v>
      </c>
      <c r="P140" s="91">
        <f>+INDEX(DataEx!$1:$1048576,MATCH('2015'!$A140,DataEx!$D:$D,0),MATCH('2015'!P$101,DataEx!$222:$222,0))</f>
        <v>1620000</v>
      </c>
      <c r="Q140" s="91">
        <f>+INDEX(DataEx!$1:$1048576,MATCH('2015'!$A140,DataEx!$D:$D,0),MATCH('2015'!Q$101,DataEx!$222:$222,0))</f>
        <v>1620000</v>
      </c>
      <c r="R140" s="91">
        <f>+INDEX(DataEx!$1:$1048576,MATCH('2015'!$A140,DataEx!$D:$D,0),MATCH('2015'!R$101,DataEx!$222:$222,0))</f>
        <v>1620000</v>
      </c>
      <c r="S140" s="126">
        <f t="shared" si="20"/>
        <v>19440000</v>
      </c>
      <c r="T140" s="127">
        <f t="shared" si="21"/>
        <v>5.480687905272061E-3</v>
      </c>
    </row>
    <row r="141" spans="1:20">
      <c r="A141" s="138" t="str">
        <f t="shared" si="17"/>
        <v>423p</v>
      </c>
      <c r="B141" s="380" t="str">
        <f>+VLOOKUP(LEFT($A141,LEN(A141)-1)*1,Master!$D$22:$G$218,4,FALSE)</f>
        <v>Prava iz oblasti penzijskog i invalidskog osiguranja</v>
      </c>
      <c r="C141" s="381"/>
      <c r="D141" s="381"/>
      <c r="E141" s="381"/>
      <c r="F141" s="381"/>
      <c r="G141" s="91">
        <f>+INDEX(DataEx!$1:$1048576,MATCH('2015'!$A141,DataEx!$D:$D,0),MATCH('2015'!G$101,DataEx!$222:$222,0))</f>
        <v>33537908.333333332</v>
      </c>
      <c r="H141" s="91">
        <f>+INDEX(DataEx!$1:$1048576,MATCH('2015'!$A141,DataEx!$D:$D,0),MATCH('2015'!H$101,DataEx!$222:$222,0))</f>
        <v>33537908.333333332</v>
      </c>
      <c r="I141" s="91">
        <f>+INDEX(DataEx!$1:$1048576,MATCH('2015'!$A141,DataEx!$D:$D,0),MATCH('2015'!I$101,DataEx!$222:$222,0))</f>
        <v>33537908.333333332</v>
      </c>
      <c r="J141" s="91">
        <f>+INDEX(DataEx!$1:$1048576,MATCH('2015'!$A141,DataEx!$D:$D,0),MATCH('2015'!J$101,DataEx!$222:$222,0))</f>
        <v>33537908.333333332</v>
      </c>
      <c r="K141" s="91">
        <f>+INDEX(DataEx!$1:$1048576,MATCH('2015'!$A141,DataEx!$D:$D,0),MATCH('2015'!K$101,DataEx!$222:$222,0))</f>
        <v>33537908.333333332</v>
      </c>
      <c r="L141" s="91">
        <f>+INDEX(DataEx!$1:$1048576,MATCH('2015'!$A141,DataEx!$D:$D,0),MATCH('2015'!L$101,DataEx!$222:$222,0))</f>
        <v>33537908.333333332</v>
      </c>
      <c r="M141" s="91">
        <f>+INDEX(DataEx!$1:$1048576,MATCH('2015'!$A141,DataEx!$D:$D,0),MATCH('2015'!M$101,DataEx!$222:$222,0))</f>
        <v>33537908.333333332</v>
      </c>
      <c r="N141" s="91">
        <f>+INDEX(DataEx!$1:$1048576,MATCH('2015'!$A141,DataEx!$D:$D,0),MATCH('2015'!N$101,DataEx!$222:$222,0))</f>
        <v>33537908.333333332</v>
      </c>
      <c r="O141" s="91">
        <f>+INDEX(DataEx!$1:$1048576,MATCH('2015'!$A141,DataEx!$D:$D,0),MATCH('2015'!O$101,DataEx!$222:$222,0))</f>
        <v>33537908.333333332</v>
      </c>
      <c r="P141" s="91">
        <f>+INDEX(DataEx!$1:$1048576,MATCH('2015'!$A141,DataEx!$D:$D,0),MATCH('2015'!P$101,DataEx!$222:$222,0))</f>
        <v>33537908.333333332</v>
      </c>
      <c r="Q141" s="91">
        <f>+INDEX(DataEx!$1:$1048576,MATCH('2015'!$A141,DataEx!$D:$D,0),MATCH('2015'!Q$101,DataEx!$222:$222,0))</f>
        <v>33537908.333333332</v>
      </c>
      <c r="R141" s="91">
        <f>+INDEX(DataEx!$1:$1048576,MATCH('2015'!$A141,DataEx!$D:$D,0),MATCH('2015'!R$101,DataEx!$222:$222,0))</f>
        <v>33537908.333333332</v>
      </c>
      <c r="S141" s="126">
        <f t="shared" si="20"/>
        <v>402454899.99999994</v>
      </c>
      <c r="T141" s="127">
        <f t="shared" si="21"/>
        <v>0.1134634620806315</v>
      </c>
    </row>
    <row r="142" spans="1:20">
      <c r="A142" s="138" t="str">
        <f t="shared" si="17"/>
        <v>424p</v>
      </c>
      <c r="B142" s="380" t="str">
        <f>+VLOOKUP(LEFT($A142,LEN(A142)-1)*1,Master!$D$22:$G$218,4,FALSE)</f>
        <v>Ostala prava iz oblasti zdravstvene zaštite</v>
      </c>
      <c r="C142" s="381"/>
      <c r="D142" s="381"/>
      <c r="E142" s="381"/>
      <c r="F142" s="381"/>
      <c r="G142" s="91">
        <f>+INDEX(DataEx!$1:$1048576,MATCH('2015'!$A142,DataEx!$D:$D,0),MATCH('2015'!G$101,DataEx!$222:$222,0))</f>
        <v>1250000</v>
      </c>
      <c r="H142" s="91">
        <f>+INDEX(DataEx!$1:$1048576,MATCH('2015'!$A142,DataEx!$D:$D,0),MATCH('2015'!H$101,DataEx!$222:$222,0))</f>
        <v>1250000</v>
      </c>
      <c r="I142" s="91">
        <f>+INDEX(DataEx!$1:$1048576,MATCH('2015'!$A142,DataEx!$D:$D,0),MATCH('2015'!I$101,DataEx!$222:$222,0))</f>
        <v>1250000</v>
      </c>
      <c r="J142" s="91">
        <f>+INDEX(DataEx!$1:$1048576,MATCH('2015'!$A142,DataEx!$D:$D,0),MATCH('2015'!J$101,DataEx!$222:$222,0))</f>
        <v>1250000</v>
      </c>
      <c r="K142" s="91">
        <f>+INDEX(DataEx!$1:$1048576,MATCH('2015'!$A142,DataEx!$D:$D,0),MATCH('2015'!K$101,DataEx!$222:$222,0))</f>
        <v>1250000</v>
      </c>
      <c r="L142" s="91">
        <f>+INDEX(DataEx!$1:$1048576,MATCH('2015'!$A142,DataEx!$D:$D,0),MATCH('2015'!L$101,DataEx!$222:$222,0))</f>
        <v>1250000</v>
      </c>
      <c r="M142" s="91">
        <f>+INDEX(DataEx!$1:$1048576,MATCH('2015'!$A142,DataEx!$D:$D,0),MATCH('2015'!M$101,DataEx!$222:$222,0))</f>
        <v>1250000</v>
      </c>
      <c r="N142" s="91">
        <f>+INDEX(DataEx!$1:$1048576,MATCH('2015'!$A142,DataEx!$D:$D,0),MATCH('2015'!N$101,DataEx!$222:$222,0))</f>
        <v>1250000</v>
      </c>
      <c r="O142" s="91">
        <f>+INDEX(DataEx!$1:$1048576,MATCH('2015'!$A142,DataEx!$D:$D,0),MATCH('2015'!O$101,DataEx!$222:$222,0))</f>
        <v>1250000</v>
      </c>
      <c r="P142" s="91">
        <f>+INDEX(DataEx!$1:$1048576,MATCH('2015'!$A142,DataEx!$D:$D,0),MATCH('2015'!P$101,DataEx!$222:$222,0))</f>
        <v>1250000</v>
      </c>
      <c r="Q142" s="91">
        <f>+INDEX(DataEx!$1:$1048576,MATCH('2015'!$A142,DataEx!$D:$D,0),MATCH('2015'!Q$101,DataEx!$222:$222,0))</f>
        <v>1250000</v>
      </c>
      <c r="R142" s="91">
        <f>+INDEX(DataEx!$1:$1048576,MATCH('2015'!$A142,DataEx!$D:$D,0),MATCH('2015'!R$101,DataEx!$222:$222,0))</f>
        <v>1250000</v>
      </c>
      <c r="S142" s="126">
        <f t="shared" si="20"/>
        <v>15000000</v>
      </c>
      <c r="T142" s="127">
        <f t="shared" si="21"/>
        <v>4.22892585283338E-3</v>
      </c>
    </row>
    <row r="143" spans="1:20">
      <c r="A143" s="138" t="str">
        <f t="shared" si="17"/>
        <v>425p</v>
      </c>
      <c r="B143" s="380" t="str">
        <f>+VLOOKUP(LEFT($A143,LEN(A143)-1)*1,Master!$D$22:$G$218,4,FALSE)</f>
        <v>Ostala prava iz zdravstvenog osiguranja</v>
      </c>
      <c r="C143" s="381"/>
      <c r="D143" s="381"/>
      <c r="E143" s="381"/>
      <c r="F143" s="381"/>
      <c r="G143" s="91">
        <f>+INDEX(DataEx!$1:$1048576,MATCH('2015'!$A143,DataEx!$D:$D,0),MATCH('2015'!G$101,DataEx!$222:$222,0))</f>
        <v>618333.33333333326</v>
      </c>
      <c r="H143" s="91">
        <f>+INDEX(DataEx!$1:$1048576,MATCH('2015'!$A143,DataEx!$D:$D,0),MATCH('2015'!H$101,DataEx!$222:$222,0))</f>
        <v>618333.33333333326</v>
      </c>
      <c r="I143" s="91">
        <f>+INDEX(DataEx!$1:$1048576,MATCH('2015'!$A143,DataEx!$D:$D,0),MATCH('2015'!I$101,DataEx!$222:$222,0))</f>
        <v>618333.33333333326</v>
      </c>
      <c r="J143" s="91">
        <f>+INDEX(DataEx!$1:$1048576,MATCH('2015'!$A143,DataEx!$D:$D,0),MATCH('2015'!J$101,DataEx!$222:$222,0))</f>
        <v>618333.33333333326</v>
      </c>
      <c r="K143" s="91">
        <f>+INDEX(DataEx!$1:$1048576,MATCH('2015'!$A143,DataEx!$D:$D,0),MATCH('2015'!K$101,DataEx!$222:$222,0))</f>
        <v>618333.33333333326</v>
      </c>
      <c r="L143" s="91">
        <f>+INDEX(DataEx!$1:$1048576,MATCH('2015'!$A143,DataEx!$D:$D,0),MATCH('2015'!L$101,DataEx!$222:$222,0))</f>
        <v>618333.33333333326</v>
      </c>
      <c r="M143" s="91">
        <f>+INDEX(DataEx!$1:$1048576,MATCH('2015'!$A143,DataEx!$D:$D,0),MATCH('2015'!M$101,DataEx!$222:$222,0))</f>
        <v>618333.33333333326</v>
      </c>
      <c r="N143" s="91">
        <f>+INDEX(DataEx!$1:$1048576,MATCH('2015'!$A143,DataEx!$D:$D,0),MATCH('2015'!N$101,DataEx!$222:$222,0))</f>
        <v>618333.33333333326</v>
      </c>
      <c r="O143" s="91">
        <f>+INDEX(DataEx!$1:$1048576,MATCH('2015'!$A143,DataEx!$D:$D,0),MATCH('2015'!O$101,DataEx!$222:$222,0))</f>
        <v>618333.33333333326</v>
      </c>
      <c r="P143" s="91">
        <f>+INDEX(DataEx!$1:$1048576,MATCH('2015'!$A143,DataEx!$D:$D,0),MATCH('2015'!P$101,DataEx!$222:$222,0))</f>
        <v>618333.33333333326</v>
      </c>
      <c r="Q143" s="91">
        <f>+INDEX(DataEx!$1:$1048576,MATCH('2015'!$A143,DataEx!$D:$D,0),MATCH('2015'!Q$101,DataEx!$222:$222,0))</f>
        <v>618333.33333333326</v>
      </c>
      <c r="R143" s="91">
        <f>+INDEX(DataEx!$1:$1048576,MATCH('2015'!$A143,DataEx!$D:$D,0),MATCH('2015'!R$101,DataEx!$222:$222,0))</f>
        <v>618333.33333333326</v>
      </c>
      <c r="S143" s="126">
        <f t="shared" si="20"/>
        <v>7419999.9999999972</v>
      </c>
      <c r="T143" s="127">
        <f t="shared" si="21"/>
        <v>2.0919086552015779E-3</v>
      </c>
    </row>
    <row r="144" spans="1:20">
      <c r="A144" s="138" t="str">
        <f t="shared" si="17"/>
        <v>43p</v>
      </c>
      <c r="B144" s="374" t="str">
        <f>+VLOOKUP(LEFT($A144,LEN(A144)-1)*1,Master!$D$22:$G$218,4,FALSE)</f>
        <v xml:space="preserve">Transferi institucijama, pojedincima, nevladinom i javnom sektoru </v>
      </c>
      <c r="C144" s="375"/>
      <c r="D144" s="375"/>
      <c r="E144" s="375"/>
      <c r="F144" s="375"/>
      <c r="G144" s="85">
        <f>+INDEX(DataEx!$1:$1048576,MATCH('2015'!$A144,DataEx!$D:$D,0),MATCH('2015'!G$6,DataEx!$7:$7,0))</f>
        <v>10691224.718333334</v>
      </c>
      <c r="H144" s="85">
        <f>+INDEX(DataEx!$1:$1048576,MATCH('2015'!$A144,DataEx!$D:$D,0),MATCH('2015'!H$6,DataEx!$7:$7,0))</f>
        <v>10691224.718333334</v>
      </c>
      <c r="I144" s="85">
        <f>+INDEX(DataEx!$1:$1048576,MATCH('2015'!$A144,DataEx!$D:$D,0),MATCH('2015'!I$6,DataEx!$7:$7,0))</f>
        <v>10691224.718333334</v>
      </c>
      <c r="J144" s="85">
        <f>+INDEX(DataEx!$1:$1048576,MATCH('2015'!$A144,DataEx!$D:$D,0),MATCH('2015'!J$6,DataEx!$7:$7,0))</f>
        <v>10691224.718333334</v>
      </c>
      <c r="K144" s="85">
        <f>+INDEX(DataEx!$1:$1048576,MATCH('2015'!$A144,DataEx!$D:$D,0),MATCH('2015'!K$6,DataEx!$7:$7,0))</f>
        <v>10691224.718333334</v>
      </c>
      <c r="L144" s="85">
        <f>+INDEX(DataEx!$1:$1048576,MATCH('2015'!$A144,DataEx!$D:$D,0),MATCH('2015'!L$6,DataEx!$7:$7,0))</f>
        <v>10691224.718333334</v>
      </c>
      <c r="M144" s="85">
        <f>+INDEX(DataEx!$1:$1048576,MATCH('2015'!$A144,DataEx!$D:$D,0),MATCH('2015'!M$6,DataEx!$7:$7,0))</f>
        <v>10691224.718333334</v>
      </c>
      <c r="N144" s="85">
        <f>+INDEX(DataEx!$1:$1048576,MATCH('2015'!$A144,DataEx!$D:$D,0),MATCH('2015'!N$6,DataEx!$7:$7,0))</f>
        <v>10691224.718333334</v>
      </c>
      <c r="O144" s="85">
        <f>+INDEX(DataEx!$1:$1048576,MATCH('2015'!$A144,DataEx!$D:$D,0),MATCH('2015'!O$6,DataEx!$7:$7,0))</f>
        <v>10691224.718333334</v>
      </c>
      <c r="P144" s="85">
        <f>+INDEX(DataEx!$1:$1048576,MATCH('2015'!$A144,DataEx!$D:$D,0),MATCH('2015'!P$6,DataEx!$7:$7,0))</f>
        <v>10691224.718333334</v>
      </c>
      <c r="Q144" s="85">
        <f>+INDEX(DataEx!$1:$1048576,MATCH('2015'!$A144,DataEx!$D:$D,0),MATCH('2015'!Q$6,DataEx!$7:$7,0))</f>
        <v>10691224.718333334</v>
      </c>
      <c r="R144" s="86">
        <f>+INDEX(DataEx!$1:$1048576,MATCH('2015'!$A144,DataEx!$D:$D,0),MATCH('2015'!R$6,DataEx!$7:$7,0))</f>
        <v>10691224.718333334</v>
      </c>
      <c r="S144" s="128">
        <f>+SUM(G144:R144)</f>
        <v>128294696.62</v>
      </c>
      <c r="T144" s="129">
        <f t="shared" si="21"/>
        <v>3.6169917287848886E-2</v>
      </c>
    </row>
    <row r="145" spans="1:20">
      <c r="A145" s="138" t="str">
        <f t="shared" si="17"/>
        <v>44p</v>
      </c>
      <c r="B145" s="374" t="str">
        <f>+VLOOKUP(LEFT($A145,LEN(A145)-1)*1,Master!$D$22:$G$218,4,FALSE)</f>
        <v>Kapitalni budžet</v>
      </c>
      <c r="C145" s="375"/>
      <c r="D145" s="375"/>
      <c r="E145" s="375"/>
      <c r="F145" s="375"/>
      <c r="G145" s="85">
        <f>+INDEX(DataEx!$1:$1048576,MATCH('2015'!$A145,DataEx!$D:$D,0),MATCH('2015'!G$6,DataEx!$7:$7,0))</f>
        <v>23724756.416666668</v>
      </c>
      <c r="H145" s="85">
        <f>+INDEX(DataEx!$1:$1048576,MATCH('2015'!$A145,DataEx!$D:$D,0),MATCH('2015'!H$6,DataEx!$7:$7,0))</f>
        <v>23724756.416666668</v>
      </c>
      <c r="I145" s="85">
        <f>+INDEX(DataEx!$1:$1048576,MATCH('2015'!$A145,DataEx!$D:$D,0),MATCH('2015'!I$6,DataEx!$7:$7,0))</f>
        <v>23724756.416666668</v>
      </c>
      <c r="J145" s="85">
        <f>+INDEX(DataEx!$1:$1048576,MATCH('2015'!$A145,DataEx!$D:$D,0),MATCH('2015'!J$6,DataEx!$7:$7,0))</f>
        <v>23724756.416666668</v>
      </c>
      <c r="K145" s="85">
        <f>+INDEX(DataEx!$1:$1048576,MATCH('2015'!$A145,DataEx!$D:$D,0),MATCH('2015'!K$6,DataEx!$7:$7,0))</f>
        <v>23724756.416666668</v>
      </c>
      <c r="L145" s="85">
        <f>+INDEX(DataEx!$1:$1048576,MATCH('2015'!$A145,DataEx!$D:$D,0),MATCH('2015'!L$6,DataEx!$7:$7,0))</f>
        <v>23724756.416666668</v>
      </c>
      <c r="M145" s="85">
        <f>+INDEX(DataEx!$1:$1048576,MATCH('2015'!$A145,DataEx!$D:$D,0),MATCH('2015'!M$6,DataEx!$7:$7,0))</f>
        <v>23724756.416666668</v>
      </c>
      <c r="N145" s="85">
        <f>+INDEX(DataEx!$1:$1048576,MATCH('2015'!$A145,DataEx!$D:$D,0),MATCH('2015'!N$6,DataEx!$7:$7,0))</f>
        <v>23724756.416666668</v>
      </c>
      <c r="O145" s="85">
        <f>+INDEX(DataEx!$1:$1048576,MATCH('2015'!$A145,DataEx!$D:$D,0),MATCH('2015'!O$6,DataEx!$7:$7,0))</f>
        <v>23724756.416666668</v>
      </c>
      <c r="P145" s="85">
        <f>+INDEX(DataEx!$1:$1048576,MATCH('2015'!$A145,DataEx!$D:$D,0),MATCH('2015'!P$6,DataEx!$7:$7,0))</f>
        <v>23724756.416666668</v>
      </c>
      <c r="Q145" s="85">
        <f>+INDEX(DataEx!$1:$1048576,MATCH('2015'!$A145,DataEx!$D:$D,0),MATCH('2015'!Q$6,DataEx!$7:$7,0))</f>
        <v>23724756.416666668</v>
      </c>
      <c r="R145" s="85">
        <f>+INDEX(DataEx!$1:$1048576,MATCH('2015'!$A145,DataEx!$D:$D,0),MATCH('2015'!R$6,DataEx!$7:$7,0))</f>
        <v>23724756.416666668</v>
      </c>
      <c r="S145" s="128">
        <f t="shared" si="20"/>
        <v>284697076.99999994</v>
      </c>
      <c r="T145" s="129">
        <f t="shared" si="21"/>
        <v>8.0264188610093018E-2</v>
      </c>
    </row>
    <row r="146" spans="1:20">
      <c r="A146" s="138" t="str">
        <f t="shared" si="17"/>
        <v>451p</v>
      </c>
      <c r="B146" s="364" t="str">
        <f>+VLOOKUP(LEFT($A146,LEN(A146)-1)*1,Master!$D$22:$G$218,4,FALSE)</f>
        <v>Pozajmice i krediti</v>
      </c>
      <c r="C146" s="365"/>
      <c r="D146" s="365"/>
      <c r="E146" s="365"/>
      <c r="F146" s="365"/>
      <c r="G146" s="91">
        <f>+INDEX(DataEx!$1:$1048576,MATCH('2015'!$A146,DataEx!$D:$D,0),MATCH('2015'!G$101,DataEx!$222:$222,0))</f>
        <v>187500</v>
      </c>
      <c r="H146" s="91">
        <f>+INDEX(DataEx!$1:$1048576,MATCH('2015'!$A146,DataEx!$D:$D,0),MATCH('2015'!H$101,DataEx!$222:$222,0))</f>
        <v>187500</v>
      </c>
      <c r="I146" s="91">
        <f>+INDEX(DataEx!$1:$1048576,MATCH('2015'!$A146,DataEx!$D:$D,0),MATCH('2015'!I$101,DataEx!$222:$222,0))</f>
        <v>187500</v>
      </c>
      <c r="J146" s="91">
        <f>+INDEX(DataEx!$1:$1048576,MATCH('2015'!$A146,DataEx!$D:$D,0),MATCH('2015'!J$101,DataEx!$222:$222,0))</f>
        <v>187500</v>
      </c>
      <c r="K146" s="91">
        <f>+INDEX(DataEx!$1:$1048576,MATCH('2015'!$A146,DataEx!$D:$D,0),MATCH('2015'!K$101,DataEx!$222:$222,0))</f>
        <v>187500</v>
      </c>
      <c r="L146" s="91">
        <f>+INDEX(DataEx!$1:$1048576,MATCH('2015'!$A146,DataEx!$D:$D,0),MATCH('2015'!L$101,DataEx!$222:$222,0))</f>
        <v>187500</v>
      </c>
      <c r="M146" s="91">
        <f>+INDEX(DataEx!$1:$1048576,MATCH('2015'!$A146,DataEx!$D:$D,0),MATCH('2015'!M$101,DataEx!$222:$222,0))</f>
        <v>187500</v>
      </c>
      <c r="N146" s="91">
        <f>+INDEX(DataEx!$1:$1048576,MATCH('2015'!$A146,DataEx!$D:$D,0),MATCH('2015'!N$101,DataEx!$222:$222,0))</f>
        <v>187500</v>
      </c>
      <c r="O146" s="91">
        <f>+INDEX(DataEx!$1:$1048576,MATCH('2015'!$A146,DataEx!$D:$D,0),MATCH('2015'!O$101,DataEx!$222:$222,0))</f>
        <v>187500</v>
      </c>
      <c r="P146" s="91">
        <f>+INDEX(DataEx!$1:$1048576,MATCH('2015'!$A146,DataEx!$D:$D,0),MATCH('2015'!P$101,DataEx!$222:$222,0))</f>
        <v>187500</v>
      </c>
      <c r="Q146" s="91">
        <f>+INDEX(DataEx!$1:$1048576,MATCH('2015'!$A146,DataEx!$D:$D,0),MATCH('2015'!Q$101,DataEx!$222:$222,0))</f>
        <v>187500</v>
      </c>
      <c r="R146" s="91">
        <f>+INDEX(DataEx!$1:$1048576,MATCH('2015'!$A146,DataEx!$D:$D,0),MATCH('2015'!R$101,DataEx!$222:$222,0))</f>
        <v>187500</v>
      </c>
      <c r="S146" s="126">
        <f t="shared" si="20"/>
        <v>2250000</v>
      </c>
      <c r="T146" s="127">
        <f t="shared" si="21"/>
        <v>6.3433887792500702E-4</v>
      </c>
    </row>
    <row r="147" spans="1:20">
      <c r="A147" s="138" t="str">
        <f t="shared" si="17"/>
        <v>47p</v>
      </c>
      <c r="B147" s="364" t="str">
        <f>+VLOOKUP(LEFT($A147,LEN(A147)-1)*1,Master!$D$22:$G$218,4,FALSE)</f>
        <v>Rezerve</v>
      </c>
      <c r="C147" s="365"/>
      <c r="D147" s="365"/>
      <c r="E147" s="365"/>
      <c r="F147" s="365"/>
      <c r="G147" s="91">
        <f>+INDEX(DataEx!$1:$1048576,MATCH('2015'!$A147,DataEx!$D:$D,0),MATCH('2015'!G$101,DataEx!$222:$222,0))</f>
        <v>1087930.2858333334</v>
      </c>
      <c r="H147" s="91">
        <f>+INDEX(DataEx!$1:$1048576,MATCH('2015'!$A147,DataEx!$D:$D,0),MATCH('2015'!H$101,DataEx!$222:$222,0))</f>
        <v>1087930.2858333334</v>
      </c>
      <c r="I147" s="91">
        <f>+INDEX(DataEx!$1:$1048576,MATCH('2015'!$A147,DataEx!$D:$D,0),MATCH('2015'!I$101,DataEx!$222:$222,0))</f>
        <v>1087930.2858333334</v>
      </c>
      <c r="J147" s="91">
        <f>+INDEX(DataEx!$1:$1048576,MATCH('2015'!$A147,DataEx!$D:$D,0),MATCH('2015'!J$101,DataEx!$222:$222,0))</f>
        <v>1087930.2858333334</v>
      </c>
      <c r="K147" s="91">
        <f>+INDEX(DataEx!$1:$1048576,MATCH('2015'!$A147,DataEx!$D:$D,0),MATCH('2015'!K$101,DataEx!$222:$222,0))</f>
        <v>1087930.2858333334</v>
      </c>
      <c r="L147" s="91">
        <f>+INDEX(DataEx!$1:$1048576,MATCH('2015'!$A147,DataEx!$D:$D,0),MATCH('2015'!L$101,DataEx!$222:$222,0))</f>
        <v>1087930.2858333334</v>
      </c>
      <c r="M147" s="91">
        <f>+INDEX(DataEx!$1:$1048576,MATCH('2015'!$A147,DataEx!$D:$D,0),MATCH('2015'!M$101,DataEx!$222:$222,0))</f>
        <v>1087930.2858333334</v>
      </c>
      <c r="N147" s="91">
        <f>+INDEX(DataEx!$1:$1048576,MATCH('2015'!$A147,DataEx!$D:$D,0),MATCH('2015'!N$101,DataEx!$222:$222,0))</f>
        <v>1087930.2858333334</v>
      </c>
      <c r="O147" s="91">
        <f>+INDEX(DataEx!$1:$1048576,MATCH('2015'!$A147,DataEx!$D:$D,0),MATCH('2015'!O$101,DataEx!$222:$222,0))</f>
        <v>1087930.2858333334</v>
      </c>
      <c r="P147" s="91">
        <f>+INDEX(DataEx!$1:$1048576,MATCH('2015'!$A147,DataEx!$D:$D,0),MATCH('2015'!P$101,DataEx!$222:$222,0))</f>
        <v>1087930.2858333334</v>
      </c>
      <c r="Q147" s="91">
        <f>+INDEX(DataEx!$1:$1048576,MATCH('2015'!$A147,DataEx!$D:$D,0),MATCH('2015'!Q$101,DataEx!$222:$222,0))</f>
        <v>1087930.2858333334</v>
      </c>
      <c r="R147" s="91">
        <f>+INDEX(DataEx!$1:$1048576,MATCH('2015'!$A147,DataEx!$D:$D,0),MATCH('2015'!R$101,DataEx!$222:$222,0))</f>
        <v>1087930.2858333334</v>
      </c>
      <c r="S147" s="126">
        <f t="shared" si="20"/>
        <v>13055163.429999998</v>
      </c>
      <c r="T147" s="127">
        <f t="shared" si="21"/>
        <v>3.6806212094727935E-3</v>
      </c>
    </row>
    <row r="148" spans="1:20" ht="13.5" thickBot="1">
      <c r="A148" s="138" t="str">
        <f t="shared" si="17"/>
        <v>462p</v>
      </c>
      <c r="B148" s="368" t="str">
        <f>+VLOOKUP(LEFT($A148,LEN(A148)-1)*1,Master!$D$22:$G$218,4,FALSE)</f>
        <v>Otplata garancija</v>
      </c>
      <c r="C148" s="369"/>
      <c r="D148" s="369"/>
      <c r="E148" s="369"/>
      <c r="F148" s="369"/>
      <c r="G148" s="91">
        <f>+INDEX(DataEx!$1:$1048576,MATCH('2015'!$A148,DataEx!$D:$D,0),MATCH('2015'!G$101,DataEx!$222:$222,0))</f>
        <v>0</v>
      </c>
      <c r="H148" s="91">
        <f>+INDEX(DataEx!$1:$1048576,MATCH('2015'!$A148,DataEx!$D:$D,0),MATCH('2015'!H$101,DataEx!$222:$222,0))</f>
        <v>0</v>
      </c>
      <c r="I148" s="91">
        <f>+INDEX(DataEx!$1:$1048576,MATCH('2015'!$A148,DataEx!$D:$D,0),MATCH('2015'!I$101,DataEx!$222:$222,0))</f>
        <v>0</v>
      </c>
      <c r="J148" s="91">
        <f>+INDEX(DataEx!$1:$1048576,MATCH('2015'!$A148,DataEx!$D:$D,0),MATCH('2015'!J$101,DataEx!$222:$222,0))</f>
        <v>0</v>
      </c>
      <c r="K148" s="91">
        <f>+INDEX(DataEx!$1:$1048576,MATCH('2015'!$A148,DataEx!$D:$D,0),MATCH('2015'!K$101,DataEx!$222:$222,0))</f>
        <v>0</v>
      </c>
      <c r="L148" s="91">
        <f>+INDEX(DataEx!$1:$1048576,MATCH('2015'!$A148,DataEx!$D:$D,0),MATCH('2015'!L$101,DataEx!$222:$222,0))</f>
        <v>0</v>
      </c>
      <c r="M148" s="91">
        <f>+INDEX(DataEx!$1:$1048576,MATCH('2015'!$A148,DataEx!$D:$D,0),MATCH('2015'!M$101,DataEx!$222:$222,0))</f>
        <v>0</v>
      </c>
      <c r="N148" s="91">
        <f>+INDEX(DataEx!$1:$1048576,MATCH('2015'!$A148,DataEx!$D:$D,0),MATCH('2015'!N$101,DataEx!$222:$222,0))</f>
        <v>0</v>
      </c>
      <c r="O148" s="91">
        <f>+INDEX(DataEx!$1:$1048576,MATCH('2015'!$A148,DataEx!$D:$D,0),MATCH('2015'!O$101,DataEx!$222:$222,0))</f>
        <v>0</v>
      </c>
      <c r="P148" s="91">
        <f>+INDEX(DataEx!$1:$1048576,MATCH('2015'!$A148,DataEx!$D:$D,0),MATCH('2015'!P$101,DataEx!$222:$222,0))</f>
        <v>0</v>
      </c>
      <c r="Q148" s="91">
        <f>+INDEX(DataEx!$1:$1048576,MATCH('2015'!$A148,DataEx!$D:$D,0),MATCH('2015'!Q$101,DataEx!$222:$222,0))</f>
        <v>0</v>
      </c>
      <c r="R148" s="91">
        <f>+INDEX(DataEx!$1:$1048576,MATCH('2015'!$A148,DataEx!$D:$D,0),MATCH('2015'!R$101,DataEx!$222:$222,0))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76" t="str">
        <f>+VLOOKUP(LEFT($A149,LEN(A149)-1)*1,Master!$D$22:$G$218,4,FALSE)</f>
        <v>Suficit / deficit</v>
      </c>
      <c r="C149" s="377"/>
      <c r="D149" s="377"/>
      <c r="E149" s="377"/>
      <c r="F149" s="377"/>
      <c r="G149" s="97">
        <f>+G105-G125</f>
        <v>-60702944.336839706</v>
      </c>
      <c r="H149" s="97">
        <f t="shared" ref="H149:R149" si="27">+H105-H125</f>
        <v>-47075420.705506444</v>
      </c>
      <c r="I149" s="97">
        <f t="shared" si="27"/>
        <v>-29339294.280641332</v>
      </c>
      <c r="J149" s="97">
        <f t="shared" si="27"/>
        <v>-19545732.147887826</v>
      </c>
      <c r="K149" s="97">
        <f t="shared" si="27"/>
        <v>-26472614.589908376</v>
      </c>
      <c r="L149" s="97">
        <f t="shared" si="27"/>
        <v>-18015194.226841882</v>
      </c>
      <c r="M149" s="97">
        <f t="shared" si="27"/>
        <v>-5696092.8638066798</v>
      </c>
      <c r="N149" s="97">
        <f t="shared" si="27"/>
        <v>-497262.82661524415</v>
      </c>
      <c r="O149" s="97">
        <f t="shared" si="27"/>
        <v>-8815037.1431595832</v>
      </c>
      <c r="P149" s="97">
        <f t="shared" si="27"/>
        <v>-14569126.051244229</v>
      </c>
      <c r="Q149" s="97">
        <f t="shared" si="27"/>
        <v>-29583596.075497597</v>
      </c>
      <c r="R149" s="97">
        <f t="shared" si="27"/>
        <v>24522760.781332031</v>
      </c>
      <c r="S149" s="114">
        <f t="shared" si="20"/>
        <v>-235789554.46661687</v>
      </c>
      <c r="T149" s="115">
        <f t="shared" si="21"/>
        <v>-6.6475769514129368E-2</v>
      </c>
    </row>
    <row r="150" spans="1:20" ht="13.5" thickBot="1">
      <c r="A150" s="139" t="str">
        <f>+CONCATENATE(A57,"p")</f>
        <v>1001p</v>
      </c>
      <c r="B150" s="378" t="str">
        <f>+VLOOKUP(LEFT($A150,LEN(A150)-1)*1,Master!$D$22:$G$218,4,FALSE)</f>
        <v>Primarni bilans</v>
      </c>
      <c r="C150" s="379"/>
      <c r="D150" s="379"/>
      <c r="E150" s="379"/>
      <c r="F150" s="379"/>
      <c r="G150" s="98">
        <f t="shared" ref="G150:R150" si="28">+G149+G133</f>
        <v>-54389120.672673039</v>
      </c>
      <c r="H150" s="98">
        <f t="shared" si="28"/>
        <v>-40761597.041339777</v>
      </c>
      <c r="I150" s="98">
        <f t="shared" si="28"/>
        <v>-23025470.616474666</v>
      </c>
      <c r="J150" s="98">
        <f t="shared" si="28"/>
        <v>-13231908.483721159</v>
      </c>
      <c r="K150" s="98">
        <f t="shared" si="28"/>
        <v>-20158790.92574171</v>
      </c>
      <c r="L150" s="98">
        <f t="shared" si="28"/>
        <v>-11701370.562675215</v>
      </c>
      <c r="M150" s="98">
        <f t="shared" si="28"/>
        <v>617730.80035998672</v>
      </c>
      <c r="N150" s="98">
        <f t="shared" si="28"/>
        <v>5816560.8375514224</v>
      </c>
      <c r="O150" s="98">
        <f t="shared" si="28"/>
        <v>-2501213.4789929166</v>
      </c>
      <c r="P150" s="98">
        <f t="shared" si="28"/>
        <v>-8255302.3870775625</v>
      </c>
      <c r="Q150" s="98">
        <f t="shared" si="28"/>
        <v>-23269772.411330931</v>
      </c>
      <c r="R150" s="98">
        <f t="shared" si="28"/>
        <v>30836584.445498697</v>
      </c>
      <c r="S150" s="114">
        <f t="shared" si="20"/>
        <v>-160023670.49661687</v>
      </c>
      <c r="T150" s="115">
        <f t="shared" si="21"/>
        <v>-4.5115215815228892E-2</v>
      </c>
    </row>
    <row r="151" spans="1:20">
      <c r="A151" s="139" t="str">
        <f>+CONCATENATE(A58,"p")</f>
        <v>46p</v>
      </c>
      <c r="B151" s="366" t="str">
        <f>+VLOOKUP(LEFT($A151,LEN(A151)-1)*1,Master!$D$22:$G$218,4,FALSE)</f>
        <v>Otplata dugova</v>
      </c>
      <c r="C151" s="367"/>
      <c r="D151" s="367"/>
      <c r="E151" s="367"/>
      <c r="F151" s="367"/>
      <c r="G151" s="87">
        <f t="shared" ref="G151:R151" si="29">+SUM(G152:G154)</f>
        <v>33191007.030833334</v>
      </c>
      <c r="H151" s="87">
        <f t="shared" si="29"/>
        <v>33191007.030833334</v>
      </c>
      <c r="I151" s="87">
        <f t="shared" si="29"/>
        <v>33191007.030833334</v>
      </c>
      <c r="J151" s="87">
        <f t="shared" si="29"/>
        <v>33191007.030833334</v>
      </c>
      <c r="K151" s="87">
        <f t="shared" si="29"/>
        <v>33191007.030833334</v>
      </c>
      <c r="L151" s="87">
        <f t="shared" si="29"/>
        <v>33191007.030833334</v>
      </c>
      <c r="M151" s="87">
        <f t="shared" si="29"/>
        <v>33191007.030833334</v>
      </c>
      <c r="N151" s="87">
        <f t="shared" si="29"/>
        <v>33191007.030833334</v>
      </c>
      <c r="O151" s="87">
        <f t="shared" si="29"/>
        <v>33191007.030833334</v>
      </c>
      <c r="P151" s="87">
        <f t="shared" si="29"/>
        <v>33191007.030833334</v>
      </c>
      <c r="Q151" s="87">
        <f t="shared" si="29"/>
        <v>33191007.030833334</v>
      </c>
      <c r="R151" s="87">
        <f t="shared" si="29"/>
        <v>33191007.030833334</v>
      </c>
      <c r="S151" s="110">
        <f t="shared" si="20"/>
        <v>398292084.37000012</v>
      </c>
      <c r="T151" s="111">
        <f t="shared" si="21"/>
        <v>0.11228984617141249</v>
      </c>
    </row>
    <row r="152" spans="1:20">
      <c r="A152" s="139" t="str">
        <f>+CONCATENATE(A59,"p")</f>
        <v>4611p</v>
      </c>
      <c r="B152" s="362" t="str">
        <f>+VLOOKUP(LEFT($A152,LEN(A152)-1)*1,Master!$D$22:$G$218,4,FALSE)</f>
        <v>Otplata hartija od vrijednosti i kredita rezidentima</v>
      </c>
      <c r="C152" s="363"/>
      <c r="D152" s="363"/>
      <c r="E152" s="363"/>
      <c r="F152" s="363"/>
      <c r="G152" s="100">
        <f>+INDEX(DataEx!$1:$1048576,MATCH('2015'!$A152,DataEx!$D:$D,0),MATCH('2015'!G$6,DataEx!$7:$7,0))</f>
        <v>3892510.16</v>
      </c>
      <c r="H152" s="100">
        <f>+INDEX(DataEx!$1:$1048576,MATCH('2015'!$A152,DataEx!$D:$D,0),MATCH('2015'!H$6,DataEx!$7:$7,0))</f>
        <v>3892510.16</v>
      </c>
      <c r="I152" s="100">
        <f>+INDEX(DataEx!$1:$1048576,MATCH('2015'!$A152,DataEx!$D:$D,0),MATCH('2015'!I$6,DataEx!$7:$7,0))</f>
        <v>3892510.16</v>
      </c>
      <c r="J152" s="100">
        <f>+INDEX(DataEx!$1:$1048576,MATCH('2015'!$A152,DataEx!$D:$D,0),MATCH('2015'!J$6,DataEx!$7:$7,0))</f>
        <v>3892510.16</v>
      </c>
      <c r="K152" s="100">
        <f>+INDEX(DataEx!$1:$1048576,MATCH('2015'!$A152,DataEx!$D:$D,0),MATCH('2015'!K$6,DataEx!$7:$7,0))</f>
        <v>3892510.16</v>
      </c>
      <c r="L152" s="100">
        <f>+INDEX(DataEx!$1:$1048576,MATCH('2015'!$A152,DataEx!$D:$D,0),MATCH('2015'!L$6,DataEx!$7:$7,0))</f>
        <v>3892510.16</v>
      </c>
      <c r="M152" s="100">
        <f>+INDEX(DataEx!$1:$1048576,MATCH('2015'!$A152,DataEx!$D:$D,0),MATCH('2015'!M$6,DataEx!$7:$7,0))</f>
        <v>3892510.16</v>
      </c>
      <c r="N152" s="100">
        <f>+INDEX(DataEx!$1:$1048576,MATCH('2015'!$A152,DataEx!$D:$D,0),MATCH('2015'!N$6,DataEx!$7:$7,0))</f>
        <v>3892510.16</v>
      </c>
      <c r="O152" s="100">
        <f>+INDEX(DataEx!$1:$1048576,MATCH('2015'!$A152,DataEx!$D:$D,0),MATCH('2015'!O$6,DataEx!$7:$7,0))</f>
        <v>3892510.16</v>
      </c>
      <c r="P152" s="100">
        <f>+INDEX(DataEx!$1:$1048576,MATCH('2015'!$A152,DataEx!$D:$D,0),MATCH('2015'!P$6,DataEx!$7:$7,0))</f>
        <v>3892510.16</v>
      </c>
      <c r="Q152" s="100">
        <f>+INDEX(DataEx!$1:$1048576,MATCH('2015'!$A152,DataEx!$D:$D,0),MATCH('2015'!Q$6,DataEx!$7:$7,0))</f>
        <v>3892510.16</v>
      </c>
      <c r="R152" s="100">
        <f>+INDEX(DataEx!$1:$1048576,MATCH('2015'!$A152,DataEx!$D:$D,0),MATCH('2015'!R$6,DataEx!$7:$7,0))</f>
        <v>3892510.16</v>
      </c>
      <c r="S152" s="108">
        <f t="shared" si="20"/>
        <v>46710121.919999987</v>
      </c>
      <c r="T152" s="109">
        <f t="shared" si="21"/>
        <v>1.3168909478432474E-2</v>
      </c>
    </row>
    <row r="153" spans="1:20">
      <c r="A153" s="139" t="str">
        <f>+CONCATENATE(A60,"p")</f>
        <v>4612p</v>
      </c>
      <c r="B153" s="364" t="str">
        <f>+VLOOKUP(LEFT($A153,LEN(A153)-1)*1,Master!$D$22:$G$218,4,FALSE)</f>
        <v>Otplata hartija od vrijednosti i kredita nerezidentima</v>
      </c>
      <c r="C153" s="365"/>
      <c r="D153" s="365"/>
      <c r="E153" s="365"/>
      <c r="F153" s="365"/>
      <c r="G153" s="100">
        <f>+INDEX(DataEx!$1:$1048576,MATCH('2015'!$A153,DataEx!$D:$D,0),MATCH('2015'!G$6,DataEx!$7:$7,0))</f>
        <v>26480906.870833334</v>
      </c>
      <c r="H153" s="100">
        <f>+INDEX(DataEx!$1:$1048576,MATCH('2015'!$A153,DataEx!$D:$D,0),MATCH('2015'!H$6,DataEx!$7:$7,0))</f>
        <v>26480906.870833334</v>
      </c>
      <c r="I153" s="100">
        <f>+INDEX(DataEx!$1:$1048576,MATCH('2015'!$A153,DataEx!$D:$D,0),MATCH('2015'!I$6,DataEx!$7:$7,0))</f>
        <v>26480906.870833334</v>
      </c>
      <c r="J153" s="100">
        <f>+INDEX(DataEx!$1:$1048576,MATCH('2015'!$A153,DataEx!$D:$D,0),MATCH('2015'!J$6,DataEx!$7:$7,0))</f>
        <v>26480906.870833334</v>
      </c>
      <c r="K153" s="100">
        <f>+INDEX(DataEx!$1:$1048576,MATCH('2015'!$A153,DataEx!$D:$D,0),MATCH('2015'!K$6,DataEx!$7:$7,0))</f>
        <v>26480906.870833334</v>
      </c>
      <c r="L153" s="100">
        <f>+INDEX(DataEx!$1:$1048576,MATCH('2015'!$A153,DataEx!$D:$D,0),MATCH('2015'!L$6,DataEx!$7:$7,0))</f>
        <v>26480906.870833334</v>
      </c>
      <c r="M153" s="100">
        <f>+INDEX(DataEx!$1:$1048576,MATCH('2015'!$A153,DataEx!$D:$D,0),MATCH('2015'!M$6,DataEx!$7:$7,0))</f>
        <v>26480906.870833334</v>
      </c>
      <c r="N153" s="100">
        <f>+INDEX(DataEx!$1:$1048576,MATCH('2015'!$A153,DataEx!$D:$D,0),MATCH('2015'!N$6,DataEx!$7:$7,0))</f>
        <v>26480906.870833334</v>
      </c>
      <c r="O153" s="100">
        <f>+INDEX(DataEx!$1:$1048576,MATCH('2015'!$A153,DataEx!$D:$D,0),MATCH('2015'!O$6,DataEx!$7:$7,0))</f>
        <v>26480906.870833334</v>
      </c>
      <c r="P153" s="100">
        <f>+INDEX(DataEx!$1:$1048576,MATCH('2015'!$A153,DataEx!$D:$D,0),MATCH('2015'!P$6,DataEx!$7:$7,0))</f>
        <v>26480906.870833334</v>
      </c>
      <c r="Q153" s="100">
        <f>+INDEX(DataEx!$1:$1048576,MATCH('2015'!$A153,DataEx!$D:$D,0),MATCH('2015'!Q$6,DataEx!$7:$7,0))</f>
        <v>26480906.870833334</v>
      </c>
      <c r="R153" s="100">
        <f>+INDEX(DataEx!$1:$1048576,MATCH('2015'!$A153,DataEx!$D:$D,0),MATCH('2015'!R$6,DataEx!$7:$7,0))</f>
        <v>26480906.870833334</v>
      </c>
      <c r="S153" s="108">
        <f t="shared" si="20"/>
        <v>317770882.44999999</v>
      </c>
      <c r="T153" s="109">
        <f t="shared" si="21"/>
        <v>8.9588633338032131E-2</v>
      </c>
    </row>
    <row r="154" spans="1:20" ht="13.5" thickBot="1">
      <c r="A154" s="139" t="str">
        <f>+CONCATENATE(A54,"p")</f>
        <v>4630p</v>
      </c>
      <c r="B154" s="368" t="str">
        <f>+VLOOKUP(LEFT($A154,LEN(A154)-1)*1,Master!$D$22:$G$218,4,FALSE)</f>
        <v>Otplata obaveza iz prethodnih godina</v>
      </c>
      <c r="C154" s="369"/>
      <c r="D154" s="369"/>
      <c r="E154" s="369"/>
      <c r="F154" s="369"/>
      <c r="G154" s="100">
        <f>+INDEX(DataEx!$1:$1048576,MATCH('2015'!$A154,DataEx!$D:$D,0),MATCH('2015'!G$6,DataEx!$7:$7,0))</f>
        <v>2817590</v>
      </c>
      <c r="H154" s="100">
        <f>+INDEX(DataEx!$1:$1048576,MATCH('2015'!$A154,DataEx!$D:$D,0),MATCH('2015'!H$6,DataEx!$7:$7,0))</f>
        <v>2817590</v>
      </c>
      <c r="I154" s="100">
        <f>+INDEX(DataEx!$1:$1048576,MATCH('2015'!$A154,DataEx!$D:$D,0),MATCH('2015'!I$6,DataEx!$7:$7,0))</f>
        <v>2817590</v>
      </c>
      <c r="J154" s="100">
        <f>+INDEX(DataEx!$1:$1048576,MATCH('2015'!$A154,DataEx!$D:$D,0),MATCH('2015'!J$6,DataEx!$7:$7,0))</f>
        <v>2817590</v>
      </c>
      <c r="K154" s="100">
        <f>+INDEX(DataEx!$1:$1048576,MATCH('2015'!$A154,DataEx!$D:$D,0),MATCH('2015'!K$6,DataEx!$7:$7,0))</f>
        <v>2817590</v>
      </c>
      <c r="L154" s="100">
        <f>+INDEX(DataEx!$1:$1048576,MATCH('2015'!$A154,DataEx!$D:$D,0),MATCH('2015'!L$6,DataEx!$7:$7,0))</f>
        <v>2817590</v>
      </c>
      <c r="M154" s="100">
        <f>+INDEX(DataEx!$1:$1048576,MATCH('2015'!$A154,DataEx!$D:$D,0),MATCH('2015'!M$6,DataEx!$7:$7,0))</f>
        <v>2817590</v>
      </c>
      <c r="N154" s="100">
        <f>+INDEX(DataEx!$1:$1048576,MATCH('2015'!$A154,DataEx!$D:$D,0),MATCH('2015'!N$6,DataEx!$7:$7,0))</f>
        <v>2817590</v>
      </c>
      <c r="O154" s="100">
        <f>+INDEX(DataEx!$1:$1048576,MATCH('2015'!$A154,DataEx!$D:$D,0),MATCH('2015'!O$6,DataEx!$7:$7,0))</f>
        <v>2817590</v>
      </c>
      <c r="P154" s="100">
        <f>+INDEX(DataEx!$1:$1048576,MATCH('2015'!$A154,DataEx!$D:$D,0),MATCH('2015'!P$6,DataEx!$7:$7,0))</f>
        <v>2817590</v>
      </c>
      <c r="Q154" s="100">
        <f>+INDEX(DataEx!$1:$1048576,MATCH('2015'!$A154,DataEx!$D:$D,0),MATCH('2015'!Q$6,DataEx!$7:$7,0))</f>
        <v>2817590</v>
      </c>
      <c r="R154" s="100">
        <f>+INDEX(DataEx!$1:$1048576,MATCH('2015'!$A154,DataEx!$D:$D,0),MATCH('2015'!R$6,DataEx!$7:$7,0))</f>
        <v>2817590</v>
      </c>
      <c r="S154" s="108">
        <f t="shared" si="20"/>
        <v>33811080</v>
      </c>
      <c r="T154" s="109">
        <f t="shared" si="21"/>
        <v>9.5323033549478426E-3</v>
      </c>
    </row>
    <row r="155" spans="1:20" ht="13.5" thickBot="1">
      <c r="A155" s="139" t="str">
        <f t="shared" ref="A155:A160" si="30">+CONCATENATE(A61,"p")</f>
        <v>1002p</v>
      </c>
      <c r="B155" s="370" t="str">
        <f>+VLOOKUP(LEFT($A155,LEN(A155)-1)*1,Master!$D$22:$G$218,4,FALSE)</f>
        <v>Nedostajuća sredstva</v>
      </c>
      <c r="C155" s="371"/>
      <c r="D155" s="371"/>
      <c r="E155" s="371"/>
      <c r="F155" s="371"/>
      <c r="G155" s="79">
        <f>+G149-G151</f>
        <v>-93893951.367673039</v>
      </c>
      <c r="H155" s="79">
        <f t="shared" ref="H155:R155" si="31">+H149-H151</f>
        <v>-80266427.736339778</v>
      </c>
      <c r="I155" s="79">
        <f t="shared" si="31"/>
        <v>-62530301.311474666</v>
      </c>
      <c r="J155" s="79">
        <f t="shared" si="31"/>
        <v>-52736739.17872116</v>
      </c>
      <c r="K155" s="79">
        <f t="shared" si="31"/>
        <v>-59663621.62074171</v>
      </c>
      <c r="L155" s="79">
        <f t="shared" si="31"/>
        <v>-51206201.257675216</v>
      </c>
      <c r="M155" s="79">
        <f t="shared" si="31"/>
        <v>-38887099.894640014</v>
      </c>
      <c r="N155" s="79">
        <f t="shared" si="31"/>
        <v>-33688269.857448578</v>
      </c>
      <c r="O155" s="79">
        <f t="shared" si="31"/>
        <v>-42006044.173992917</v>
      </c>
      <c r="P155" s="79">
        <f t="shared" si="31"/>
        <v>-47760133.082077563</v>
      </c>
      <c r="Q155" s="79">
        <f t="shared" si="31"/>
        <v>-62774603.106330931</v>
      </c>
      <c r="R155" s="79">
        <f t="shared" si="31"/>
        <v>-8668246.2495013028</v>
      </c>
      <c r="S155" s="118">
        <f t="shared" si="20"/>
        <v>-634081638.83661687</v>
      </c>
      <c r="T155" s="119">
        <f t="shared" si="21"/>
        <v>-0.17876561568554183</v>
      </c>
    </row>
    <row r="156" spans="1:20" ht="13.5" thickBot="1">
      <c r="A156" s="139" t="str">
        <f t="shared" si="30"/>
        <v>1003p</v>
      </c>
      <c r="B156" s="372" t="str">
        <f>+VLOOKUP(LEFT($A156,LEN(A156)-1)*1,Master!$D$22:$G$218,4,FALSE)</f>
        <v>Finansiranje</v>
      </c>
      <c r="C156" s="373"/>
      <c r="D156" s="373"/>
      <c r="E156" s="373"/>
      <c r="F156" s="373"/>
      <c r="G156" s="97">
        <f t="shared" ref="G156:R156" si="32">+SUM(G157:G160)</f>
        <v>93893951.367673039</v>
      </c>
      <c r="H156" s="97">
        <f t="shared" si="32"/>
        <v>80266427.736339778</v>
      </c>
      <c r="I156" s="97">
        <f t="shared" si="32"/>
        <v>62530301.311474666</v>
      </c>
      <c r="J156" s="97">
        <f t="shared" si="32"/>
        <v>52736739.17872116</v>
      </c>
      <c r="K156" s="97">
        <f t="shared" si="32"/>
        <v>59663621.62074171</v>
      </c>
      <c r="L156" s="97">
        <f t="shared" si="32"/>
        <v>51206201.257675216</v>
      </c>
      <c r="M156" s="97">
        <f t="shared" si="32"/>
        <v>38887099.894640014</v>
      </c>
      <c r="N156" s="97">
        <f t="shared" si="32"/>
        <v>33688269.857448578</v>
      </c>
      <c r="O156" s="97">
        <f t="shared" si="32"/>
        <v>42006044.173992917</v>
      </c>
      <c r="P156" s="97">
        <f t="shared" si="32"/>
        <v>47760133.082077563</v>
      </c>
      <c r="Q156" s="97">
        <f t="shared" si="32"/>
        <v>62774603.106330931</v>
      </c>
      <c r="R156" s="97">
        <f t="shared" si="32"/>
        <v>8668246.2495013028</v>
      </c>
      <c r="S156" s="120">
        <f t="shared" si="20"/>
        <v>634081638.83661687</v>
      </c>
      <c r="T156" s="121">
        <f t="shared" si="21"/>
        <v>0.17876561568554183</v>
      </c>
    </row>
    <row r="157" spans="1:20">
      <c r="A157" s="139" t="str">
        <f t="shared" si="30"/>
        <v>7511p</v>
      </c>
      <c r="B157" s="362" t="str">
        <f>+VLOOKUP(LEFT($A157,LEN(A157)-1)*1,Master!$D$22:$G$218,4,FALSE)</f>
        <v>Pozajmice i krediti od domaćih izvora</v>
      </c>
      <c r="C157" s="363"/>
      <c r="D157" s="363"/>
      <c r="E157" s="363"/>
      <c r="F157" s="363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64" t="str">
        <f>+VLOOKUP(LEFT($A158,LEN(A158)-1)*1,Master!$D$22:$G$218,4,FALSE)</f>
        <v>Pozajmice i krediti od inostranih izvora</v>
      </c>
      <c r="C158" s="365"/>
      <c r="D158" s="365"/>
      <c r="E158" s="365"/>
      <c r="F158" s="365"/>
      <c r="G158" s="100">
        <f>+INDEX(DataEx!$1:$1048576,MATCH('2015'!$A158,DataEx!$D:$D,0),MATCH('2015'!G$6,DataEx!$7:$7,0))</f>
        <v>52840136.569718093</v>
      </c>
      <c r="H158" s="100">
        <f>+INDEX(DataEx!$1:$1048576,MATCH('2015'!$A158,DataEx!$D:$D,0),MATCH('2015'!H$6,DataEx!$7:$7,0))</f>
        <v>52840136.569718093</v>
      </c>
      <c r="I158" s="100">
        <f>+INDEX(DataEx!$1:$1048576,MATCH('2015'!$A158,DataEx!$D:$D,0),MATCH('2015'!I$6,DataEx!$7:$7,0))</f>
        <v>52840136.569718093</v>
      </c>
      <c r="J158" s="100">
        <f>+INDEX(DataEx!$1:$1048576,MATCH('2015'!$A158,DataEx!$D:$D,0),MATCH('2015'!J$6,DataEx!$7:$7,0))</f>
        <v>52840136.569718093</v>
      </c>
      <c r="K158" s="100">
        <f>+INDEX(DataEx!$1:$1048576,MATCH('2015'!$A158,DataEx!$D:$D,0),MATCH('2015'!K$6,DataEx!$7:$7,0))</f>
        <v>52840136.569718093</v>
      </c>
      <c r="L158" s="100">
        <f>+INDEX(DataEx!$1:$1048576,MATCH('2015'!$A158,DataEx!$D:$D,0),MATCH('2015'!L$6,DataEx!$7:$7,0))</f>
        <v>52840136.569718093</v>
      </c>
      <c r="M158" s="100">
        <f>+INDEX(DataEx!$1:$1048576,MATCH('2015'!$A158,DataEx!$D:$D,0),MATCH('2015'!M$6,DataEx!$7:$7,0))</f>
        <v>52840136.569718093</v>
      </c>
      <c r="N158" s="100">
        <f>+INDEX(DataEx!$1:$1048576,MATCH('2015'!$A158,DataEx!$D:$D,0),MATCH('2015'!N$6,DataEx!$7:$7,0))</f>
        <v>52840136.569718093</v>
      </c>
      <c r="O158" s="100">
        <f>+INDEX(DataEx!$1:$1048576,MATCH('2015'!$A158,DataEx!$D:$D,0),MATCH('2015'!O$6,DataEx!$7:$7,0))</f>
        <v>52840136.569718093</v>
      </c>
      <c r="P158" s="100">
        <f>+INDEX(DataEx!$1:$1048576,MATCH('2015'!$A158,DataEx!$D:$D,0),MATCH('2015'!P$6,DataEx!$7:$7,0))</f>
        <v>52840136.569718093</v>
      </c>
      <c r="Q158" s="100">
        <f>+INDEX(DataEx!$1:$1048576,MATCH('2015'!$A158,DataEx!$D:$D,0),MATCH('2015'!Q$6,DataEx!$7:$7,0))</f>
        <v>52840136.569718093</v>
      </c>
      <c r="R158" s="100">
        <f>+INDEX(DataEx!$1:$1048576,MATCH('2015'!$A158,DataEx!$D:$D,0),MATCH('2015'!R$6,DataEx!$7:$7,0))</f>
        <v>52840136.569718093</v>
      </c>
      <c r="S158" s="108">
        <f t="shared" si="20"/>
        <v>634081638.83661723</v>
      </c>
      <c r="T158" s="109">
        <f t="shared" si="21"/>
        <v>0.17876561568554195</v>
      </c>
    </row>
    <row r="159" spans="1:20">
      <c r="A159" s="139" t="str">
        <f t="shared" si="30"/>
        <v>72p</v>
      </c>
      <c r="B159" s="364" t="str">
        <f>+VLOOKUP(LEFT($A159,LEN(A159)-1)*1,Master!$D$22:$G$218,4,FALSE)</f>
        <v>Primici od prodaje imovine</v>
      </c>
      <c r="C159" s="365"/>
      <c r="D159" s="365"/>
      <c r="E159" s="365"/>
      <c r="F159" s="365"/>
      <c r="G159" s="100">
        <f>+INDEX(DataEx!$1:$1048576,MATCH('2015'!$A159,DataEx!$D:$D,0),MATCH('2015'!G$6,DataEx!$7:$7,0))</f>
        <v>0</v>
      </c>
      <c r="H159" s="100">
        <f>+INDEX(DataEx!$1:$1048576,MATCH('2015'!$A159,DataEx!$D:$D,0),MATCH('2015'!H$6,DataEx!$7:$7,0))</f>
        <v>0</v>
      </c>
      <c r="I159" s="100">
        <f>+INDEX(DataEx!$1:$1048576,MATCH('2015'!$A159,DataEx!$D:$D,0),MATCH('2015'!I$6,DataEx!$7:$7,0))</f>
        <v>0</v>
      </c>
      <c r="J159" s="100">
        <f>+INDEX(DataEx!$1:$1048576,MATCH('2015'!$A159,DataEx!$D:$D,0),MATCH('2015'!J$6,DataEx!$7:$7,0))</f>
        <v>0</v>
      </c>
      <c r="K159" s="100">
        <f>+INDEX(DataEx!$1:$1048576,MATCH('2015'!$A159,DataEx!$D:$D,0),MATCH('2015'!K$6,DataEx!$7:$7,0))</f>
        <v>0</v>
      </c>
      <c r="L159" s="100">
        <f>+INDEX(DataEx!$1:$1048576,MATCH('2015'!$A159,DataEx!$D:$D,0),MATCH('2015'!L$6,DataEx!$7:$7,0))</f>
        <v>0</v>
      </c>
      <c r="M159" s="100">
        <f>+INDEX(DataEx!$1:$1048576,MATCH('2015'!$A159,DataEx!$D:$D,0),MATCH('2015'!M$6,DataEx!$7:$7,0))</f>
        <v>0</v>
      </c>
      <c r="N159" s="100">
        <f>+INDEX(DataEx!$1:$1048576,MATCH('2015'!$A159,DataEx!$D:$D,0),MATCH('2015'!N$6,DataEx!$7:$7,0))</f>
        <v>0</v>
      </c>
      <c r="O159" s="100">
        <f>+INDEX(DataEx!$1:$1048576,MATCH('2015'!$A159,DataEx!$D:$D,0),MATCH('2015'!O$6,DataEx!$7:$7,0))</f>
        <v>0</v>
      </c>
      <c r="P159" s="100">
        <f>+INDEX(DataEx!$1:$1048576,MATCH('2015'!$A159,DataEx!$D:$D,0),MATCH('2015'!P$6,DataEx!$7:$7,0))</f>
        <v>0</v>
      </c>
      <c r="Q159" s="100">
        <f>+INDEX(DataEx!$1:$1048576,MATCH('2015'!$A159,DataEx!$D:$D,0),MATCH('2015'!Q$6,DataEx!$7:$7,0))</f>
        <v>0</v>
      </c>
      <c r="R159" s="100">
        <f>+INDEX(DataEx!$1:$1048576,MATCH('2015'!$A159,DataEx!$D:$D,0),MATCH('2015'!R$6,DataEx!$7:$7,0))</f>
        <v>0</v>
      </c>
      <c r="S159" s="108">
        <f t="shared" si="20"/>
        <v>0</v>
      </c>
      <c r="T159" s="109">
        <f t="shared" si="21"/>
        <v>0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41053814.797954947</v>
      </c>
      <c r="H160" s="101">
        <f t="shared" si="33"/>
        <v>27426291.166621685</v>
      </c>
      <c r="I160" s="101">
        <f t="shared" si="33"/>
        <v>9690164.7417565733</v>
      </c>
      <c r="J160" s="101">
        <f t="shared" si="33"/>
        <v>-103397.39099693298</v>
      </c>
      <c r="K160" s="101">
        <f t="shared" si="33"/>
        <v>6823485.0510236174</v>
      </c>
      <c r="L160" s="101">
        <f t="shared" si="33"/>
        <v>-1633935.3120428771</v>
      </c>
      <c r="M160" s="101">
        <f t="shared" si="33"/>
        <v>-13953036.675078079</v>
      </c>
      <c r="N160" s="101">
        <f t="shared" si="33"/>
        <v>-19151866.712269515</v>
      </c>
      <c r="O160" s="101">
        <f t="shared" si="33"/>
        <v>-10834092.395725176</v>
      </c>
      <c r="P160" s="101">
        <f t="shared" si="33"/>
        <v>-5080003.4876405299</v>
      </c>
      <c r="Q160" s="101">
        <f t="shared" si="33"/>
        <v>9934466.5366128385</v>
      </c>
      <c r="R160" s="101">
        <f t="shared" si="33"/>
        <v>-44171890.32021679</v>
      </c>
      <c r="S160" s="112">
        <f t="shared" si="20"/>
        <v>-2.384185791015625E-7</v>
      </c>
      <c r="T160" s="113">
        <f t="shared" si="21"/>
        <v>-6.7216966197226526E-17</v>
      </c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102:F104"/>
    <mergeCell ref="B55:F55"/>
    <mergeCell ref="B56:F56"/>
    <mergeCell ref="B57:F57"/>
    <mergeCell ref="B58:F58"/>
    <mergeCell ref="B59:F59"/>
    <mergeCell ref="B60:F60"/>
    <mergeCell ref="B109:F109"/>
    <mergeCell ref="B110:F110"/>
    <mergeCell ref="B111:F111"/>
    <mergeCell ref="B112:F112"/>
    <mergeCell ref="B113:F113"/>
    <mergeCell ref="B114:F114"/>
    <mergeCell ref="G102:R102"/>
    <mergeCell ref="S103:T103"/>
    <mergeCell ref="B105:F105"/>
    <mergeCell ref="B106:F106"/>
    <mergeCell ref="B107:F107"/>
    <mergeCell ref="B108:F108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57:F157"/>
    <mergeCell ref="B158:F158"/>
    <mergeCell ref="B159:F159"/>
    <mergeCell ref="B151:F151"/>
    <mergeCell ref="B152:F152"/>
    <mergeCell ref="B153:F153"/>
    <mergeCell ref="B154:F154"/>
    <mergeCell ref="B155:F155"/>
    <mergeCell ref="B156:F156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U160"/>
  <sheetViews>
    <sheetView workbookViewId="0">
      <pane ySplit="5" topLeftCell="A6" activePane="bottomLeft" state="frozen"/>
      <selection pane="bottomLeft" activeCell="S10" sqref="S10:S66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535</v>
      </c>
      <c r="H6" s="260" t="s">
        <v>536</v>
      </c>
      <c r="I6" s="260" t="s">
        <v>537</v>
      </c>
      <c r="J6" s="260" t="s">
        <v>538</v>
      </c>
      <c r="K6" s="260" t="s">
        <v>539</v>
      </c>
      <c r="L6" s="260" t="s">
        <v>540</v>
      </c>
      <c r="M6" s="260" t="s">
        <v>541</v>
      </c>
      <c r="N6" s="260" t="s">
        <v>542</v>
      </c>
      <c r="O6" s="260" t="s">
        <v>543</v>
      </c>
      <c r="P6" s="260" t="s">
        <v>544</v>
      </c>
      <c r="Q6" s="260" t="s">
        <v>545</v>
      </c>
      <c r="R6" s="260" t="s">
        <v>546</v>
      </c>
      <c r="S6" s="259"/>
      <c r="T6" s="259"/>
    </row>
    <row r="7" spans="1:20" ht="15" customHeight="1" thickBot="1">
      <c r="A7" s="170"/>
      <c r="B7" s="407" t="str">
        <f>+Master!G244</f>
        <v>Ostvarenje budžeta</v>
      </c>
      <c r="C7" s="347"/>
      <c r="D7" s="347"/>
      <c r="E7" s="347"/>
      <c r="F7" s="347"/>
      <c r="G7" s="354">
        <v>2014</v>
      </c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8"/>
      <c r="S7" s="261" t="str">
        <f>+Master!G241</f>
        <v>BDP</v>
      </c>
      <c r="T7" s="262">
        <v>3393200615</v>
      </c>
    </row>
    <row r="8" spans="1:20" ht="16.5" customHeight="1">
      <c r="A8" s="170"/>
      <c r="B8" s="348"/>
      <c r="C8" s="349"/>
      <c r="D8" s="349"/>
      <c r="E8" s="349"/>
      <c r="F8" s="350"/>
      <c r="G8" s="171" t="str">
        <f>+Master!G224</f>
        <v>Januar</v>
      </c>
      <c r="H8" s="171" t="str">
        <f>+Master!G225</f>
        <v>Februar</v>
      </c>
      <c r="I8" s="171" t="str">
        <f>+Master!G226</f>
        <v>Mart</v>
      </c>
      <c r="J8" s="171" t="str">
        <f>+Master!G227</f>
        <v>April</v>
      </c>
      <c r="K8" s="171" t="str">
        <f>+Master!G228</f>
        <v>Maj</v>
      </c>
      <c r="L8" s="171" t="str">
        <f>+Master!G229</f>
        <v>Jun</v>
      </c>
      <c r="M8" s="171" t="str">
        <f>+Master!G230</f>
        <v>Jul</v>
      </c>
      <c r="N8" s="171" t="str">
        <f>+Master!G231</f>
        <v>Avgust</v>
      </c>
      <c r="O8" s="171" t="str">
        <f>+Master!G232</f>
        <v>Septembar</v>
      </c>
      <c r="P8" s="171" t="str">
        <f>+Master!G233</f>
        <v>Oktobar</v>
      </c>
      <c r="Q8" s="171" t="str">
        <f>+Master!G234</f>
        <v>Novembar</v>
      </c>
      <c r="R8" s="171" t="str">
        <f>+Master!G235</f>
        <v>Decembar</v>
      </c>
      <c r="S8" s="354" t="s">
        <v>712</v>
      </c>
      <c r="T8" s="358"/>
    </row>
    <row r="9" spans="1:20" ht="13.5" thickBot="1">
      <c r="A9" s="170"/>
      <c r="B9" s="351"/>
      <c r="C9" s="352"/>
      <c r="D9" s="352"/>
      <c r="E9" s="352"/>
      <c r="F9" s="353"/>
      <c r="G9" s="163" t="s">
        <v>433</v>
      </c>
      <c r="H9" s="163" t="s">
        <v>433</v>
      </c>
      <c r="I9" s="163" t="s">
        <v>433</v>
      </c>
      <c r="J9" s="163" t="s">
        <v>433</v>
      </c>
      <c r="K9" s="163" t="s">
        <v>433</v>
      </c>
      <c r="L9" s="163" t="s">
        <v>433</v>
      </c>
      <c r="M9" s="163" t="s">
        <v>433</v>
      </c>
      <c r="N9" s="163" t="s">
        <v>433</v>
      </c>
      <c r="O9" s="163" t="s">
        <v>433</v>
      </c>
      <c r="P9" s="163" t="s">
        <v>433</v>
      </c>
      <c r="Q9" s="163" t="s">
        <v>433</v>
      </c>
      <c r="R9" s="163" t="s">
        <v>433</v>
      </c>
      <c r="S9" s="263" t="s">
        <v>433</v>
      </c>
      <c r="T9" s="264" t="str">
        <f>+Master!G242</f>
        <v>% BDP</v>
      </c>
    </row>
    <row r="10" spans="1:20" ht="13.5" thickBot="1">
      <c r="A10" s="176">
        <v>7</v>
      </c>
      <c r="B10" s="340" t="str">
        <f>+VLOOKUP($A10,Master!$D$22:$G$218,4,FALSE)</f>
        <v>Prihodi budžeta</v>
      </c>
      <c r="C10" s="341"/>
      <c r="D10" s="341"/>
      <c r="E10" s="341"/>
      <c r="F10" s="341"/>
      <c r="G10" s="177">
        <f>+G11+G20+SUM(G25:G29)</f>
        <v>70782033.379999995</v>
      </c>
      <c r="H10" s="177">
        <f t="shared" ref="H10:R10" si="1">+H11+H20+SUM(H25:H29)</f>
        <v>82133335.86999999</v>
      </c>
      <c r="I10" s="177">
        <f t="shared" si="1"/>
        <v>100708163.93000002</v>
      </c>
      <c r="J10" s="177">
        <f t="shared" si="1"/>
        <v>109084648.57999998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126556433.89999998</v>
      </c>
      <c r="O10" s="177">
        <f t="shared" si="1"/>
        <v>117901924.08</v>
      </c>
      <c r="P10" s="177">
        <f t="shared" si="1"/>
        <v>158210534.24000001</v>
      </c>
      <c r="Q10" s="177">
        <f t="shared" si="1"/>
        <v>98496460.12999998</v>
      </c>
      <c r="R10" s="177">
        <f t="shared" si="1"/>
        <v>155249038.93000004</v>
      </c>
      <c r="S10" s="265">
        <f>+SUM(G10:R10)</f>
        <v>1351853176.5899999</v>
      </c>
      <c r="T10" s="266">
        <f>+S10/$T$7</f>
        <v>0.39840060461323473</v>
      </c>
    </row>
    <row r="11" spans="1:20">
      <c r="A11" s="176">
        <v>711</v>
      </c>
      <c r="B11" s="342" t="str">
        <f>+VLOOKUP($A11,Master!$D$22:$G$218,4,FALSE)</f>
        <v>Porezi</v>
      </c>
      <c r="C11" s="343"/>
      <c r="D11" s="343"/>
      <c r="E11" s="343"/>
      <c r="F11" s="343"/>
      <c r="G11" s="183">
        <f>+SUM(G12:G19)</f>
        <v>48388139.909999996</v>
      </c>
      <c r="H11" s="183">
        <f t="shared" ref="H11:R11" si="2">+SUM(H12:H19)</f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6" si="3">+SUM(G11:R11)</f>
        <v>833203582.51999998</v>
      </c>
      <c r="T11" s="269">
        <f t="shared" ref="T11:T66" si="4">+S11/$T$7</f>
        <v>0.2455509346652644</v>
      </c>
    </row>
    <row r="12" spans="1:20">
      <c r="A12" s="176">
        <v>7111</v>
      </c>
      <c r="B12" s="324" t="str">
        <f>+VLOOKUP($A12,Master!$D$22:$G$218,4,FALSE)</f>
        <v>Porez na dohodak fizičkih lica</v>
      </c>
      <c r="C12" s="325"/>
      <c r="D12" s="325"/>
      <c r="E12" s="325"/>
      <c r="F12" s="325"/>
      <c r="G12" s="189">
        <f>+INDEX(DataEx!$1:$1048576,MATCH('2014'!$A12,DataEx!$D:$D,0),MATCH('2014'!G$6,DataEx!$7:$7,0))</f>
        <v>3618675.86</v>
      </c>
      <c r="H12" s="189">
        <f>+INDEX(DataEx!$1:$1048576,MATCH('2014'!$A12,DataEx!$D:$D,0),MATCH('2014'!H$6,DataEx!$7:$7,0))</f>
        <v>6667541.54</v>
      </c>
      <c r="I12" s="189">
        <f>+INDEX(DataEx!$1:$1048576,MATCH('2014'!$A12,DataEx!$D:$D,0),MATCH('2014'!I$6,DataEx!$7:$7,0))</f>
        <v>8194536.0300000003</v>
      </c>
      <c r="J12" s="189">
        <f>+INDEX(DataEx!$1:$1048576,MATCH('2014'!$A12,DataEx!$D:$D,0),MATCH('2014'!J$6,DataEx!$7:$7,0))</f>
        <v>8012567.7000000002</v>
      </c>
      <c r="K12" s="189">
        <f>+INDEX(DataEx!$1:$1048576,MATCH('2014'!$A12,DataEx!$D:$D,0),MATCH('2014'!K$6,DataEx!$7:$7,0))</f>
        <v>8930235.6400000006</v>
      </c>
      <c r="L12" s="189">
        <f>+INDEX(DataEx!$1:$1048576,MATCH('2014'!$A12,DataEx!$D:$D,0),MATCH('2014'!L$6,DataEx!$7:$7,0))</f>
        <v>8873002.2799999993</v>
      </c>
      <c r="M12" s="189">
        <f>+INDEX(DataEx!$1:$1048576,MATCH('2014'!$A12,DataEx!$D:$D,0),MATCH('2014'!M$6,DataEx!$7:$7,0))</f>
        <v>8846190.8499999996</v>
      </c>
      <c r="N12" s="189">
        <f>+INDEX(DataEx!$1:$1048576,MATCH('2014'!$A12,DataEx!$D:$D,0),MATCH('2014'!N$6,DataEx!$7:$7,0))</f>
        <v>9451996.9199999999</v>
      </c>
      <c r="O12" s="189">
        <f>+INDEX(DataEx!$1:$1048576,MATCH('2014'!$A12,DataEx!$D:$D,0),MATCH('2014'!O$6,DataEx!$7:$7,0))</f>
        <v>8133658.2199999997</v>
      </c>
      <c r="P12" s="189">
        <f>+INDEX(DataEx!$1:$1048576,MATCH('2014'!$A12,DataEx!$D:$D,0),MATCH('2014'!P$6,DataEx!$7:$7,0))</f>
        <v>10375239.68</v>
      </c>
      <c r="Q12" s="189">
        <f>+INDEX(DataEx!$1:$1048576,MATCH('2014'!$A12,DataEx!$D:$D,0),MATCH('2014'!Q$6,DataEx!$7:$7,0))</f>
        <v>7680183.6100000003</v>
      </c>
      <c r="R12" s="189">
        <f>+INDEX(DataEx!$1:$1048576,MATCH('2014'!$A12,DataEx!$D:$D,0),MATCH('2014'!R$6,DataEx!$7:$7,0))</f>
        <v>15621993.34</v>
      </c>
      <c r="S12" s="270">
        <f t="shared" si="3"/>
        <v>104405821.67</v>
      </c>
      <c r="T12" s="271">
        <f t="shared" si="4"/>
        <v>3.0769127297827041E-2</v>
      </c>
    </row>
    <row r="13" spans="1:20">
      <c r="A13" s="176">
        <v>7112</v>
      </c>
      <c r="B13" s="324" t="str">
        <f>+VLOOKUP($A13,Master!$D$22:$G$218,4,FALSE)</f>
        <v>Porez na dobit pravnih lica</v>
      </c>
      <c r="C13" s="325"/>
      <c r="D13" s="325"/>
      <c r="E13" s="325"/>
      <c r="F13" s="325"/>
      <c r="G13" s="189">
        <f>+INDEX(DataEx!$1:$1048576,MATCH('2014'!$A13,DataEx!$D:$D,0),MATCH('2014'!G$6,DataEx!$7:$7,0))</f>
        <v>1541172.27</v>
      </c>
      <c r="H13" s="189">
        <f>+INDEX(DataEx!$1:$1048576,MATCH('2014'!$A13,DataEx!$D:$D,0),MATCH('2014'!H$6,DataEx!$7:$7,0))</f>
        <v>956251.9</v>
      </c>
      <c r="I13" s="189">
        <f>+INDEX(DataEx!$1:$1048576,MATCH('2014'!$A13,DataEx!$D:$D,0),MATCH('2014'!I$6,DataEx!$7:$7,0))</f>
        <v>12105724.380000001</v>
      </c>
      <c r="J13" s="189">
        <f>+INDEX(DataEx!$1:$1048576,MATCH('2014'!$A13,DataEx!$D:$D,0),MATCH('2014'!J$6,DataEx!$7:$7,0))</f>
        <v>11308140.51</v>
      </c>
      <c r="K13" s="189">
        <f>+INDEX(DataEx!$1:$1048576,MATCH('2014'!$A13,DataEx!$D:$D,0),MATCH('2014'!K$6,DataEx!$7:$7,0))</f>
        <v>2493246.79</v>
      </c>
      <c r="L13" s="189">
        <f>+INDEX(DataEx!$1:$1048576,MATCH('2014'!$A13,DataEx!$D:$D,0),MATCH('2014'!L$6,DataEx!$7:$7,0))</f>
        <v>2382596.06</v>
      </c>
      <c r="M13" s="189">
        <f>+INDEX(DataEx!$1:$1048576,MATCH('2014'!$A13,DataEx!$D:$D,0),MATCH('2014'!M$6,DataEx!$7:$7,0))</f>
        <v>5915301.0899999999</v>
      </c>
      <c r="N13" s="189">
        <f>+INDEX(DataEx!$1:$1048576,MATCH('2014'!$A13,DataEx!$D:$D,0),MATCH('2014'!N$6,DataEx!$7:$7,0))</f>
        <v>2518646.2200000002</v>
      </c>
      <c r="O13" s="189">
        <f>+INDEX(DataEx!$1:$1048576,MATCH('2014'!$A13,DataEx!$D:$D,0),MATCH('2014'!O$6,DataEx!$7:$7,0))</f>
        <v>2054396.39</v>
      </c>
      <c r="P13" s="189">
        <f>+INDEX(DataEx!$1:$1048576,MATCH('2014'!$A13,DataEx!$D:$D,0),MATCH('2014'!P$6,DataEx!$7:$7,0))</f>
        <v>1764157.95</v>
      </c>
      <c r="Q13" s="189">
        <f>+INDEX(DataEx!$1:$1048576,MATCH('2014'!$A13,DataEx!$D:$D,0),MATCH('2014'!Q$6,DataEx!$7:$7,0))</f>
        <v>495961.62</v>
      </c>
      <c r="R13" s="189">
        <f>+INDEX(DataEx!$1:$1048576,MATCH('2014'!$A13,DataEx!$D:$D,0),MATCH('2014'!R$6,DataEx!$7:$7,0))</f>
        <v>1484776.32</v>
      </c>
      <c r="S13" s="270">
        <f t="shared" si="3"/>
        <v>45020371.5</v>
      </c>
      <c r="T13" s="271">
        <f t="shared" si="4"/>
        <v>1.3267818973326457E-2</v>
      </c>
    </row>
    <row r="14" spans="1:20">
      <c r="A14" s="176">
        <v>7113</v>
      </c>
      <c r="B14" s="324" t="str">
        <f>+VLOOKUP($A14,Master!$D$22:$G$218,4,FALSE)</f>
        <v>Porez na promet nepokretnosti</v>
      </c>
      <c r="C14" s="325"/>
      <c r="D14" s="325"/>
      <c r="E14" s="325"/>
      <c r="F14" s="325"/>
      <c r="G14" s="189">
        <f>+INDEX(DataEx!$1:$1048576,MATCH('2014'!$A14,DataEx!$D:$D,0),MATCH('2014'!G$6,DataEx!$7:$7,0))</f>
        <v>101912.43</v>
      </c>
      <c r="H14" s="189">
        <f>+INDEX(DataEx!$1:$1048576,MATCH('2014'!$A14,DataEx!$D:$D,0),MATCH('2014'!H$6,DataEx!$7:$7,0))</f>
        <v>108443.93</v>
      </c>
      <c r="I14" s="189">
        <f>+INDEX(DataEx!$1:$1048576,MATCH('2014'!$A14,DataEx!$D:$D,0),MATCH('2014'!I$6,DataEx!$7:$7,0))</f>
        <v>147063.39000000001</v>
      </c>
      <c r="J14" s="189">
        <f>+INDEX(DataEx!$1:$1048576,MATCH('2014'!$A14,DataEx!$D:$D,0),MATCH('2014'!J$6,DataEx!$7:$7,0))</f>
        <v>141709.28</v>
      </c>
      <c r="K14" s="189">
        <f>+INDEX(DataEx!$1:$1048576,MATCH('2014'!$A14,DataEx!$D:$D,0),MATCH('2014'!K$6,DataEx!$7:$7,0))</f>
        <v>99243.1</v>
      </c>
      <c r="L14" s="189">
        <f>+INDEX(DataEx!$1:$1048576,MATCH('2014'!$A14,DataEx!$D:$D,0),MATCH('2014'!L$6,DataEx!$7:$7,0))</f>
        <v>122243.61</v>
      </c>
      <c r="M14" s="189">
        <f>+INDEX(DataEx!$1:$1048576,MATCH('2014'!$A14,DataEx!$D:$D,0),MATCH('2014'!M$6,DataEx!$7:$7,0))</f>
        <v>137366.94</v>
      </c>
      <c r="N14" s="189">
        <f>+INDEX(DataEx!$1:$1048576,MATCH('2014'!$A14,DataEx!$D:$D,0),MATCH('2014'!N$6,DataEx!$7:$7,0))</f>
        <v>107633.93</v>
      </c>
      <c r="O14" s="189">
        <f>+INDEX(DataEx!$1:$1048576,MATCH('2014'!$A14,DataEx!$D:$D,0),MATCH('2014'!O$6,DataEx!$7:$7,0))</f>
        <v>124234.63</v>
      </c>
      <c r="P14" s="189">
        <f>+INDEX(DataEx!$1:$1048576,MATCH('2014'!$A14,DataEx!$D:$D,0),MATCH('2014'!P$6,DataEx!$7:$7,0))</f>
        <v>120976.32000000001</v>
      </c>
      <c r="Q14" s="189">
        <f>+INDEX(DataEx!$1:$1048576,MATCH('2014'!$A14,DataEx!$D:$D,0),MATCH('2014'!Q$6,DataEx!$7:$7,0))</f>
        <v>104566.49</v>
      </c>
      <c r="R14" s="189">
        <f>+INDEX(DataEx!$1:$1048576,MATCH('2014'!$A14,DataEx!$D:$D,0),MATCH('2014'!R$6,DataEx!$7:$7,0))</f>
        <v>164005.82999999999</v>
      </c>
      <c r="S14" s="270">
        <f t="shared" si="3"/>
        <v>1479399.88</v>
      </c>
      <c r="T14" s="271">
        <f t="shared" si="4"/>
        <v>4.3598951192574855E-4</v>
      </c>
    </row>
    <row r="15" spans="1:20">
      <c r="A15" s="176">
        <v>7114</v>
      </c>
      <c r="B15" s="324" t="str">
        <f>+VLOOKUP($A15,Master!$D$22:$G$218,4,FALSE)</f>
        <v>Porez na dodatu vrijednost</v>
      </c>
      <c r="C15" s="325"/>
      <c r="D15" s="325"/>
      <c r="E15" s="325"/>
      <c r="F15" s="325"/>
      <c r="G15" s="189">
        <f>+INDEX(DataEx!$1:$1048576,MATCH('2014'!$A15,DataEx!$D:$D,0),MATCH('2014'!G$6,DataEx!$7:$7,0))</f>
        <v>32174209.809999999</v>
      </c>
      <c r="H15" s="189">
        <f>+INDEX(DataEx!$1:$1048576,MATCH('2014'!$A15,DataEx!$D:$D,0),MATCH('2014'!H$6,DataEx!$7:$7,0))</f>
        <v>31155049.949999999</v>
      </c>
      <c r="I15" s="189">
        <f>+INDEX(DataEx!$1:$1048576,MATCH('2014'!$A15,DataEx!$D:$D,0),MATCH('2014'!I$6,DataEx!$7:$7,0))</f>
        <v>34924206.759999998</v>
      </c>
      <c r="J15" s="189">
        <f>+INDEX(DataEx!$1:$1048576,MATCH('2014'!$A15,DataEx!$D:$D,0),MATCH('2014'!J$6,DataEx!$7:$7,0))</f>
        <v>39010711.420000002</v>
      </c>
      <c r="K15" s="189">
        <f>+INDEX(DataEx!$1:$1048576,MATCH('2014'!$A15,DataEx!$D:$D,0),MATCH('2014'!K$6,DataEx!$7:$7,0))</f>
        <v>33083866.59</v>
      </c>
      <c r="L15" s="189">
        <f>+INDEX(DataEx!$1:$1048576,MATCH('2014'!$A15,DataEx!$D:$D,0),MATCH('2014'!L$6,DataEx!$7:$7,0))</f>
        <v>37063129.880000003</v>
      </c>
      <c r="M15" s="189">
        <f>+INDEX(DataEx!$1:$1048576,MATCH('2014'!$A15,DataEx!$D:$D,0),MATCH('2014'!M$6,DataEx!$7:$7,0))</f>
        <v>45610499.039999999</v>
      </c>
      <c r="N15" s="189">
        <f>+INDEX(DataEx!$1:$1048576,MATCH('2014'!$A15,DataEx!$D:$D,0),MATCH('2014'!N$6,DataEx!$7:$7,0))</f>
        <v>49644681.740000002</v>
      </c>
      <c r="O15" s="189">
        <f>+INDEX(DataEx!$1:$1048576,MATCH('2014'!$A15,DataEx!$D:$D,0),MATCH('2014'!O$6,DataEx!$7:$7,0))</f>
        <v>49308851.600000001</v>
      </c>
      <c r="P15" s="189">
        <f>+INDEX(DataEx!$1:$1048576,MATCH('2014'!$A15,DataEx!$D:$D,0),MATCH('2014'!P$6,DataEx!$7:$7,0))</f>
        <v>74541408.469999999</v>
      </c>
      <c r="Q15" s="189">
        <f>+INDEX(DataEx!$1:$1048576,MATCH('2014'!$A15,DataEx!$D:$D,0),MATCH('2014'!Q$6,DataEx!$7:$7,0))</f>
        <v>33888254.93</v>
      </c>
      <c r="R15" s="189">
        <f>+INDEX(DataEx!$1:$1048576,MATCH('2014'!$A15,DataEx!$D:$D,0),MATCH('2014'!R$6,DataEx!$7:$7,0))</f>
        <v>37184322.609999999</v>
      </c>
      <c r="S15" s="270">
        <f t="shared" si="3"/>
        <v>497589192.80000001</v>
      </c>
      <c r="T15" s="271">
        <f t="shared" si="4"/>
        <v>0.14664302210731506</v>
      </c>
    </row>
    <row r="16" spans="1:20">
      <c r="A16" s="176">
        <v>7115</v>
      </c>
      <c r="B16" s="324" t="str">
        <f>+VLOOKUP($A16,Master!$D$22:$G$218,4,FALSE)</f>
        <v>Akcize</v>
      </c>
      <c r="C16" s="325"/>
      <c r="D16" s="325"/>
      <c r="E16" s="325"/>
      <c r="F16" s="325"/>
      <c r="G16" s="189">
        <f>+INDEX(DataEx!$1:$1048576,MATCH('2014'!$A16,DataEx!$D:$D,0),MATCH('2014'!G$6,DataEx!$7:$7,0))</f>
        <v>9737815.5600000005</v>
      </c>
      <c r="H16" s="189">
        <f>+INDEX(DataEx!$1:$1048576,MATCH('2014'!$A16,DataEx!$D:$D,0),MATCH('2014'!H$6,DataEx!$7:$7,0))</f>
        <v>8372894.3799999999</v>
      </c>
      <c r="I16" s="189">
        <f>+INDEX(DataEx!$1:$1048576,MATCH('2014'!$A16,DataEx!$D:$D,0),MATCH('2014'!I$6,DataEx!$7:$7,0))</f>
        <v>9529436.2400000002</v>
      </c>
      <c r="J16" s="189">
        <f>+INDEX(DataEx!$1:$1048576,MATCH('2014'!$A16,DataEx!$D:$D,0),MATCH('2014'!J$6,DataEx!$7:$7,0))</f>
        <v>10780925.279999999</v>
      </c>
      <c r="K16" s="189">
        <f>+INDEX(DataEx!$1:$1048576,MATCH('2014'!$A16,DataEx!$D:$D,0),MATCH('2014'!K$6,DataEx!$7:$7,0))</f>
        <v>12293075.98</v>
      </c>
      <c r="L16" s="189">
        <f>+INDEX(DataEx!$1:$1048576,MATCH('2014'!$A16,DataEx!$D:$D,0),MATCH('2014'!L$6,DataEx!$7:$7,0))</f>
        <v>14553419.619999999</v>
      </c>
      <c r="M16" s="189">
        <f>+INDEX(DataEx!$1:$1048576,MATCH('2014'!$A16,DataEx!$D:$D,0),MATCH('2014'!M$6,DataEx!$7:$7,0))</f>
        <v>15754067.460000001</v>
      </c>
      <c r="N16" s="189">
        <f>+INDEX(DataEx!$1:$1048576,MATCH('2014'!$A16,DataEx!$D:$D,0),MATCH('2014'!N$6,DataEx!$7:$7,0))</f>
        <v>19490192.98</v>
      </c>
      <c r="O16" s="189">
        <f>+INDEX(DataEx!$1:$1048576,MATCH('2014'!$A16,DataEx!$D:$D,0),MATCH('2014'!O$6,DataEx!$7:$7,0))</f>
        <v>17281700.260000002</v>
      </c>
      <c r="P16" s="189">
        <f>+INDEX(DataEx!$1:$1048576,MATCH('2014'!$A16,DataEx!$D:$D,0),MATCH('2014'!P$6,DataEx!$7:$7,0))</f>
        <v>13399782.050000001</v>
      </c>
      <c r="Q16" s="189">
        <f>+INDEX(DataEx!$1:$1048576,MATCH('2014'!$A16,DataEx!$D:$D,0),MATCH('2014'!Q$6,DataEx!$7:$7,0))</f>
        <v>12177293.33</v>
      </c>
      <c r="R16" s="189">
        <f>+INDEX(DataEx!$1:$1048576,MATCH('2014'!$A16,DataEx!$D:$D,0),MATCH('2014'!R$6,DataEx!$7:$7,0))</f>
        <v>13096343.609999999</v>
      </c>
      <c r="S16" s="270">
        <f t="shared" si="3"/>
        <v>156466946.75</v>
      </c>
      <c r="T16" s="271">
        <f t="shared" si="4"/>
        <v>4.6111905691140515E-2</v>
      </c>
    </row>
    <row r="17" spans="1:20">
      <c r="A17" s="176">
        <v>7116</v>
      </c>
      <c r="B17" s="324" t="str">
        <f>+VLOOKUP($A17,Master!$D$22:$G$218,4,FALSE)</f>
        <v>Porez na međunarodnu trgovinu i transakcije</v>
      </c>
      <c r="C17" s="325"/>
      <c r="D17" s="325"/>
      <c r="E17" s="325"/>
      <c r="F17" s="325"/>
      <c r="G17" s="189">
        <f>+INDEX(DataEx!$1:$1048576,MATCH('2014'!$A17,DataEx!$D:$D,0),MATCH('2014'!G$6,DataEx!$7:$7,0))</f>
        <v>956509.68</v>
      </c>
      <c r="H17" s="189">
        <f>+INDEX(DataEx!$1:$1048576,MATCH('2014'!$A17,DataEx!$D:$D,0),MATCH('2014'!H$6,DataEx!$7:$7,0))</f>
        <v>1301360.32</v>
      </c>
      <c r="I17" s="189">
        <f>+INDEX(DataEx!$1:$1048576,MATCH('2014'!$A17,DataEx!$D:$D,0),MATCH('2014'!I$6,DataEx!$7:$7,0))</f>
        <v>1639263.5</v>
      </c>
      <c r="J17" s="189">
        <f>+INDEX(DataEx!$1:$1048576,MATCH('2014'!$A17,DataEx!$D:$D,0),MATCH('2014'!J$6,DataEx!$7:$7,0))</f>
        <v>1828424.62</v>
      </c>
      <c r="K17" s="189">
        <f>+INDEX(DataEx!$1:$1048576,MATCH('2014'!$A17,DataEx!$D:$D,0),MATCH('2014'!K$6,DataEx!$7:$7,0))</f>
        <v>1872868.86</v>
      </c>
      <c r="L17" s="189">
        <f>+INDEX(DataEx!$1:$1048576,MATCH('2014'!$A17,DataEx!$D:$D,0),MATCH('2014'!L$6,DataEx!$7:$7,0))</f>
        <v>2141367.04</v>
      </c>
      <c r="M17" s="189">
        <f>+INDEX(DataEx!$1:$1048576,MATCH('2014'!$A17,DataEx!$D:$D,0),MATCH('2014'!M$6,DataEx!$7:$7,0))</f>
        <v>2584330.91</v>
      </c>
      <c r="N17" s="189">
        <f>+INDEX(DataEx!$1:$1048576,MATCH('2014'!$A17,DataEx!$D:$D,0),MATCH('2014'!N$6,DataEx!$7:$7,0))</f>
        <v>2351659.09</v>
      </c>
      <c r="O17" s="189">
        <f>+INDEX(DataEx!$1:$1048576,MATCH('2014'!$A17,DataEx!$D:$D,0),MATCH('2014'!O$6,DataEx!$7:$7,0))</f>
        <v>2203205.1</v>
      </c>
      <c r="P17" s="189">
        <f>+INDEX(DataEx!$1:$1048576,MATCH('2014'!$A17,DataEx!$D:$D,0),MATCH('2014'!P$6,DataEx!$7:$7,0))</f>
        <v>1997978.87</v>
      </c>
      <c r="Q17" s="189">
        <f>+INDEX(DataEx!$1:$1048576,MATCH('2014'!$A17,DataEx!$D:$D,0),MATCH('2014'!Q$6,DataEx!$7:$7,0))</f>
        <v>1427993.66</v>
      </c>
      <c r="R17" s="189">
        <f>+INDEX(DataEx!$1:$1048576,MATCH('2014'!$A17,DataEx!$D:$D,0),MATCH('2014'!R$6,DataEx!$7:$7,0))</f>
        <v>1965267.81</v>
      </c>
      <c r="S17" s="270">
        <f t="shared" si="3"/>
        <v>22270229.460000001</v>
      </c>
      <c r="T17" s="271">
        <f t="shared" si="4"/>
        <v>6.5631926864424435E-3</v>
      </c>
    </row>
    <row r="18" spans="1:20">
      <c r="A18" s="176">
        <v>7117</v>
      </c>
      <c r="B18" s="324" t="str">
        <f>+VLOOKUP($A18,Master!$D$22:$G$218,4,FALSE)</f>
        <v>Lokalni porezi</v>
      </c>
      <c r="C18" s="325"/>
      <c r="D18" s="325"/>
      <c r="E18" s="325"/>
      <c r="F18" s="325"/>
      <c r="G18" s="189">
        <f>+INDEX(DataEx!$1:$1048576,MATCH('2014'!$A18,DataEx!$D:$D,0),MATCH('2014'!G$6,DataEx!$7:$7,0))</f>
        <v>0</v>
      </c>
      <c r="H18" s="189">
        <f>+INDEX(DataEx!$1:$1048576,MATCH('2014'!$A18,DataEx!$D:$D,0),MATCH('2014'!H$6,DataEx!$7:$7,0))</f>
        <v>0</v>
      </c>
      <c r="I18" s="189">
        <f>+INDEX(DataEx!$1:$1048576,MATCH('2014'!$A18,DataEx!$D:$D,0),MATCH('2014'!I$6,DataEx!$7:$7,0))</f>
        <v>0</v>
      </c>
      <c r="J18" s="189">
        <f>+INDEX(DataEx!$1:$1048576,MATCH('2014'!$A18,DataEx!$D:$D,0),MATCH('2014'!J$6,DataEx!$7:$7,0))</f>
        <v>0</v>
      </c>
      <c r="K18" s="189">
        <f>+INDEX(DataEx!$1:$1048576,MATCH('2014'!$A18,DataEx!$D:$D,0),MATCH('2014'!K$6,DataEx!$7:$7,0))</f>
        <v>0</v>
      </c>
      <c r="L18" s="189">
        <f>+INDEX(DataEx!$1:$1048576,MATCH('2014'!$A18,DataEx!$D:$D,0),MATCH('2014'!L$6,DataEx!$7:$7,0))</f>
        <v>0</v>
      </c>
      <c r="M18" s="189">
        <f>+INDEX(DataEx!$1:$1048576,MATCH('2014'!$A18,DataEx!$D:$D,0),MATCH('2014'!M$6,DataEx!$7:$7,0))</f>
        <v>0</v>
      </c>
      <c r="N18" s="189">
        <f>+INDEX(DataEx!$1:$1048576,MATCH('2014'!$A18,DataEx!$D:$D,0),MATCH('2014'!N$6,DataEx!$7:$7,0))</f>
        <v>0</v>
      </c>
      <c r="O18" s="189">
        <f>+INDEX(DataEx!$1:$1048576,MATCH('2014'!$A18,DataEx!$D:$D,0),MATCH('2014'!O$6,DataEx!$7:$7,0))</f>
        <v>0</v>
      </c>
      <c r="P18" s="189">
        <f>+INDEX(DataEx!$1:$1048576,MATCH('2014'!$A18,DataEx!$D:$D,0),MATCH('2014'!P$6,DataEx!$7:$7,0))</f>
        <v>0</v>
      </c>
      <c r="Q18" s="189">
        <f>+INDEX(DataEx!$1:$1048576,MATCH('2014'!$A18,DataEx!$D:$D,0),MATCH('2014'!Q$6,DataEx!$7:$7,0))</f>
        <v>0</v>
      </c>
      <c r="R18" s="189">
        <f>+INDEX(DataEx!$1:$1048576,MATCH('2014'!$A18,DataEx!$D:$D,0),MATCH('2014'!R$6,DataEx!$7:$7,0))</f>
        <v>0</v>
      </c>
      <c r="S18" s="270">
        <f t="shared" si="3"/>
        <v>0</v>
      </c>
      <c r="T18" s="271">
        <f t="shared" si="4"/>
        <v>0</v>
      </c>
    </row>
    <row r="19" spans="1:20">
      <c r="A19" s="176">
        <v>7118</v>
      </c>
      <c r="B19" s="324" t="str">
        <f>+VLOOKUP($A19,Master!$D$22:$G$218,4,FALSE)</f>
        <v>Ostali republički porezi</v>
      </c>
      <c r="C19" s="325"/>
      <c r="D19" s="325"/>
      <c r="E19" s="325"/>
      <c r="F19" s="325"/>
      <c r="G19" s="189">
        <f>+INDEX(DataEx!$1:$1048576,MATCH('2014'!$A19,DataEx!$D:$D,0),MATCH('2014'!G$6,DataEx!$7:$7,0))</f>
        <v>257844.3</v>
      </c>
      <c r="H19" s="189">
        <f>+INDEX(DataEx!$1:$1048576,MATCH('2014'!$A19,DataEx!$D:$D,0),MATCH('2014'!H$6,DataEx!$7:$7,0))</f>
        <v>330138.67</v>
      </c>
      <c r="I19" s="189">
        <f>+INDEX(DataEx!$1:$1048576,MATCH('2014'!$A19,DataEx!$D:$D,0),MATCH('2014'!I$6,DataEx!$7:$7,0))</f>
        <v>443171.56</v>
      </c>
      <c r="J19" s="189">
        <f>+INDEX(DataEx!$1:$1048576,MATCH('2014'!$A19,DataEx!$D:$D,0),MATCH('2014'!J$6,DataEx!$7:$7,0))</f>
        <v>507536.21</v>
      </c>
      <c r="K19" s="189">
        <f>+INDEX(DataEx!$1:$1048576,MATCH('2014'!$A19,DataEx!$D:$D,0),MATCH('2014'!K$6,DataEx!$7:$7,0))</f>
        <v>532418.4</v>
      </c>
      <c r="L19" s="189">
        <f>+INDEX(DataEx!$1:$1048576,MATCH('2014'!$A19,DataEx!$D:$D,0),MATCH('2014'!L$6,DataEx!$7:$7,0))</f>
        <v>568768.81999999995</v>
      </c>
      <c r="M19" s="189">
        <f>+INDEX(DataEx!$1:$1048576,MATCH('2014'!$A19,DataEx!$D:$D,0),MATCH('2014'!M$6,DataEx!$7:$7,0))</f>
        <v>587460.77</v>
      </c>
      <c r="N19" s="189">
        <f>+INDEX(DataEx!$1:$1048576,MATCH('2014'!$A19,DataEx!$D:$D,0),MATCH('2014'!N$6,DataEx!$7:$7,0))</f>
        <v>616895.22</v>
      </c>
      <c r="O19" s="189">
        <f>+INDEX(DataEx!$1:$1048576,MATCH('2014'!$A19,DataEx!$D:$D,0),MATCH('2014'!O$6,DataEx!$7:$7,0))</f>
        <v>576626.91</v>
      </c>
      <c r="P19" s="189">
        <f>+INDEX(DataEx!$1:$1048576,MATCH('2014'!$A19,DataEx!$D:$D,0),MATCH('2014'!P$6,DataEx!$7:$7,0))</f>
        <v>561680.22</v>
      </c>
      <c r="Q19" s="189">
        <f>+INDEX(DataEx!$1:$1048576,MATCH('2014'!$A19,DataEx!$D:$D,0),MATCH('2014'!Q$6,DataEx!$7:$7,0))</f>
        <v>461901.98</v>
      </c>
      <c r="R19" s="189">
        <f>+INDEX(DataEx!$1:$1048576,MATCH('2014'!$A19,DataEx!$D:$D,0),MATCH('2014'!R$6,DataEx!$7:$7,0))</f>
        <v>527177.4</v>
      </c>
      <c r="S19" s="270">
        <f t="shared" si="3"/>
        <v>5971620.4600000009</v>
      </c>
      <c r="T19" s="271">
        <f t="shared" si="4"/>
        <v>1.7598783972871586E-3</v>
      </c>
    </row>
    <row r="20" spans="1:20">
      <c r="A20" s="176">
        <v>712</v>
      </c>
      <c r="B20" s="344" t="str">
        <f>+VLOOKUP($A20,Master!$D$22:$G$218,4,FALSE)</f>
        <v>Doprinosi</v>
      </c>
      <c r="C20" s="345"/>
      <c r="D20" s="345"/>
      <c r="E20" s="345"/>
      <c r="F20" s="345"/>
      <c r="G20" s="195">
        <f>+INDEX(DataEx!$1:$1048576,MATCH('2014'!$A20,DataEx!$D:$D,0),MATCH('2014'!G$6,DataEx!$7:$7,0))</f>
        <v>17610366.019999992</v>
      </c>
      <c r="H20" s="195">
        <f>+INDEX(DataEx!$1:$1048576,MATCH('2014'!$A20,DataEx!$D:$D,0),MATCH('2014'!H$6,DataEx!$7:$7,0))</f>
        <v>27692962.629999995</v>
      </c>
      <c r="I20" s="195">
        <f>+INDEX(DataEx!$1:$1048576,MATCH('2014'!$A20,DataEx!$D:$D,0),MATCH('2014'!I$6,DataEx!$7:$7,0))</f>
        <v>29711005.170000013</v>
      </c>
      <c r="J20" s="195">
        <f>+INDEX(DataEx!$1:$1048576,MATCH('2014'!$A20,DataEx!$D:$D,0),MATCH('2014'!J$6,DataEx!$7:$7,0))</f>
        <v>32199860.619999997</v>
      </c>
      <c r="K20" s="195">
        <f>+INDEX(DataEx!$1:$1048576,MATCH('2014'!$A20,DataEx!$D:$D,0),MATCH('2014'!K$6,DataEx!$7:$7,0))</f>
        <v>36807892.170000002</v>
      </c>
      <c r="L20" s="195">
        <f>+INDEX(DataEx!$1:$1048576,MATCH('2014'!$A20,DataEx!$D:$D,0),MATCH('2014'!L$6,DataEx!$7:$7,0))</f>
        <v>36834320.209999993</v>
      </c>
      <c r="M20" s="195">
        <f>+INDEX(DataEx!$1:$1048576,MATCH('2014'!$A20,DataEx!$D:$D,0),MATCH('2014'!M$6,DataEx!$7:$7,0))</f>
        <v>35671054.020000011</v>
      </c>
      <c r="N20" s="195">
        <f>+INDEX(DataEx!$1:$1048576,MATCH('2014'!$A20,DataEx!$D:$D,0),MATCH('2014'!N$6,DataEx!$7:$7,0))</f>
        <v>35976379.269999973</v>
      </c>
      <c r="O20" s="195">
        <f>+INDEX(DataEx!$1:$1048576,MATCH('2014'!$A20,DataEx!$D:$D,0),MATCH('2014'!O$6,DataEx!$7:$7,0))</f>
        <v>32269308.189999994</v>
      </c>
      <c r="P20" s="195">
        <f>+INDEX(DataEx!$1:$1048576,MATCH('2014'!$A20,DataEx!$D:$D,0),MATCH('2014'!P$6,DataEx!$7:$7,0))</f>
        <v>48759873.820000008</v>
      </c>
      <c r="Q20" s="195">
        <f>+INDEX(DataEx!$1:$1048576,MATCH('2014'!$A20,DataEx!$D:$D,0),MATCH('2014'!Q$6,DataEx!$7:$7,0))</f>
        <v>35594183.499999993</v>
      </c>
      <c r="R20" s="272">
        <f>+INDEX(DataEx!$1:$1048576,MATCH('2014'!$A20,DataEx!$D:$D,0),MATCH('2014'!R$6,DataEx!$7:$7,0))</f>
        <v>75176038.930000007</v>
      </c>
      <c r="S20" s="273">
        <f t="shared" si="3"/>
        <v>444303244.54999995</v>
      </c>
      <c r="T20" s="274">
        <f t="shared" si="4"/>
        <v>0.13093927974252709</v>
      </c>
    </row>
    <row r="21" spans="1:20">
      <c r="A21" s="176">
        <v>7121</v>
      </c>
      <c r="B21" s="324" t="str">
        <f>+VLOOKUP($A21,Master!$D$22:$G$218,4,FALSE)</f>
        <v>Doprinosi za penzijsko i invalidsko osiguranje</v>
      </c>
      <c r="C21" s="325"/>
      <c r="D21" s="325"/>
      <c r="E21" s="325"/>
      <c r="F21" s="325"/>
      <c r="G21" s="189">
        <f>+INDEX(DataEx!$1:$1048576,MATCH('2014'!$A21,DataEx!$D:$D,0),MATCH('2014'!G$6,DataEx!$7:$7,0))</f>
        <v>11471497.619999999</v>
      </c>
      <c r="H21" s="189">
        <f>+INDEX(DataEx!$1:$1048576,MATCH('2014'!$A21,DataEx!$D:$D,0),MATCH('2014'!H$6,DataEx!$7:$7,0))</f>
        <v>17428110.199999999</v>
      </c>
      <c r="I21" s="189">
        <f>+INDEX(DataEx!$1:$1048576,MATCH('2014'!$A21,DataEx!$D:$D,0),MATCH('2014'!I$6,DataEx!$7:$7,0))</f>
        <v>17730616.32</v>
      </c>
      <c r="J21" s="189">
        <f>+INDEX(DataEx!$1:$1048576,MATCH('2014'!$A21,DataEx!$D:$D,0),MATCH('2014'!J$6,DataEx!$7:$7,0))</f>
        <v>19478759.109999999</v>
      </c>
      <c r="K21" s="189">
        <f>+INDEX(DataEx!$1:$1048576,MATCH('2014'!$A21,DataEx!$D:$D,0),MATCH('2014'!K$6,DataEx!$7:$7,0))</f>
        <v>22230622.68</v>
      </c>
      <c r="L21" s="189">
        <f>+INDEX(DataEx!$1:$1048576,MATCH('2014'!$A21,DataEx!$D:$D,0),MATCH('2014'!L$6,DataEx!$7:$7,0))</f>
        <v>22243647.52</v>
      </c>
      <c r="M21" s="189">
        <f>+INDEX(DataEx!$1:$1048576,MATCH('2014'!$A21,DataEx!$D:$D,0),MATCH('2014'!M$6,DataEx!$7:$7,0))</f>
        <v>21915813.260000002</v>
      </c>
      <c r="N21" s="189">
        <f>+INDEX(DataEx!$1:$1048576,MATCH('2014'!$A21,DataEx!$D:$D,0),MATCH('2014'!N$6,DataEx!$7:$7,0))</f>
        <v>21555700.870000001</v>
      </c>
      <c r="O21" s="189">
        <f>+INDEX(DataEx!$1:$1048576,MATCH('2014'!$A21,DataEx!$D:$D,0),MATCH('2014'!O$6,DataEx!$7:$7,0))</f>
        <v>19594244.739999998</v>
      </c>
      <c r="P21" s="189">
        <f>+INDEX(DataEx!$1:$1048576,MATCH('2014'!$A21,DataEx!$D:$D,0),MATCH('2014'!P$6,DataEx!$7:$7,0))</f>
        <v>29370699.489999998</v>
      </c>
      <c r="Q21" s="189">
        <f>+INDEX(DataEx!$1:$1048576,MATCH('2014'!$A21,DataEx!$D:$D,0),MATCH('2014'!Q$6,DataEx!$7:$7,0))</f>
        <v>21438880.609999999</v>
      </c>
      <c r="R21" s="189">
        <f>+INDEX(DataEx!$1:$1048576,MATCH('2014'!$A21,DataEx!$D:$D,0),MATCH('2014'!R$6,DataEx!$7:$7,0))</f>
        <v>45661635.619999997</v>
      </c>
      <c r="S21" s="270">
        <f t="shared" si="3"/>
        <v>270120228.04000002</v>
      </c>
      <c r="T21" s="271">
        <f t="shared" si="4"/>
        <v>7.9606324143024487E-2</v>
      </c>
    </row>
    <row r="22" spans="1:20">
      <c r="A22" s="176">
        <v>7122</v>
      </c>
      <c r="B22" s="324" t="str">
        <f>+VLOOKUP($A22,Master!$D$22:$G$218,4,FALSE)</f>
        <v>Doprinosi za zdravstveno osiguranje</v>
      </c>
      <c r="C22" s="325"/>
      <c r="D22" s="325"/>
      <c r="E22" s="325"/>
      <c r="F22" s="325"/>
      <c r="G22" s="189">
        <f>+INDEX(DataEx!$1:$1048576,MATCH('2014'!$A22,DataEx!$D:$D,0),MATCH('2014'!G$6,DataEx!$7:$7,0))</f>
        <v>5448406.1600000001</v>
      </c>
      <c r="H22" s="189">
        <f>+INDEX(DataEx!$1:$1048576,MATCH('2014'!$A22,DataEx!$D:$D,0),MATCH('2014'!H$6,DataEx!$7:$7,0))</f>
        <v>8879083.2599999998</v>
      </c>
      <c r="I22" s="189">
        <f>+INDEX(DataEx!$1:$1048576,MATCH('2014'!$A22,DataEx!$D:$D,0),MATCH('2014'!I$6,DataEx!$7:$7,0))</f>
        <v>10464094.869999999</v>
      </c>
      <c r="J22" s="189">
        <f>+INDEX(DataEx!$1:$1048576,MATCH('2014'!$A22,DataEx!$D:$D,0),MATCH('2014'!J$6,DataEx!$7:$7,0))</f>
        <v>11013856.119999999</v>
      </c>
      <c r="K22" s="189">
        <f>+INDEX(DataEx!$1:$1048576,MATCH('2014'!$A22,DataEx!$D:$D,0),MATCH('2014'!K$6,DataEx!$7:$7,0))</f>
        <v>12764297.09</v>
      </c>
      <c r="L22" s="189">
        <f>+INDEX(DataEx!$1:$1048576,MATCH('2014'!$A22,DataEx!$D:$D,0),MATCH('2014'!L$6,DataEx!$7:$7,0))</f>
        <v>12628126.41</v>
      </c>
      <c r="M22" s="189">
        <f>+INDEX(DataEx!$1:$1048576,MATCH('2014'!$A22,DataEx!$D:$D,0),MATCH('2014'!M$6,DataEx!$7:$7,0))</f>
        <v>11914884.220000001</v>
      </c>
      <c r="N22" s="189">
        <f>+INDEX(DataEx!$1:$1048576,MATCH('2014'!$A22,DataEx!$D:$D,0),MATCH('2014'!N$6,DataEx!$7:$7,0))</f>
        <v>12465801.640000001</v>
      </c>
      <c r="O22" s="189">
        <f>+INDEX(DataEx!$1:$1048576,MATCH('2014'!$A22,DataEx!$D:$D,0),MATCH('2014'!O$6,DataEx!$7:$7,0))</f>
        <v>10974978.939999999</v>
      </c>
      <c r="P22" s="189">
        <f>+INDEX(DataEx!$1:$1048576,MATCH('2014'!$A22,DataEx!$D:$D,0),MATCH('2014'!P$6,DataEx!$7:$7,0))</f>
        <v>16738445.109999999</v>
      </c>
      <c r="Q22" s="189">
        <f>+INDEX(DataEx!$1:$1048576,MATCH('2014'!$A22,DataEx!$D:$D,0),MATCH('2014'!Q$6,DataEx!$7:$7,0))</f>
        <v>12242350.449999999</v>
      </c>
      <c r="R22" s="189">
        <f>+INDEX(DataEx!$1:$1048576,MATCH('2014'!$A22,DataEx!$D:$D,0),MATCH('2014'!R$6,DataEx!$7:$7,0))</f>
        <v>25500379.309999999</v>
      </c>
      <c r="S22" s="270">
        <f t="shared" si="3"/>
        <v>151034703.57999998</v>
      </c>
      <c r="T22" s="271">
        <f t="shared" si="4"/>
        <v>4.4510985561046761E-2</v>
      </c>
    </row>
    <row r="23" spans="1:20">
      <c r="A23" s="176">
        <v>7123</v>
      </c>
      <c r="B23" s="324" t="str">
        <f>+VLOOKUP($A23,Master!$D$22:$G$218,4,FALSE)</f>
        <v>Doprinosi za osiguranje od nezaposlenosti</v>
      </c>
      <c r="C23" s="325"/>
      <c r="D23" s="325"/>
      <c r="E23" s="325"/>
      <c r="F23" s="325"/>
      <c r="G23" s="189">
        <f>+INDEX(DataEx!$1:$1048576,MATCH('2014'!$A23,DataEx!$D:$D,0),MATCH('2014'!G$6,DataEx!$7:$7,0))</f>
        <v>423773.65</v>
      </c>
      <c r="H23" s="189">
        <f>+INDEX(DataEx!$1:$1048576,MATCH('2014'!$A23,DataEx!$D:$D,0),MATCH('2014'!H$6,DataEx!$7:$7,0))</f>
        <v>737969.6</v>
      </c>
      <c r="I23" s="189">
        <f>+INDEX(DataEx!$1:$1048576,MATCH('2014'!$A23,DataEx!$D:$D,0),MATCH('2014'!I$6,DataEx!$7:$7,0))</f>
        <v>824174.47</v>
      </c>
      <c r="J23" s="189">
        <f>+INDEX(DataEx!$1:$1048576,MATCH('2014'!$A23,DataEx!$D:$D,0),MATCH('2014'!J$6,DataEx!$7:$7,0))</f>
        <v>896402.02</v>
      </c>
      <c r="K23" s="189">
        <f>+INDEX(DataEx!$1:$1048576,MATCH('2014'!$A23,DataEx!$D:$D,0),MATCH('2014'!K$6,DataEx!$7:$7,0))</f>
        <v>1004316.56</v>
      </c>
      <c r="L23" s="189">
        <f>+INDEX(DataEx!$1:$1048576,MATCH('2014'!$A23,DataEx!$D:$D,0),MATCH('2014'!L$6,DataEx!$7:$7,0))</f>
        <v>1020288.9</v>
      </c>
      <c r="M23" s="189">
        <f>+INDEX(DataEx!$1:$1048576,MATCH('2014'!$A23,DataEx!$D:$D,0),MATCH('2014'!M$6,DataEx!$7:$7,0))</f>
        <v>956259.22</v>
      </c>
      <c r="N23" s="189">
        <f>+INDEX(DataEx!$1:$1048576,MATCH('2014'!$A23,DataEx!$D:$D,0),MATCH('2014'!N$6,DataEx!$7:$7,0))</f>
        <v>1012670.5</v>
      </c>
      <c r="O23" s="189">
        <f>+INDEX(DataEx!$1:$1048576,MATCH('2014'!$A23,DataEx!$D:$D,0),MATCH('2014'!O$6,DataEx!$7:$7,0))</f>
        <v>892387.44</v>
      </c>
      <c r="P23" s="189">
        <f>+INDEX(DataEx!$1:$1048576,MATCH('2014'!$A23,DataEx!$D:$D,0),MATCH('2014'!P$6,DataEx!$7:$7,0))</f>
        <v>1351827.03</v>
      </c>
      <c r="Q23" s="189">
        <f>+INDEX(DataEx!$1:$1048576,MATCH('2014'!$A23,DataEx!$D:$D,0),MATCH('2014'!Q$6,DataEx!$7:$7,0))</f>
        <v>989045.49</v>
      </c>
      <c r="R23" s="189">
        <f>+INDEX(DataEx!$1:$1048576,MATCH('2014'!$A23,DataEx!$D:$D,0),MATCH('2014'!R$6,DataEx!$7:$7,0))</f>
        <v>2051002.51</v>
      </c>
      <c r="S23" s="270">
        <f t="shared" si="3"/>
        <v>12160117.389999999</v>
      </c>
      <c r="T23" s="271">
        <f t="shared" si="4"/>
        <v>3.5836718101030988E-3</v>
      </c>
    </row>
    <row r="24" spans="1:20">
      <c r="A24" s="176">
        <v>7124</v>
      </c>
      <c r="B24" s="324" t="str">
        <f>+VLOOKUP($A24,Master!$D$22:$G$218,4,FALSE)</f>
        <v>Ostali doprinosi</v>
      </c>
      <c r="C24" s="325"/>
      <c r="D24" s="325"/>
      <c r="E24" s="325"/>
      <c r="F24" s="325"/>
      <c r="G24" s="189">
        <f>+INDEX(DataEx!$1:$1048576,MATCH('2014'!$A24,DataEx!$D:$D,0),MATCH('2014'!G$6,DataEx!$7:$7,0))</f>
        <v>266688.59000000003</v>
      </c>
      <c r="H24" s="189">
        <f>+INDEX(DataEx!$1:$1048576,MATCH('2014'!$A24,DataEx!$D:$D,0),MATCH('2014'!H$6,DataEx!$7:$7,0))</f>
        <v>647799.56999999995</v>
      </c>
      <c r="I24" s="189">
        <f>+INDEX(DataEx!$1:$1048576,MATCH('2014'!$A24,DataEx!$D:$D,0),MATCH('2014'!I$6,DataEx!$7:$7,0))</f>
        <v>692119.51</v>
      </c>
      <c r="J24" s="189">
        <f>+INDEX(DataEx!$1:$1048576,MATCH('2014'!$A24,DataEx!$D:$D,0),MATCH('2014'!J$6,DataEx!$7:$7,0))</f>
        <v>810843.37</v>
      </c>
      <c r="K24" s="189">
        <f>+INDEX(DataEx!$1:$1048576,MATCH('2014'!$A24,DataEx!$D:$D,0),MATCH('2014'!K$6,DataEx!$7:$7,0))</f>
        <v>808655.84</v>
      </c>
      <c r="L24" s="189">
        <f>+INDEX(DataEx!$1:$1048576,MATCH('2014'!$A24,DataEx!$D:$D,0),MATCH('2014'!L$6,DataEx!$7:$7,0))</f>
        <v>942257.38</v>
      </c>
      <c r="M24" s="189">
        <f>+INDEX(DataEx!$1:$1048576,MATCH('2014'!$A24,DataEx!$D:$D,0),MATCH('2014'!M$6,DataEx!$7:$7,0))</f>
        <v>884097.32</v>
      </c>
      <c r="N24" s="189">
        <f>+INDEX(DataEx!$1:$1048576,MATCH('2014'!$A24,DataEx!$D:$D,0),MATCH('2014'!N$6,DataEx!$7:$7,0))</f>
        <v>942206.26</v>
      </c>
      <c r="O24" s="189">
        <f>+INDEX(DataEx!$1:$1048576,MATCH('2014'!$A24,DataEx!$D:$D,0),MATCH('2014'!O$6,DataEx!$7:$7,0))</f>
        <v>807697.07</v>
      </c>
      <c r="P24" s="189">
        <f>+INDEX(DataEx!$1:$1048576,MATCH('2014'!$A24,DataEx!$D:$D,0),MATCH('2014'!P$6,DataEx!$7:$7,0))</f>
        <v>1298902.19</v>
      </c>
      <c r="Q24" s="189">
        <f>+INDEX(DataEx!$1:$1048576,MATCH('2014'!$A24,DataEx!$D:$D,0),MATCH('2014'!Q$6,DataEx!$7:$7,0))</f>
        <v>923906.95</v>
      </c>
      <c r="R24" s="189">
        <f>+INDEX(DataEx!$1:$1048576,MATCH('2014'!$A24,DataEx!$D:$D,0),MATCH('2014'!R$6,DataEx!$7:$7,0))</f>
        <v>1963021.49</v>
      </c>
      <c r="S24" s="270">
        <f t="shared" si="3"/>
        <v>10988195.539999999</v>
      </c>
      <c r="T24" s="271">
        <f t="shared" si="4"/>
        <v>3.2382982283527609E-3</v>
      </c>
    </row>
    <row r="25" spans="1:20">
      <c r="A25" s="176">
        <v>713</v>
      </c>
      <c r="B25" s="332" t="str">
        <f>+VLOOKUP($A25,Master!$D$22:$G$218,4,FALSE)</f>
        <v>Takse</v>
      </c>
      <c r="C25" s="333"/>
      <c r="D25" s="333"/>
      <c r="E25" s="333"/>
      <c r="F25" s="333"/>
      <c r="G25" s="201">
        <f>+INDEX(DataEx!$1:$1048576,MATCH('2014'!$A25,DataEx!$D:$D,0),MATCH('2014'!G$6,DataEx!$7:$7,0))</f>
        <v>987210.26</v>
      </c>
      <c r="H25" s="201">
        <f>+INDEX(DataEx!$1:$1048576,MATCH('2014'!$A25,DataEx!$D:$D,0),MATCH('2014'!H$6,DataEx!$7:$7,0))</f>
        <v>2559133.91</v>
      </c>
      <c r="I25" s="201">
        <f>+INDEX(DataEx!$1:$1048576,MATCH('2014'!$A25,DataEx!$D:$D,0),MATCH('2014'!I$6,DataEx!$7:$7,0))</f>
        <v>1026658.4100000001</v>
      </c>
      <c r="J25" s="201">
        <f>+INDEX(DataEx!$1:$1048576,MATCH('2014'!$A25,DataEx!$D:$D,0),MATCH('2014'!J$6,DataEx!$7:$7,0))</f>
        <v>1154845.05</v>
      </c>
      <c r="K25" s="201">
        <f>+INDEX(DataEx!$1:$1048576,MATCH('2014'!$A25,DataEx!$D:$D,0),MATCH('2014'!K$6,DataEx!$7:$7,0))</f>
        <v>1020195.28</v>
      </c>
      <c r="L25" s="201">
        <f>+INDEX(DataEx!$1:$1048576,MATCH('2014'!$A25,DataEx!$D:$D,0),MATCH('2014'!L$6,DataEx!$7:$7,0))</f>
        <v>1227617.2</v>
      </c>
      <c r="M25" s="201">
        <f>+INDEX(DataEx!$1:$1048576,MATCH('2014'!$A25,DataEx!$D:$D,0),MATCH('2014'!M$6,DataEx!$7:$7,0))</f>
        <v>1201295.81</v>
      </c>
      <c r="N25" s="201">
        <f>+INDEX(DataEx!$1:$1048576,MATCH('2014'!$A25,DataEx!$D:$D,0),MATCH('2014'!N$6,DataEx!$7:$7,0))</f>
        <v>1330351.8499999999</v>
      </c>
      <c r="O25" s="201">
        <f>+INDEX(DataEx!$1:$1048576,MATCH('2014'!$A25,DataEx!$D:$D,0),MATCH('2014'!O$6,DataEx!$7:$7,0))</f>
        <v>1239112.8199999998</v>
      </c>
      <c r="P25" s="201">
        <f>+INDEX(DataEx!$1:$1048576,MATCH('2014'!$A25,DataEx!$D:$D,0),MATCH('2014'!P$6,DataEx!$7:$7,0))</f>
        <v>1180240.26</v>
      </c>
      <c r="Q25" s="201">
        <f>+INDEX(DataEx!$1:$1048576,MATCH('2014'!$A25,DataEx!$D:$D,0),MATCH('2014'!Q$6,DataEx!$7:$7,0))</f>
        <v>933354.76</v>
      </c>
      <c r="R25" s="275">
        <f>+INDEX(DataEx!$1:$1048576,MATCH('2014'!$A25,DataEx!$D:$D,0),MATCH('2014'!R$6,DataEx!$7:$7,0))</f>
        <v>1146974.23</v>
      </c>
      <c r="S25" s="273">
        <f t="shared" si="3"/>
        <v>15006989.84</v>
      </c>
      <c r="T25" s="274">
        <f t="shared" si="4"/>
        <v>4.4226650713370804E-3</v>
      </c>
    </row>
    <row r="26" spans="1:20">
      <c r="A26" s="176">
        <v>714</v>
      </c>
      <c r="B26" s="332" t="str">
        <f>+VLOOKUP($A26,Master!$D$22:$G$218,4,FALSE)</f>
        <v>Naknade</v>
      </c>
      <c r="C26" s="333"/>
      <c r="D26" s="333"/>
      <c r="E26" s="333"/>
      <c r="F26" s="333"/>
      <c r="G26" s="201">
        <f>+INDEX(DataEx!$1:$1048576,MATCH('2014'!$A26,DataEx!$D:$D,0),MATCH('2014'!G$6,DataEx!$7:$7,0))</f>
        <v>1287580.6800000002</v>
      </c>
      <c r="H26" s="201">
        <f>+INDEX(DataEx!$1:$1048576,MATCH('2014'!$A26,DataEx!$D:$D,0),MATCH('2014'!H$6,DataEx!$7:$7,0))</f>
        <v>715085.05</v>
      </c>
      <c r="I26" s="201">
        <f>+INDEX(DataEx!$1:$1048576,MATCH('2014'!$A26,DataEx!$D:$D,0),MATCH('2014'!I$6,DataEx!$7:$7,0))</f>
        <v>890846.15</v>
      </c>
      <c r="J26" s="201">
        <f>+INDEX(DataEx!$1:$1048576,MATCH('2014'!$A26,DataEx!$D:$D,0),MATCH('2014'!J$6,DataEx!$7:$7,0))</f>
        <v>876230.8</v>
      </c>
      <c r="K26" s="201">
        <f>+INDEX(DataEx!$1:$1048576,MATCH('2014'!$A26,DataEx!$D:$D,0),MATCH('2014'!K$6,DataEx!$7:$7,0))</f>
        <v>1494813.69</v>
      </c>
      <c r="L26" s="201">
        <f>+INDEX(DataEx!$1:$1048576,MATCH('2014'!$A26,DataEx!$D:$D,0),MATCH('2014'!L$6,DataEx!$7:$7,0))</f>
        <v>1663478.84</v>
      </c>
      <c r="M26" s="201">
        <f>+INDEX(DataEx!$1:$1048576,MATCH('2014'!$A26,DataEx!$D:$D,0),MATCH('2014'!M$6,DataEx!$7:$7,0))</f>
        <v>1730168.3699999999</v>
      </c>
      <c r="N26" s="201">
        <f>+INDEX(DataEx!$1:$1048576,MATCH('2014'!$A26,DataEx!$D:$D,0),MATCH('2014'!N$6,DataEx!$7:$7,0))</f>
        <v>1561341.1400000001</v>
      </c>
      <c r="O26" s="201">
        <f>+INDEX(DataEx!$1:$1048576,MATCH('2014'!$A26,DataEx!$D:$D,0),MATCH('2014'!O$6,DataEx!$7:$7,0))</f>
        <v>1413088.9</v>
      </c>
      <c r="P26" s="201">
        <f>+INDEX(DataEx!$1:$1048576,MATCH('2014'!$A26,DataEx!$D:$D,0),MATCH('2014'!P$6,DataEx!$7:$7,0))</f>
        <v>2751386.49</v>
      </c>
      <c r="Q26" s="201">
        <f>+INDEX(DataEx!$1:$1048576,MATCH('2014'!$A26,DataEx!$D:$D,0),MATCH('2014'!Q$6,DataEx!$7:$7,0))</f>
        <v>1144837.4099999999</v>
      </c>
      <c r="R26" s="275">
        <f>+INDEX(DataEx!$1:$1048576,MATCH('2014'!$A26,DataEx!$D:$D,0),MATCH('2014'!R$6,DataEx!$7:$7,0))</f>
        <v>1428133.03</v>
      </c>
      <c r="S26" s="273">
        <f t="shared" si="3"/>
        <v>16956990.550000001</v>
      </c>
      <c r="T26" s="274">
        <f t="shared" si="4"/>
        <v>4.9973439457248244E-3</v>
      </c>
    </row>
    <row r="27" spans="1:20">
      <c r="A27" s="176">
        <v>715</v>
      </c>
      <c r="B27" s="332" t="str">
        <f>+VLOOKUP($A27,Master!$D$22:$G$218,4,FALSE)</f>
        <v>Ostali prihodi</v>
      </c>
      <c r="C27" s="333"/>
      <c r="D27" s="333"/>
      <c r="E27" s="333"/>
      <c r="F27" s="333"/>
      <c r="G27" s="201">
        <f>+INDEX(DataEx!$1:$1048576,MATCH('2014'!$A27,DataEx!$D:$D,0),MATCH('2014'!G$6,DataEx!$7:$7,0))</f>
        <v>2213002.56</v>
      </c>
      <c r="H27" s="201">
        <f>+INDEX(DataEx!$1:$1048576,MATCH('2014'!$A27,DataEx!$D:$D,0),MATCH('2014'!H$6,DataEx!$7:$7,0))</f>
        <v>1442024.72</v>
      </c>
      <c r="I27" s="201">
        <f>+INDEX(DataEx!$1:$1048576,MATCH('2014'!$A27,DataEx!$D:$D,0),MATCH('2014'!I$6,DataEx!$7:$7,0))</f>
        <v>1630424.69</v>
      </c>
      <c r="J27" s="201">
        <f>+INDEX(DataEx!$1:$1048576,MATCH('2014'!$A27,DataEx!$D:$D,0),MATCH('2014'!J$6,DataEx!$7:$7,0))</f>
        <v>2256750.63</v>
      </c>
      <c r="K27" s="201">
        <f>+INDEX(DataEx!$1:$1048576,MATCH('2014'!$A27,DataEx!$D:$D,0),MATCH('2014'!K$6,DataEx!$7:$7,0))</f>
        <v>3037379.71</v>
      </c>
      <c r="L27" s="201">
        <f>+INDEX(DataEx!$1:$1048576,MATCH('2014'!$A27,DataEx!$D:$D,0),MATCH('2014'!L$6,DataEx!$7:$7,0))</f>
        <v>3367439.83</v>
      </c>
      <c r="M27" s="201">
        <f>+INDEX(DataEx!$1:$1048576,MATCH('2014'!$A27,DataEx!$D:$D,0),MATCH('2014'!M$6,DataEx!$7:$7,0))</f>
        <v>2293849.2600000002</v>
      </c>
      <c r="N27" s="201">
        <f>+INDEX(DataEx!$1:$1048576,MATCH('2014'!$A27,DataEx!$D:$D,0),MATCH('2014'!N$6,DataEx!$7:$7,0))</f>
        <v>2870350.6599999997</v>
      </c>
      <c r="O27" s="201">
        <f>+INDEX(DataEx!$1:$1048576,MATCH('2014'!$A27,DataEx!$D:$D,0),MATCH('2014'!O$6,DataEx!$7:$7,0))</f>
        <v>2413546.9499999997</v>
      </c>
      <c r="P27" s="201">
        <f>+INDEX(DataEx!$1:$1048576,MATCH('2014'!$A27,DataEx!$D:$D,0),MATCH('2014'!P$6,DataEx!$7:$7,0))</f>
        <v>2082889.32</v>
      </c>
      <c r="Q27" s="201">
        <f>+INDEX(DataEx!$1:$1048576,MATCH('2014'!$A27,DataEx!$D:$D,0),MATCH('2014'!Q$6,DataEx!$7:$7,0))</f>
        <v>1707765.33</v>
      </c>
      <c r="R27" s="275">
        <f>+INDEX(DataEx!$1:$1048576,MATCH('2014'!$A27,DataEx!$D:$D,0),MATCH('2014'!R$6,DataEx!$7:$7,0))</f>
        <v>4214617.99</v>
      </c>
      <c r="S27" s="273">
        <f t="shared" si="3"/>
        <v>29530041.649999999</v>
      </c>
      <c r="T27" s="274">
        <f t="shared" si="4"/>
        <v>8.7027102139081748E-3</v>
      </c>
    </row>
    <row r="28" spans="1:20">
      <c r="A28" s="176">
        <v>73</v>
      </c>
      <c r="B28" s="332" t="str">
        <f>+VLOOKUP($A28,Master!$D$22:$G$218,4,FALSE)</f>
        <v>Primici od otplate kredita i sredstva prenesena iz prethodne godine</v>
      </c>
      <c r="C28" s="333"/>
      <c r="D28" s="333"/>
      <c r="E28" s="333"/>
      <c r="F28" s="333"/>
      <c r="G28" s="201">
        <f>+INDEX(DataEx!$1:$1048576,MATCH('2014'!$A28,DataEx!$D:$D,0),MATCH('2014'!G$6,DataEx!$7:$7,0))</f>
        <v>145969.23000000001</v>
      </c>
      <c r="H28" s="201">
        <f>+INDEX(DataEx!$1:$1048576,MATCH('2014'!$A28,DataEx!$D:$D,0),MATCH('2014'!H$6,DataEx!$7:$7,0))</f>
        <v>107462.68</v>
      </c>
      <c r="I28" s="201">
        <f>+INDEX(DataEx!$1:$1048576,MATCH('2014'!$A28,DataEx!$D:$D,0),MATCH('2014'!I$6,DataEx!$7:$7,0))</f>
        <v>292731.87</v>
      </c>
      <c r="J28" s="201">
        <f>+INDEX(DataEx!$1:$1048576,MATCH('2014'!$A28,DataEx!$D:$D,0),MATCH('2014'!J$6,DataEx!$7:$7,0))</f>
        <v>369726.11</v>
      </c>
      <c r="K28" s="201">
        <f>+INDEX(DataEx!$1:$1048576,MATCH('2014'!$A28,DataEx!$D:$D,0),MATCH('2014'!K$6,DataEx!$7:$7,0))</f>
        <v>118088.34</v>
      </c>
      <c r="L28" s="201">
        <f>+INDEX(DataEx!$1:$1048576,MATCH('2014'!$A28,DataEx!$D:$D,0),MATCH('2014'!L$6,DataEx!$7:$7,0))</f>
        <v>988773.85000000009</v>
      </c>
      <c r="M28" s="201">
        <f>+INDEX(DataEx!$1:$1048576,MATCH('2014'!$A28,DataEx!$D:$D,0),MATCH('2014'!M$6,DataEx!$7:$7,0))</f>
        <v>98780.82</v>
      </c>
      <c r="N28" s="201">
        <f>+INDEX(DataEx!$1:$1048576,MATCH('2014'!$A28,DataEx!$D:$D,0),MATCH('2014'!N$6,DataEx!$7:$7,0))</f>
        <v>305044.76</v>
      </c>
      <c r="O28" s="201">
        <f>+INDEX(DataEx!$1:$1048576,MATCH('2014'!$A28,DataEx!$D:$D,0),MATCH('2014'!O$6,DataEx!$7:$7,0))</f>
        <v>476893.98</v>
      </c>
      <c r="P28" s="201">
        <f>+INDEX(DataEx!$1:$1048576,MATCH('2014'!$A28,DataEx!$D:$D,0),MATCH('2014'!P$6,DataEx!$7:$7,0))</f>
        <v>368051.05</v>
      </c>
      <c r="Q28" s="201">
        <f>+INDEX(DataEx!$1:$1048576,MATCH('2014'!$A28,DataEx!$D:$D,0),MATCH('2014'!Q$6,DataEx!$7:$7,0))</f>
        <v>1895040.21</v>
      </c>
      <c r="R28" s="275">
        <f>+INDEX(DataEx!$1:$1048576,MATCH('2014'!$A28,DataEx!$D:$D,0),MATCH('2014'!R$6,DataEx!$7:$7,0))</f>
        <v>2215639.15</v>
      </c>
      <c r="S28" s="273">
        <f t="shared" si="3"/>
        <v>7382202.0500000007</v>
      </c>
      <c r="T28" s="274">
        <f t="shared" si="4"/>
        <v>2.1755866768873615E-3</v>
      </c>
    </row>
    <row r="29" spans="1:20" ht="13.5" thickBot="1">
      <c r="A29" s="176">
        <v>74</v>
      </c>
      <c r="B29" s="334" t="str">
        <f>+VLOOKUP($A29,Master!$D$22:$G$218,4,FALSE)</f>
        <v>Donacije i transferi</v>
      </c>
      <c r="C29" s="335"/>
      <c r="D29" s="335"/>
      <c r="E29" s="335"/>
      <c r="F29" s="335"/>
      <c r="G29" s="201">
        <f>+INDEX(DataEx!$1:$1048576,MATCH('2014'!$A29,DataEx!$D:$D,0),MATCH('2014'!G$6,DataEx!$7:$7,0))</f>
        <v>149764.72</v>
      </c>
      <c r="H29" s="201">
        <f>+INDEX(DataEx!$1:$1048576,MATCH('2014'!$A29,DataEx!$D:$D,0),MATCH('2014'!H$6,DataEx!$7:$7,0))</f>
        <v>724986.19</v>
      </c>
      <c r="I29" s="201">
        <f>+INDEX(DataEx!$1:$1048576,MATCH('2014'!$A29,DataEx!$D:$D,0),MATCH('2014'!I$6,DataEx!$7:$7,0))</f>
        <v>173095.78</v>
      </c>
      <c r="J29" s="201">
        <f>+INDEX(DataEx!$1:$1048576,MATCH('2014'!$A29,DataEx!$D:$D,0),MATCH('2014'!J$6,DataEx!$7:$7,0))</f>
        <v>637220.35</v>
      </c>
      <c r="K29" s="201">
        <f>+INDEX(DataEx!$1:$1048576,MATCH('2014'!$A29,DataEx!$D:$D,0),MATCH('2014'!K$6,DataEx!$7:$7,0))</f>
        <v>295224.23</v>
      </c>
      <c r="L29" s="201">
        <f>+INDEX(DataEx!$1:$1048576,MATCH('2014'!$A29,DataEx!$D:$D,0),MATCH('2014'!L$6,DataEx!$7:$7,0))</f>
        <v>145661.5</v>
      </c>
      <c r="M29" s="201">
        <f>+INDEX(DataEx!$1:$1048576,MATCH('2014'!$A29,DataEx!$D:$D,0),MATCH('2014'!M$6,DataEx!$7:$7,0))</f>
        <v>289870.69</v>
      </c>
      <c r="N29" s="201">
        <f>+INDEX(DataEx!$1:$1048576,MATCH('2014'!$A29,DataEx!$D:$D,0),MATCH('2014'!N$6,DataEx!$7:$7,0))</f>
        <v>331260.12</v>
      </c>
      <c r="O29" s="201">
        <f>+INDEX(DataEx!$1:$1048576,MATCH('2014'!$A29,DataEx!$D:$D,0),MATCH('2014'!O$6,DataEx!$7:$7,0))</f>
        <v>407300.13</v>
      </c>
      <c r="P29" s="201">
        <f>+INDEX(DataEx!$1:$1048576,MATCH('2014'!$A29,DataEx!$D:$D,0),MATCH('2014'!P$6,DataEx!$7:$7,0))</f>
        <v>306869.74</v>
      </c>
      <c r="Q29" s="201">
        <f>+INDEX(DataEx!$1:$1048576,MATCH('2014'!$A29,DataEx!$D:$D,0),MATCH('2014'!Q$6,DataEx!$7:$7,0))</f>
        <v>985123.3</v>
      </c>
      <c r="R29" s="275">
        <f>+INDEX(DataEx!$1:$1048576,MATCH('2014'!$A29,DataEx!$D:$D,0),MATCH('2014'!R$6,DataEx!$7:$7,0))</f>
        <v>1023748.68</v>
      </c>
      <c r="S29" s="276">
        <f t="shared" si="3"/>
        <v>5470125.4299999997</v>
      </c>
      <c r="T29" s="277">
        <f t="shared" si="4"/>
        <v>1.612084297585806E-3</v>
      </c>
    </row>
    <row r="30" spans="1:20" ht="13.5" thickBot="1">
      <c r="A30" s="176">
        <v>4</v>
      </c>
      <c r="B30" s="320" t="str">
        <f>+VLOOKUP($A30,Master!$D$22:$G$218,4,FALSE)</f>
        <v>Budžetki izdaci</v>
      </c>
      <c r="C30" s="321"/>
      <c r="D30" s="321"/>
      <c r="E30" s="321"/>
      <c r="F30" s="321"/>
      <c r="G30" s="177">
        <f>+G32+G43+G49+SUM(G50:G54)</f>
        <v>97859295.059999973</v>
      </c>
      <c r="H30" s="177">
        <f t="shared" ref="H30:R30" si="5">+H32+H43+H49+SUM(H50:H54)</f>
        <v>90550649.290000007</v>
      </c>
      <c r="I30" s="177">
        <f t="shared" si="5"/>
        <v>117729573.00999999</v>
      </c>
      <c r="J30" s="177">
        <f t="shared" si="5"/>
        <v>124043198.86</v>
      </c>
      <c r="K30" s="177">
        <f t="shared" si="5"/>
        <v>107595604.50000003</v>
      </c>
      <c r="L30" s="177">
        <f t="shared" si="5"/>
        <v>115296102.46000004</v>
      </c>
      <c r="M30" s="177">
        <f t="shared" si="5"/>
        <v>118217871.01000002</v>
      </c>
      <c r="N30" s="177">
        <f t="shared" si="5"/>
        <v>116092443.61000001</v>
      </c>
      <c r="O30" s="177">
        <f t="shared" si="5"/>
        <v>122089639.22999999</v>
      </c>
      <c r="P30" s="177">
        <f t="shared" si="5"/>
        <v>159647344.19</v>
      </c>
      <c r="Q30" s="177">
        <f t="shared" si="5"/>
        <v>111384242.39999999</v>
      </c>
      <c r="R30" s="177">
        <f t="shared" si="5"/>
        <v>173918629.21999994</v>
      </c>
      <c r="S30" s="278">
        <f t="shared" si="3"/>
        <v>1454424592.8400002</v>
      </c>
      <c r="T30" s="279">
        <f t="shared" si="4"/>
        <v>0.42862911977870194</v>
      </c>
    </row>
    <row r="31" spans="1:20" ht="13.5" thickBot="1">
      <c r="A31" s="176">
        <v>41</v>
      </c>
      <c r="B31" s="336" t="str">
        <f>+VLOOKUP($A31,Master!$D$22:$G$218,4,FALSE)</f>
        <v>Tekući izdaci</v>
      </c>
      <c r="C31" s="337"/>
      <c r="D31" s="337"/>
      <c r="E31" s="337"/>
      <c r="F31" s="337"/>
      <c r="G31" s="207">
        <f>+G30-G50</f>
        <v>96198313.37999998</v>
      </c>
      <c r="H31" s="207">
        <f t="shared" ref="H31:R31" si="6">+H30-H50</f>
        <v>89844074.810000002</v>
      </c>
      <c r="I31" s="207">
        <f t="shared" si="6"/>
        <v>111528924.38</v>
      </c>
      <c r="J31" s="207">
        <f t="shared" si="6"/>
        <v>120941461.75</v>
      </c>
      <c r="K31" s="207">
        <f t="shared" si="6"/>
        <v>101511017.93000004</v>
      </c>
      <c r="L31" s="207">
        <f t="shared" si="6"/>
        <v>109314945.96000004</v>
      </c>
      <c r="M31" s="207">
        <f t="shared" si="6"/>
        <v>112348745.44000001</v>
      </c>
      <c r="N31" s="207">
        <f t="shared" si="6"/>
        <v>108599929.77000001</v>
      </c>
      <c r="O31" s="207">
        <f t="shared" si="6"/>
        <v>117379040.32999998</v>
      </c>
      <c r="P31" s="207">
        <f t="shared" si="6"/>
        <v>150473945.19</v>
      </c>
      <c r="Q31" s="207">
        <f t="shared" si="6"/>
        <v>105198252.61999999</v>
      </c>
      <c r="R31" s="207">
        <f t="shared" si="6"/>
        <v>155933566.94999993</v>
      </c>
      <c r="S31" s="280">
        <f t="shared" si="3"/>
        <v>1379272218.5099998</v>
      </c>
      <c r="T31" s="281">
        <f t="shared" si="4"/>
        <v>0.40648118841331748</v>
      </c>
    </row>
    <row r="32" spans="1:20">
      <c r="A32" s="176">
        <v>40</v>
      </c>
      <c r="B32" s="338" t="str">
        <f>+VLOOKUP($A32,Master!$D$22:$G$218,4,FALSE)</f>
        <v>Tekući budžetski izdaci</v>
      </c>
      <c r="C32" s="339"/>
      <c r="D32" s="339"/>
      <c r="E32" s="339"/>
      <c r="F32" s="339"/>
      <c r="G32" s="213">
        <f>+SUM(G33:G42)</f>
        <v>42216035.849999994</v>
      </c>
      <c r="H32" s="213">
        <f t="shared" ref="H32:R32" si="7">+SUM(H33:H42)</f>
        <v>41130298.030000016</v>
      </c>
      <c r="I32" s="213">
        <f t="shared" si="7"/>
        <v>49493169.750000015</v>
      </c>
      <c r="J32" s="213">
        <f t="shared" si="7"/>
        <v>70051323.610000014</v>
      </c>
      <c r="K32" s="213">
        <f t="shared" si="7"/>
        <v>51516751.940000005</v>
      </c>
      <c r="L32" s="213">
        <f t="shared" si="7"/>
        <v>49625821.550000019</v>
      </c>
      <c r="M32" s="213">
        <f t="shared" si="7"/>
        <v>50767489.420000017</v>
      </c>
      <c r="N32" s="213">
        <f t="shared" si="7"/>
        <v>49252371.980000004</v>
      </c>
      <c r="O32" s="213">
        <f t="shared" si="7"/>
        <v>61638074.43</v>
      </c>
      <c r="P32" s="213">
        <f t="shared" si="7"/>
        <v>93391867.109999985</v>
      </c>
      <c r="Q32" s="213">
        <f t="shared" si="7"/>
        <v>52952569</v>
      </c>
      <c r="R32" s="282">
        <f t="shared" si="7"/>
        <v>79489436.039999947</v>
      </c>
      <c r="S32" s="268">
        <f t="shared" si="3"/>
        <v>691525208.71000004</v>
      </c>
      <c r="T32" s="269">
        <f t="shared" si="4"/>
        <v>0.20379732505441622</v>
      </c>
    </row>
    <row r="33" spans="1:20">
      <c r="A33" s="176">
        <v>411</v>
      </c>
      <c r="B33" s="324" t="str">
        <f>+VLOOKUP($A33,Master!$D$22:$G$218,4,FALSE)</f>
        <v>Bruto zarade i doprinosi na teret poslodavca</v>
      </c>
      <c r="C33" s="325"/>
      <c r="D33" s="325"/>
      <c r="E33" s="325"/>
      <c r="F33" s="325"/>
      <c r="G33" s="189">
        <f>+INDEX(DataEx!$1:$1048576,MATCH('2014'!$A33,DataEx!$D:$D,0),MATCH('2014'!G$6,DataEx!$7:$7,0))</f>
        <v>31746411.439999994</v>
      </c>
      <c r="H33" s="189">
        <f>+INDEX(DataEx!$1:$1048576,MATCH('2014'!$A33,DataEx!$D:$D,0),MATCH('2014'!H$6,DataEx!$7:$7,0))</f>
        <v>31990959.730000015</v>
      </c>
      <c r="I33" s="189">
        <f>+INDEX(DataEx!$1:$1048576,MATCH('2014'!$A33,DataEx!$D:$D,0),MATCH('2014'!I$6,DataEx!$7:$7,0))</f>
        <v>28950708.15000001</v>
      </c>
      <c r="J33" s="189">
        <f>+INDEX(DataEx!$1:$1048576,MATCH('2014'!$A33,DataEx!$D:$D,0),MATCH('2014'!J$6,DataEx!$7:$7,0))</f>
        <v>33400618.050000034</v>
      </c>
      <c r="K33" s="189">
        <f>+INDEX(DataEx!$1:$1048576,MATCH('2014'!$A33,DataEx!$D:$D,0),MATCH('2014'!K$6,DataEx!$7:$7,0))</f>
        <v>33991909.009999998</v>
      </c>
      <c r="L33" s="189">
        <f>+INDEX(DataEx!$1:$1048576,MATCH('2014'!$A33,DataEx!$D:$D,0),MATCH('2014'!L$6,DataEx!$7:$7,0))</f>
        <v>29160070.500000026</v>
      </c>
      <c r="M33" s="189">
        <f>+INDEX(DataEx!$1:$1048576,MATCH('2014'!$A33,DataEx!$D:$D,0),MATCH('2014'!M$6,DataEx!$7:$7,0))</f>
        <v>31638711.200000018</v>
      </c>
      <c r="N33" s="189">
        <f>+INDEX(DataEx!$1:$1048576,MATCH('2014'!$A33,DataEx!$D:$D,0),MATCH('2014'!N$6,DataEx!$7:$7,0))</f>
        <v>33567786.790000007</v>
      </c>
      <c r="O33" s="189">
        <f>+INDEX(DataEx!$1:$1048576,MATCH('2014'!$A33,DataEx!$D:$D,0),MATCH('2014'!O$6,DataEx!$7:$7,0))</f>
        <v>32190092.469999995</v>
      </c>
      <c r="P33" s="189">
        <f>+INDEX(DataEx!$1:$1048576,MATCH('2014'!$A33,DataEx!$D:$D,0),MATCH('2014'!P$6,DataEx!$7:$7,0))</f>
        <v>28617014.909999985</v>
      </c>
      <c r="Q33" s="189">
        <f>+INDEX(DataEx!$1:$1048576,MATCH('2014'!$A33,DataEx!$D:$D,0),MATCH('2014'!Q$6,DataEx!$7:$7,0))</f>
        <v>36527138.559999987</v>
      </c>
      <c r="R33" s="189">
        <f>+INDEX(DataEx!$1:$1048576,MATCH('2014'!$A33,DataEx!$D:$D,0),MATCH('2014'!R$6,DataEx!$7:$7,0))</f>
        <v>35561795.230000004</v>
      </c>
      <c r="S33" s="270">
        <f t="shared" si="3"/>
        <v>387343216.04000008</v>
      </c>
      <c r="T33" s="271">
        <f t="shared" si="4"/>
        <v>0.11415276017801856</v>
      </c>
    </row>
    <row r="34" spans="1:20">
      <c r="A34" s="176">
        <v>412</v>
      </c>
      <c r="B34" s="324" t="str">
        <f>+VLOOKUP($A34,Master!$D$22:$G$218,4,FALSE)</f>
        <v>Ostala lična primanja</v>
      </c>
      <c r="C34" s="325"/>
      <c r="D34" s="325"/>
      <c r="E34" s="325"/>
      <c r="F34" s="325"/>
      <c r="G34" s="189">
        <f>+INDEX(DataEx!$1:$1048576,MATCH('2014'!$A34,DataEx!$D:$D,0),MATCH('2014'!G$6,DataEx!$7:$7,0))</f>
        <v>439879.61999999988</v>
      </c>
      <c r="H34" s="189">
        <f>+INDEX(DataEx!$1:$1048576,MATCH('2014'!$A34,DataEx!$D:$D,0),MATCH('2014'!H$6,DataEx!$7:$7,0))</f>
        <v>458274.3799999996</v>
      </c>
      <c r="I34" s="189">
        <f>+INDEX(DataEx!$1:$1048576,MATCH('2014'!$A34,DataEx!$D:$D,0),MATCH('2014'!I$6,DataEx!$7:$7,0))</f>
        <v>1312845.2299999986</v>
      </c>
      <c r="J34" s="189">
        <f>+INDEX(DataEx!$1:$1048576,MATCH('2014'!$A34,DataEx!$D:$D,0),MATCH('2014'!J$6,DataEx!$7:$7,0))</f>
        <v>817179.90999999957</v>
      </c>
      <c r="K34" s="189">
        <f>+INDEX(DataEx!$1:$1048576,MATCH('2014'!$A34,DataEx!$D:$D,0),MATCH('2014'!K$6,DataEx!$7:$7,0))</f>
        <v>624959.39999999921</v>
      </c>
      <c r="L34" s="189">
        <f>+INDEX(DataEx!$1:$1048576,MATCH('2014'!$A34,DataEx!$D:$D,0),MATCH('2014'!L$6,DataEx!$7:$7,0))</f>
        <v>907125.79999999935</v>
      </c>
      <c r="M34" s="189">
        <f>+INDEX(DataEx!$1:$1048576,MATCH('2014'!$A34,DataEx!$D:$D,0),MATCH('2014'!M$6,DataEx!$7:$7,0))</f>
        <v>1035451.5999999981</v>
      </c>
      <c r="N34" s="189">
        <f>+INDEX(DataEx!$1:$1048576,MATCH('2014'!$A34,DataEx!$D:$D,0),MATCH('2014'!N$6,DataEx!$7:$7,0))</f>
        <v>804790.15999999922</v>
      </c>
      <c r="O34" s="189">
        <f>+INDEX(DataEx!$1:$1048576,MATCH('2014'!$A34,DataEx!$D:$D,0),MATCH('2014'!O$6,DataEx!$7:$7,0))</f>
        <v>843122.86999999988</v>
      </c>
      <c r="P34" s="189">
        <f>+INDEX(DataEx!$1:$1048576,MATCH('2014'!$A34,DataEx!$D:$D,0),MATCH('2014'!P$6,DataEx!$7:$7,0))</f>
        <v>1264399.8800000008</v>
      </c>
      <c r="Q34" s="189">
        <f>+INDEX(DataEx!$1:$1048576,MATCH('2014'!$A34,DataEx!$D:$D,0),MATCH('2014'!Q$6,DataEx!$7:$7,0))</f>
        <v>892455.30999999994</v>
      </c>
      <c r="R34" s="189">
        <f>+INDEX(DataEx!$1:$1048576,MATCH('2014'!$A34,DataEx!$D:$D,0),MATCH('2014'!R$6,DataEx!$7:$7,0))</f>
        <v>2425531.3999999957</v>
      </c>
      <c r="S34" s="270">
        <f t="shared" si="3"/>
        <v>11826015.559999991</v>
      </c>
      <c r="T34" s="271">
        <f t="shared" si="4"/>
        <v>3.4852096594942977E-3</v>
      </c>
    </row>
    <row r="35" spans="1:20">
      <c r="A35" s="176">
        <v>413</v>
      </c>
      <c r="B35" s="324" t="str">
        <f>+VLOOKUP($A35,Master!$D$22:$G$218,4,FALSE)</f>
        <v>Rashodi za materijal</v>
      </c>
      <c r="C35" s="325"/>
      <c r="D35" s="325"/>
      <c r="E35" s="325"/>
      <c r="F35" s="325"/>
      <c r="G35" s="189">
        <f>+INDEX(DataEx!$1:$1048576,MATCH('2014'!$A35,DataEx!$D:$D,0),MATCH('2014'!G$6,DataEx!$7:$7,0))</f>
        <v>1654244.6599999997</v>
      </c>
      <c r="H35" s="189">
        <f>+INDEX(DataEx!$1:$1048576,MATCH('2014'!$A35,DataEx!$D:$D,0),MATCH('2014'!H$6,DataEx!$7:$7,0))</f>
        <v>1756878.32</v>
      </c>
      <c r="I35" s="189">
        <f>+INDEX(DataEx!$1:$1048576,MATCH('2014'!$A35,DataEx!$D:$D,0),MATCH('2014'!I$6,DataEx!$7:$7,0))</f>
        <v>2361059.9200000004</v>
      </c>
      <c r="J35" s="189">
        <f>+INDEX(DataEx!$1:$1048576,MATCH('2014'!$A35,DataEx!$D:$D,0),MATCH('2014'!J$6,DataEx!$7:$7,0))</f>
        <v>1598969.7499999995</v>
      </c>
      <c r="K35" s="189">
        <f>+INDEX(DataEx!$1:$1048576,MATCH('2014'!$A35,DataEx!$D:$D,0),MATCH('2014'!K$6,DataEx!$7:$7,0))</f>
        <v>1736657.1300000001</v>
      </c>
      <c r="L35" s="189">
        <f>+INDEX(DataEx!$1:$1048576,MATCH('2014'!$A35,DataEx!$D:$D,0),MATCH('2014'!L$6,DataEx!$7:$7,0))</f>
        <v>2742207.45</v>
      </c>
      <c r="M35" s="189">
        <f>+INDEX(DataEx!$1:$1048576,MATCH('2014'!$A35,DataEx!$D:$D,0),MATCH('2014'!M$6,DataEx!$7:$7,0))</f>
        <v>1644397.4700000009</v>
      </c>
      <c r="N35" s="189">
        <f>+INDEX(DataEx!$1:$1048576,MATCH('2014'!$A35,DataEx!$D:$D,0),MATCH('2014'!N$6,DataEx!$7:$7,0))</f>
        <v>1795823.8599999996</v>
      </c>
      <c r="O35" s="189">
        <f>+INDEX(DataEx!$1:$1048576,MATCH('2014'!$A35,DataEx!$D:$D,0),MATCH('2014'!O$6,DataEx!$7:$7,0))</f>
        <v>1934935.9600000004</v>
      </c>
      <c r="P35" s="189">
        <f>+INDEX(DataEx!$1:$1048576,MATCH('2014'!$A35,DataEx!$D:$D,0),MATCH('2014'!P$6,DataEx!$7:$7,0))</f>
        <v>1997456.8600000003</v>
      </c>
      <c r="Q35" s="189">
        <f>+INDEX(DataEx!$1:$1048576,MATCH('2014'!$A35,DataEx!$D:$D,0),MATCH('2014'!Q$6,DataEx!$7:$7,0))</f>
        <v>2609608.1299999994</v>
      </c>
      <c r="R35" s="189">
        <f>+INDEX(DataEx!$1:$1048576,MATCH('2014'!$A35,DataEx!$D:$D,0),MATCH('2014'!R$6,DataEx!$7:$7,0))</f>
        <v>6753045.8400000036</v>
      </c>
      <c r="S35" s="270">
        <f t="shared" si="3"/>
        <v>28585285.350000001</v>
      </c>
      <c r="T35" s="271">
        <f t="shared" si="4"/>
        <v>8.4242839116660962E-3</v>
      </c>
    </row>
    <row r="36" spans="1:20">
      <c r="A36" s="176">
        <v>414</v>
      </c>
      <c r="B36" s="324" t="str">
        <f>+VLOOKUP($A36,Master!$D$22:$G$218,4,FALSE)</f>
        <v>Rashodi za usluge</v>
      </c>
      <c r="C36" s="325"/>
      <c r="D36" s="325"/>
      <c r="E36" s="325"/>
      <c r="F36" s="325"/>
      <c r="G36" s="189">
        <f>+INDEX(DataEx!$1:$1048576,MATCH('2014'!$A36,DataEx!$D:$D,0),MATCH('2014'!G$6,DataEx!$7:$7,0))</f>
        <v>1469717.6599999995</v>
      </c>
      <c r="H36" s="189">
        <f>+INDEX(DataEx!$1:$1048576,MATCH('2014'!$A36,DataEx!$D:$D,0),MATCH('2014'!H$6,DataEx!$7:$7,0))</f>
        <v>2666787.4400000018</v>
      </c>
      <c r="I36" s="189">
        <f>+INDEX(DataEx!$1:$1048576,MATCH('2014'!$A36,DataEx!$D:$D,0),MATCH('2014'!I$6,DataEx!$7:$7,0))</f>
        <v>4045459.9400000055</v>
      </c>
      <c r="J36" s="189">
        <f>+INDEX(DataEx!$1:$1048576,MATCH('2014'!$A36,DataEx!$D:$D,0),MATCH('2014'!J$6,DataEx!$7:$7,0))</f>
        <v>3646674.5000000028</v>
      </c>
      <c r="K36" s="189">
        <f>+INDEX(DataEx!$1:$1048576,MATCH('2014'!$A36,DataEx!$D:$D,0),MATCH('2014'!K$6,DataEx!$7:$7,0))</f>
        <v>4539346.7700000033</v>
      </c>
      <c r="L36" s="189">
        <f>+INDEX(DataEx!$1:$1048576,MATCH('2014'!$A36,DataEx!$D:$D,0),MATCH('2014'!L$6,DataEx!$7:$7,0))</f>
        <v>3875089.3900000062</v>
      </c>
      <c r="M36" s="189">
        <f>+INDEX(DataEx!$1:$1048576,MATCH('2014'!$A36,DataEx!$D:$D,0),MATCH('2014'!M$6,DataEx!$7:$7,0))</f>
        <v>4316636.1600000039</v>
      </c>
      <c r="N36" s="189">
        <f>+INDEX(DataEx!$1:$1048576,MATCH('2014'!$A36,DataEx!$D:$D,0),MATCH('2014'!N$6,DataEx!$7:$7,0))</f>
        <v>4147376.0900000054</v>
      </c>
      <c r="O36" s="189">
        <f>+INDEX(DataEx!$1:$1048576,MATCH('2014'!$A36,DataEx!$D:$D,0),MATCH('2014'!O$6,DataEx!$7:$7,0))</f>
        <v>3358091.4400000013</v>
      </c>
      <c r="P36" s="189">
        <f>+INDEX(DataEx!$1:$1048576,MATCH('2014'!$A36,DataEx!$D:$D,0),MATCH('2014'!P$6,DataEx!$7:$7,0))</f>
        <v>6691301.8300000075</v>
      </c>
      <c r="Q36" s="189">
        <f>+INDEX(DataEx!$1:$1048576,MATCH('2014'!$A36,DataEx!$D:$D,0),MATCH('2014'!Q$6,DataEx!$7:$7,0))</f>
        <v>3749089.27</v>
      </c>
      <c r="R36" s="189">
        <f>+INDEX(DataEx!$1:$1048576,MATCH('2014'!$A36,DataEx!$D:$D,0),MATCH('2014'!R$6,DataEx!$7:$7,0))</f>
        <v>9401300.1599999405</v>
      </c>
      <c r="S36" s="270">
        <f t="shared" si="3"/>
        <v>51906870.649999976</v>
      </c>
      <c r="T36" s="271">
        <f t="shared" si="4"/>
        <v>1.5297318531813356E-2</v>
      </c>
    </row>
    <row r="37" spans="1:20">
      <c r="A37" s="176">
        <v>415</v>
      </c>
      <c r="B37" s="324" t="str">
        <f>+VLOOKUP($A37,Master!$D$22:$G$218,4,FALSE)</f>
        <v>Rashodi za tekuće održavanje</v>
      </c>
      <c r="C37" s="325"/>
      <c r="D37" s="325"/>
      <c r="E37" s="325"/>
      <c r="F37" s="325"/>
      <c r="G37" s="189">
        <f>+INDEX(DataEx!$1:$1048576,MATCH('2014'!$A37,DataEx!$D:$D,0),MATCH('2014'!G$6,DataEx!$7:$7,0))</f>
        <v>639522.21</v>
      </c>
      <c r="H37" s="189">
        <f>+INDEX(DataEx!$1:$1048576,MATCH('2014'!$A37,DataEx!$D:$D,0),MATCH('2014'!H$6,DataEx!$7:$7,0))</f>
        <v>185129.93999999994</v>
      </c>
      <c r="I37" s="189">
        <f>+INDEX(DataEx!$1:$1048576,MATCH('2014'!$A37,DataEx!$D:$D,0),MATCH('2014'!I$6,DataEx!$7:$7,0))</f>
        <v>1189329.8499999999</v>
      </c>
      <c r="J37" s="189">
        <f>+INDEX(DataEx!$1:$1048576,MATCH('2014'!$A37,DataEx!$D:$D,0),MATCH('2014'!J$6,DataEx!$7:$7,0))</f>
        <v>2186869.6</v>
      </c>
      <c r="K37" s="189">
        <f>+INDEX(DataEx!$1:$1048576,MATCH('2014'!$A37,DataEx!$D:$D,0),MATCH('2014'!K$6,DataEx!$7:$7,0))</f>
        <v>2500201.56</v>
      </c>
      <c r="L37" s="189">
        <f>+INDEX(DataEx!$1:$1048576,MATCH('2014'!$A37,DataEx!$D:$D,0),MATCH('2014'!L$6,DataEx!$7:$7,0))</f>
        <v>1421763.2600000002</v>
      </c>
      <c r="M37" s="189">
        <f>+INDEX(DataEx!$1:$1048576,MATCH('2014'!$A37,DataEx!$D:$D,0),MATCH('2014'!M$6,DataEx!$7:$7,0))</f>
        <v>1944244.05</v>
      </c>
      <c r="N37" s="189">
        <f>+INDEX(DataEx!$1:$1048576,MATCH('2014'!$A37,DataEx!$D:$D,0),MATCH('2014'!N$6,DataEx!$7:$7,0))</f>
        <v>1888022.9799999997</v>
      </c>
      <c r="O37" s="189">
        <f>+INDEX(DataEx!$1:$1048576,MATCH('2014'!$A37,DataEx!$D:$D,0),MATCH('2014'!O$6,DataEx!$7:$7,0))</f>
        <v>2165109.09</v>
      </c>
      <c r="P37" s="189">
        <f>+INDEX(DataEx!$1:$1048576,MATCH('2014'!$A37,DataEx!$D:$D,0),MATCH('2014'!P$6,DataEx!$7:$7,0))</f>
        <v>2645946.2399999998</v>
      </c>
      <c r="Q37" s="189">
        <f>+INDEX(DataEx!$1:$1048576,MATCH('2014'!$A37,DataEx!$D:$D,0),MATCH('2014'!Q$6,DataEx!$7:$7,0))</f>
        <v>1134749.9900000002</v>
      </c>
      <c r="R37" s="189">
        <f>+INDEX(DataEx!$1:$1048576,MATCH('2014'!$A37,DataEx!$D:$D,0),MATCH('2014'!R$6,DataEx!$7:$7,0))</f>
        <v>3374454.9999999991</v>
      </c>
      <c r="S37" s="270">
        <f t="shared" si="3"/>
        <v>21275343.770000003</v>
      </c>
      <c r="T37" s="271">
        <f t="shared" si="4"/>
        <v>6.2699929016722762E-3</v>
      </c>
    </row>
    <row r="38" spans="1:20">
      <c r="A38" s="176">
        <v>416</v>
      </c>
      <c r="B38" s="324" t="str">
        <f>+VLOOKUP($A38,Master!$D$22:$G$218,4,FALSE)</f>
        <v>Kamate</v>
      </c>
      <c r="C38" s="325"/>
      <c r="D38" s="325"/>
      <c r="E38" s="325"/>
      <c r="F38" s="325"/>
      <c r="G38" s="189">
        <f>+INDEX(DataEx!$1:$1048576,MATCH('2014'!$A38,DataEx!$D:$D,0),MATCH('2014'!G$6,DataEx!$7:$7,0))</f>
        <v>2311659.59</v>
      </c>
      <c r="H38" s="189">
        <f>+INDEX(DataEx!$1:$1048576,MATCH('2014'!$A38,DataEx!$D:$D,0),MATCH('2014'!H$6,DataEx!$7:$7,0))</f>
        <v>1110012.8900000001</v>
      </c>
      <c r="I38" s="189">
        <f>+INDEX(DataEx!$1:$1048576,MATCH('2014'!$A38,DataEx!$D:$D,0),MATCH('2014'!I$6,DataEx!$7:$7,0))</f>
        <v>4624851.26</v>
      </c>
      <c r="J38" s="189">
        <f>+INDEX(DataEx!$1:$1048576,MATCH('2014'!$A38,DataEx!$D:$D,0),MATCH('2014'!J$6,DataEx!$7:$7,0))</f>
        <v>24662562.759999998</v>
      </c>
      <c r="K38" s="189">
        <f>+INDEX(DataEx!$1:$1048576,MATCH('2014'!$A38,DataEx!$D:$D,0),MATCH('2014'!K$6,DataEx!$7:$7,0))</f>
        <v>4723174.4800000004</v>
      </c>
      <c r="L38" s="189">
        <f>+INDEX(DataEx!$1:$1048576,MATCH('2014'!$A38,DataEx!$D:$D,0),MATCH('2014'!L$6,DataEx!$7:$7,0))</f>
        <v>5612578.3699999992</v>
      </c>
      <c r="M38" s="189">
        <f>+INDEX(DataEx!$1:$1048576,MATCH('2014'!$A38,DataEx!$D:$D,0),MATCH('2014'!M$6,DataEx!$7:$7,0))</f>
        <v>6410905.9299999997</v>
      </c>
      <c r="N38" s="189">
        <f>+INDEX(DataEx!$1:$1048576,MATCH('2014'!$A38,DataEx!$D:$D,0),MATCH('2014'!N$6,DataEx!$7:$7,0))</f>
        <v>1247748.4300000002</v>
      </c>
      <c r="O38" s="189">
        <f>+INDEX(DataEx!$1:$1048576,MATCH('2014'!$A38,DataEx!$D:$D,0),MATCH('2014'!O$6,DataEx!$7:$7,0))</f>
        <v>17459439.960000001</v>
      </c>
      <c r="P38" s="189">
        <f>+INDEX(DataEx!$1:$1048576,MATCH('2014'!$A38,DataEx!$D:$D,0),MATCH('2014'!P$6,DataEx!$7:$7,0))</f>
        <v>588543.66</v>
      </c>
      <c r="Q38" s="189">
        <f>+INDEX(DataEx!$1:$1048576,MATCH('2014'!$A38,DataEx!$D:$D,0),MATCH('2014'!Q$6,DataEx!$7:$7,0))</f>
        <v>554376.06999999995</v>
      </c>
      <c r="R38" s="189">
        <f>+INDEX(DataEx!$1:$1048576,MATCH('2014'!$A38,DataEx!$D:$D,0),MATCH('2014'!R$6,DataEx!$7:$7,0))</f>
        <v>5676117.540000001</v>
      </c>
      <c r="S38" s="270">
        <f t="shared" si="3"/>
        <v>74981970.939999998</v>
      </c>
      <c r="T38" s="271">
        <f t="shared" si="4"/>
        <v>2.2097712292204096E-2</v>
      </c>
    </row>
    <row r="39" spans="1:20">
      <c r="A39" s="176">
        <v>417</v>
      </c>
      <c r="B39" s="324" t="str">
        <f>+VLOOKUP($A39,Master!$D$22:$G$218,4,FALSE)</f>
        <v>Renta</v>
      </c>
      <c r="C39" s="325"/>
      <c r="D39" s="325"/>
      <c r="E39" s="325"/>
      <c r="F39" s="325"/>
      <c r="G39" s="189">
        <f>+INDEX(DataEx!$1:$1048576,MATCH('2014'!$A39,DataEx!$D:$D,0),MATCH('2014'!G$6,DataEx!$7:$7,0))</f>
        <v>940663.68000000028</v>
      </c>
      <c r="H39" s="189">
        <f>+INDEX(DataEx!$1:$1048576,MATCH('2014'!$A39,DataEx!$D:$D,0),MATCH('2014'!H$6,DataEx!$7:$7,0))</f>
        <v>532115.69999999995</v>
      </c>
      <c r="I39" s="189">
        <f>+INDEX(DataEx!$1:$1048576,MATCH('2014'!$A39,DataEx!$D:$D,0),MATCH('2014'!I$6,DataEx!$7:$7,0))</f>
        <v>635952.7300000001</v>
      </c>
      <c r="J39" s="189">
        <f>+INDEX(DataEx!$1:$1048576,MATCH('2014'!$A39,DataEx!$D:$D,0),MATCH('2014'!J$6,DataEx!$7:$7,0))</f>
        <v>682674.54999999993</v>
      </c>
      <c r="K39" s="189">
        <f>+INDEX(DataEx!$1:$1048576,MATCH('2014'!$A39,DataEx!$D:$D,0),MATCH('2014'!K$6,DataEx!$7:$7,0))</f>
        <v>791656.25</v>
      </c>
      <c r="L39" s="189">
        <f>+INDEX(DataEx!$1:$1048576,MATCH('2014'!$A39,DataEx!$D:$D,0),MATCH('2014'!L$6,DataEx!$7:$7,0))</f>
        <v>768899.79999999993</v>
      </c>
      <c r="M39" s="189">
        <f>+INDEX(DataEx!$1:$1048576,MATCH('2014'!$A39,DataEx!$D:$D,0),MATCH('2014'!M$6,DataEx!$7:$7,0))</f>
        <v>704468.67000000016</v>
      </c>
      <c r="N39" s="189">
        <f>+INDEX(DataEx!$1:$1048576,MATCH('2014'!$A39,DataEx!$D:$D,0),MATCH('2014'!N$6,DataEx!$7:$7,0))</f>
        <v>564493.41999999993</v>
      </c>
      <c r="O39" s="189">
        <f>+INDEX(DataEx!$1:$1048576,MATCH('2014'!$A39,DataEx!$D:$D,0),MATCH('2014'!O$6,DataEx!$7:$7,0))</f>
        <v>382571.17999999993</v>
      </c>
      <c r="P39" s="189">
        <f>+INDEX(DataEx!$1:$1048576,MATCH('2014'!$A39,DataEx!$D:$D,0),MATCH('2014'!P$6,DataEx!$7:$7,0))</f>
        <v>878175.46000000008</v>
      </c>
      <c r="Q39" s="189">
        <f>+INDEX(DataEx!$1:$1048576,MATCH('2014'!$A39,DataEx!$D:$D,0),MATCH('2014'!Q$6,DataEx!$7:$7,0))</f>
        <v>526085.07000000007</v>
      </c>
      <c r="R39" s="189">
        <f>+INDEX(DataEx!$1:$1048576,MATCH('2014'!$A39,DataEx!$D:$D,0),MATCH('2014'!R$6,DataEx!$7:$7,0))</f>
        <v>640245.18999999983</v>
      </c>
      <c r="S39" s="270">
        <f t="shared" si="3"/>
        <v>8048001.6999999993</v>
      </c>
      <c r="T39" s="271">
        <f t="shared" si="4"/>
        <v>2.3718024995112172E-3</v>
      </c>
    </row>
    <row r="40" spans="1:20">
      <c r="A40" s="176">
        <v>418</v>
      </c>
      <c r="B40" s="324" t="str">
        <f>+VLOOKUP($A40,Master!$D$22:$G$218,4,FALSE)</f>
        <v>Subvencije</v>
      </c>
      <c r="C40" s="325"/>
      <c r="D40" s="325"/>
      <c r="E40" s="325"/>
      <c r="F40" s="325"/>
      <c r="G40" s="189">
        <f>+INDEX(DataEx!$1:$1048576,MATCH('2014'!$A40,DataEx!$D:$D,0),MATCH('2014'!G$6,DataEx!$7:$7,0))</f>
        <v>2104751.61</v>
      </c>
      <c r="H40" s="189">
        <f>+INDEX(DataEx!$1:$1048576,MATCH('2014'!$A40,DataEx!$D:$D,0),MATCH('2014'!H$6,DataEx!$7:$7,0))</f>
        <v>964053.87</v>
      </c>
      <c r="I40" s="189">
        <f>+INDEX(DataEx!$1:$1048576,MATCH('2014'!$A40,DataEx!$D:$D,0),MATCH('2014'!I$6,DataEx!$7:$7,0))</f>
        <v>3024119.0700000003</v>
      </c>
      <c r="J40" s="189">
        <f>+INDEX(DataEx!$1:$1048576,MATCH('2014'!$A40,DataEx!$D:$D,0),MATCH('2014'!J$6,DataEx!$7:$7,0))</f>
        <v>1097205.76</v>
      </c>
      <c r="K40" s="189">
        <f>+INDEX(DataEx!$1:$1048576,MATCH('2014'!$A40,DataEx!$D:$D,0),MATCH('2014'!K$6,DataEx!$7:$7,0))</f>
        <v>593941.83000000007</v>
      </c>
      <c r="L40" s="189">
        <f>+INDEX(DataEx!$1:$1048576,MATCH('2014'!$A40,DataEx!$D:$D,0),MATCH('2014'!L$6,DataEx!$7:$7,0))</f>
        <v>2276344.9</v>
      </c>
      <c r="M40" s="189">
        <f>+INDEX(DataEx!$1:$1048576,MATCH('2014'!$A40,DataEx!$D:$D,0),MATCH('2014'!M$6,DataEx!$7:$7,0))</f>
        <v>349559.56000000006</v>
      </c>
      <c r="N40" s="189">
        <f>+INDEX(DataEx!$1:$1048576,MATCH('2014'!$A40,DataEx!$D:$D,0),MATCH('2014'!N$6,DataEx!$7:$7,0))</f>
        <v>1341562.3399999999</v>
      </c>
      <c r="O40" s="189">
        <f>+INDEX(DataEx!$1:$1048576,MATCH('2014'!$A40,DataEx!$D:$D,0),MATCH('2014'!O$6,DataEx!$7:$7,0))</f>
        <v>328229.89</v>
      </c>
      <c r="P40" s="189">
        <f>+INDEX(DataEx!$1:$1048576,MATCH('2014'!$A40,DataEx!$D:$D,0),MATCH('2014'!P$6,DataEx!$7:$7,0))</f>
        <v>1158637.43</v>
      </c>
      <c r="Q40" s="189">
        <f>+INDEX(DataEx!$1:$1048576,MATCH('2014'!$A40,DataEx!$D:$D,0),MATCH('2014'!Q$6,DataEx!$7:$7,0))</f>
        <v>606415.77999999991</v>
      </c>
      <c r="R40" s="189">
        <f>+INDEX(DataEx!$1:$1048576,MATCH('2014'!$A40,DataEx!$D:$D,0),MATCH('2014'!R$6,DataEx!$7:$7,0))</f>
        <v>4582041.3</v>
      </c>
      <c r="S40" s="270">
        <f t="shared" si="3"/>
        <v>18426863.34</v>
      </c>
      <c r="T40" s="271">
        <f t="shared" si="4"/>
        <v>5.4305257574639451E-3</v>
      </c>
    </row>
    <row r="41" spans="1:20">
      <c r="A41" s="176">
        <v>419</v>
      </c>
      <c r="B41" s="324" t="str">
        <f>+VLOOKUP($A41,Master!$D$22:$G$218,4,FALSE)</f>
        <v>Ostali izdaci</v>
      </c>
      <c r="C41" s="325"/>
      <c r="D41" s="325"/>
      <c r="E41" s="325"/>
      <c r="F41" s="325"/>
      <c r="G41" s="189">
        <f>+INDEX(DataEx!$1:$1048576,MATCH('2014'!$A41,DataEx!$D:$D,0),MATCH('2014'!G$6,DataEx!$7:$7,0))</f>
        <v>895446.35000000172</v>
      </c>
      <c r="H41" s="189">
        <f>+INDEX(DataEx!$1:$1048576,MATCH('2014'!$A41,DataEx!$D:$D,0),MATCH('2014'!H$6,DataEx!$7:$7,0))</f>
        <v>1098193.1100000003</v>
      </c>
      <c r="I41" s="189">
        <f>+INDEX(DataEx!$1:$1048576,MATCH('2014'!$A41,DataEx!$D:$D,0),MATCH('2014'!I$6,DataEx!$7:$7,0))</f>
        <v>2924489.21</v>
      </c>
      <c r="J41" s="189">
        <f>+INDEX(DataEx!$1:$1048576,MATCH('2014'!$A41,DataEx!$D:$D,0),MATCH('2014'!J$6,DataEx!$7:$7,0))</f>
        <v>1209220.0199999996</v>
      </c>
      <c r="K41" s="189">
        <f>+INDEX(DataEx!$1:$1048576,MATCH('2014'!$A41,DataEx!$D:$D,0),MATCH('2014'!K$6,DataEx!$7:$7,0))</f>
        <v>1380836.0100000007</v>
      </c>
      <c r="L41" s="189">
        <f>+INDEX(DataEx!$1:$1048576,MATCH('2014'!$A41,DataEx!$D:$D,0),MATCH('2014'!L$6,DataEx!$7:$7,0))</f>
        <v>2095342.0500000005</v>
      </c>
      <c r="M41" s="189">
        <f>+INDEX(DataEx!$1:$1048576,MATCH('2014'!$A41,DataEx!$D:$D,0),MATCH('2014'!M$6,DataEx!$7:$7,0))</f>
        <v>1959342.91</v>
      </c>
      <c r="N41" s="189">
        <f>+INDEX(DataEx!$1:$1048576,MATCH('2014'!$A41,DataEx!$D:$D,0),MATCH('2014'!N$6,DataEx!$7:$7,0))</f>
        <v>2009638.3300000005</v>
      </c>
      <c r="O41" s="189">
        <f>+INDEX(DataEx!$1:$1048576,MATCH('2014'!$A41,DataEx!$D:$D,0),MATCH('2014'!O$6,DataEx!$7:$7,0))</f>
        <v>2480108.0599999996</v>
      </c>
      <c r="P41" s="189">
        <f>+INDEX(DataEx!$1:$1048576,MATCH('2014'!$A41,DataEx!$D:$D,0),MATCH('2014'!P$6,DataEx!$7:$7,0))</f>
        <v>2591569.5599999996</v>
      </c>
      <c r="Q41" s="189">
        <f>+INDEX(DataEx!$1:$1048576,MATCH('2014'!$A41,DataEx!$D:$D,0),MATCH('2014'!Q$6,DataEx!$7:$7,0))</f>
        <v>1790553.1799999985</v>
      </c>
      <c r="R41" s="189">
        <f>+INDEX(DataEx!$1:$1048576,MATCH('2014'!$A41,DataEx!$D:$D,0),MATCH('2014'!R$6,DataEx!$7:$7,0))</f>
        <v>4342483.6900000004</v>
      </c>
      <c r="S41" s="270">
        <f t="shared" si="3"/>
        <v>24777222.48</v>
      </c>
      <c r="T41" s="271">
        <f t="shared" si="4"/>
        <v>7.30202109785955E-3</v>
      </c>
    </row>
    <row r="42" spans="1:20">
      <c r="A42" s="176">
        <v>440</v>
      </c>
      <c r="B42" s="324" t="str">
        <f>+VLOOKUP($A42,Master!$D$22:$G$218,4,FALSE)</f>
        <v>Kapitalni izdaci u tekućem budžetu</v>
      </c>
      <c r="C42" s="325"/>
      <c r="D42" s="325"/>
      <c r="E42" s="325"/>
      <c r="F42" s="325"/>
      <c r="G42" s="189">
        <f>+INDEX(DataEx!$1:$1048576,MATCH('2014'!$A42,DataEx!$D:$D,0),MATCH('2014'!G$6,DataEx!$7:$7,0))</f>
        <v>13739.029999999999</v>
      </c>
      <c r="H42" s="189">
        <f>+INDEX(DataEx!$1:$1048576,MATCH('2014'!$A42,DataEx!$D:$D,0),MATCH('2014'!H$6,DataEx!$7:$7,0))</f>
        <v>367892.64999999979</v>
      </c>
      <c r="I42" s="189">
        <f>+INDEX(DataEx!$1:$1048576,MATCH('2014'!$A42,DataEx!$D:$D,0),MATCH('2014'!I$6,DataEx!$7:$7,0))</f>
        <v>424354.38999999996</v>
      </c>
      <c r="J42" s="189">
        <f>+INDEX(DataEx!$1:$1048576,MATCH('2014'!$A42,DataEx!$D:$D,0),MATCH('2014'!J$6,DataEx!$7:$7,0))</f>
        <v>749348.70999999985</v>
      </c>
      <c r="K42" s="189">
        <f>+INDEX(DataEx!$1:$1048576,MATCH('2014'!$A42,DataEx!$D:$D,0),MATCH('2014'!K$6,DataEx!$7:$7,0))</f>
        <v>634069.50000000012</v>
      </c>
      <c r="L42" s="189">
        <f>+INDEX(DataEx!$1:$1048576,MATCH('2014'!$A42,DataEx!$D:$D,0),MATCH('2014'!L$6,DataEx!$7:$7,0))</f>
        <v>766400.02999999991</v>
      </c>
      <c r="M42" s="189">
        <f>+INDEX(DataEx!$1:$1048576,MATCH('2014'!$A42,DataEx!$D:$D,0),MATCH('2014'!M$6,DataEx!$7:$7,0))</f>
        <v>763771.87</v>
      </c>
      <c r="N42" s="189">
        <f>+INDEX(DataEx!$1:$1048576,MATCH('2014'!$A42,DataEx!$D:$D,0),MATCH('2014'!N$6,DataEx!$7:$7,0))</f>
        <v>1885129.5800000003</v>
      </c>
      <c r="O42" s="189">
        <f>+INDEX(DataEx!$1:$1048576,MATCH('2014'!$A42,DataEx!$D:$D,0),MATCH('2014'!O$6,DataEx!$7:$7,0))</f>
        <v>496373.51000000007</v>
      </c>
      <c r="P42" s="189">
        <f>+INDEX(DataEx!$1:$1048576,MATCH('2014'!$A42,DataEx!$D:$D,0),MATCH('2014'!P$6,DataEx!$7:$7,0))</f>
        <v>46958821.280000001</v>
      </c>
      <c r="Q42" s="189">
        <f>+INDEX(DataEx!$1:$1048576,MATCH('2014'!$A42,DataEx!$D:$D,0),MATCH('2014'!Q$6,DataEx!$7:$7,0))</f>
        <v>4562097.6400000006</v>
      </c>
      <c r="R42" s="189">
        <f>+INDEX(DataEx!$1:$1048576,MATCH('2014'!$A42,DataEx!$D:$D,0),MATCH('2014'!R$6,DataEx!$7:$7,0))</f>
        <v>6732420.6899999958</v>
      </c>
      <c r="S42" s="270">
        <f t="shared" si="3"/>
        <v>64354418.879999995</v>
      </c>
      <c r="T42" s="271">
        <f t="shared" si="4"/>
        <v>1.8965698224712835E-2</v>
      </c>
    </row>
    <row r="43" spans="1:20">
      <c r="A43" s="176">
        <v>42</v>
      </c>
      <c r="B43" s="314" t="str">
        <f>+VLOOKUP($A43,Master!$D$22:$G$218,4,FALSE)</f>
        <v>Transferi za socijalnu zaštitu</v>
      </c>
      <c r="C43" s="315"/>
      <c r="D43" s="315"/>
      <c r="E43" s="315"/>
      <c r="F43" s="315"/>
      <c r="G43" s="219">
        <f>+SUM(G44:G48)</f>
        <v>39555878.579999991</v>
      </c>
      <c r="H43" s="219">
        <f t="shared" ref="H43:R43" si="8">+SUM(H44:H48)</f>
        <v>41425187.059999995</v>
      </c>
      <c r="I43" s="219">
        <f t="shared" si="8"/>
        <v>41909906.139999978</v>
      </c>
      <c r="J43" s="219">
        <f t="shared" si="8"/>
        <v>40423629.729999989</v>
      </c>
      <c r="K43" s="219">
        <f t="shared" si="8"/>
        <v>40506895.870000027</v>
      </c>
      <c r="L43" s="219">
        <f t="shared" si="8"/>
        <v>40386120.24000001</v>
      </c>
      <c r="M43" s="219">
        <f t="shared" si="8"/>
        <v>42646776.50999999</v>
      </c>
      <c r="N43" s="219">
        <f t="shared" si="8"/>
        <v>41817476.330000013</v>
      </c>
      <c r="O43" s="219">
        <f t="shared" si="8"/>
        <v>39292859.510000005</v>
      </c>
      <c r="P43" s="219">
        <f t="shared" si="8"/>
        <v>40455528.219999991</v>
      </c>
      <c r="Q43" s="219">
        <f t="shared" si="8"/>
        <v>40886054.279999994</v>
      </c>
      <c r="R43" s="283">
        <f t="shared" si="8"/>
        <v>42841697.649999999</v>
      </c>
      <c r="S43" s="273">
        <f t="shared" si="3"/>
        <v>492148010.11999995</v>
      </c>
      <c r="T43" s="274">
        <f t="shared" si="4"/>
        <v>0.14503946744097826</v>
      </c>
    </row>
    <row r="44" spans="1:20">
      <c r="A44" s="176">
        <v>421</v>
      </c>
      <c r="B44" s="324" t="str">
        <f>+VLOOKUP($A44,Master!$D$22:$G$218,4,FALSE)</f>
        <v>Prava iz oblasti socijalne zaštite</v>
      </c>
      <c r="C44" s="325"/>
      <c r="D44" s="325"/>
      <c r="E44" s="325"/>
      <c r="F44" s="325"/>
      <c r="G44" s="189">
        <f>+INDEX(DataEx!$1:$1048576,MATCH('2014'!$A44,DataEx!$D:$D,0),MATCH('2014'!G$6,DataEx!$7:$7,0))</f>
        <v>5197554.8999999994</v>
      </c>
      <c r="H44" s="189">
        <f>+INDEX(DataEx!$1:$1048576,MATCH('2014'!$A44,DataEx!$D:$D,0),MATCH('2014'!H$6,DataEx!$7:$7,0))</f>
        <v>5250468.459999999</v>
      </c>
      <c r="I44" s="189">
        <f>+INDEX(DataEx!$1:$1048576,MATCH('2014'!$A44,DataEx!$D:$D,0),MATCH('2014'!I$6,DataEx!$7:$7,0))</f>
        <v>4943694.8400000008</v>
      </c>
      <c r="J44" s="189">
        <f>+INDEX(DataEx!$1:$1048576,MATCH('2014'!$A44,DataEx!$D:$D,0),MATCH('2014'!J$6,DataEx!$7:$7,0))</f>
        <v>5048089.1399999997</v>
      </c>
      <c r="K44" s="189">
        <f>+INDEX(DataEx!$1:$1048576,MATCH('2014'!$A44,DataEx!$D:$D,0),MATCH('2014'!K$6,DataEx!$7:$7,0))</f>
        <v>4807265.8800000008</v>
      </c>
      <c r="L44" s="189">
        <f>+INDEX(DataEx!$1:$1048576,MATCH('2014'!$A44,DataEx!$D:$D,0),MATCH('2014'!L$6,DataEx!$7:$7,0))</f>
        <v>5282073.3999999994</v>
      </c>
      <c r="M44" s="189">
        <f>+INDEX(DataEx!$1:$1048576,MATCH('2014'!$A44,DataEx!$D:$D,0),MATCH('2014'!M$6,DataEx!$7:$7,0))</f>
        <v>5431940.5699999994</v>
      </c>
      <c r="N44" s="189">
        <f>+INDEX(DataEx!$1:$1048576,MATCH('2014'!$A44,DataEx!$D:$D,0),MATCH('2014'!N$6,DataEx!$7:$7,0))</f>
        <v>5056103.28</v>
      </c>
      <c r="O44" s="189">
        <f>+INDEX(DataEx!$1:$1048576,MATCH('2014'!$A44,DataEx!$D:$D,0),MATCH('2014'!O$6,DataEx!$7:$7,0))</f>
        <v>5029618.1500000004</v>
      </c>
      <c r="P44" s="189">
        <f>+INDEX(DataEx!$1:$1048576,MATCH('2014'!$A44,DataEx!$D:$D,0),MATCH('2014'!P$6,DataEx!$7:$7,0))</f>
        <v>5059119.72</v>
      </c>
      <c r="Q44" s="189">
        <f>+INDEX(DataEx!$1:$1048576,MATCH('2014'!$A44,DataEx!$D:$D,0),MATCH('2014'!Q$6,DataEx!$7:$7,0))</f>
        <v>5502927.5499999998</v>
      </c>
      <c r="R44" s="189">
        <f>+INDEX(DataEx!$1:$1048576,MATCH('2014'!$A44,DataEx!$D:$D,0),MATCH('2014'!R$6,DataEx!$7:$7,0))</f>
        <v>5256058.13</v>
      </c>
      <c r="S44" s="270">
        <f t="shared" si="3"/>
        <v>61864914.019999996</v>
      </c>
      <c r="T44" s="271">
        <f t="shared" si="4"/>
        <v>1.823202369660068E-2</v>
      </c>
    </row>
    <row r="45" spans="1:20">
      <c r="A45" s="176">
        <v>422</v>
      </c>
      <c r="B45" s="324" t="str">
        <f>+VLOOKUP($A45,Master!$D$22:$G$218,4,FALSE)</f>
        <v>Sredstva za tehnološke viškove</v>
      </c>
      <c r="C45" s="325"/>
      <c r="D45" s="325"/>
      <c r="E45" s="325"/>
      <c r="F45" s="325"/>
      <c r="G45" s="189">
        <f>+INDEX(DataEx!$1:$1048576,MATCH('2014'!$A45,DataEx!$D:$D,0),MATCH('2014'!G$6,DataEx!$7:$7,0))</f>
        <v>631049.96999999986</v>
      </c>
      <c r="H45" s="189">
        <f>+INDEX(DataEx!$1:$1048576,MATCH('2014'!$A45,DataEx!$D:$D,0),MATCH('2014'!H$6,DataEx!$7:$7,0))</f>
        <v>2339008.5</v>
      </c>
      <c r="I45" s="189">
        <f>+INDEX(DataEx!$1:$1048576,MATCH('2014'!$A45,DataEx!$D:$D,0),MATCH('2014'!I$6,DataEx!$7:$7,0))</f>
        <v>3379279.58</v>
      </c>
      <c r="J45" s="189">
        <f>+INDEX(DataEx!$1:$1048576,MATCH('2014'!$A45,DataEx!$D:$D,0),MATCH('2014'!J$6,DataEx!$7:$7,0))</f>
        <v>1009266.9</v>
      </c>
      <c r="K45" s="189">
        <f>+INDEX(DataEx!$1:$1048576,MATCH('2014'!$A45,DataEx!$D:$D,0),MATCH('2014'!K$6,DataEx!$7:$7,0))</f>
        <v>1685588.0299999998</v>
      </c>
      <c r="L45" s="189">
        <f>+INDEX(DataEx!$1:$1048576,MATCH('2014'!$A45,DataEx!$D:$D,0),MATCH('2014'!L$6,DataEx!$7:$7,0))</f>
        <v>985386.37999999989</v>
      </c>
      <c r="M45" s="189">
        <f>+INDEX(DataEx!$1:$1048576,MATCH('2014'!$A45,DataEx!$D:$D,0),MATCH('2014'!M$6,DataEx!$7:$7,0))</f>
        <v>3437238.8899999997</v>
      </c>
      <c r="N45" s="189">
        <f>+INDEX(DataEx!$1:$1048576,MATCH('2014'!$A45,DataEx!$D:$D,0),MATCH('2014'!N$6,DataEx!$7:$7,0))</f>
        <v>2362835.4900000002</v>
      </c>
      <c r="O45" s="189">
        <f>+INDEX(DataEx!$1:$1048576,MATCH('2014'!$A45,DataEx!$D:$D,0),MATCH('2014'!O$6,DataEx!$7:$7,0))</f>
        <v>1222801.96</v>
      </c>
      <c r="P45" s="189">
        <f>+INDEX(DataEx!$1:$1048576,MATCH('2014'!$A45,DataEx!$D:$D,0),MATCH('2014'!P$6,DataEx!$7:$7,0))</f>
        <v>1235836.97</v>
      </c>
      <c r="Q45" s="189">
        <f>+INDEX(DataEx!$1:$1048576,MATCH('2014'!$A45,DataEx!$D:$D,0),MATCH('2014'!Q$6,DataEx!$7:$7,0))</f>
        <v>947096.49</v>
      </c>
      <c r="R45" s="189">
        <f>+INDEX(DataEx!$1:$1048576,MATCH('2014'!$A45,DataEx!$D:$D,0),MATCH('2014'!R$6,DataEx!$7:$7,0))</f>
        <v>3352388.2399999998</v>
      </c>
      <c r="S45" s="270">
        <f t="shared" si="3"/>
        <v>22587777.399999995</v>
      </c>
      <c r="T45" s="271">
        <f t="shared" si="4"/>
        <v>6.6567762896624361E-3</v>
      </c>
    </row>
    <row r="46" spans="1:20">
      <c r="A46" s="176">
        <v>423</v>
      </c>
      <c r="B46" s="324" t="str">
        <f>+VLOOKUP($A46,Master!$D$22:$G$218,4,FALSE)</f>
        <v>Prava iz oblasti penzijskog i invalidskog osiguranja</v>
      </c>
      <c r="C46" s="325"/>
      <c r="D46" s="325"/>
      <c r="E46" s="325"/>
      <c r="F46" s="325"/>
      <c r="G46" s="189">
        <f>+INDEX(DataEx!$1:$1048576,MATCH('2014'!$A46,DataEx!$D:$D,0),MATCH('2014'!G$6,DataEx!$7:$7,0))</f>
        <v>31930605.569999997</v>
      </c>
      <c r="H46" s="189">
        <f>+INDEX(DataEx!$1:$1048576,MATCH('2014'!$A46,DataEx!$D:$D,0),MATCH('2014'!H$6,DataEx!$7:$7,0))</f>
        <v>32322505.829999998</v>
      </c>
      <c r="I46" s="189">
        <f>+INDEX(DataEx!$1:$1048576,MATCH('2014'!$A46,DataEx!$D:$D,0),MATCH('2014'!I$6,DataEx!$7:$7,0))</f>
        <v>32139547.499999978</v>
      </c>
      <c r="J46" s="189">
        <f>+INDEX(DataEx!$1:$1048576,MATCH('2014'!$A46,DataEx!$D:$D,0),MATCH('2014'!J$6,DataEx!$7:$7,0))</f>
        <v>32175533.069999993</v>
      </c>
      <c r="K46" s="189">
        <f>+INDEX(DataEx!$1:$1048576,MATCH('2014'!$A46,DataEx!$D:$D,0),MATCH('2014'!K$6,DataEx!$7:$7,0))</f>
        <v>32122857.830000021</v>
      </c>
      <c r="L46" s="189">
        <f>+INDEX(DataEx!$1:$1048576,MATCH('2014'!$A46,DataEx!$D:$D,0),MATCH('2014'!L$6,DataEx!$7:$7,0))</f>
        <v>32009351.620000005</v>
      </c>
      <c r="M46" s="189">
        <f>+INDEX(DataEx!$1:$1048576,MATCH('2014'!$A46,DataEx!$D:$D,0),MATCH('2014'!M$6,DataEx!$7:$7,0))</f>
        <v>31956410.149999995</v>
      </c>
      <c r="N46" s="189">
        <f>+INDEX(DataEx!$1:$1048576,MATCH('2014'!$A46,DataEx!$D:$D,0),MATCH('2014'!N$6,DataEx!$7:$7,0))</f>
        <v>31961103.480000004</v>
      </c>
      <c r="O46" s="189">
        <f>+INDEX(DataEx!$1:$1048576,MATCH('2014'!$A46,DataEx!$D:$D,0),MATCH('2014'!O$6,DataEx!$7:$7,0))</f>
        <v>31772415.080000002</v>
      </c>
      <c r="P46" s="189">
        <f>+INDEX(DataEx!$1:$1048576,MATCH('2014'!$A46,DataEx!$D:$D,0),MATCH('2014'!P$6,DataEx!$7:$7,0))</f>
        <v>31859689.86999999</v>
      </c>
      <c r="Q46" s="189">
        <f>+INDEX(DataEx!$1:$1048576,MATCH('2014'!$A46,DataEx!$D:$D,0),MATCH('2014'!Q$6,DataEx!$7:$7,0))</f>
        <v>32077660.469999995</v>
      </c>
      <c r="R46" s="189">
        <f>+INDEX(DataEx!$1:$1048576,MATCH('2014'!$A46,DataEx!$D:$D,0),MATCH('2014'!R$6,DataEx!$7:$7,0))</f>
        <v>32063162.379999995</v>
      </c>
      <c r="S46" s="270">
        <f t="shared" si="3"/>
        <v>384390842.84999996</v>
      </c>
      <c r="T46" s="271">
        <f t="shared" si="4"/>
        <v>0.11328267510938193</v>
      </c>
    </row>
    <row r="47" spans="1:20">
      <c r="A47" s="176">
        <v>424</v>
      </c>
      <c r="B47" s="324" t="str">
        <f>+VLOOKUP($A47,Master!$D$22:$G$218,4,FALSE)</f>
        <v>Ostala prava iz oblasti zdravstvene zaštite</v>
      </c>
      <c r="C47" s="325"/>
      <c r="D47" s="325"/>
      <c r="E47" s="325"/>
      <c r="F47" s="325"/>
      <c r="G47" s="189">
        <f>+INDEX(DataEx!$1:$1048576,MATCH('2014'!$A47,DataEx!$D:$D,0),MATCH('2014'!G$6,DataEx!$7:$7,0))</f>
        <v>1293482.7299999997</v>
      </c>
      <c r="H47" s="189">
        <f>+INDEX(DataEx!$1:$1048576,MATCH('2014'!$A47,DataEx!$D:$D,0),MATCH('2014'!H$6,DataEx!$7:$7,0))</f>
        <v>1086849.98</v>
      </c>
      <c r="I47" s="189">
        <f>+INDEX(DataEx!$1:$1048576,MATCH('2014'!$A47,DataEx!$D:$D,0),MATCH('2014'!I$6,DataEx!$7:$7,0))</f>
        <v>818430.35000000021</v>
      </c>
      <c r="J47" s="189">
        <f>+INDEX(DataEx!$1:$1048576,MATCH('2014'!$A47,DataEx!$D:$D,0),MATCH('2014'!J$6,DataEx!$7:$7,0))</f>
        <v>1570673.3899999997</v>
      </c>
      <c r="K47" s="189">
        <f>+INDEX(DataEx!$1:$1048576,MATCH('2014'!$A47,DataEx!$D:$D,0),MATCH('2014'!K$6,DataEx!$7:$7,0))</f>
        <v>1228987.79</v>
      </c>
      <c r="L47" s="189">
        <f>+INDEX(DataEx!$1:$1048576,MATCH('2014'!$A47,DataEx!$D:$D,0),MATCH('2014'!L$6,DataEx!$7:$7,0))</f>
        <v>1337111.7700000003</v>
      </c>
      <c r="M47" s="189">
        <f>+INDEX(DataEx!$1:$1048576,MATCH('2014'!$A47,DataEx!$D:$D,0),MATCH('2014'!M$6,DataEx!$7:$7,0))</f>
        <v>1115187.44</v>
      </c>
      <c r="N47" s="189">
        <f>+INDEX(DataEx!$1:$1048576,MATCH('2014'!$A47,DataEx!$D:$D,0),MATCH('2014'!N$6,DataEx!$7:$7,0))</f>
        <v>1756755.5599999998</v>
      </c>
      <c r="O47" s="189">
        <f>+INDEX(DataEx!$1:$1048576,MATCH('2014'!$A47,DataEx!$D:$D,0),MATCH('2014'!O$6,DataEx!$7:$7,0))</f>
        <v>609320.99</v>
      </c>
      <c r="P47" s="189">
        <f>+INDEX(DataEx!$1:$1048576,MATCH('2014'!$A47,DataEx!$D:$D,0),MATCH('2014'!P$6,DataEx!$7:$7,0))</f>
        <v>1504324.0299999996</v>
      </c>
      <c r="Q47" s="189">
        <f>+INDEX(DataEx!$1:$1048576,MATCH('2014'!$A47,DataEx!$D:$D,0),MATCH('2014'!Q$6,DataEx!$7:$7,0))</f>
        <v>1467582.65</v>
      </c>
      <c r="R47" s="189">
        <f>+INDEX(DataEx!$1:$1048576,MATCH('2014'!$A47,DataEx!$D:$D,0),MATCH('2014'!R$6,DataEx!$7:$7,0))</f>
        <v>1426429.0600000005</v>
      </c>
      <c r="S47" s="270">
        <f t="shared" si="3"/>
        <v>15215135.74</v>
      </c>
      <c r="T47" s="271">
        <f t="shared" si="4"/>
        <v>4.4840071267050622E-3</v>
      </c>
    </row>
    <row r="48" spans="1:20">
      <c r="A48" s="176">
        <v>425</v>
      </c>
      <c r="B48" s="324" t="str">
        <f>+VLOOKUP($A48,Master!$D$22:$G$218,4,FALSE)</f>
        <v>Ostala prava iz zdravstvenog osiguranja</v>
      </c>
      <c r="C48" s="325"/>
      <c r="D48" s="325"/>
      <c r="E48" s="325"/>
      <c r="F48" s="325"/>
      <c r="G48" s="189">
        <f>+INDEX(DataEx!$1:$1048576,MATCH('2014'!$A48,DataEx!$D:$D,0),MATCH('2014'!G$6,DataEx!$7:$7,0))</f>
        <v>503185.41000000003</v>
      </c>
      <c r="H48" s="189">
        <f>+INDEX(DataEx!$1:$1048576,MATCH('2014'!$A48,DataEx!$D:$D,0),MATCH('2014'!H$6,DataEx!$7:$7,0))</f>
        <v>426354.28999999992</v>
      </c>
      <c r="I48" s="189">
        <f>+INDEX(DataEx!$1:$1048576,MATCH('2014'!$A48,DataEx!$D:$D,0),MATCH('2014'!I$6,DataEx!$7:$7,0))</f>
        <v>628953.87</v>
      </c>
      <c r="J48" s="189">
        <f>+INDEX(DataEx!$1:$1048576,MATCH('2014'!$A48,DataEx!$D:$D,0),MATCH('2014'!J$6,DataEx!$7:$7,0))</f>
        <v>620067.23</v>
      </c>
      <c r="K48" s="189">
        <f>+INDEX(DataEx!$1:$1048576,MATCH('2014'!$A48,DataEx!$D:$D,0),MATCH('2014'!K$6,DataEx!$7:$7,0))</f>
        <v>662196.34000000008</v>
      </c>
      <c r="L48" s="189">
        <f>+INDEX(DataEx!$1:$1048576,MATCH('2014'!$A48,DataEx!$D:$D,0),MATCH('2014'!L$6,DataEx!$7:$7,0))</f>
        <v>772197.06999999983</v>
      </c>
      <c r="M48" s="189">
        <f>+INDEX(DataEx!$1:$1048576,MATCH('2014'!$A48,DataEx!$D:$D,0),MATCH('2014'!M$6,DataEx!$7:$7,0))</f>
        <v>705999.46</v>
      </c>
      <c r="N48" s="189">
        <f>+INDEX(DataEx!$1:$1048576,MATCH('2014'!$A48,DataEx!$D:$D,0),MATCH('2014'!N$6,DataEx!$7:$7,0))</f>
        <v>680678.52000000025</v>
      </c>
      <c r="O48" s="189">
        <f>+INDEX(DataEx!$1:$1048576,MATCH('2014'!$A48,DataEx!$D:$D,0),MATCH('2014'!O$6,DataEx!$7:$7,0))</f>
        <v>658703.32999999996</v>
      </c>
      <c r="P48" s="189">
        <f>+INDEX(DataEx!$1:$1048576,MATCH('2014'!$A48,DataEx!$D:$D,0),MATCH('2014'!P$6,DataEx!$7:$7,0))</f>
        <v>796557.62999999977</v>
      </c>
      <c r="Q48" s="189">
        <f>+INDEX(DataEx!$1:$1048576,MATCH('2014'!$A48,DataEx!$D:$D,0),MATCH('2014'!Q$6,DataEx!$7:$7,0))</f>
        <v>890787.12000000023</v>
      </c>
      <c r="R48" s="189">
        <f>+INDEX(DataEx!$1:$1048576,MATCH('2014'!$A48,DataEx!$D:$D,0),MATCH('2014'!R$6,DataEx!$7:$7,0))</f>
        <v>743659.84</v>
      </c>
      <c r="S48" s="270">
        <f t="shared" si="3"/>
        <v>8089340.1100000003</v>
      </c>
      <c r="T48" s="271">
        <f t="shared" si="4"/>
        <v>2.3839852186281654E-3</v>
      </c>
    </row>
    <row r="49" spans="1:20">
      <c r="A49" s="176">
        <v>43</v>
      </c>
      <c r="B49" s="326" t="str">
        <f>+VLOOKUP($A49,Master!$D$22:$G$218,4,FALSE)</f>
        <v xml:space="preserve">Transferi institucijama, pojedincima, nevladinom i javnom sektoru </v>
      </c>
      <c r="C49" s="327"/>
      <c r="D49" s="327"/>
      <c r="E49" s="327"/>
      <c r="F49" s="327"/>
      <c r="G49" s="201">
        <f>+INDEX(DataEx!$1:$1048576,MATCH('2014'!$A49,DataEx!$D:$D,0),MATCH('2014'!G$6,DataEx!$7:$7,0))</f>
        <v>4729453.0199999968</v>
      </c>
      <c r="H49" s="201">
        <f>+INDEX(DataEx!$1:$1048576,MATCH('2014'!$A49,DataEx!$D:$D,0),MATCH('2014'!H$6,DataEx!$7:$7,0))</f>
        <v>3668588.0200000005</v>
      </c>
      <c r="I49" s="201">
        <f>+INDEX(DataEx!$1:$1048576,MATCH('2014'!$A49,DataEx!$D:$D,0),MATCH('2014'!I$6,DataEx!$7:$7,0))</f>
        <v>11943087.780000003</v>
      </c>
      <c r="J49" s="201">
        <f>+INDEX(DataEx!$1:$1048576,MATCH('2014'!$A49,DataEx!$D:$D,0),MATCH('2014'!J$6,DataEx!$7:$7,0))</f>
        <v>8801515.4700000044</v>
      </c>
      <c r="K49" s="201">
        <f>+INDEX(DataEx!$1:$1048576,MATCH('2014'!$A49,DataEx!$D:$D,0),MATCH('2014'!K$6,DataEx!$7:$7,0))</f>
        <v>7959182.730000007</v>
      </c>
      <c r="L49" s="201">
        <f>+INDEX(DataEx!$1:$1048576,MATCH('2014'!$A49,DataEx!$D:$D,0),MATCH('2014'!L$6,DataEx!$7:$7,0))</f>
        <v>8709222.3800000045</v>
      </c>
      <c r="M49" s="201">
        <f>+INDEX(DataEx!$1:$1048576,MATCH('2014'!$A49,DataEx!$D:$D,0),MATCH('2014'!M$6,DataEx!$7:$7,0))</f>
        <v>7344002.3300000019</v>
      </c>
      <c r="N49" s="201">
        <f>+INDEX(DataEx!$1:$1048576,MATCH('2014'!$A49,DataEx!$D:$D,0),MATCH('2014'!N$6,DataEx!$7:$7,0))</f>
        <v>8854476.2599999998</v>
      </c>
      <c r="O49" s="201">
        <f>+INDEX(DataEx!$1:$1048576,MATCH('2014'!$A49,DataEx!$D:$D,0),MATCH('2014'!O$6,DataEx!$7:$7,0))</f>
        <v>7105061.4999999991</v>
      </c>
      <c r="P49" s="201">
        <f>+INDEX(DataEx!$1:$1048576,MATCH('2014'!$A49,DataEx!$D:$D,0),MATCH('2014'!P$6,DataEx!$7:$7,0))</f>
        <v>13729651.66</v>
      </c>
      <c r="Q49" s="201">
        <f>+INDEX(DataEx!$1:$1048576,MATCH('2014'!$A49,DataEx!$D:$D,0),MATCH('2014'!Q$6,DataEx!$7:$7,0))</f>
        <v>4705106.5999999996</v>
      </c>
      <c r="R49" s="275">
        <f>+INDEX(DataEx!$1:$1048576,MATCH('2014'!$A49,DataEx!$D:$D,0),MATCH('2014'!R$6,DataEx!$7:$7,0))</f>
        <v>11500398.329999996</v>
      </c>
      <c r="S49" s="273">
        <f t="shared" si="3"/>
        <v>99049746.079999998</v>
      </c>
      <c r="T49" s="274">
        <f t="shared" si="4"/>
        <v>2.9190654287323946E-2</v>
      </c>
    </row>
    <row r="50" spans="1:20">
      <c r="A50" s="176">
        <v>44</v>
      </c>
      <c r="B50" s="326" t="str">
        <f>+VLOOKUP($A50,Master!$D$22:$G$218,4,FALSE)</f>
        <v>Kapitalni budžet</v>
      </c>
      <c r="C50" s="327"/>
      <c r="D50" s="327"/>
      <c r="E50" s="327"/>
      <c r="F50" s="327"/>
      <c r="G50" s="201">
        <f>+INDEX(DataEx!$1:$1048576,MATCH('2014'!$A50,DataEx!$D:$D,0),MATCH('2014'!G$6,DataEx!$7:$7,0))</f>
        <v>1660981.6799999992</v>
      </c>
      <c r="H50" s="201">
        <f>+INDEX(DataEx!$1:$1048576,MATCH('2014'!$A50,DataEx!$D:$D,0),MATCH('2014'!H$6,DataEx!$7:$7,0))</f>
        <v>706574.4800000001</v>
      </c>
      <c r="I50" s="201">
        <f>+INDEX(DataEx!$1:$1048576,MATCH('2014'!$A50,DataEx!$D:$D,0),MATCH('2014'!I$6,DataEx!$7:$7,0))</f>
        <v>6200648.6300000018</v>
      </c>
      <c r="J50" s="201">
        <f>+INDEX(DataEx!$1:$1048576,MATCH('2014'!$A50,DataEx!$D:$D,0),MATCH('2014'!J$6,DataEx!$7:$7,0))</f>
        <v>3101737.11</v>
      </c>
      <c r="K50" s="201">
        <f>+INDEX(DataEx!$1:$1048576,MATCH('2014'!$A50,DataEx!$D:$D,0),MATCH('2014'!K$6,DataEx!$7:$7,0))</f>
        <v>6084586.5699999984</v>
      </c>
      <c r="L50" s="201">
        <f>+INDEX(DataEx!$1:$1048576,MATCH('2014'!$A50,DataEx!$D:$D,0),MATCH('2014'!L$6,DataEx!$7:$7,0))</f>
        <v>5981156.5000000019</v>
      </c>
      <c r="M50" s="201">
        <f>+INDEX(DataEx!$1:$1048576,MATCH('2014'!$A50,DataEx!$D:$D,0),MATCH('2014'!M$6,DataEx!$7:$7,0))</f>
        <v>5869125.5700000059</v>
      </c>
      <c r="N50" s="201">
        <f>+INDEX(DataEx!$1:$1048576,MATCH('2014'!$A50,DataEx!$D:$D,0),MATCH('2014'!N$6,DataEx!$7:$7,0))</f>
        <v>7492513.8399999971</v>
      </c>
      <c r="O50" s="201">
        <f>+INDEX(DataEx!$1:$1048576,MATCH('2014'!$A50,DataEx!$D:$D,0),MATCH('2014'!O$6,DataEx!$7:$7,0))</f>
        <v>4710598.8999999985</v>
      </c>
      <c r="P50" s="201">
        <f>+INDEX(DataEx!$1:$1048576,MATCH('2014'!$A50,DataEx!$D:$D,0),MATCH('2014'!P$6,DataEx!$7:$7,0))</f>
        <v>9173399.000000013</v>
      </c>
      <c r="Q50" s="201">
        <f>+INDEX(DataEx!$1:$1048576,MATCH('2014'!$A50,DataEx!$D:$D,0),MATCH('2014'!Q$6,DataEx!$7:$7,0))</f>
        <v>6185989.7799999975</v>
      </c>
      <c r="R50" s="201">
        <f>+INDEX(DataEx!$1:$1048576,MATCH('2014'!$A50,DataEx!$D:$D,0),MATCH('2014'!R$6,DataEx!$7:$7,0))</f>
        <v>17985062.270000018</v>
      </c>
      <c r="S50" s="273">
        <f t="shared" si="3"/>
        <v>75152374.330000043</v>
      </c>
      <c r="T50" s="274">
        <f t="shared" si="4"/>
        <v>2.2147931365384371E-2</v>
      </c>
    </row>
    <row r="51" spans="1:20">
      <c r="A51" s="176">
        <v>451</v>
      </c>
      <c r="B51" s="312" t="str">
        <f>+VLOOKUP($A51,Master!$D$22:$G$218,4,FALSE)</f>
        <v>Pozajmice i krediti</v>
      </c>
      <c r="C51" s="313"/>
      <c r="D51" s="313"/>
      <c r="E51" s="313"/>
      <c r="F51" s="313"/>
      <c r="G51" s="189">
        <f>+INDEX(DataEx!$1:$1048576,MATCH('2014'!$A51,DataEx!$D:$D,0),MATCH('2014'!G$6,DataEx!$7:$7,0))</f>
        <v>46726.67</v>
      </c>
      <c r="H51" s="189">
        <f>+INDEX(DataEx!$1:$1048576,MATCH('2014'!$A51,DataEx!$D:$D,0),MATCH('2014'!H$6,DataEx!$7:$7,0))</f>
        <v>493119.12</v>
      </c>
      <c r="I51" s="189">
        <f>+INDEX(DataEx!$1:$1048576,MATCH('2014'!$A51,DataEx!$D:$D,0),MATCH('2014'!I$6,DataEx!$7:$7,0))</f>
        <v>0</v>
      </c>
      <c r="J51" s="189">
        <f>+INDEX(DataEx!$1:$1048576,MATCH('2014'!$A51,DataEx!$D:$D,0),MATCH('2014'!J$6,DataEx!$7:$7,0))</f>
        <v>286420</v>
      </c>
      <c r="K51" s="189">
        <f>+INDEX(DataEx!$1:$1048576,MATCH('2014'!$A51,DataEx!$D:$D,0),MATCH('2014'!K$6,DataEx!$7:$7,0))</f>
        <v>0</v>
      </c>
      <c r="L51" s="189">
        <f>+INDEX(DataEx!$1:$1048576,MATCH('2014'!$A51,DataEx!$D:$D,0),MATCH('2014'!L$6,DataEx!$7:$7,0))</f>
        <v>411760.67</v>
      </c>
      <c r="M51" s="189">
        <f>+INDEX(DataEx!$1:$1048576,MATCH('2014'!$A51,DataEx!$D:$D,0),MATCH('2014'!M$6,DataEx!$7:$7,0))</f>
        <v>16000</v>
      </c>
      <c r="N51" s="189">
        <f>+INDEX(DataEx!$1:$1048576,MATCH('2014'!$A51,DataEx!$D:$D,0),MATCH('2014'!N$6,DataEx!$7:$7,0))</f>
        <v>15000</v>
      </c>
      <c r="O51" s="189">
        <f>+INDEX(DataEx!$1:$1048576,MATCH('2014'!$A51,DataEx!$D:$D,0),MATCH('2014'!O$6,DataEx!$7:$7,0))</f>
        <v>505984</v>
      </c>
      <c r="P51" s="189">
        <f>+INDEX(DataEx!$1:$1048576,MATCH('2014'!$A51,DataEx!$D:$D,0),MATCH('2014'!P$6,DataEx!$7:$7,0))</f>
        <v>5000</v>
      </c>
      <c r="Q51" s="189">
        <f>+INDEX(DataEx!$1:$1048576,MATCH('2014'!$A51,DataEx!$D:$D,0),MATCH('2014'!Q$6,DataEx!$7:$7,0))</f>
        <v>105666.66</v>
      </c>
      <c r="R51" s="189">
        <f>+INDEX(DataEx!$1:$1048576,MATCH('2014'!$A51,DataEx!$D:$D,0),MATCH('2014'!R$6,DataEx!$7:$7,0))</f>
        <v>599222.64999999991</v>
      </c>
      <c r="S51" s="270">
        <f t="shared" si="3"/>
        <v>2484899.7699999996</v>
      </c>
      <c r="T51" s="271">
        <f t="shared" si="4"/>
        <v>7.3231737581775714E-4</v>
      </c>
    </row>
    <row r="52" spans="1:20">
      <c r="A52" s="176">
        <v>47</v>
      </c>
      <c r="B52" s="312" t="str">
        <f>+VLOOKUP($A52,Master!$D$22:$G$218,4,FALSE)</f>
        <v>Rezerve</v>
      </c>
      <c r="C52" s="313"/>
      <c r="D52" s="313"/>
      <c r="E52" s="313"/>
      <c r="F52" s="313"/>
      <c r="G52" s="189">
        <f>+INDEX(DataEx!$1:$1048576,MATCH('2014'!$A52,DataEx!$D:$D,0),MATCH('2014'!G$6,DataEx!$7:$7,0))</f>
        <v>987800</v>
      </c>
      <c r="H52" s="189">
        <f>+INDEX(DataEx!$1:$1048576,MATCH('2014'!$A52,DataEx!$D:$D,0),MATCH('2014'!H$6,DataEx!$7:$7,0))</f>
        <v>1479416.02</v>
      </c>
      <c r="I52" s="189">
        <f>+INDEX(DataEx!$1:$1048576,MATCH('2014'!$A52,DataEx!$D:$D,0),MATCH('2014'!I$6,DataEx!$7:$7,0))</f>
        <v>1804250.6199999999</v>
      </c>
      <c r="J52" s="189">
        <f>+INDEX(DataEx!$1:$1048576,MATCH('2014'!$A52,DataEx!$D:$D,0),MATCH('2014'!J$6,DataEx!$7:$7,0))</f>
        <v>0</v>
      </c>
      <c r="K52" s="189">
        <f>+INDEX(DataEx!$1:$1048576,MATCH('2014'!$A52,DataEx!$D:$D,0),MATCH('2014'!K$6,DataEx!$7:$7,0))</f>
        <v>227494.67</v>
      </c>
      <c r="L52" s="189">
        <f>+INDEX(DataEx!$1:$1048576,MATCH('2014'!$A52,DataEx!$D:$D,0),MATCH('2014'!L$6,DataEx!$7:$7,0))</f>
        <v>653597.98</v>
      </c>
      <c r="M52" s="189">
        <f>+INDEX(DataEx!$1:$1048576,MATCH('2014'!$A52,DataEx!$D:$D,0),MATCH('2014'!M$6,DataEx!$7:$7,0))</f>
        <v>858028.14000000013</v>
      </c>
      <c r="N52" s="189">
        <f>+INDEX(DataEx!$1:$1048576,MATCH('2014'!$A52,DataEx!$D:$D,0),MATCH('2014'!N$6,DataEx!$7:$7,0))</f>
        <v>1253986.73</v>
      </c>
      <c r="O52" s="189">
        <f>+INDEX(DataEx!$1:$1048576,MATCH('2014'!$A52,DataEx!$D:$D,0),MATCH('2014'!O$6,DataEx!$7:$7,0))</f>
        <v>1638486.63</v>
      </c>
      <c r="P52" s="189">
        <f>+INDEX(DataEx!$1:$1048576,MATCH('2014'!$A52,DataEx!$D:$D,0),MATCH('2014'!P$6,DataEx!$7:$7,0))</f>
        <v>1434433.1700000002</v>
      </c>
      <c r="Q52" s="189">
        <f>+INDEX(DataEx!$1:$1048576,MATCH('2014'!$A52,DataEx!$D:$D,0),MATCH('2014'!Q$6,DataEx!$7:$7,0))</f>
        <v>608624.21</v>
      </c>
      <c r="R52" s="189">
        <f>+INDEX(DataEx!$1:$1048576,MATCH('2014'!$A52,DataEx!$D:$D,0),MATCH('2014'!R$6,DataEx!$7:$7,0))</f>
        <v>2586424.5499999998</v>
      </c>
      <c r="S52" s="270">
        <f t="shared" si="3"/>
        <v>13532542.719999999</v>
      </c>
      <c r="T52" s="271">
        <f t="shared" si="4"/>
        <v>3.9881351724911198E-3</v>
      </c>
    </row>
    <row r="53" spans="1:20" ht="13.5" thickBot="1">
      <c r="A53" s="176">
        <v>462</v>
      </c>
      <c r="B53" s="328" t="str">
        <f>+VLOOKUP($A53,Master!$D$22:$G$218,4,FALSE)</f>
        <v>Otplata garancija</v>
      </c>
      <c r="C53" s="329"/>
      <c r="D53" s="329"/>
      <c r="E53" s="329"/>
      <c r="F53" s="329"/>
      <c r="G53" s="225">
        <f>+INDEX(DataEx!$1:$1048576,MATCH('2014'!$A53,DataEx!$D:$D,0),MATCH('2014'!G$6,DataEx!$7:$7,0))</f>
        <v>5125021.1000000006</v>
      </c>
      <c r="H53" s="225">
        <f>+INDEX(DataEx!$1:$1048576,MATCH('2014'!$A53,DataEx!$D:$D,0),MATCH('2014'!H$6,DataEx!$7:$7,0))</f>
        <v>28180.16</v>
      </c>
      <c r="I53" s="225">
        <f>+INDEX(DataEx!$1:$1048576,MATCH('2014'!$A53,DataEx!$D:$D,0),MATCH('2014'!I$6,DataEx!$7:$7,0))</f>
        <v>4529565.8099999996</v>
      </c>
      <c r="J53" s="225">
        <f>+INDEX(DataEx!$1:$1048576,MATCH('2014'!$A53,DataEx!$D:$D,0),MATCH('2014'!J$6,DataEx!$7:$7,0))</f>
        <v>0</v>
      </c>
      <c r="K53" s="225">
        <f>+INDEX(DataEx!$1:$1048576,MATCH('2014'!$A53,DataEx!$D:$D,0),MATCH('2014'!K$6,DataEx!$7:$7,0))</f>
        <v>0</v>
      </c>
      <c r="L53" s="225">
        <f>+INDEX(DataEx!$1:$1048576,MATCH('2014'!$A53,DataEx!$D:$D,0),MATCH('2014'!L$6,DataEx!$7:$7,0))</f>
        <v>0</v>
      </c>
      <c r="M53" s="225">
        <f>+INDEX(DataEx!$1:$1048576,MATCH('2014'!$A53,DataEx!$D:$D,0),MATCH('2014'!M$6,DataEx!$7:$7,0))</f>
        <v>0</v>
      </c>
      <c r="N53" s="225">
        <f>+INDEX(DataEx!$1:$1048576,MATCH('2014'!$A53,DataEx!$D:$D,0),MATCH('2014'!N$6,DataEx!$7:$7,0))</f>
        <v>0</v>
      </c>
      <c r="O53" s="225">
        <f>+INDEX(DataEx!$1:$1048576,MATCH('2014'!$A53,DataEx!$D:$D,0),MATCH('2014'!O$6,DataEx!$7:$7,0))</f>
        <v>5576163.8799999999</v>
      </c>
      <c r="P53" s="225">
        <f>+INDEX(DataEx!$1:$1048576,MATCH('2014'!$A53,DataEx!$D:$D,0),MATCH('2014'!P$6,DataEx!$7:$7,0))</f>
        <v>0</v>
      </c>
      <c r="Q53" s="225">
        <f>+INDEX(DataEx!$1:$1048576,MATCH('2014'!$A53,DataEx!$D:$D,0),MATCH('2014'!Q$6,DataEx!$7:$7,0))</f>
        <v>0</v>
      </c>
      <c r="R53" s="225">
        <f>+INDEX(DataEx!$1:$1048576,MATCH('2014'!$A53,DataEx!$D:$D,0),MATCH('2014'!R$6,DataEx!$7:$7,0))</f>
        <v>0</v>
      </c>
      <c r="S53" s="284">
        <f t="shared" si="3"/>
        <v>15258930.949999999</v>
      </c>
      <c r="T53" s="285">
        <f t="shared" si="4"/>
        <v>4.4969138819986919E-3</v>
      </c>
    </row>
    <row r="54" spans="1:20" ht="13.5" thickBot="1">
      <c r="A54" s="170">
        <v>4630</v>
      </c>
      <c r="B54" s="328" t="str">
        <f>+VLOOKUP($A54,Master!$D$22:$G$218,4,TRUE)</f>
        <v>Otplata obaveza iz prethodnih godina</v>
      </c>
      <c r="C54" s="329"/>
      <c r="D54" s="329"/>
      <c r="E54" s="329"/>
      <c r="F54" s="329"/>
      <c r="G54" s="225">
        <f>+INDEX(DataEx!$1:$1048576,MATCH('2014'!$A54,DataEx!$D:$D,0),MATCH('2014'!G$6,DataEx!$7:$7,0))</f>
        <v>3537398.1599999983</v>
      </c>
      <c r="H54" s="225">
        <f>+INDEX(DataEx!$1:$1048576,MATCH('2014'!$A54,DataEx!$D:$D,0),MATCH('2014'!H$6,DataEx!$7:$7,0))</f>
        <v>1619286.4000000001</v>
      </c>
      <c r="I54" s="225">
        <f>+INDEX(DataEx!$1:$1048576,MATCH('2014'!$A54,DataEx!$D:$D,0),MATCH('2014'!I$6,DataEx!$7:$7,0))</f>
        <v>1848944.2799999998</v>
      </c>
      <c r="J54" s="225">
        <f>+INDEX(DataEx!$1:$1048576,MATCH('2014'!$A54,DataEx!$D:$D,0),MATCH('2014'!J$6,DataEx!$7:$7,0))</f>
        <v>1378572.94</v>
      </c>
      <c r="K54" s="225">
        <f>+INDEX(DataEx!$1:$1048576,MATCH('2014'!$A54,DataEx!$D:$D,0),MATCH('2014'!K$6,DataEx!$7:$7,0))</f>
        <v>1300692.7200000014</v>
      </c>
      <c r="L54" s="225">
        <f>+INDEX(DataEx!$1:$1048576,MATCH('2014'!$A54,DataEx!$D:$D,0),MATCH('2014'!L$6,DataEx!$7:$7,0))</f>
        <v>9528423.1400000006</v>
      </c>
      <c r="M54" s="225">
        <f>+INDEX(DataEx!$1:$1048576,MATCH('2014'!$A54,DataEx!$D:$D,0),MATCH('2014'!M$6,DataEx!$7:$7,0))</f>
        <v>10716449.040000012</v>
      </c>
      <c r="N54" s="225">
        <f>+INDEX(DataEx!$1:$1048576,MATCH('2014'!$A54,DataEx!$D:$D,0),MATCH('2014'!N$6,DataEx!$7:$7,0))</f>
        <v>7406618.4700000016</v>
      </c>
      <c r="O54" s="225">
        <f>+INDEX(DataEx!$1:$1048576,MATCH('2014'!$A54,DataEx!$D:$D,0),MATCH('2014'!O$6,DataEx!$7:$7,0))</f>
        <v>1622410.3800000001</v>
      </c>
      <c r="P54" s="225">
        <f>+INDEX(DataEx!$1:$1048576,MATCH('2014'!$A54,DataEx!$D:$D,0),MATCH('2014'!P$6,DataEx!$7:$7,0))</f>
        <v>1457465.0300000005</v>
      </c>
      <c r="Q54" s="225">
        <f>+INDEX(DataEx!$1:$1048576,MATCH('2014'!$A54,DataEx!$D:$D,0),MATCH('2014'!Q$6,DataEx!$7:$7,0))</f>
        <v>5940231.870000001</v>
      </c>
      <c r="R54" s="225">
        <f>+INDEX(DataEx!$1:$1048576,MATCH('2014'!$A54,DataEx!$D:$D,0),MATCH('2014'!R$6,DataEx!$7:$7,0))</f>
        <v>18916387.729999989</v>
      </c>
      <c r="S54" s="284">
        <f>+SUM(G54:R54)</f>
        <v>65272880.160000011</v>
      </c>
      <c r="T54" s="285">
        <f>+S54/$T$7</f>
        <v>1.9236375200291544E-2</v>
      </c>
    </row>
    <row r="55" spans="1:20" ht="13.5" thickBot="1">
      <c r="A55" s="71">
        <v>1005</v>
      </c>
      <c r="B55" s="368" t="str">
        <f>+VLOOKUP($A55,Master!$D$22:$G$220,4,FALSE)</f>
        <v>Neto povećanje obaveza</v>
      </c>
      <c r="C55" s="369"/>
      <c r="D55" s="369"/>
      <c r="E55" s="369"/>
      <c r="F55" s="369"/>
      <c r="G55" s="99">
        <f>+INDEX(DataEx!$1:$1048576,MATCH('2014'!$A55,DataEx!$D:$D,0),MATCH('2014'!G$6,DataEx!$7:$7,0))</f>
        <v>0</v>
      </c>
      <c r="H55" s="99">
        <f>+INDEX(DataEx!$1:$1048576,MATCH('2014'!$A55,DataEx!$D:$D,0),MATCH('2014'!H$6,DataEx!$7:$7,0))</f>
        <v>0</v>
      </c>
      <c r="I55" s="99">
        <f>+INDEX(DataEx!$1:$1048576,MATCH('2014'!$A55,DataEx!$D:$D,0),MATCH('2014'!I$6,DataEx!$7:$7,0))</f>
        <v>0</v>
      </c>
      <c r="J55" s="99">
        <f>+INDEX(DataEx!$1:$1048576,MATCH('2014'!$A55,DataEx!$D:$D,0),MATCH('2014'!J$6,DataEx!$7:$7,0))</f>
        <v>0</v>
      </c>
      <c r="K55" s="99">
        <f>+INDEX(DataEx!$1:$1048576,MATCH('2014'!$A55,DataEx!$D:$D,0),MATCH('2014'!K$6,DataEx!$7:$7,0))</f>
        <v>0</v>
      </c>
      <c r="L55" s="99">
        <f>+INDEX(DataEx!$1:$1048576,MATCH('2014'!$A55,DataEx!$D:$D,0),MATCH('2014'!L$6,DataEx!$7:$7,0))</f>
        <v>0</v>
      </c>
      <c r="M55" s="99">
        <f>+INDEX(DataEx!$1:$1048576,MATCH('2014'!$A55,DataEx!$D:$D,0),MATCH('2014'!M$6,DataEx!$7:$7,0))</f>
        <v>0</v>
      </c>
      <c r="N55" s="99">
        <f>+INDEX(DataEx!$1:$1048576,MATCH('2014'!$A55,DataEx!$D:$D,0),MATCH('2014'!N$6,DataEx!$7:$7,0))</f>
        <v>0</v>
      </c>
      <c r="O55" s="99">
        <f>+INDEX(DataEx!$1:$1048576,MATCH('2014'!$A55,DataEx!$D:$D,0),MATCH('2014'!O$6,DataEx!$7:$7,0))</f>
        <v>0</v>
      </c>
      <c r="P55" s="99">
        <f>+INDEX(DataEx!$1:$1048576,MATCH('2014'!$A55,DataEx!$D:$D,0),MATCH('2014'!P$6,DataEx!$7:$7,0))</f>
        <v>0</v>
      </c>
      <c r="Q55" s="99">
        <f>+INDEX(DataEx!$1:$1048576,MATCH('2014'!$A55,DataEx!$D:$D,0),MATCH('2014'!Q$6,DataEx!$7:$7,0))</f>
        <v>0</v>
      </c>
      <c r="R55" s="99">
        <f>+INDEX(DataEx!$1:$1048576,MATCH('2014'!$A55,DataEx!$D:$D,0),MATCH('2014'!R$6,DataEx!$7:$7,0))</f>
        <v>0</v>
      </c>
      <c r="S55" s="136">
        <f>+SUM(G55:R55)</f>
        <v>0</v>
      </c>
      <c r="T55" s="137">
        <f>+S55/$T$7</f>
        <v>0</v>
      </c>
    </row>
    <row r="56" spans="1:20" ht="13.5" thickBot="1">
      <c r="A56" s="170">
        <v>1000</v>
      </c>
      <c r="B56" s="330" t="str">
        <f>+VLOOKUP($A56,Master!$D$22:$G$218,4,FALSE)</f>
        <v>Suficit / deficit</v>
      </c>
      <c r="C56" s="331"/>
      <c r="D56" s="331"/>
      <c r="E56" s="331"/>
      <c r="F56" s="331"/>
      <c r="G56" s="177">
        <f>+G10-G30</f>
        <v>-27077261.679999977</v>
      </c>
      <c r="H56" s="177">
        <f t="shared" ref="H56:R56" si="9">+H10-H30</f>
        <v>-8417313.4200000167</v>
      </c>
      <c r="I56" s="177">
        <f t="shared" si="9"/>
        <v>-17021409.079999968</v>
      </c>
      <c r="J56" s="177">
        <f t="shared" si="9"/>
        <v>-14958550.280000016</v>
      </c>
      <c r="K56" s="177">
        <f t="shared" si="9"/>
        <v>-5517055.7200000286</v>
      </c>
      <c r="L56" s="177">
        <f t="shared" si="9"/>
        <v>-5364283.7200000584</v>
      </c>
      <c r="M56" s="177">
        <f t="shared" si="9"/>
        <v>2502365.0199999809</v>
      </c>
      <c r="N56" s="177">
        <f t="shared" si="9"/>
        <v>10463990.289999962</v>
      </c>
      <c r="O56" s="177">
        <f t="shared" si="9"/>
        <v>-4187715.1499999911</v>
      </c>
      <c r="P56" s="177">
        <f t="shared" si="9"/>
        <v>-1436809.9499999881</v>
      </c>
      <c r="Q56" s="177">
        <f t="shared" si="9"/>
        <v>-12887782.270000011</v>
      </c>
      <c r="R56" s="177">
        <f t="shared" si="9"/>
        <v>-18669590.289999902</v>
      </c>
      <c r="S56" s="286">
        <f t="shared" si="3"/>
        <v>-102571416.25000001</v>
      </c>
      <c r="T56" s="287">
        <f t="shared" si="4"/>
        <v>-3.0228515165467165E-2</v>
      </c>
    </row>
    <row r="57" spans="1:20" ht="13.5" thickBot="1">
      <c r="A57" s="170">
        <v>1001</v>
      </c>
      <c r="B57" s="322" t="str">
        <f>+VLOOKUP($A57,Master!$D$22:$G$218,4,FALSE)</f>
        <v>Primarni bilans</v>
      </c>
      <c r="C57" s="323"/>
      <c r="D57" s="323"/>
      <c r="E57" s="323"/>
      <c r="F57" s="323"/>
      <c r="G57" s="231">
        <f>+G56+G38</f>
        <v>-24765602.089999977</v>
      </c>
      <c r="H57" s="231">
        <f t="shared" ref="H57:R57" si="10">+H56+H38</f>
        <v>-7307300.5300000161</v>
      </c>
      <c r="I57" s="231">
        <f t="shared" si="10"/>
        <v>-12396557.819999969</v>
      </c>
      <c r="J57" s="231">
        <f t="shared" si="10"/>
        <v>9704012.4799999818</v>
      </c>
      <c r="K57" s="231">
        <f t="shared" si="10"/>
        <v>-793881.24000002816</v>
      </c>
      <c r="L57" s="231">
        <f t="shared" si="10"/>
        <v>248294.64999994077</v>
      </c>
      <c r="M57" s="231">
        <f t="shared" si="10"/>
        <v>8913270.9499999806</v>
      </c>
      <c r="N57" s="231">
        <f t="shared" si="10"/>
        <v>11711738.719999962</v>
      </c>
      <c r="O57" s="231">
        <f t="shared" si="10"/>
        <v>13271724.81000001</v>
      </c>
      <c r="P57" s="231">
        <f t="shared" si="10"/>
        <v>-848266.28999998805</v>
      </c>
      <c r="Q57" s="231">
        <f t="shared" si="10"/>
        <v>-12333406.20000001</v>
      </c>
      <c r="R57" s="231">
        <f t="shared" si="10"/>
        <v>-12993472.749999901</v>
      </c>
      <c r="S57" s="286">
        <f t="shared" si="3"/>
        <v>-27589445.31000001</v>
      </c>
      <c r="T57" s="287">
        <f t="shared" si="4"/>
        <v>-8.130802873263069E-3</v>
      </c>
    </row>
    <row r="58" spans="1:20">
      <c r="A58" s="170">
        <v>46</v>
      </c>
      <c r="B58" s="314" t="str">
        <f>+VLOOKUP($A58,Master!$D$22:$G$218,4,FALSE)</f>
        <v>Otplata dugova</v>
      </c>
      <c r="C58" s="315"/>
      <c r="D58" s="315"/>
      <c r="E58" s="315"/>
      <c r="F58" s="315"/>
      <c r="G58" s="219">
        <f t="shared" ref="G58:R58" si="11">+SUM(G59:G60)</f>
        <v>2995587.7600000002</v>
      </c>
      <c r="H58" s="219">
        <f t="shared" si="11"/>
        <v>3336299.88</v>
      </c>
      <c r="I58" s="219">
        <f t="shared" si="11"/>
        <v>7984326.129999999</v>
      </c>
      <c r="J58" s="219">
        <f t="shared" si="11"/>
        <v>37331422.000000007</v>
      </c>
      <c r="K58" s="219">
        <f t="shared" si="11"/>
        <v>9651336.870000001</v>
      </c>
      <c r="L58" s="219">
        <f t="shared" si="11"/>
        <v>51081075.510000005</v>
      </c>
      <c r="M58" s="219">
        <f t="shared" si="11"/>
        <v>31417546.140000001</v>
      </c>
      <c r="N58" s="219">
        <f t="shared" si="11"/>
        <v>4545826.76</v>
      </c>
      <c r="O58" s="219">
        <f t="shared" si="11"/>
        <v>14570015.650000002</v>
      </c>
      <c r="P58" s="219">
        <f t="shared" si="11"/>
        <v>10152744.359999999</v>
      </c>
      <c r="Q58" s="219">
        <f t="shared" si="11"/>
        <v>5468562.75</v>
      </c>
      <c r="R58" s="219">
        <f t="shared" si="11"/>
        <v>31216208.469999999</v>
      </c>
      <c r="S58" s="288">
        <f t="shared" si="3"/>
        <v>209750952.28</v>
      </c>
      <c r="T58" s="289">
        <f t="shared" si="4"/>
        <v>6.1815075522730328E-2</v>
      </c>
    </row>
    <row r="59" spans="1:20">
      <c r="A59" s="170">
        <v>4611</v>
      </c>
      <c r="B59" s="316" t="str">
        <f>+VLOOKUP($A59,Master!$D$22:$G$218,4,FALSE)</f>
        <v>Otplata hartija od vrijednosti i kredita rezidentima</v>
      </c>
      <c r="C59" s="317"/>
      <c r="D59" s="317"/>
      <c r="E59" s="317"/>
      <c r="F59" s="317"/>
      <c r="G59" s="237">
        <f>+INDEX(DataEx!$1:$1048576,MATCH('2014'!$A59,DataEx!$D:$D,0),MATCH('2014'!G$6,DataEx!$7:$7,0))</f>
        <v>572002.05999999994</v>
      </c>
      <c r="H59" s="237">
        <f>+INDEX(DataEx!$1:$1048576,MATCH('2014'!$A59,DataEx!$D:$D,0),MATCH('2014'!H$6,DataEx!$7:$7,0))</f>
        <v>2585632.2399999998</v>
      </c>
      <c r="I59" s="237">
        <f>+INDEX(DataEx!$1:$1048576,MATCH('2014'!$A59,DataEx!$D:$D,0),MATCH('2014'!I$6,DataEx!$7:$7,0))</f>
        <v>4238041.8499999996</v>
      </c>
      <c r="J59" s="237">
        <f>+INDEX(DataEx!$1:$1048576,MATCH('2014'!$A59,DataEx!$D:$D,0),MATCH('2014'!J$6,DataEx!$7:$7,0))</f>
        <v>3685616.07</v>
      </c>
      <c r="K59" s="237">
        <f>+INDEX(DataEx!$1:$1048576,MATCH('2014'!$A59,DataEx!$D:$D,0),MATCH('2014'!K$6,DataEx!$7:$7,0))</f>
        <v>5144317.790000001</v>
      </c>
      <c r="L59" s="237">
        <f>+INDEX(DataEx!$1:$1048576,MATCH('2014'!$A59,DataEx!$D:$D,0),MATCH('2014'!L$6,DataEx!$7:$7,0))</f>
        <v>35693419.079999998</v>
      </c>
      <c r="M59" s="237">
        <f>+INDEX(DataEx!$1:$1048576,MATCH('2014'!$A59,DataEx!$D:$D,0),MATCH('2014'!M$6,DataEx!$7:$7,0))</f>
        <v>17351336.920000002</v>
      </c>
      <c r="N59" s="237">
        <f>+INDEX(DataEx!$1:$1048576,MATCH('2014'!$A59,DataEx!$D:$D,0),MATCH('2014'!N$6,DataEx!$7:$7,0))</f>
        <v>3355572.06</v>
      </c>
      <c r="O59" s="237">
        <f>+INDEX(DataEx!$1:$1048576,MATCH('2014'!$A59,DataEx!$D:$D,0),MATCH('2014'!O$6,DataEx!$7:$7,0))</f>
        <v>10984463.470000003</v>
      </c>
      <c r="P59" s="237">
        <f>+INDEX(DataEx!$1:$1048576,MATCH('2014'!$A59,DataEx!$D:$D,0),MATCH('2014'!P$6,DataEx!$7:$7,0))</f>
        <v>5540883.2199999997</v>
      </c>
      <c r="Q59" s="237">
        <f>+INDEX(DataEx!$1:$1048576,MATCH('2014'!$A59,DataEx!$D:$D,0),MATCH('2014'!Q$6,DataEx!$7:$7,0))</f>
        <v>800498.19</v>
      </c>
      <c r="R59" s="237">
        <f>+INDEX(DataEx!$1:$1048576,MATCH('2014'!$A59,DataEx!$D:$D,0),MATCH('2014'!R$6,DataEx!$7:$7,0))</f>
        <v>9805053.8499999996</v>
      </c>
      <c r="S59" s="290">
        <f t="shared" si="3"/>
        <v>99756836.799999982</v>
      </c>
      <c r="T59" s="291">
        <f t="shared" si="4"/>
        <v>2.9399038877634998E-2</v>
      </c>
    </row>
    <row r="60" spans="1:20" ht="13.5" thickBot="1">
      <c r="A60" s="170">
        <v>4612</v>
      </c>
      <c r="B60" s="312" t="str">
        <f>+VLOOKUP($A60,Master!$D$22:$G$218,4,FALSE)</f>
        <v>Otplata hartija od vrijednosti i kredita nerezidentima</v>
      </c>
      <c r="C60" s="313"/>
      <c r="D60" s="313"/>
      <c r="E60" s="313"/>
      <c r="F60" s="313"/>
      <c r="G60" s="237">
        <f>+INDEX(DataEx!$1:$1048576,MATCH('2014'!$A60,DataEx!$D:$D,0),MATCH('2014'!G$6,DataEx!$7:$7,0))</f>
        <v>2423585.7000000002</v>
      </c>
      <c r="H60" s="237">
        <f>+INDEX(DataEx!$1:$1048576,MATCH('2014'!$A60,DataEx!$D:$D,0),MATCH('2014'!H$6,DataEx!$7:$7,0))</f>
        <v>750667.6399999999</v>
      </c>
      <c r="I60" s="237">
        <f>+INDEX(DataEx!$1:$1048576,MATCH('2014'!$A60,DataEx!$D:$D,0),MATCH('2014'!I$6,DataEx!$7:$7,0))</f>
        <v>3746284.2799999993</v>
      </c>
      <c r="J60" s="237">
        <f>+INDEX(DataEx!$1:$1048576,MATCH('2014'!$A60,DataEx!$D:$D,0),MATCH('2014'!J$6,DataEx!$7:$7,0))</f>
        <v>33645805.930000007</v>
      </c>
      <c r="K60" s="237">
        <f>+INDEX(DataEx!$1:$1048576,MATCH('2014'!$A60,DataEx!$D:$D,0),MATCH('2014'!K$6,DataEx!$7:$7,0))</f>
        <v>4507019.08</v>
      </c>
      <c r="L60" s="237">
        <f>+INDEX(DataEx!$1:$1048576,MATCH('2014'!$A60,DataEx!$D:$D,0),MATCH('2014'!L$6,DataEx!$7:$7,0))</f>
        <v>15387656.430000003</v>
      </c>
      <c r="M60" s="237">
        <f>+INDEX(DataEx!$1:$1048576,MATCH('2014'!$A60,DataEx!$D:$D,0),MATCH('2014'!M$6,DataEx!$7:$7,0))</f>
        <v>14066209.220000001</v>
      </c>
      <c r="N60" s="237">
        <f>+INDEX(DataEx!$1:$1048576,MATCH('2014'!$A60,DataEx!$D:$D,0),MATCH('2014'!N$6,DataEx!$7:$7,0))</f>
        <v>1190254.7</v>
      </c>
      <c r="O60" s="237">
        <f>+INDEX(DataEx!$1:$1048576,MATCH('2014'!$A60,DataEx!$D:$D,0),MATCH('2014'!O$6,DataEx!$7:$7,0))</f>
        <v>3585552.18</v>
      </c>
      <c r="P60" s="237">
        <f>+INDEX(DataEx!$1:$1048576,MATCH('2014'!$A60,DataEx!$D:$D,0),MATCH('2014'!P$6,DataEx!$7:$7,0))</f>
        <v>4611861.1400000006</v>
      </c>
      <c r="Q60" s="237">
        <f>+INDEX(DataEx!$1:$1048576,MATCH('2014'!$A60,DataEx!$D:$D,0),MATCH('2014'!Q$6,DataEx!$7:$7,0))</f>
        <v>4668064.5600000005</v>
      </c>
      <c r="R60" s="237">
        <f>+INDEX(DataEx!$1:$1048576,MATCH('2014'!$A60,DataEx!$D:$D,0),MATCH('2014'!R$6,DataEx!$7:$7,0))</f>
        <v>21411154.620000001</v>
      </c>
      <c r="S60" s="290">
        <f t="shared" si="3"/>
        <v>109994115.48000002</v>
      </c>
      <c r="T60" s="291">
        <f t="shared" si="4"/>
        <v>3.2416036645095334E-2</v>
      </c>
    </row>
    <row r="61" spans="1:20" ht="13.5" thickBot="1">
      <c r="A61" s="170">
        <v>1002</v>
      </c>
      <c r="B61" s="318" t="str">
        <f>+VLOOKUP($A61,Master!$D$22:$G$218,4,FALSE)</f>
        <v>Nedostajuća sredstva</v>
      </c>
      <c r="C61" s="319"/>
      <c r="D61" s="319"/>
      <c r="E61" s="319"/>
      <c r="F61" s="319"/>
      <c r="G61" s="243">
        <f t="shared" ref="G61:R61" si="12">+G56-G58</f>
        <v>-30072849.439999979</v>
      </c>
      <c r="H61" s="243">
        <f t="shared" si="12"/>
        <v>-11753613.300000016</v>
      </c>
      <c r="I61" s="243">
        <f t="shared" si="12"/>
        <v>-25005735.209999967</v>
      </c>
      <c r="J61" s="243">
        <f t="shared" si="12"/>
        <v>-52289972.280000024</v>
      </c>
      <c r="K61" s="243">
        <f t="shared" si="12"/>
        <v>-15168392.59000003</v>
      </c>
      <c r="L61" s="243">
        <f t="shared" si="12"/>
        <v>-56445359.230000064</v>
      </c>
      <c r="M61" s="243">
        <f t="shared" si="12"/>
        <v>-28915181.12000002</v>
      </c>
      <c r="N61" s="243">
        <f t="shared" si="12"/>
        <v>5918163.5299999621</v>
      </c>
      <c r="O61" s="243">
        <f t="shared" si="12"/>
        <v>-18757730.799999993</v>
      </c>
      <c r="P61" s="243">
        <f t="shared" si="12"/>
        <v>-11589554.309999987</v>
      </c>
      <c r="Q61" s="243">
        <f t="shared" si="12"/>
        <v>-18356345.020000011</v>
      </c>
      <c r="R61" s="243">
        <f t="shared" si="12"/>
        <v>-49885798.759999901</v>
      </c>
      <c r="S61" s="292">
        <f t="shared" si="3"/>
        <v>-312322368.52999997</v>
      </c>
      <c r="T61" s="293">
        <f t="shared" si="4"/>
        <v>-9.204359068819748E-2</v>
      </c>
    </row>
    <row r="62" spans="1:20" ht="13.5" thickBot="1">
      <c r="A62" s="170">
        <v>1003</v>
      </c>
      <c r="B62" s="320" t="str">
        <f>+VLOOKUP($A62,Master!$D$22:$G$218,4,FALSE)</f>
        <v>Finansiranje</v>
      </c>
      <c r="C62" s="321"/>
      <c r="D62" s="321"/>
      <c r="E62" s="321"/>
      <c r="F62" s="321"/>
      <c r="G62" s="177">
        <f>+SUM(G63:G66)</f>
        <v>30072849.439999975</v>
      </c>
      <c r="H62" s="177">
        <f t="shared" ref="H62:R62" si="13">+SUM(H63:H66)</f>
        <v>11753613.300000016</v>
      </c>
      <c r="I62" s="177">
        <f t="shared" si="13"/>
        <v>25005735.209999964</v>
      </c>
      <c r="J62" s="177">
        <f t="shared" si="13"/>
        <v>52289972.280000024</v>
      </c>
      <c r="K62" s="177">
        <f t="shared" si="13"/>
        <v>15168392.590000033</v>
      </c>
      <c r="L62" s="177">
        <f t="shared" si="13"/>
        <v>56445359.230000064</v>
      </c>
      <c r="M62" s="177">
        <f t="shared" si="13"/>
        <v>28915181.12000002</v>
      </c>
      <c r="N62" s="177">
        <f t="shared" si="13"/>
        <v>-5918163.5299999621</v>
      </c>
      <c r="O62" s="177">
        <f t="shared" si="13"/>
        <v>18757730.799999993</v>
      </c>
      <c r="P62" s="177">
        <f t="shared" si="13"/>
        <v>11589554.309999987</v>
      </c>
      <c r="Q62" s="177">
        <f t="shared" si="13"/>
        <v>18356345.020000011</v>
      </c>
      <c r="R62" s="177">
        <f t="shared" si="13"/>
        <v>49885798.759999901</v>
      </c>
      <c r="S62" s="294">
        <f t="shared" si="3"/>
        <v>312322368.52999997</v>
      </c>
      <c r="T62" s="295">
        <f t="shared" si="4"/>
        <v>9.204359068819748E-2</v>
      </c>
    </row>
    <row r="63" spans="1:20">
      <c r="A63" s="170">
        <v>7511</v>
      </c>
      <c r="B63" s="316" t="str">
        <f>+VLOOKUP($A63,Master!$D$22:$G$218,4,FALSE)</f>
        <v>Pozajmice i krediti od domaćih izvora</v>
      </c>
      <c r="C63" s="317"/>
      <c r="D63" s="317"/>
      <c r="E63" s="317"/>
      <c r="F63" s="317"/>
      <c r="G63" s="237">
        <f>+INDEX(DataEx!$1:$1048576,MATCH('2014'!$A63,DataEx!$D:$D,0),MATCH('2014'!G$6,DataEx!$7:$7,0))</f>
        <v>8351610.0300000003</v>
      </c>
      <c r="H63" s="237">
        <f>+INDEX(DataEx!$1:$1048576,MATCH('2014'!$A63,DataEx!$D:$D,0),MATCH('2014'!H$6,DataEx!$7:$7,0))</f>
        <v>1000000</v>
      </c>
      <c r="I63" s="237">
        <f>+INDEX(DataEx!$1:$1048576,MATCH('2014'!$A63,DataEx!$D:$D,0),MATCH('2014'!I$6,DataEx!$7:$7,0))</f>
        <v>68600000</v>
      </c>
      <c r="J63" s="237">
        <f>+INDEX(DataEx!$1:$1048576,MATCH('2014'!$A63,DataEx!$D:$D,0),MATCH('2014'!J$6,DataEx!$7:$7,0))</f>
        <v>20459149.640000001</v>
      </c>
      <c r="K63" s="237">
        <f>+INDEX(DataEx!$1:$1048576,MATCH('2014'!$A63,DataEx!$D:$D,0),MATCH('2014'!K$6,DataEx!$7:$7,0))</f>
        <v>0</v>
      </c>
      <c r="L63" s="237">
        <f>+INDEX(DataEx!$1:$1048576,MATCH('2014'!$A63,DataEx!$D:$D,0),MATCH('2014'!L$6,DataEx!$7:$7,0))</f>
        <v>0</v>
      </c>
      <c r="M63" s="237">
        <f>+INDEX(DataEx!$1:$1048576,MATCH('2014'!$A63,DataEx!$D:$D,0),MATCH('2014'!M$6,DataEx!$7:$7,0))</f>
        <v>0</v>
      </c>
      <c r="N63" s="237">
        <f>+INDEX(DataEx!$1:$1048576,MATCH('2014'!$A63,DataEx!$D:$D,0),MATCH('2014'!N$6,DataEx!$7:$7,0))</f>
        <v>0</v>
      </c>
      <c r="O63" s="237">
        <f>+INDEX(DataEx!$1:$1048576,MATCH('2014'!$A63,DataEx!$D:$D,0),MATCH('2014'!O$6,DataEx!$7:$7,0))</f>
        <v>0</v>
      </c>
      <c r="P63" s="237">
        <f>+INDEX(DataEx!$1:$1048576,MATCH('2014'!$A63,DataEx!$D:$D,0),MATCH('2014'!P$6,DataEx!$7:$7,0))</f>
        <v>0</v>
      </c>
      <c r="Q63" s="237">
        <f>+INDEX(DataEx!$1:$1048576,MATCH('2014'!$A63,DataEx!$D:$D,0),MATCH('2014'!Q$6,DataEx!$7:$7,0))</f>
        <v>0</v>
      </c>
      <c r="R63" s="237">
        <f>+INDEX(DataEx!$1:$1048576,MATCH('2014'!$A63,DataEx!$D:$D,0),MATCH('2014'!R$6,DataEx!$7:$7,0))</f>
        <v>6000000</v>
      </c>
      <c r="S63" s="290">
        <f t="shared" si="3"/>
        <v>104410759.67</v>
      </c>
      <c r="T63" s="291">
        <f t="shared" si="4"/>
        <v>3.0770582561031393E-2</v>
      </c>
    </row>
    <row r="64" spans="1:20">
      <c r="A64" s="170">
        <v>7512</v>
      </c>
      <c r="B64" s="312" t="str">
        <f>+VLOOKUP($A64,Master!$D$22:$G$218,4,FALSE)</f>
        <v>Pozajmice i krediti od inostranih izvora</v>
      </c>
      <c r="C64" s="313"/>
      <c r="D64" s="313"/>
      <c r="E64" s="313"/>
      <c r="F64" s="313"/>
      <c r="G64" s="237">
        <f>+INDEX(DataEx!$1:$1048576,MATCH('2014'!$A64,DataEx!$D:$D,0),MATCH('2014'!G$6,DataEx!$7:$7,0))</f>
        <v>113399.21</v>
      </c>
      <c r="H64" s="237">
        <f>+INDEX(DataEx!$1:$1048576,MATCH('2014'!$A64,DataEx!$D:$D,0),MATCH('2014'!H$6,DataEx!$7:$7,0))</f>
        <v>291764.22000000003</v>
      </c>
      <c r="I64" s="237">
        <f>+INDEX(DataEx!$1:$1048576,MATCH('2014'!$A64,DataEx!$D:$D,0),MATCH('2014'!I$6,DataEx!$7:$7,0))</f>
        <v>307940.25</v>
      </c>
      <c r="J64" s="237">
        <f>+INDEX(DataEx!$1:$1048576,MATCH('2014'!$A64,DataEx!$D:$D,0),MATCH('2014'!J$6,DataEx!$7:$7,0))</f>
        <v>796763.8899999999</v>
      </c>
      <c r="K64" s="237">
        <f>+INDEX(DataEx!$1:$1048576,MATCH('2014'!$A64,DataEx!$D:$D,0),MATCH('2014'!K$6,DataEx!$7:$7,0))</f>
        <v>195116927.54999995</v>
      </c>
      <c r="L64" s="237">
        <f>+INDEX(DataEx!$1:$1048576,MATCH('2014'!$A64,DataEx!$D:$D,0),MATCH('2014'!L$6,DataEx!$7:$7,0))</f>
        <v>524720.3600000001</v>
      </c>
      <c r="M64" s="237">
        <f>+INDEX(DataEx!$1:$1048576,MATCH('2014'!$A64,DataEx!$D:$D,0),MATCH('2014'!M$6,DataEx!$7:$7,0))</f>
        <v>2030778.19</v>
      </c>
      <c r="N64" s="237">
        <f>+INDEX(DataEx!$1:$1048576,MATCH('2014'!$A64,DataEx!$D:$D,0),MATCH('2014'!N$6,DataEx!$7:$7,0))</f>
        <v>1036448.0800000001</v>
      </c>
      <c r="O64" s="237">
        <f>+INDEX(DataEx!$1:$1048576,MATCH('2014'!$A64,DataEx!$D:$D,0),MATCH('2014'!O$6,DataEx!$7:$7,0))</f>
        <v>686675.49999999988</v>
      </c>
      <c r="P64" s="237">
        <f>+INDEX(DataEx!$1:$1048576,MATCH('2014'!$A64,DataEx!$D:$D,0),MATCH('2014'!P$6,DataEx!$7:$7,0))</f>
        <v>667139.21999999974</v>
      </c>
      <c r="Q64" s="237">
        <f>+INDEX(DataEx!$1:$1048576,MATCH('2014'!$A64,DataEx!$D:$D,0),MATCH('2014'!Q$6,DataEx!$7:$7,0))</f>
        <v>3183546.63</v>
      </c>
      <c r="R64" s="237">
        <f>+INDEX(DataEx!$1:$1048576,MATCH('2014'!$A64,DataEx!$D:$D,0),MATCH('2014'!R$6,DataEx!$7:$7,0))</f>
        <v>991400.6100000001</v>
      </c>
      <c r="S64" s="290">
        <f t="shared" si="3"/>
        <v>205747503.70999998</v>
      </c>
      <c r="T64" s="291">
        <f t="shared" si="4"/>
        <v>6.0635231173916303E-2</v>
      </c>
    </row>
    <row r="65" spans="1:20">
      <c r="A65" s="170">
        <v>72</v>
      </c>
      <c r="B65" s="312" t="str">
        <f>+VLOOKUP($A65,Master!$D$22:$G$218,4,FALSE)</f>
        <v>Primici od prodaje imovine</v>
      </c>
      <c r="C65" s="313"/>
      <c r="D65" s="313"/>
      <c r="E65" s="313"/>
      <c r="F65" s="313"/>
      <c r="G65" s="237">
        <f>+INDEX(DataEx!$1:$1048576,MATCH('2014'!$A65,DataEx!$D:$D,0),MATCH('2014'!G$6,DataEx!$7:$7,0))</f>
        <v>121041.09000000001</v>
      </c>
      <c r="H65" s="237">
        <f>+INDEX(DataEx!$1:$1048576,MATCH('2014'!$A65,DataEx!$D:$D,0),MATCH('2014'!H$6,DataEx!$7:$7,0))</f>
        <v>26587.549999999996</v>
      </c>
      <c r="I65" s="237">
        <f>+INDEX(DataEx!$1:$1048576,MATCH('2014'!$A65,DataEx!$D:$D,0),MATCH('2014'!I$6,DataEx!$7:$7,0))</f>
        <v>140595.07999999999</v>
      </c>
      <c r="J65" s="237">
        <f>+INDEX(DataEx!$1:$1048576,MATCH('2014'!$A65,DataEx!$D:$D,0),MATCH('2014'!J$6,DataEx!$7:$7,0))</f>
        <v>36604.900000000009</v>
      </c>
      <c r="K65" s="237">
        <f>+INDEX(DataEx!$1:$1048576,MATCH('2014'!$A65,DataEx!$D:$D,0),MATCH('2014'!K$6,DataEx!$7:$7,0))</f>
        <v>20702.649999999998</v>
      </c>
      <c r="L65" s="237">
        <f>+INDEX(DataEx!$1:$1048576,MATCH('2014'!$A65,DataEx!$D:$D,0),MATCH('2014'!L$6,DataEx!$7:$7,0))</f>
        <v>163425.53000000003</v>
      </c>
      <c r="M65" s="237">
        <f>+INDEX(DataEx!$1:$1048576,MATCH('2014'!$A65,DataEx!$D:$D,0),MATCH('2014'!M$6,DataEx!$7:$7,0))</f>
        <v>380433.99</v>
      </c>
      <c r="N65" s="237">
        <f>+INDEX(DataEx!$1:$1048576,MATCH('2014'!$A65,DataEx!$D:$D,0),MATCH('2014'!N$6,DataEx!$7:$7,0))</f>
        <v>461911.67999999993</v>
      </c>
      <c r="O65" s="237">
        <f>+INDEX(DataEx!$1:$1048576,MATCH('2014'!$A65,DataEx!$D:$D,0),MATCH('2014'!O$6,DataEx!$7:$7,0))</f>
        <v>1916179.51</v>
      </c>
      <c r="P65" s="237">
        <f>+INDEX(DataEx!$1:$1048576,MATCH('2014'!$A65,DataEx!$D:$D,0),MATCH('2014'!P$6,DataEx!$7:$7,0))</f>
        <v>112214.6</v>
      </c>
      <c r="Q65" s="237">
        <f>+INDEX(DataEx!$1:$1048576,MATCH('2014'!$A65,DataEx!$D:$D,0),MATCH('2014'!Q$6,DataEx!$7:$7,0))</f>
        <v>76598.429999999993</v>
      </c>
      <c r="R65" s="237">
        <f>+INDEX(DataEx!$1:$1048576,MATCH('2014'!$A65,DataEx!$D:$D,0),MATCH('2014'!R$6,DataEx!$7:$7,0))</f>
        <v>462623.71</v>
      </c>
      <c r="S65" s="290">
        <f t="shared" si="3"/>
        <v>3918918.72</v>
      </c>
      <c r="T65" s="291">
        <f t="shared" si="4"/>
        <v>1.1549328096535194E-3</v>
      </c>
    </row>
    <row r="66" spans="1:20" ht="13.5" thickBot="1">
      <c r="A66" s="170">
        <v>1004</v>
      </c>
      <c r="B66" s="249" t="str">
        <f>+VLOOKUP($A66,Master!$D$22:$G$218,4,FALSE)</f>
        <v>Povećanje / smanjenje depozita</v>
      </c>
      <c r="C66" s="250"/>
      <c r="D66" s="250"/>
      <c r="E66" s="250"/>
      <c r="F66" s="250"/>
      <c r="G66" s="251">
        <f>-G61-SUM(G63:G65)</f>
        <v>21486799.109999977</v>
      </c>
      <c r="H66" s="251">
        <f t="shared" ref="H66:R66" si="14">-H61-SUM(H63:H65)</f>
        <v>10435261.530000016</v>
      </c>
      <c r="I66" s="251">
        <f t="shared" si="14"/>
        <v>-44042800.120000035</v>
      </c>
      <c r="J66" s="251">
        <f t="shared" si="14"/>
        <v>30997453.850000024</v>
      </c>
      <c r="K66" s="251">
        <f t="shared" si="14"/>
        <v>-179969237.60999992</v>
      </c>
      <c r="L66" s="251">
        <f t="shared" si="14"/>
        <v>55757213.340000063</v>
      </c>
      <c r="M66" s="251">
        <f t="shared" si="14"/>
        <v>26503968.94000002</v>
      </c>
      <c r="N66" s="251">
        <f t="shared" si="14"/>
        <v>-7416523.2899999619</v>
      </c>
      <c r="O66" s="251">
        <f t="shared" si="14"/>
        <v>16154875.789999994</v>
      </c>
      <c r="P66" s="251">
        <f t="shared" si="14"/>
        <v>10810200.489999987</v>
      </c>
      <c r="Q66" s="251">
        <f t="shared" si="14"/>
        <v>15096199.96000001</v>
      </c>
      <c r="R66" s="251">
        <f t="shared" si="14"/>
        <v>42431774.439999901</v>
      </c>
      <c r="S66" s="296">
        <f t="shared" si="3"/>
        <v>-1754813.5699999332</v>
      </c>
      <c r="T66" s="297">
        <f t="shared" si="4"/>
        <v>-5.1715585640371372E-4</v>
      </c>
    </row>
    <row r="100" spans="1:21"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</row>
    <row r="101" spans="1:21" ht="13.5" thickBot="1">
      <c r="G101" s="69" t="str">
        <f t="shared" ref="G101:R101" si="15">+CONCATENATE(G6,"p")</f>
        <v>2014-01p</v>
      </c>
      <c r="H101" s="69" t="str">
        <f t="shared" si="15"/>
        <v>2014-02p</v>
      </c>
      <c r="I101" s="69" t="str">
        <f t="shared" si="15"/>
        <v>2014-03p</v>
      </c>
      <c r="J101" s="69" t="str">
        <f t="shared" si="15"/>
        <v>2014-04p</v>
      </c>
      <c r="K101" s="69" t="str">
        <f t="shared" si="15"/>
        <v>2014-05p</v>
      </c>
      <c r="L101" s="69" t="str">
        <f t="shared" si="15"/>
        <v>2014-06p</v>
      </c>
      <c r="M101" s="69" t="str">
        <f t="shared" si="15"/>
        <v>2014-07p</v>
      </c>
      <c r="N101" s="69" t="str">
        <f t="shared" si="15"/>
        <v>2014-08p</v>
      </c>
      <c r="O101" s="69" t="str">
        <f t="shared" si="15"/>
        <v>2014-09p</v>
      </c>
      <c r="P101" s="69" t="str">
        <f t="shared" si="15"/>
        <v>2014-10p</v>
      </c>
      <c r="Q101" s="69" t="str">
        <f t="shared" si="15"/>
        <v>2014-11p</v>
      </c>
      <c r="R101" s="69" t="str">
        <f t="shared" si="15"/>
        <v>2014-12p</v>
      </c>
    </row>
    <row r="102" spans="1:21" ht="15.75" customHeight="1" thickBot="1">
      <c r="B102" s="399" t="str">
        <f>+Master!G245</f>
        <v>Plan ostvarenja budžeta</v>
      </c>
      <c r="C102" s="400"/>
      <c r="D102" s="400"/>
      <c r="E102" s="400"/>
      <c r="F102" s="400"/>
      <c r="G102" s="392">
        <v>2014</v>
      </c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4"/>
      <c r="S102" s="116" t="str">
        <f>+S7</f>
        <v>BDP</v>
      </c>
      <c r="T102" s="117">
        <v>3393200615</v>
      </c>
    </row>
    <row r="103" spans="1:21" ht="15.75" customHeight="1">
      <c r="B103" s="401"/>
      <c r="C103" s="402"/>
      <c r="D103" s="402"/>
      <c r="E103" s="402"/>
      <c r="F103" s="403"/>
      <c r="G103" s="73" t="str">
        <f t="shared" ref="G103:R103" si="16">+G8</f>
        <v>Januar</v>
      </c>
      <c r="H103" s="73" t="str">
        <f t="shared" si="16"/>
        <v>Februar</v>
      </c>
      <c r="I103" s="73" t="str">
        <f t="shared" si="16"/>
        <v>Mart</v>
      </c>
      <c r="J103" s="73" t="str">
        <f t="shared" si="16"/>
        <v>April</v>
      </c>
      <c r="K103" s="73" t="str">
        <f t="shared" si="16"/>
        <v>Maj</v>
      </c>
      <c r="L103" s="73" t="str">
        <f t="shared" si="16"/>
        <v>Jun</v>
      </c>
      <c r="M103" s="73" t="str">
        <f t="shared" si="16"/>
        <v>Jul</v>
      </c>
      <c r="N103" s="73" t="str">
        <f t="shared" si="16"/>
        <v>Avgust</v>
      </c>
      <c r="O103" s="73" t="str">
        <f t="shared" si="16"/>
        <v>Septembar</v>
      </c>
      <c r="P103" s="73" t="str">
        <f t="shared" si="16"/>
        <v>Oktobar</v>
      </c>
      <c r="Q103" s="73" t="str">
        <f t="shared" si="16"/>
        <v>Novembar</v>
      </c>
      <c r="R103" s="73" t="str">
        <f t="shared" si="16"/>
        <v>Decembar</v>
      </c>
      <c r="S103" s="392" t="str">
        <f>+Master!G239</f>
        <v>Jan - Dec</v>
      </c>
      <c r="T103" s="394">
        <f>+T8</f>
        <v>0</v>
      </c>
    </row>
    <row r="104" spans="1:21" ht="13.5" thickBot="1">
      <c r="B104" s="404"/>
      <c r="C104" s="405"/>
      <c r="D104" s="405"/>
      <c r="E104" s="405"/>
      <c r="F104" s="406"/>
      <c r="G104" s="68" t="s">
        <v>433</v>
      </c>
      <c r="H104" s="68" t="s">
        <v>433</v>
      </c>
      <c r="I104" s="68" t="s">
        <v>433</v>
      </c>
      <c r="J104" s="68" t="s">
        <v>433</v>
      </c>
      <c r="K104" s="68" t="s">
        <v>433</v>
      </c>
      <c r="L104" s="68" t="s">
        <v>433</v>
      </c>
      <c r="M104" s="68" t="s">
        <v>433</v>
      </c>
      <c r="N104" s="68" t="s">
        <v>433</v>
      </c>
      <c r="O104" s="68" t="s">
        <v>433</v>
      </c>
      <c r="P104" s="68" t="s">
        <v>433</v>
      </c>
      <c r="Q104" s="68" t="s">
        <v>433</v>
      </c>
      <c r="R104" s="68" t="s">
        <v>433</v>
      </c>
      <c r="S104" s="66" t="s">
        <v>433</v>
      </c>
      <c r="T104" s="67" t="str">
        <f>+T9</f>
        <v>% BDP</v>
      </c>
    </row>
    <row r="105" spans="1:21" ht="13.5" thickBot="1">
      <c r="A105" s="138" t="str">
        <f t="shared" ref="A105:A148" si="17">+CONCATENATE(A10,"p")</f>
        <v>7p</v>
      </c>
      <c r="B105" s="395" t="str">
        <f>+VLOOKUP(LEFT($A105,LEN(A105)-1)*1,Master!$D$22:$G$218,4,FALSE)</f>
        <v>Prihodi budžeta</v>
      </c>
      <c r="C105" s="396"/>
      <c r="D105" s="396"/>
      <c r="E105" s="396"/>
      <c r="F105" s="396"/>
      <c r="G105" s="97">
        <f>+G106+G115+SUM(G120:G124)</f>
        <v>62258626.490298845</v>
      </c>
      <c r="H105" s="97">
        <f t="shared" ref="H105:R105" si="18">+H106+H115+SUM(H120:H124)</f>
        <v>79595520.931854144</v>
      </c>
      <c r="I105" s="97">
        <f t="shared" si="18"/>
        <v>89152021.485252157</v>
      </c>
      <c r="J105" s="97">
        <f t="shared" si="18"/>
        <v>106127414.60868789</v>
      </c>
      <c r="K105" s="97">
        <f t="shared" si="18"/>
        <v>97022995.159258172</v>
      </c>
      <c r="L105" s="97">
        <f t="shared" si="18"/>
        <v>105025134.67839839</v>
      </c>
      <c r="M105" s="97">
        <f t="shared" si="18"/>
        <v>123106222.51191761</v>
      </c>
      <c r="N105" s="97">
        <f t="shared" si="18"/>
        <v>125412466.98659833</v>
      </c>
      <c r="O105" s="97">
        <f t="shared" si="18"/>
        <v>120881230.67176409</v>
      </c>
      <c r="P105" s="97">
        <f t="shared" si="18"/>
        <v>114622839.18849231</v>
      </c>
      <c r="Q105" s="97">
        <f t="shared" si="18"/>
        <v>97239634.813048288</v>
      </c>
      <c r="R105" s="97">
        <f t="shared" si="18"/>
        <v>145612291.91159928</v>
      </c>
      <c r="S105" s="122">
        <f>+SUM(G105:R105)</f>
        <v>1266056399.4371696</v>
      </c>
      <c r="T105" s="123">
        <f>+S105/$T$7</f>
        <v>0.37311569314246679</v>
      </c>
      <c r="U105" s="304"/>
    </row>
    <row r="106" spans="1:21">
      <c r="A106" s="138" t="str">
        <f t="shared" si="17"/>
        <v>711p</v>
      </c>
      <c r="B106" s="397" t="str">
        <f>+VLOOKUP(LEFT($A106,LEN(A106)-1)*1,Master!$D$22:$G$218,4,FALSE)</f>
        <v>Porezi</v>
      </c>
      <c r="C106" s="398"/>
      <c r="D106" s="398"/>
      <c r="E106" s="398"/>
      <c r="F106" s="398"/>
      <c r="G106" s="81">
        <f>+SUM(G107:G114)</f>
        <v>46130073.990668349</v>
      </c>
      <c r="H106" s="81">
        <f t="shared" ref="H106:R106" si="19">+SUM(H107:H114)</f>
        <v>47237456.242444806</v>
      </c>
      <c r="I106" s="81">
        <f t="shared" si="19"/>
        <v>55161924.950244658</v>
      </c>
      <c r="J106" s="81">
        <f t="shared" si="19"/>
        <v>72880169.878936544</v>
      </c>
      <c r="K106" s="81">
        <f t="shared" si="19"/>
        <v>62836581.531679258</v>
      </c>
      <c r="L106" s="81">
        <f t="shared" si="19"/>
        <v>67650867.819649413</v>
      </c>
      <c r="M106" s="81">
        <f t="shared" si="19"/>
        <v>80002115.642900884</v>
      </c>
      <c r="N106" s="81">
        <f t="shared" si="19"/>
        <v>83161776.55116877</v>
      </c>
      <c r="O106" s="81">
        <f t="shared" si="19"/>
        <v>76786158.272999004</v>
      </c>
      <c r="P106" s="81">
        <f t="shared" si="19"/>
        <v>64436637.534424677</v>
      </c>
      <c r="Q106" s="81">
        <f t="shared" si="19"/>
        <v>59126792.724239804</v>
      </c>
      <c r="R106" s="82">
        <f t="shared" si="19"/>
        <v>76418346.230174497</v>
      </c>
      <c r="S106" s="124">
        <f t="shared" ref="S106:S160" si="20">+SUM(G106:R106)</f>
        <v>791828901.3695308</v>
      </c>
      <c r="T106" s="125">
        <f t="shared" ref="T106:T160" si="21">+S106/$T$7</f>
        <v>0.23335752618609343</v>
      </c>
      <c r="U106" s="303"/>
    </row>
    <row r="107" spans="1:21">
      <c r="A107" s="138" t="str">
        <f t="shared" si="17"/>
        <v>7111p</v>
      </c>
      <c r="B107" s="380" t="str">
        <f>+VLOOKUP(LEFT($A107,LEN(A107)-1)*1,Master!$D$22:$G$218,4,FALSE)</f>
        <v>Porez na dohodak fizičkih lica</v>
      </c>
      <c r="C107" s="381"/>
      <c r="D107" s="381"/>
      <c r="E107" s="381"/>
      <c r="F107" s="381"/>
      <c r="G107" s="91">
        <f>+INDEX(DataEx!$1:$1048576,MATCH('2014'!$A107,DataEx!$D:$D,0),MATCH('2014'!G$101,DataEx!$222:$222,0))</f>
        <v>5456532.8939416995</v>
      </c>
      <c r="H107" s="91">
        <f>+INDEX(DataEx!$1:$1048576,MATCH('2014'!$A107,DataEx!$D:$D,0),MATCH('2014'!H$101,DataEx!$222:$222,0))</f>
        <v>6523448.5376103735</v>
      </c>
      <c r="I107" s="91">
        <f>+INDEX(DataEx!$1:$1048576,MATCH('2014'!$A107,DataEx!$D:$D,0),MATCH('2014'!I$101,DataEx!$222:$222,0))</f>
        <v>6596662.4288943149</v>
      </c>
      <c r="J107" s="91">
        <f>+INDEX(DataEx!$1:$1048576,MATCH('2014'!$A107,DataEx!$D:$D,0),MATCH('2014'!J$101,DataEx!$222:$222,0))</f>
        <v>6826621.5082146339</v>
      </c>
      <c r="K107" s="91">
        <f>+INDEX(DataEx!$1:$1048576,MATCH('2014'!$A107,DataEx!$D:$D,0),MATCH('2014'!K$101,DataEx!$222:$222,0))</f>
        <v>7667202.1798942275</v>
      </c>
      <c r="L107" s="91">
        <f>+INDEX(DataEx!$1:$1048576,MATCH('2014'!$A107,DataEx!$D:$D,0),MATCH('2014'!L$101,DataEx!$222:$222,0))</f>
        <v>6853683.1907370919</v>
      </c>
      <c r="M107" s="91">
        <f>+INDEX(DataEx!$1:$1048576,MATCH('2014'!$A107,DataEx!$D:$D,0),MATCH('2014'!M$101,DataEx!$222:$222,0))</f>
        <v>7495234.0555336457</v>
      </c>
      <c r="N107" s="91">
        <f>+INDEX(DataEx!$1:$1048576,MATCH('2014'!$A107,DataEx!$D:$D,0),MATCH('2014'!N$101,DataEx!$222:$222,0))</f>
        <v>8638621.6185207814</v>
      </c>
      <c r="O107" s="91">
        <f>+INDEX(DataEx!$1:$1048576,MATCH('2014'!$A107,DataEx!$D:$D,0),MATCH('2014'!O$101,DataEx!$222:$222,0))</f>
        <v>8978520.8735250775</v>
      </c>
      <c r="P107" s="91">
        <f>+INDEX(DataEx!$1:$1048576,MATCH('2014'!$A107,DataEx!$D:$D,0),MATCH('2014'!P$101,DataEx!$222:$222,0))</f>
        <v>7241926.2757894173</v>
      </c>
      <c r="Q107" s="91">
        <f>+INDEX(DataEx!$1:$1048576,MATCH('2014'!$A107,DataEx!$D:$D,0),MATCH('2014'!Q$101,DataEx!$222:$222,0))</f>
        <v>7252440.7730695903</v>
      </c>
      <c r="R107" s="91">
        <f>+INDEX(DataEx!$1:$1048576,MATCH('2014'!$A107,DataEx!$D:$D,0),MATCH('2014'!R$101,DataEx!$222:$222,0))</f>
        <v>15517267.438764038</v>
      </c>
      <c r="S107" s="126">
        <f t="shared" si="20"/>
        <v>95048161.774494886</v>
      </c>
      <c r="T107" s="127">
        <f t="shared" si="21"/>
        <v>2.8011359350320904E-2</v>
      </c>
    </row>
    <row r="108" spans="1:21">
      <c r="A108" s="138" t="str">
        <f t="shared" si="17"/>
        <v>7112p</v>
      </c>
      <c r="B108" s="380" t="str">
        <f>+VLOOKUP(LEFT($A108,LEN(A108)-1)*1,Master!$D$22:$G$218,4,FALSE)</f>
        <v>Porez na dobit pravnih lica</v>
      </c>
      <c r="C108" s="381"/>
      <c r="D108" s="381"/>
      <c r="E108" s="381"/>
      <c r="F108" s="381"/>
      <c r="G108" s="91">
        <f>+INDEX(DataEx!$1:$1048576,MATCH('2014'!$A108,DataEx!$D:$D,0),MATCH('2014'!G$101,DataEx!$222:$222,0))</f>
        <v>505028.86089785391</v>
      </c>
      <c r="H108" s="91">
        <f>+INDEX(DataEx!$1:$1048576,MATCH('2014'!$A108,DataEx!$D:$D,0),MATCH('2014'!H$101,DataEx!$222:$222,0))</f>
        <v>1115623.9197009166</v>
      </c>
      <c r="I108" s="91">
        <f>+INDEX(DataEx!$1:$1048576,MATCH('2014'!$A108,DataEx!$D:$D,0),MATCH('2014'!I$101,DataEx!$222:$222,0))</f>
        <v>5522635.9050619109</v>
      </c>
      <c r="J108" s="91">
        <f>+INDEX(DataEx!$1:$1048576,MATCH('2014'!$A108,DataEx!$D:$D,0),MATCH('2014'!J$101,DataEx!$222:$222,0))</f>
        <v>16129995.670442553</v>
      </c>
      <c r="K108" s="91">
        <f>+INDEX(DataEx!$1:$1048576,MATCH('2014'!$A108,DataEx!$D:$D,0),MATCH('2014'!K$101,DataEx!$222:$222,0))</f>
        <v>3304888.8376073083</v>
      </c>
      <c r="L108" s="91">
        <f>+INDEX(DataEx!$1:$1048576,MATCH('2014'!$A108,DataEx!$D:$D,0),MATCH('2014'!L$101,DataEx!$222:$222,0))</f>
        <v>3936015.6232613181</v>
      </c>
      <c r="M108" s="91">
        <f>+INDEX(DataEx!$1:$1048576,MATCH('2014'!$A108,DataEx!$D:$D,0),MATCH('2014'!M$101,DataEx!$222:$222,0))</f>
        <v>4187098.1594917201</v>
      </c>
      <c r="N108" s="91">
        <f>+INDEX(DataEx!$1:$1048576,MATCH('2014'!$A108,DataEx!$D:$D,0),MATCH('2014'!N$101,DataEx!$222:$222,0))</f>
        <v>3063712.8700153525</v>
      </c>
      <c r="O108" s="91">
        <f>+INDEX(DataEx!$1:$1048576,MATCH('2014'!$A108,DataEx!$D:$D,0),MATCH('2014'!O$101,DataEx!$222:$222,0))</f>
        <v>2513293.7068935675</v>
      </c>
      <c r="P108" s="91">
        <f>+INDEX(DataEx!$1:$1048576,MATCH('2014'!$A108,DataEx!$D:$D,0),MATCH('2014'!P$101,DataEx!$222:$222,0))</f>
        <v>1372531.9496760692</v>
      </c>
      <c r="Q108" s="91">
        <f>+INDEX(DataEx!$1:$1048576,MATCH('2014'!$A108,DataEx!$D:$D,0),MATCH('2014'!Q$101,DataEx!$222:$222,0))</f>
        <v>1198952.1033177502</v>
      </c>
      <c r="R108" s="91">
        <f>+INDEX(DataEx!$1:$1048576,MATCH('2014'!$A108,DataEx!$D:$D,0),MATCH('2014'!R$101,DataEx!$222:$222,0))</f>
        <v>1100346.3151346263</v>
      </c>
      <c r="S108" s="126">
        <f t="shared" si="20"/>
        <v>43950123.921500951</v>
      </c>
      <c r="T108" s="127">
        <f t="shared" si="21"/>
        <v>1.2952409511897059E-2</v>
      </c>
    </row>
    <row r="109" spans="1:21">
      <c r="A109" s="138" t="str">
        <f t="shared" si="17"/>
        <v>7113p</v>
      </c>
      <c r="B109" s="380" t="str">
        <f>+VLOOKUP(LEFT($A109,LEN(A109)-1)*1,Master!$D$22:$G$218,4,FALSE)</f>
        <v>Porez na promet nepokretnosti</v>
      </c>
      <c r="C109" s="381"/>
      <c r="D109" s="381"/>
      <c r="E109" s="381"/>
      <c r="F109" s="381"/>
      <c r="G109" s="91">
        <f>+INDEX(DataEx!$1:$1048576,MATCH('2014'!$A109,DataEx!$D:$D,0),MATCH('2014'!G$101,DataEx!$222:$222,0))</f>
        <v>122707.96285150178</v>
      </c>
      <c r="H109" s="91">
        <f>+INDEX(DataEx!$1:$1048576,MATCH('2014'!$A109,DataEx!$D:$D,0),MATCH('2014'!H$101,DataEx!$222:$222,0))</f>
        <v>131901.11505076822</v>
      </c>
      <c r="I109" s="91">
        <f>+INDEX(DataEx!$1:$1048576,MATCH('2014'!$A109,DataEx!$D:$D,0),MATCH('2014'!I$101,DataEx!$222:$222,0))</f>
        <v>140618.84385757527</v>
      </c>
      <c r="J109" s="91">
        <f>+INDEX(DataEx!$1:$1048576,MATCH('2014'!$A109,DataEx!$D:$D,0),MATCH('2014'!J$101,DataEx!$222:$222,0))</f>
        <v>122499.37140095155</v>
      </c>
      <c r="K109" s="91">
        <f>+INDEX(DataEx!$1:$1048576,MATCH('2014'!$A109,DataEx!$D:$D,0),MATCH('2014'!K$101,DataEx!$222:$222,0))</f>
        <v>71300.179035106601</v>
      </c>
      <c r="L109" s="91">
        <f>+INDEX(DataEx!$1:$1048576,MATCH('2014'!$A109,DataEx!$D:$D,0),MATCH('2014'!L$101,DataEx!$222:$222,0))</f>
        <v>75992.709346340911</v>
      </c>
      <c r="M109" s="91">
        <f>+INDEX(DataEx!$1:$1048576,MATCH('2014'!$A109,DataEx!$D:$D,0),MATCH('2014'!M$101,DataEx!$222:$222,0))</f>
        <v>134694.0103662335</v>
      </c>
      <c r="N109" s="91">
        <f>+INDEX(DataEx!$1:$1048576,MATCH('2014'!$A109,DataEx!$D:$D,0),MATCH('2014'!N$101,DataEx!$222:$222,0))</f>
        <v>172998.59497475481</v>
      </c>
      <c r="O109" s="91">
        <f>+INDEX(DataEx!$1:$1048576,MATCH('2014'!$A109,DataEx!$D:$D,0),MATCH('2014'!O$101,DataEx!$222:$222,0))</f>
        <v>106624.89190533326</v>
      </c>
      <c r="P109" s="91">
        <f>+INDEX(DataEx!$1:$1048576,MATCH('2014'!$A109,DataEx!$D:$D,0),MATCH('2014'!P$101,DataEx!$222:$222,0))</f>
        <v>179422.94360820315</v>
      </c>
      <c r="Q109" s="91">
        <f>+INDEX(DataEx!$1:$1048576,MATCH('2014'!$A109,DataEx!$D:$D,0),MATCH('2014'!Q$101,DataEx!$222:$222,0))</f>
        <v>120392.09918948704</v>
      </c>
      <c r="R109" s="91">
        <f>+INDEX(DataEx!$1:$1048576,MATCH('2014'!$A109,DataEx!$D:$D,0),MATCH('2014'!R$101,DataEx!$222:$222,0))</f>
        <v>149884.2713057833</v>
      </c>
      <c r="S109" s="126">
        <f t="shared" si="20"/>
        <v>1529036.9928920395</v>
      </c>
      <c r="T109" s="127">
        <f t="shared" si="21"/>
        <v>4.5061791694035735E-4</v>
      </c>
    </row>
    <row r="110" spans="1:21">
      <c r="A110" s="138" t="str">
        <f t="shared" si="17"/>
        <v>7114p</v>
      </c>
      <c r="B110" s="380" t="str">
        <f>+VLOOKUP(LEFT($A110,LEN(A110)-1)*1,Master!$D$22:$G$218,4,FALSE)</f>
        <v>Porez na dodatu vrijednost</v>
      </c>
      <c r="C110" s="381"/>
      <c r="D110" s="381"/>
      <c r="E110" s="381"/>
      <c r="F110" s="381"/>
      <c r="G110" s="91">
        <f>+INDEX(DataEx!$1:$1048576,MATCH('2014'!$A110,DataEx!$D:$D,0),MATCH('2014'!G$101,DataEx!$222:$222,0))</f>
        <v>26941968.827761732</v>
      </c>
      <c r="H110" s="91">
        <f>+INDEX(DataEx!$1:$1048576,MATCH('2014'!$A110,DataEx!$D:$D,0),MATCH('2014'!H$101,DataEx!$222:$222,0))</f>
        <v>27810715.744740922</v>
      </c>
      <c r="I110" s="91">
        <f>+INDEX(DataEx!$1:$1048576,MATCH('2014'!$A110,DataEx!$D:$D,0),MATCH('2014'!I$101,DataEx!$222:$222,0))</f>
        <v>31398809.715618316</v>
      </c>
      <c r="J110" s="91">
        <f>+INDEX(DataEx!$1:$1048576,MATCH('2014'!$A110,DataEx!$D:$D,0),MATCH('2014'!J$101,DataEx!$222:$222,0))</f>
        <v>35424334.493267216</v>
      </c>
      <c r="K110" s="91">
        <f>+INDEX(DataEx!$1:$1048576,MATCH('2014'!$A110,DataEx!$D:$D,0),MATCH('2014'!K$101,DataEx!$222:$222,0))</f>
        <v>36632386.95256193</v>
      </c>
      <c r="L110" s="91">
        <f>+INDEX(DataEx!$1:$1048576,MATCH('2014'!$A110,DataEx!$D:$D,0),MATCH('2014'!L$101,DataEx!$222:$222,0))</f>
        <v>39594901.740668818</v>
      </c>
      <c r="M110" s="91">
        <f>+INDEX(DataEx!$1:$1048576,MATCH('2014'!$A110,DataEx!$D:$D,0),MATCH('2014'!M$101,DataEx!$222:$222,0))</f>
        <v>48225605.704200119</v>
      </c>
      <c r="N110" s="91">
        <f>+INDEX(DataEx!$1:$1048576,MATCH('2014'!$A110,DataEx!$D:$D,0),MATCH('2014'!N$101,DataEx!$222:$222,0))</f>
        <v>48512719.765865721</v>
      </c>
      <c r="O110" s="91">
        <f>+INDEX(DataEx!$1:$1048576,MATCH('2014'!$A110,DataEx!$D:$D,0),MATCH('2014'!O$101,DataEx!$222:$222,0))</f>
        <v>42411314.633119218</v>
      </c>
      <c r="P110" s="91">
        <f>+INDEX(DataEx!$1:$1048576,MATCH('2014'!$A110,DataEx!$D:$D,0),MATCH('2014'!P$101,DataEx!$222:$222,0))</f>
        <v>38570486.162387423</v>
      </c>
      <c r="Q110" s="91">
        <f>+INDEX(DataEx!$1:$1048576,MATCH('2014'!$A110,DataEx!$D:$D,0),MATCH('2014'!Q$101,DataEx!$222:$222,0))</f>
        <v>34598841.55514586</v>
      </c>
      <c r="R110" s="91">
        <f>+INDEX(DataEx!$1:$1048576,MATCH('2014'!$A110,DataEx!$D:$D,0),MATCH('2014'!R$101,DataEx!$222:$222,0))</f>
        <v>41248055.373853616</v>
      </c>
      <c r="S110" s="126">
        <f t="shared" si="20"/>
        <v>451370140.66919094</v>
      </c>
      <c r="T110" s="127">
        <f t="shared" si="21"/>
        <v>0.13302194355201452</v>
      </c>
    </row>
    <row r="111" spans="1:21">
      <c r="A111" s="138" t="str">
        <f t="shared" si="17"/>
        <v>7115p</v>
      </c>
      <c r="B111" s="380" t="str">
        <f>+VLOOKUP(LEFT($A111,LEN(A111)-1)*1,Master!$D$22:$G$218,4,FALSE)</f>
        <v>Akcize</v>
      </c>
      <c r="C111" s="381"/>
      <c r="D111" s="381"/>
      <c r="E111" s="381"/>
      <c r="F111" s="381"/>
      <c r="G111" s="91">
        <f>+INDEX(DataEx!$1:$1048576,MATCH('2014'!$A111,DataEx!$D:$D,0),MATCH('2014'!G$101,DataEx!$222:$222,0))</f>
        <v>11633388.71442843</v>
      </c>
      <c r="H111" s="91">
        <f>+INDEX(DataEx!$1:$1048576,MATCH('2014'!$A111,DataEx!$D:$D,0),MATCH('2014'!H$101,DataEx!$222:$222,0))</f>
        <v>9984594.0786474198</v>
      </c>
      <c r="I111" s="91">
        <f>+INDEX(DataEx!$1:$1048576,MATCH('2014'!$A111,DataEx!$D:$D,0),MATCH('2014'!I$101,DataEx!$222:$222,0))</f>
        <v>9169040.4450272899</v>
      </c>
      <c r="J111" s="91">
        <f>+INDEX(DataEx!$1:$1048576,MATCH('2014'!$A111,DataEx!$D:$D,0),MATCH('2014'!J$101,DataEx!$222:$222,0))</f>
        <v>11715409.875199232</v>
      </c>
      <c r="K111" s="91">
        <f>+INDEX(DataEx!$1:$1048576,MATCH('2014'!$A111,DataEx!$D:$D,0),MATCH('2014'!K$101,DataEx!$222:$222,0))</f>
        <v>12580245.774244396</v>
      </c>
      <c r="L111" s="91">
        <f>+INDEX(DataEx!$1:$1048576,MATCH('2014'!$A111,DataEx!$D:$D,0),MATCH('2014'!L$101,DataEx!$222:$222,0))</f>
        <v>14576879.575155489</v>
      </c>
      <c r="M111" s="91">
        <f>+INDEX(DataEx!$1:$1048576,MATCH('2014'!$A111,DataEx!$D:$D,0),MATCH('2014'!M$101,DataEx!$222:$222,0))</f>
        <v>16788102.358412612</v>
      </c>
      <c r="N111" s="91">
        <f>+INDEX(DataEx!$1:$1048576,MATCH('2014'!$A111,DataEx!$D:$D,0),MATCH('2014'!N$101,DataEx!$222:$222,0))</f>
        <v>19929817.141586415</v>
      </c>
      <c r="O111" s="91">
        <f>+INDEX(DataEx!$1:$1048576,MATCH('2014'!$A111,DataEx!$D:$D,0),MATCH('2014'!O$101,DataEx!$222:$222,0))</f>
        <v>20074252.942877635</v>
      </c>
      <c r="P111" s="91">
        <f>+INDEX(DataEx!$1:$1048576,MATCH('2014'!$A111,DataEx!$D:$D,0),MATCH('2014'!P$101,DataEx!$222:$222,0))</f>
        <v>14472590.829511227</v>
      </c>
      <c r="Q111" s="91">
        <f>+INDEX(DataEx!$1:$1048576,MATCH('2014'!$A111,DataEx!$D:$D,0),MATCH('2014'!Q$101,DataEx!$222:$222,0))</f>
        <v>13977403.069221891</v>
      </c>
      <c r="R111" s="91">
        <f>+INDEX(DataEx!$1:$1048576,MATCH('2014'!$A111,DataEx!$D:$D,0),MATCH('2014'!R$101,DataEx!$222:$222,0))</f>
        <v>16210263.721078064</v>
      </c>
      <c r="S111" s="126">
        <f t="shared" si="20"/>
        <v>171111988.52539012</v>
      </c>
      <c r="T111" s="127">
        <f t="shared" si="21"/>
        <v>5.0427902131389341E-2</v>
      </c>
    </row>
    <row r="112" spans="1:21">
      <c r="A112" s="138" t="str">
        <f t="shared" si="17"/>
        <v>7116p</v>
      </c>
      <c r="B112" s="380" t="str">
        <f>+VLOOKUP(LEFT($A112,LEN(A112)-1)*1,Master!$D$22:$G$218,4,FALSE)</f>
        <v>Porez na međunarodnu trgovinu i transakcije</v>
      </c>
      <c r="C112" s="381"/>
      <c r="D112" s="381"/>
      <c r="E112" s="381"/>
      <c r="F112" s="381"/>
      <c r="G112" s="91">
        <f>+INDEX(DataEx!$1:$1048576,MATCH('2014'!$A112,DataEx!$D:$D,0),MATCH('2014'!G$101,DataEx!$222:$222,0))</f>
        <v>1175497.3830894365</v>
      </c>
      <c r="H112" s="91">
        <f>+INDEX(DataEx!$1:$1048576,MATCH('2014'!$A112,DataEx!$D:$D,0),MATCH('2014'!H$101,DataEx!$222:$222,0))</f>
        <v>1401258.3069391041</v>
      </c>
      <c r="I112" s="91">
        <f>+INDEX(DataEx!$1:$1048576,MATCH('2014'!$A112,DataEx!$D:$D,0),MATCH('2014'!I$101,DataEx!$222:$222,0))</f>
        <v>1982854.7670731111</v>
      </c>
      <c r="J112" s="91">
        <f>+INDEX(DataEx!$1:$1048576,MATCH('2014'!$A112,DataEx!$D:$D,0),MATCH('2014'!J$101,DataEx!$222:$222,0))</f>
        <v>2227395.5445058988</v>
      </c>
      <c r="K112" s="91">
        <f>+INDEX(DataEx!$1:$1048576,MATCH('2014'!$A112,DataEx!$D:$D,0),MATCH('2014'!K$101,DataEx!$222:$222,0))</f>
        <v>2119281.4538548714</v>
      </c>
      <c r="L112" s="91">
        <f>+INDEX(DataEx!$1:$1048576,MATCH('2014'!$A112,DataEx!$D:$D,0),MATCH('2014'!L$101,DataEx!$222:$222,0))</f>
        <v>2128447.743077762</v>
      </c>
      <c r="M112" s="91">
        <f>+INDEX(DataEx!$1:$1048576,MATCH('2014'!$A112,DataEx!$D:$D,0),MATCH('2014'!M$101,DataEx!$222:$222,0))</f>
        <v>2626690.2153880983</v>
      </c>
      <c r="N112" s="91">
        <f>+INDEX(DataEx!$1:$1048576,MATCH('2014'!$A112,DataEx!$D:$D,0),MATCH('2014'!N$101,DataEx!$222:$222,0))</f>
        <v>2350974.5793777262</v>
      </c>
      <c r="O112" s="91">
        <f>+INDEX(DataEx!$1:$1048576,MATCH('2014'!$A112,DataEx!$D:$D,0),MATCH('2014'!O$101,DataEx!$222:$222,0))</f>
        <v>2173809.0200480837</v>
      </c>
      <c r="P112" s="91">
        <f>+INDEX(DataEx!$1:$1048576,MATCH('2014'!$A112,DataEx!$D:$D,0),MATCH('2014'!P$101,DataEx!$222:$222,0))</f>
        <v>2170247.5204897081</v>
      </c>
      <c r="Q112" s="91">
        <f>+INDEX(DataEx!$1:$1048576,MATCH('2014'!$A112,DataEx!$D:$D,0),MATCH('2014'!Q$101,DataEx!$222:$222,0))</f>
        <v>1576440.4650937812</v>
      </c>
      <c r="R112" s="91">
        <f>+INDEX(DataEx!$1:$1048576,MATCH('2014'!$A112,DataEx!$D:$D,0),MATCH('2014'!R$101,DataEx!$222:$222,0))</f>
        <v>1802456.6976206759</v>
      </c>
      <c r="S112" s="126">
        <f t="shared" si="20"/>
        <v>23735353.696558256</v>
      </c>
      <c r="T112" s="127">
        <f t="shared" si="21"/>
        <v>6.9949750662055259E-3</v>
      </c>
    </row>
    <row r="113" spans="1:20">
      <c r="A113" s="138" t="str">
        <f t="shared" si="17"/>
        <v>7117p</v>
      </c>
      <c r="B113" s="380" t="str">
        <f>+VLOOKUP(LEFT($A113,LEN(A113)-1)*1,Master!$D$22:$G$218,4,FALSE)</f>
        <v>Lokalni porezi</v>
      </c>
      <c r="C113" s="381"/>
      <c r="D113" s="381"/>
      <c r="E113" s="381"/>
      <c r="F113" s="381"/>
      <c r="G113" s="91">
        <f>+INDEX(DataEx!$1:$1048576,MATCH('2014'!$A113,DataEx!$D:$D,0),MATCH('2014'!G$101,DataEx!$222:$222,0))</f>
        <v>0</v>
      </c>
      <c r="H113" s="91">
        <f>+INDEX(DataEx!$1:$1048576,MATCH('2014'!$A113,DataEx!$D:$D,0),MATCH('2014'!H$101,DataEx!$222:$222,0))</f>
        <v>0</v>
      </c>
      <c r="I113" s="91">
        <f>+INDEX(DataEx!$1:$1048576,MATCH('2014'!$A113,DataEx!$D:$D,0),MATCH('2014'!I$101,DataEx!$222:$222,0))</f>
        <v>0</v>
      </c>
      <c r="J113" s="91">
        <f>+INDEX(DataEx!$1:$1048576,MATCH('2014'!$A113,DataEx!$D:$D,0),MATCH('2014'!J$101,DataEx!$222:$222,0))</f>
        <v>0</v>
      </c>
      <c r="K113" s="91">
        <f>+INDEX(DataEx!$1:$1048576,MATCH('2014'!$A113,DataEx!$D:$D,0),MATCH('2014'!K$101,DataEx!$222:$222,0))</f>
        <v>0</v>
      </c>
      <c r="L113" s="91">
        <f>+INDEX(DataEx!$1:$1048576,MATCH('2014'!$A113,DataEx!$D:$D,0),MATCH('2014'!L$101,DataEx!$222:$222,0))</f>
        <v>0</v>
      </c>
      <c r="M113" s="91">
        <f>+INDEX(DataEx!$1:$1048576,MATCH('2014'!$A113,DataEx!$D:$D,0),MATCH('2014'!M$101,DataEx!$222:$222,0))</f>
        <v>0</v>
      </c>
      <c r="N113" s="91">
        <f>+INDEX(DataEx!$1:$1048576,MATCH('2014'!$A113,DataEx!$D:$D,0),MATCH('2014'!N$101,DataEx!$222:$222,0))</f>
        <v>0</v>
      </c>
      <c r="O113" s="91">
        <f>+INDEX(DataEx!$1:$1048576,MATCH('2014'!$A113,DataEx!$D:$D,0),MATCH('2014'!O$101,DataEx!$222:$222,0))</f>
        <v>0</v>
      </c>
      <c r="P113" s="91">
        <f>+INDEX(DataEx!$1:$1048576,MATCH('2014'!$A113,DataEx!$D:$D,0),MATCH('2014'!P$101,DataEx!$222:$222,0))</f>
        <v>0</v>
      </c>
      <c r="Q113" s="91">
        <f>+INDEX(DataEx!$1:$1048576,MATCH('2014'!$A113,DataEx!$D:$D,0),MATCH('2014'!Q$101,DataEx!$222:$222,0))</f>
        <v>0</v>
      </c>
      <c r="R113" s="91">
        <f>+INDEX(DataEx!$1:$1048576,MATCH('2014'!$A113,DataEx!$D:$D,0),MATCH('2014'!R$101,DataEx!$222:$222,0))</f>
        <v>0</v>
      </c>
      <c r="S113" s="126">
        <f t="shared" si="20"/>
        <v>0</v>
      </c>
      <c r="T113" s="127">
        <f t="shared" si="21"/>
        <v>0</v>
      </c>
    </row>
    <row r="114" spans="1:20">
      <c r="A114" s="138" t="str">
        <f t="shared" si="17"/>
        <v>7118p</v>
      </c>
      <c r="B114" s="380" t="str">
        <f>+VLOOKUP(LEFT($A114,LEN(A114)-1)*1,Master!$D$22:$G$218,4,FALSE)</f>
        <v>Ostali republički porezi</v>
      </c>
      <c r="C114" s="381"/>
      <c r="D114" s="381"/>
      <c r="E114" s="381"/>
      <c r="F114" s="381"/>
      <c r="G114" s="91">
        <f>+INDEX(DataEx!$1:$1048576,MATCH('2014'!$A114,DataEx!$D:$D,0),MATCH('2014'!G$101,DataEx!$222:$222,0))</f>
        <v>294949.34769769129</v>
      </c>
      <c r="H114" s="91">
        <f>+INDEX(DataEx!$1:$1048576,MATCH('2014'!$A114,DataEx!$D:$D,0),MATCH('2014'!H$101,DataEx!$222:$222,0))</f>
        <v>269914.53975529631</v>
      </c>
      <c r="I114" s="91">
        <f>+INDEX(DataEx!$1:$1048576,MATCH('2014'!$A114,DataEx!$D:$D,0),MATCH('2014'!I$101,DataEx!$222:$222,0))</f>
        <v>351302.84471213742</v>
      </c>
      <c r="J114" s="91">
        <f>+INDEX(DataEx!$1:$1048576,MATCH('2014'!$A114,DataEx!$D:$D,0),MATCH('2014'!J$101,DataEx!$222:$222,0))</f>
        <v>433913.41590605793</v>
      </c>
      <c r="K114" s="91">
        <f>+INDEX(DataEx!$1:$1048576,MATCH('2014'!$A114,DataEx!$D:$D,0),MATCH('2014'!K$101,DataEx!$222:$222,0))</f>
        <v>461276.15448140749</v>
      </c>
      <c r="L114" s="91">
        <f>+INDEX(DataEx!$1:$1048576,MATCH('2014'!$A114,DataEx!$D:$D,0),MATCH('2014'!L$101,DataEx!$222:$222,0))</f>
        <v>484947.23740259005</v>
      </c>
      <c r="M114" s="91">
        <f>+INDEX(DataEx!$1:$1048576,MATCH('2014'!$A114,DataEx!$D:$D,0),MATCH('2014'!M$101,DataEx!$222:$222,0))</f>
        <v>544691.13950845459</v>
      </c>
      <c r="N114" s="91">
        <f>+INDEX(DataEx!$1:$1048576,MATCH('2014'!$A114,DataEx!$D:$D,0),MATCH('2014'!N$101,DataEx!$222:$222,0))</f>
        <v>492931.9808280234</v>
      </c>
      <c r="O114" s="91">
        <f>+INDEX(DataEx!$1:$1048576,MATCH('2014'!$A114,DataEx!$D:$D,0),MATCH('2014'!O$101,DataEx!$222:$222,0))</f>
        <v>528342.20463008841</v>
      </c>
      <c r="P114" s="91">
        <f>+INDEX(DataEx!$1:$1048576,MATCH('2014'!$A114,DataEx!$D:$D,0),MATCH('2014'!P$101,DataEx!$222:$222,0))</f>
        <v>429431.85296262795</v>
      </c>
      <c r="Q114" s="91">
        <f>+INDEX(DataEx!$1:$1048576,MATCH('2014'!$A114,DataEx!$D:$D,0),MATCH('2014'!Q$101,DataEx!$222:$222,0))</f>
        <v>402322.65920144052</v>
      </c>
      <c r="R114" s="91">
        <f>+INDEX(DataEx!$1:$1048576,MATCH('2014'!$A114,DataEx!$D:$D,0),MATCH('2014'!R$101,DataEx!$222:$222,0))</f>
        <v>390072.41241769306</v>
      </c>
      <c r="S114" s="126">
        <f t="shared" si="20"/>
        <v>5084095.7895035082</v>
      </c>
      <c r="T114" s="127">
        <f t="shared" si="21"/>
        <v>1.4983186573256908E-3</v>
      </c>
    </row>
    <row r="115" spans="1:20">
      <c r="A115" s="138" t="str">
        <f t="shared" si="17"/>
        <v>712p</v>
      </c>
      <c r="B115" s="390" t="str">
        <f>+VLOOKUP(LEFT($A115,LEN(A115)-1)*1,Master!$D$22:$G$218,4,FALSE)</f>
        <v>Doprinosi</v>
      </c>
      <c r="C115" s="391"/>
      <c r="D115" s="391"/>
      <c r="E115" s="391"/>
      <c r="F115" s="391"/>
      <c r="G115" s="83">
        <f>+SUM(G116:G119)</f>
        <v>11363162.375243589</v>
      </c>
      <c r="H115" s="83">
        <f t="shared" ref="H115:R115" si="22">+SUM(H116:H119)</f>
        <v>27633861.255235691</v>
      </c>
      <c r="I115" s="83">
        <f t="shared" si="22"/>
        <v>28596546.777765006</v>
      </c>
      <c r="J115" s="83">
        <f t="shared" si="22"/>
        <v>26924994.284464393</v>
      </c>
      <c r="K115" s="83">
        <f t="shared" si="22"/>
        <v>28259229.40161505</v>
      </c>
      <c r="L115" s="83">
        <f t="shared" si="22"/>
        <v>31798389.873793896</v>
      </c>
      <c r="M115" s="83">
        <f t="shared" si="22"/>
        <v>32683480.790031202</v>
      </c>
      <c r="N115" s="83">
        <f t="shared" si="22"/>
        <v>35739013.260544352</v>
      </c>
      <c r="O115" s="83">
        <f t="shared" si="22"/>
        <v>37869795.194065683</v>
      </c>
      <c r="P115" s="83">
        <f t="shared" si="22"/>
        <v>43339636.439869702</v>
      </c>
      <c r="Q115" s="83">
        <f t="shared" si="22"/>
        <v>29831319.453366339</v>
      </c>
      <c r="R115" s="84">
        <f t="shared" si="22"/>
        <v>59783744.593186989</v>
      </c>
      <c r="S115" s="128">
        <f t="shared" si="20"/>
        <v>393823173.69918185</v>
      </c>
      <c r="T115" s="129">
        <f t="shared" si="21"/>
        <v>0.11606244911021327</v>
      </c>
    </row>
    <row r="116" spans="1:20">
      <c r="A116" s="138" t="str">
        <f t="shared" si="17"/>
        <v>7121p</v>
      </c>
      <c r="B116" s="380" t="str">
        <f>+VLOOKUP(LEFT($A116,LEN(A116)-1)*1,Master!$D$22:$G$218,4,FALSE)</f>
        <v>Doprinosi za penzijsko i invalidsko osiguranje</v>
      </c>
      <c r="C116" s="381"/>
      <c r="D116" s="381"/>
      <c r="E116" s="381"/>
      <c r="F116" s="381"/>
      <c r="G116" s="91">
        <f>+INDEX(DataEx!$1:$1048576,MATCH('2014'!$A116,DataEx!$D:$D,0),MATCH('2014'!G$101,DataEx!$222:$222,0))</f>
        <v>6181254.2930859774</v>
      </c>
      <c r="H116" s="91">
        <f>+INDEX(DataEx!$1:$1048576,MATCH('2014'!$A116,DataEx!$D:$D,0),MATCH('2014'!H$101,DataEx!$222:$222,0))</f>
        <v>15929203.618779315</v>
      </c>
      <c r="I116" s="91">
        <f>+INDEX(DataEx!$1:$1048576,MATCH('2014'!$A116,DataEx!$D:$D,0),MATCH('2014'!I$101,DataEx!$222:$222,0))</f>
        <v>16372371.051444925</v>
      </c>
      <c r="J116" s="91">
        <f>+INDEX(DataEx!$1:$1048576,MATCH('2014'!$A116,DataEx!$D:$D,0),MATCH('2014'!J$101,DataEx!$222:$222,0))</f>
        <v>15719607.552351611</v>
      </c>
      <c r="K116" s="91">
        <f>+INDEX(DataEx!$1:$1048576,MATCH('2014'!$A116,DataEx!$D:$D,0),MATCH('2014'!K$101,DataEx!$222:$222,0))</f>
        <v>16503668.466840036</v>
      </c>
      <c r="L116" s="91">
        <f>+INDEX(DataEx!$1:$1048576,MATCH('2014'!$A116,DataEx!$D:$D,0),MATCH('2014'!L$101,DataEx!$222:$222,0))</f>
        <v>19107063.839919548</v>
      </c>
      <c r="M116" s="91">
        <f>+INDEX(DataEx!$1:$1048576,MATCH('2014'!$A116,DataEx!$D:$D,0),MATCH('2014'!M$101,DataEx!$222:$222,0))</f>
        <v>19757452.472161215</v>
      </c>
      <c r="N116" s="91">
        <f>+INDEX(DataEx!$1:$1048576,MATCH('2014'!$A116,DataEx!$D:$D,0),MATCH('2014'!N$101,DataEx!$222:$222,0))</f>
        <v>20960859.467633393</v>
      </c>
      <c r="O116" s="91">
        <f>+INDEX(DataEx!$1:$1048576,MATCH('2014'!$A116,DataEx!$D:$D,0),MATCH('2014'!O$101,DataEx!$222:$222,0))</f>
        <v>23494817.711109713</v>
      </c>
      <c r="P116" s="91">
        <f>+INDEX(DataEx!$1:$1048576,MATCH('2014'!$A116,DataEx!$D:$D,0),MATCH('2014'!P$101,DataEx!$222:$222,0))</f>
        <v>25582450.294221211</v>
      </c>
      <c r="Q116" s="91">
        <f>+INDEX(DataEx!$1:$1048576,MATCH('2014'!$A116,DataEx!$D:$D,0),MATCH('2014'!Q$101,DataEx!$222:$222,0))</f>
        <v>17440454.10842013</v>
      </c>
      <c r="R116" s="91">
        <f>+INDEX(DataEx!$1:$1048576,MATCH('2014'!$A116,DataEx!$D:$D,0),MATCH('2014'!R$101,DataEx!$222:$222,0))</f>
        <v>35471517.456119657</v>
      </c>
      <c r="S116" s="126">
        <f t="shared" si="20"/>
        <v>232520720.33208674</v>
      </c>
      <c r="T116" s="127">
        <f t="shared" si="21"/>
        <v>6.8525485732910826E-2</v>
      </c>
    </row>
    <row r="117" spans="1:20">
      <c r="A117" s="138" t="str">
        <f t="shared" si="17"/>
        <v>7122p</v>
      </c>
      <c r="B117" s="380" t="str">
        <f>+VLOOKUP(LEFT($A117,LEN(A117)-1)*1,Master!$D$22:$G$218,4,FALSE)</f>
        <v>Doprinosi za zdravstveno osiguranje</v>
      </c>
      <c r="C117" s="381"/>
      <c r="D117" s="381"/>
      <c r="E117" s="381"/>
      <c r="F117" s="381"/>
      <c r="G117" s="91">
        <f>+INDEX(DataEx!$1:$1048576,MATCH('2014'!$A117,DataEx!$D:$D,0),MATCH('2014'!G$101,DataEx!$222:$222,0))</f>
        <v>4462902.1884970451</v>
      </c>
      <c r="H117" s="91">
        <f>+INDEX(DataEx!$1:$1048576,MATCH('2014'!$A117,DataEx!$D:$D,0),MATCH('2014'!H$101,DataEx!$222:$222,0))</f>
        <v>9987996.0078556314</v>
      </c>
      <c r="I117" s="91">
        <f>+INDEX(DataEx!$1:$1048576,MATCH('2014'!$A117,DataEx!$D:$D,0),MATCH('2014'!I$101,DataEx!$222:$222,0))</f>
        <v>10444121.283224441</v>
      </c>
      <c r="J117" s="91">
        <f>+INDEX(DataEx!$1:$1048576,MATCH('2014'!$A117,DataEx!$D:$D,0),MATCH('2014'!J$101,DataEx!$222:$222,0))</f>
        <v>9425810.2210076991</v>
      </c>
      <c r="K117" s="91">
        <f>+INDEX(DataEx!$1:$1048576,MATCH('2014'!$A117,DataEx!$D:$D,0),MATCH('2014'!K$101,DataEx!$222:$222,0))</f>
        <v>10086350.937677663</v>
      </c>
      <c r="L117" s="91">
        <f>+INDEX(DataEx!$1:$1048576,MATCH('2014'!$A117,DataEx!$D:$D,0),MATCH('2014'!L$101,DataEx!$222:$222,0))</f>
        <v>10538946.599295441</v>
      </c>
      <c r="M117" s="91">
        <f>+INDEX(DataEx!$1:$1048576,MATCH('2014'!$A117,DataEx!$D:$D,0),MATCH('2014'!M$101,DataEx!$222:$222,0))</f>
        <v>10812200.796365578</v>
      </c>
      <c r="N117" s="91">
        <f>+INDEX(DataEx!$1:$1048576,MATCH('2014'!$A117,DataEx!$D:$D,0),MATCH('2014'!N$101,DataEx!$222:$222,0))</f>
        <v>12604416.205146389</v>
      </c>
      <c r="O117" s="91">
        <f>+INDEX(DataEx!$1:$1048576,MATCH('2014'!$A117,DataEx!$D:$D,0),MATCH('2014'!O$101,DataEx!$222:$222,0))</f>
        <v>12317722.210523007</v>
      </c>
      <c r="P117" s="91">
        <f>+INDEX(DataEx!$1:$1048576,MATCH('2014'!$A117,DataEx!$D:$D,0),MATCH('2014'!P$101,DataEx!$222:$222,0))</f>
        <v>15139434.83521379</v>
      </c>
      <c r="Q117" s="91">
        <f>+INDEX(DataEx!$1:$1048576,MATCH('2014'!$A117,DataEx!$D:$D,0),MATCH('2014'!Q$101,DataEx!$222:$222,0))</f>
        <v>10675412.397530209</v>
      </c>
      <c r="R117" s="91">
        <f>+INDEX(DataEx!$1:$1048576,MATCH('2014'!$A117,DataEx!$D:$D,0),MATCH('2014'!R$101,DataEx!$222:$222,0))</f>
        <v>20777724.488506641</v>
      </c>
      <c r="S117" s="126">
        <f t="shared" si="20"/>
        <v>137273038.17084354</v>
      </c>
      <c r="T117" s="127">
        <f t="shared" si="21"/>
        <v>4.0455326326422798E-2</v>
      </c>
    </row>
    <row r="118" spans="1:20">
      <c r="A118" s="138" t="str">
        <f t="shared" si="17"/>
        <v>7123p</v>
      </c>
      <c r="B118" s="380" t="str">
        <f>+VLOOKUP(LEFT($A118,LEN(A118)-1)*1,Master!$D$22:$G$218,4,FALSE)</f>
        <v>Doprinosi za osiguranje od nezaposlenosti</v>
      </c>
      <c r="C118" s="381"/>
      <c r="D118" s="381"/>
      <c r="E118" s="381"/>
      <c r="F118" s="381"/>
      <c r="G118" s="91">
        <f>+INDEX(DataEx!$1:$1048576,MATCH('2014'!$A118,DataEx!$D:$D,0),MATCH('2014'!G$101,DataEx!$222:$222,0))</f>
        <v>335626.34997192578</v>
      </c>
      <c r="H118" s="91">
        <f>+INDEX(DataEx!$1:$1048576,MATCH('2014'!$A118,DataEx!$D:$D,0),MATCH('2014'!H$101,DataEx!$222:$222,0))</f>
        <v>912962.82796269085</v>
      </c>
      <c r="I118" s="91">
        <f>+INDEX(DataEx!$1:$1048576,MATCH('2014'!$A118,DataEx!$D:$D,0),MATCH('2014'!I$101,DataEx!$222:$222,0))</f>
        <v>847537.5431988464</v>
      </c>
      <c r="J118" s="91">
        <f>+INDEX(DataEx!$1:$1048576,MATCH('2014'!$A118,DataEx!$D:$D,0),MATCH('2014'!J$101,DataEx!$222:$222,0))</f>
        <v>785210.07612081489</v>
      </c>
      <c r="K118" s="91">
        <f>+INDEX(DataEx!$1:$1048576,MATCH('2014'!$A118,DataEx!$D:$D,0),MATCH('2014'!K$101,DataEx!$222:$222,0))</f>
        <v>850766.10540022468</v>
      </c>
      <c r="L118" s="91">
        <f>+INDEX(DataEx!$1:$1048576,MATCH('2014'!$A118,DataEx!$D:$D,0),MATCH('2014'!L$101,DataEx!$222:$222,0))</f>
        <v>866889.01510926848</v>
      </c>
      <c r="M118" s="91">
        <f>+INDEX(DataEx!$1:$1048576,MATCH('2014'!$A118,DataEx!$D:$D,0),MATCH('2014'!M$101,DataEx!$222:$222,0))</f>
        <v>888216.72364915733</v>
      </c>
      <c r="N118" s="91">
        <f>+INDEX(DataEx!$1:$1048576,MATCH('2014'!$A118,DataEx!$D:$D,0),MATCH('2014'!N$101,DataEx!$222:$222,0))</f>
        <v>1039670.2924499443</v>
      </c>
      <c r="O118" s="91">
        <f>+INDEX(DataEx!$1:$1048576,MATCH('2014'!$A118,DataEx!$D:$D,0),MATCH('2014'!O$101,DataEx!$222:$222,0))</f>
        <v>1041765.1602304868</v>
      </c>
      <c r="P118" s="91">
        <f>+INDEX(DataEx!$1:$1048576,MATCH('2014'!$A118,DataEx!$D:$D,0),MATCH('2014'!P$101,DataEx!$222:$222,0))</f>
        <v>1272757.7337771738</v>
      </c>
      <c r="Q118" s="91">
        <f>+INDEX(DataEx!$1:$1048576,MATCH('2014'!$A118,DataEx!$D:$D,0),MATCH('2014'!Q$101,DataEx!$222:$222,0))</f>
        <v>886048.61477788922</v>
      </c>
      <c r="R118" s="91">
        <f>+INDEX(DataEx!$1:$1048576,MATCH('2014'!$A118,DataEx!$D:$D,0),MATCH('2014'!R$101,DataEx!$222:$222,0))</f>
        <v>1773125.5378420665</v>
      </c>
      <c r="S118" s="126">
        <f t="shared" si="20"/>
        <v>11500575.980490489</v>
      </c>
      <c r="T118" s="127">
        <f t="shared" si="21"/>
        <v>3.3893003348080819E-3</v>
      </c>
    </row>
    <row r="119" spans="1:20">
      <c r="A119" s="138" t="str">
        <f t="shared" si="17"/>
        <v>7124p</v>
      </c>
      <c r="B119" s="380" t="str">
        <f>+VLOOKUP(LEFT($A119,LEN(A119)-1)*1,Master!$D$22:$G$218,4,FALSE)</f>
        <v>Ostali doprinosi</v>
      </c>
      <c r="C119" s="381"/>
      <c r="D119" s="381"/>
      <c r="E119" s="381"/>
      <c r="F119" s="381"/>
      <c r="G119" s="91">
        <f>+INDEX(DataEx!$1:$1048576,MATCH('2014'!$A119,DataEx!$D:$D,0),MATCH('2014'!G$101,DataEx!$222:$222,0))</f>
        <v>383379.5436886411</v>
      </c>
      <c r="H119" s="91">
        <f>+INDEX(DataEx!$1:$1048576,MATCH('2014'!$A119,DataEx!$D:$D,0),MATCH('2014'!H$101,DataEx!$222:$222,0))</f>
        <v>803698.80063805287</v>
      </c>
      <c r="I119" s="91">
        <f>+INDEX(DataEx!$1:$1048576,MATCH('2014'!$A119,DataEx!$D:$D,0),MATCH('2014'!I$101,DataEx!$222:$222,0))</f>
        <v>932516.89989679249</v>
      </c>
      <c r="J119" s="91">
        <f>+INDEX(DataEx!$1:$1048576,MATCH('2014'!$A119,DataEx!$D:$D,0),MATCH('2014'!J$101,DataEx!$222:$222,0))</f>
        <v>994366.43498426687</v>
      </c>
      <c r="K119" s="91">
        <f>+INDEX(DataEx!$1:$1048576,MATCH('2014'!$A119,DataEx!$D:$D,0),MATCH('2014'!K$101,DataEx!$222:$222,0))</f>
        <v>818443.89169712842</v>
      </c>
      <c r="L119" s="91">
        <f>+INDEX(DataEx!$1:$1048576,MATCH('2014'!$A119,DataEx!$D:$D,0),MATCH('2014'!L$101,DataEx!$222:$222,0))</f>
        <v>1285490.4194696401</v>
      </c>
      <c r="M119" s="91">
        <f>+INDEX(DataEx!$1:$1048576,MATCH('2014'!$A119,DataEx!$D:$D,0),MATCH('2014'!M$101,DataEx!$222:$222,0))</f>
        <v>1225610.7978552498</v>
      </c>
      <c r="N119" s="91">
        <f>+INDEX(DataEx!$1:$1048576,MATCH('2014'!$A119,DataEx!$D:$D,0),MATCH('2014'!N$101,DataEx!$222:$222,0))</f>
        <v>1134067.295314624</v>
      </c>
      <c r="O119" s="91">
        <f>+INDEX(DataEx!$1:$1048576,MATCH('2014'!$A119,DataEx!$D:$D,0),MATCH('2014'!O$101,DataEx!$222:$222,0))</f>
        <v>1015490.1122024715</v>
      </c>
      <c r="P119" s="91">
        <f>+INDEX(DataEx!$1:$1048576,MATCH('2014'!$A119,DataEx!$D:$D,0),MATCH('2014'!P$101,DataEx!$222:$222,0))</f>
        <v>1344993.5766575246</v>
      </c>
      <c r="Q119" s="91">
        <f>+INDEX(DataEx!$1:$1048576,MATCH('2014'!$A119,DataEx!$D:$D,0),MATCH('2014'!Q$101,DataEx!$222:$222,0))</f>
        <v>829404.33263811201</v>
      </c>
      <c r="R119" s="91">
        <f>+INDEX(DataEx!$1:$1048576,MATCH('2014'!$A119,DataEx!$D:$D,0),MATCH('2014'!R$101,DataEx!$222:$222,0))</f>
        <v>1761377.1107186193</v>
      </c>
      <c r="S119" s="126">
        <f t="shared" si="20"/>
        <v>12528839.215761123</v>
      </c>
      <c r="T119" s="127">
        <f t="shared" si="21"/>
        <v>3.6923367160715675E-3</v>
      </c>
    </row>
    <row r="120" spans="1:20">
      <c r="A120" s="138" t="str">
        <f t="shared" si="17"/>
        <v>713p</v>
      </c>
      <c r="B120" s="384" t="str">
        <f>+VLOOKUP(LEFT($A120,LEN(A120)-1)*1,Master!$D$22:$G$218,4,FALSE)</f>
        <v>Takse</v>
      </c>
      <c r="C120" s="385"/>
      <c r="D120" s="385"/>
      <c r="E120" s="385"/>
      <c r="F120" s="385"/>
      <c r="G120" s="85">
        <f>+INDEX(DataEx!$1:$1048576,MATCH('2014'!$A120,DataEx!$D:$D,0),MATCH('2014'!G$101,DataEx!$222:$222,0))</f>
        <v>902871.84498938802</v>
      </c>
      <c r="H120" s="85">
        <f>+INDEX(DataEx!$1:$1048576,MATCH('2014'!$A120,DataEx!$D:$D,0),MATCH('2014'!H$101,DataEx!$222:$222,0))</f>
        <v>1376722.835592885</v>
      </c>
      <c r="I120" s="85">
        <f>+INDEX(DataEx!$1:$1048576,MATCH('2014'!$A120,DataEx!$D:$D,0),MATCH('2014'!I$101,DataEx!$222:$222,0))</f>
        <v>1533902.3810318899</v>
      </c>
      <c r="J120" s="85">
        <f>+INDEX(DataEx!$1:$1048576,MATCH('2014'!$A120,DataEx!$D:$D,0),MATCH('2014'!J$101,DataEx!$222:$222,0))</f>
        <v>1769167.7909803819</v>
      </c>
      <c r="K120" s="85">
        <f>+INDEX(DataEx!$1:$1048576,MATCH('2014'!$A120,DataEx!$D:$D,0),MATCH('2014'!K$101,DataEx!$222:$222,0))</f>
        <v>1635179.6025759527</v>
      </c>
      <c r="L120" s="85">
        <f>+INDEX(DataEx!$1:$1048576,MATCH('2014'!$A120,DataEx!$D:$D,0),MATCH('2014'!L$101,DataEx!$222:$222,0))</f>
        <v>1713767.4441061548</v>
      </c>
      <c r="M120" s="85">
        <f>+INDEX(DataEx!$1:$1048576,MATCH('2014'!$A120,DataEx!$D:$D,0),MATCH('2014'!M$101,DataEx!$222:$222,0))</f>
        <v>2233130.224239069</v>
      </c>
      <c r="N120" s="85">
        <f>+INDEX(DataEx!$1:$1048576,MATCH('2014'!$A120,DataEx!$D:$D,0),MATCH('2014'!N$101,DataEx!$222:$222,0))</f>
        <v>1791089.1999486499</v>
      </c>
      <c r="O120" s="85">
        <f>+INDEX(DataEx!$1:$1048576,MATCH('2014'!$A120,DataEx!$D:$D,0),MATCH('2014'!O$101,DataEx!$222:$222,0))</f>
        <v>1407201.854776232</v>
      </c>
      <c r="P120" s="85">
        <f>+INDEX(DataEx!$1:$1048576,MATCH('2014'!$A120,DataEx!$D:$D,0),MATCH('2014'!P$101,DataEx!$222:$222,0))</f>
        <v>2107131.608306407</v>
      </c>
      <c r="Q120" s="85">
        <f>+INDEX(DataEx!$1:$1048576,MATCH('2014'!$A120,DataEx!$D:$D,0),MATCH('2014'!Q$101,DataEx!$222:$222,0))</f>
        <v>2082325.1460510979</v>
      </c>
      <c r="R120" s="86">
        <f>+INDEX(DataEx!$1:$1048576,MATCH('2014'!$A120,DataEx!$D:$D,0),MATCH('2014'!R$101,DataEx!$222:$222,0))</f>
        <v>2370557.2656825301</v>
      </c>
      <c r="S120" s="128">
        <f t="shared" si="20"/>
        <v>20923047.198280636</v>
      </c>
      <c r="T120" s="129">
        <f t="shared" si="21"/>
        <v>6.1661686331742679E-3</v>
      </c>
    </row>
    <row r="121" spans="1:20">
      <c r="A121" s="138" t="str">
        <f t="shared" si="17"/>
        <v>714p</v>
      </c>
      <c r="B121" s="384" t="str">
        <f>+VLOOKUP(LEFT($A121,LEN(A121)-1)*1,Master!$D$22:$G$218,4,FALSE)</f>
        <v>Naknade</v>
      </c>
      <c r="C121" s="385"/>
      <c r="D121" s="385"/>
      <c r="E121" s="385"/>
      <c r="F121" s="385"/>
      <c r="G121" s="85">
        <f>+INDEX(DataEx!$1:$1048576,MATCH('2014'!$A121,DataEx!$D:$D,0),MATCH('2014'!G$101,DataEx!$222:$222,0))</f>
        <v>874647.32532018784</v>
      </c>
      <c r="H121" s="85">
        <f>+INDEX(DataEx!$1:$1048576,MATCH('2014'!$A121,DataEx!$D:$D,0),MATCH('2014'!H$101,DataEx!$222:$222,0))</f>
        <v>1141795.5130265537</v>
      </c>
      <c r="I121" s="85">
        <f>+INDEX(DataEx!$1:$1048576,MATCH('2014'!$A121,DataEx!$D:$D,0),MATCH('2014'!I$101,DataEx!$222:$222,0))</f>
        <v>1392255.6905662352</v>
      </c>
      <c r="J121" s="85">
        <f>+INDEX(DataEx!$1:$1048576,MATCH('2014'!$A121,DataEx!$D:$D,0),MATCH('2014'!J$101,DataEx!$222:$222,0))</f>
        <v>1012251.8295932285</v>
      </c>
      <c r="K121" s="85">
        <f>+INDEX(DataEx!$1:$1048576,MATCH('2014'!$A121,DataEx!$D:$D,0),MATCH('2014'!K$101,DataEx!$222:$222,0))</f>
        <v>647746.68080012128</v>
      </c>
      <c r="L121" s="85">
        <f>+INDEX(DataEx!$1:$1048576,MATCH('2014'!$A121,DataEx!$D:$D,0),MATCH('2014'!L$101,DataEx!$222:$222,0))</f>
        <v>954989.7774594496</v>
      </c>
      <c r="M121" s="85">
        <f>+INDEX(DataEx!$1:$1048576,MATCH('2014'!$A121,DataEx!$D:$D,0),MATCH('2014'!M$101,DataEx!$222:$222,0))</f>
        <v>1184343.1262543593</v>
      </c>
      <c r="N121" s="85">
        <f>+INDEX(DataEx!$1:$1048576,MATCH('2014'!$A121,DataEx!$D:$D,0),MATCH('2014'!N$101,DataEx!$222:$222,0))</f>
        <v>1056013.1087953006</v>
      </c>
      <c r="O121" s="85">
        <f>+INDEX(DataEx!$1:$1048576,MATCH('2014'!$A121,DataEx!$D:$D,0),MATCH('2014'!O$101,DataEx!$222:$222,0))</f>
        <v>1308372.2565571361</v>
      </c>
      <c r="P121" s="85">
        <f>+INDEX(DataEx!$1:$1048576,MATCH('2014'!$A121,DataEx!$D:$D,0),MATCH('2014'!P$101,DataEx!$222:$222,0))</f>
        <v>1299421.3451732181</v>
      </c>
      <c r="Q121" s="85">
        <f>+INDEX(DataEx!$1:$1048576,MATCH('2014'!$A121,DataEx!$D:$D,0),MATCH('2014'!Q$101,DataEx!$222:$222,0))</f>
        <v>1236718.8760774885</v>
      </c>
      <c r="R121" s="86">
        <f>+INDEX(DataEx!$1:$1048576,MATCH('2014'!$A121,DataEx!$D:$D,0),MATCH('2014'!R$101,DataEx!$222:$222,0))</f>
        <v>915688.23864849063</v>
      </c>
      <c r="S121" s="128">
        <f t="shared" si="20"/>
        <v>13024243.768271768</v>
      </c>
      <c r="T121" s="129">
        <f t="shared" si="21"/>
        <v>3.8383359093761595E-3</v>
      </c>
    </row>
    <row r="122" spans="1:20">
      <c r="A122" s="138" t="str">
        <f t="shared" si="17"/>
        <v>715p</v>
      </c>
      <c r="B122" s="384" t="str">
        <f>+VLOOKUP(LEFT($A122,LEN(A122)-1)*1,Master!$D$22:$G$218,4,FALSE)</f>
        <v>Ostali prihodi</v>
      </c>
      <c r="C122" s="385"/>
      <c r="D122" s="385"/>
      <c r="E122" s="385"/>
      <c r="F122" s="385"/>
      <c r="G122" s="85">
        <f>+INDEX(DataEx!$1:$1048576,MATCH('2014'!$A122,DataEx!$D:$D,0),MATCH('2014'!G$101,DataEx!$222:$222,0))</f>
        <v>2128432.1735986122</v>
      </c>
      <c r="H122" s="85">
        <f>+INDEX(DataEx!$1:$1048576,MATCH('2014'!$A122,DataEx!$D:$D,0),MATCH('2014'!H$101,DataEx!$222:$222,0))</f>
        <v>1320017.4642991112</v>
      </c>
      <c r="I122" s="85">
        <f>+INDEX(DataEx!$1:$1048576,MATCH('2014'!$A122,DataEx!$D:$D,0),MATCH('2014'!I$101,DataEx!$222:$222,0))</f>
        <v>1521512.068415079</v>
      </c>
      <c r="J122" s="85">
        <f>+INDEX(DataEx!$1:$1048576,MATCH('2014'!$A122,DataEx!$D:$D,0),MATCH('2014'!J$101,DataEx!$222:$222,0))</f>
        <v>2595680.0159037258</v>
      </c>
      <c r="K122" s="85">
        <f>+INDEX(DataEx!$1:$1048576,MATCH('2014'!$A122,DataEx!$D:$D,0),MATCH('2014'!K$101,DataEx!$222:$222,0))</f>
        <v>2783027.0466008885</v>
      </c>
      <c r="L122" s="85">
        <f>+INDEX(DataEx!$1:$1048576,MATCH('2014'!$A122,DataEx!$D:$D,0),MATCH('2014'!L$101,DataEx!$222:$222,0))</f>
        <v>1934475.5951932021</v>
      </c>
      <c r="M122" s="85">
        <f>+INDEX(DataEx!$1:$1048576,MATCH('2014'!$A122,DataEx!$D:$D,0),MATCH('2014'!M$101,DataEx!$222:$222,0))</f>
        <v>3103592.0848331661</v>
      </c>
      <c r="N122" s="85">
        <f>+INDEX(DataEx!$1:$1048576,MATCH('2014'!$A122,DataEx!$D:$D,0),MATCH('2014'!N$101,DataEx!$222:$222,0))</f>
        <v>2451881.0862679579</v>
      </c>
      <c r="O122" s="85">
        <f>+INDEX(DataEx!$1:$1048576,MATCH('2014'!$A122,DataEx!$D:$D,0),MATCH('2014'!O$101,DataEx!$222:$222,0))</f>
        <v>2469058.8016255274</v>
      </c>
      <c r="P122" s="85">
        <f>+INDEX(DataEx!$1:$1048576,MATCH('2014'!$A122,DataEx!$D:$D,0),MATCH('2014'!P$101,DataEx!$222:$222,0))</f>
        <v>2200822.8981059212</v>
      </c>
      <c r="Q122" s="85">
        <f>+INDEX(DataEx!$1:$1048576,MATCH('2014'!$A122,DataEx!$D:$D,0),MATCH('2014'!Q$101,DataEx!$222:$222,0))</f>
        <v>4135986.1632531187</v>
      </c>
      <c r="R122" s="86">
        <f>+INDEX(DataEx!$1:$1048576,MATCH('2014'!$A122,DataEx!$D:$D,0),MATCH('2014'!R$101,DataEx!$222:$222,0))</f>
        <v>4766285.5166419055</v>
      </c>
      <c r="S122" s="128">
        <f t="shared" si="20"/>
        <v>31410770.914738216</v>
      </c>
      <c r="T122" s="129">
        <f t="shared" si="21"/>
        <v>9.2569743079391181E-3</v>
      </c>
    </row>
    <row r="123" spans="1:20">
      <c r="A123" s="138" t="str">
        <f t="shared" si="17"/>
        <v>73p</v>
      </c>
      <c r="B123" s="384" t="str">
        <f>+VLOOKUP(LEFT($A123,LEN(A123)-1)*1,Master!$D$22:$G$218,4,FALSE)</f>
        <v>Primici od otplate kredita i sredstva prenesena iz prethodne godine</v>
      </c>
      <c r="C123" s="385"/>
      <c r="D123" s="385"/>
      <c r="E123" s="385"/>
      <c r="F123" s="385"/>
      <c r="G123" s="85">
        <f>+INDEX(DataEx!$1:$1048576,MATCH('2014'!$A123,DataEx!$D:$D,0),MATCH('2014'!G$101,DataEx!$222:$222,0))</f>
        <v>192772.11381205477</v>
      </c>
      <c r="H123" s="85">
        <f>+INDEX(DataEx!$1:$1048576,MATCH('2014'!$A123,DataEx!$D:$D,0),MATCH('2014'!H$101,DataEx!$222:$222,0))</f>
        <v>219000.95458843262</v>
      </c>
      <c r="I123" s="85">
        <f>+INDEX(DataEx!$1:$1048576,MATCH('2014'!$A123,DataEx!$D:$D,0),MATCH('2014'!I$101,DataEx!$222:$222,0))</f>
        <v>279212.95056261157</v>
      </c>
      <c r="J123" s="85">
        <f>+INDEX(DataEx!$1:$1048576,MATCH('2014'!$A123,DataEx!$D:$D,0),MATCH('2014'!J$101,DataEx!$222:$222,0))</f>
        <v>278484.14214295219</v>
      </c>
      <c r="K123" s="85">
        <f>+INDEX(DataEx!$1:$1048576,MATCH('2014'!$A123,DataEx!$D:$D,0),MATCH('2014'!K$101,DataEx!$222:$222,0))</f>
        <v>194564.22932022985</v>
      </c>
      <c r="L123" s="85">
        <f>+INDEX(DataEx!$1:$1048576,MATCH('2014'!$A123,DataEx!$D:$D,0),MATCH('2014'!L$101,DataEx!$222:$222,0))</f>
        <v>305977.50152959337</v>
      </c>
      <c r="M123" s="85">
        <f>+INDEX(DataEx!$1:$1048576,MATCH('2014'!$A123,DataEx!$D:$D,0),MATCH('2014'!M$101,DataEx!$222:$222,0))</f>
        <v>3232893.976992269</v>
      </c>
      <c r="N123" s="85">
        <f>+INDEX(DataEx!$1:$1048576,MATCH('2014'!$A123,DataEx!$D:$D,0),MATCH('2014'!N$101,DataEx!$222:$222,0))</f>
        <v>546027.11320662138</v>
      </c>
      <c r="O123" s="85">
        <f>+INDEX(DataEx!$1:$1048576,MATCH('2014'!$A123,DataEx!$D:$D,0),MATCH('2014'!O$101,DataEx!$222:$222,0))</f>
        <v>373977.62507384352</v>
      </c>
      <c r="P123" s="85">
        <f>+INDEX(DataEx!$1:$1048576,MATCH('2014'!$A123,DataEx!$D:$D,0),MATCH('2014'!P$101,DataEx!$222:$222,0))</f>
        <v>572522.69594572182</v>
      </c>
      <c r="Q123" s="85">
        <f>+INDEX(DataEx!$1:$1048576,MATCH('2014'!$A123,DataEx!$D:$D,0),MATCH('2014'!Q$101,DataEx!$222:$222,0))</f>
        <v>159825.78339378684</v>
      </c>
      <c r="R123" s="86">
        <f>+INDEX(DataEx!$1:$1048576,MATCH('2014'!$A123,DataEx!$D:$D,0),MATCH('2014'!R$101,DataEx!$222:$222,0))</f>
        <v>691003.4005981891</v>
      </c>
      <c r="S123" s="128">
        <f t="shared" si="20"/>
        <v>7046262.487166306</v>
      </c>
      <c r="T123" s="129">
        <f t="shared" si="21"/>
        <v>2.0765829335340686E-3</v>
      </c>
    </row>
    <row r="124" spans="1:20" ht="13.5" thickBot="1">
      <c r="A124" s="138" t="str">
        <f t="shared" si="17"/>
        <v>74p</v>
      </c>
      <c r="B124" s="386" t="str">
        <f>+VLOOKUP(LEFT($A124,LEN(A124)-1)*1,Master!$D$22:$G$218,4,FALSE)</f>
        <v>Donacije i transferi</v>
      </c>
      <c r="C124" s="387"/>
      <c r="D124" s="387"/>
      <c r="E124" s="387"/>
      <c r="F124" s="387"/>
      <c r="G124" s="85">
        <f>+INDEX(DataEx!$1:$1048576,MATCH('2014'!$A124,DataEx!$D:$D,0),MATCH('2014'!G$101,DataEx!$222:$222,0))</f>
        <v>666666.66666666663</v>
      </c>
      <c r="H124" s="85">
        <f>+INDEX(DataEx!$1:$1048576,MATCH('2014'!$A124,DataEx!$D:$D,0),MATCH('2014'!H$101,DataEx!$222:$222,0))</f>
        <v>666666.66666666663</v>
      </c>
      <c r="I124" s="85">
        <f>+INDEX(DataEx!$1:$1048576,MATCH('2014'!$A124,DataEx!$D:$D,0),MATCH('2014'!I$101,DataEx!$222:$222,0))</f>
        <v>666666.66666666663</v>
      </c>
      <c r="J124" s="85">
        <f>+INDEX(DataEx!$1:$1048576,MATCH('2014'!$A124,DataEx!$D:$D,0),MATCH('2014'!J$101,DataEx!$222:$222,0))</f>
        <v>666666.66666666663</v>
      </c>
      <c r="K124" s="85">
        <f>+INDEX(DataEx!$1:$1048576,MATCH('2014'!$A124,DataEx!$D:$D,0),MATCH('2014'!K$101,DataEx!$222:$222,0))</f>
        <v>666666.66666666663</v>
      </c>
      <c r="L124" s="85">
        <f>+INDEX(DataEx!$1:$1048576,MATCH('2014'!$A124,DataEx!$D:$D,0),MATCH('2014'!L$101,DataEx!$222:$222,0))</f>
        <v>666666.66666666663</v>
      </c>
      <c r="M124" s="85">
        <f>+INDEX(DataEx!$1:$1048576,MATCH('2014'!$A124,DataEx!$D:$D,0),MATCH('2014'!M$101,DataEx!$222:$222,0))</f>
        <v>666666.66666666663</v>
      </c>
      <c r="N124" s="85">
        <f>+INDEX(DataEx!$1:$1048576,MATCH('2014'!$A124,DataEx!$D:$D,0),MATCH('2014'!N$101,DataEx!$222:$222,0))</f>
        <v>666666.66666666663</v>
      </c>
      <c r="O124" s="85">
        <f>+INDEX(DataEx!$1:$1048576,MATCH('2014'!$A124,DataEx!$D:$D,0),MATCH('2014'!O$101,DataEx!$222:$222,0))</f>
        <v>666666.66666666663</v>
      </c>
      <c r="P124" s="85">
        <f>+INDEX(DataEx!$1:$1048576,MATCH('2014'!$A124,DataEx!$D:$D,0),MATCH('2014'!P$101,DataEx!$222:$222,0))</f>
        <v>666666.66666666663</v>
      </c>
      <c r="Q124" s="85">
        <f>+INDEX(DataEx!$1:$1048576,MATCH('2014'!$A124,DataEx!$D:$D,0),MATCH('2014'!Q$101,DataEx!$222:$222,0))</f>
        <v>666666.66666666663</v>
      </c>
      <c r="R124" s="86">
        <f>+INDEX(DataEx!$1:$1048576,MATCH('2014'!$A124,DataEx!$D:$D,0),MATCH('2014'!R$101,DataEx!$222:$222,0))</f>
        <v>666666.66666666663</v>
      </c>
      <c r="S124" s="130">
        <f t="shared" si="20"/>
        <v>8000000.0000000009</v>
      </c>
      <c r="T124" s="131">
        <f t="shared" si="21"/>
        <v>2.3576560621364857E-3</v>
      </c>
    </row>
    <row r="125" spans="1:20" ht="13.5" thickBot="1">
      <c r="A125" s="138" t="str">
        <f t="shared" si="17"/>
        <v>4p</v>
      </c>
      <c r="B125" s="372" t="str">
        <f>+VLOOKUP(LEFT($A125,LEN(A125)-1)*1,Master!$D$22:$G$218,4,FALSE)</f>
        <v>Budžetki izdaci</v>
      </c>
      <c r="C125" s="373"/>
      <c r="D125" s="373"/>
      <c r="E125" s="373"/>
      <c r="F125" s="373"/>
      <c r="G125" s="97">
        <f>+G127+G138+G144+SUM(G145:G148)</f>
        <v>110630615.51018211</v>
      </c>
      <c r="H125" s="97">
        <f t="shared" ref="H125:R125" si="23">+H127+H138+H144+SUM(H145:H148)</f>
        <v>110630615.51018211</v>
      </c>
      <c r="I125" s="97">
        <f t="shared" si="23"/>
        <v>110630615.51018211</v>
      </c>
      <c r="J125" s="97">
        <f t="shared" si="23"/>
        <v>110630615.51018211</v>
      </c>
      <c r="K125" s="97">
        <f t="shared" si="23"/>
        <v>110630615.51018211</v>
      </c>
      <c r="L125" s="97">
        <f t="shared" si="23"/>
        <v>110630615.51018211</v>
      </c>
      <c r="M125" s="97">
        <f t="shared" si="23"/>
        <v>110630615.51018211</v>
      </c>
      <c r="N125" s="97">
        <f t="shared" si="23"/>
        <v>110630615.51018211</v>
      </c>
      <c r="O125" s="97">
        <f t="shared" si="23"/>
        <v>110630615.51018211</v>
      </c>
      <c r="P125" s="97">
        <f t="shared" si="23"/>
        <v>110630615.51018211</v>
      </c>
      <c r="Q125" s="97">
        <f t="shared" si="23"/>
        <v>110630615.51018211</v>
      </c>
      <c r="R125" s="97">
        <f t="shared" si="23"/>
        <v>110629366.79018211</v>
      </c>
      <c r="S125" s="132">
        <f t="shared" si="20"/>
        <v>1327566137.4021854</v>
      </c>
      <c r="T125" s="133">
        <f t="shared" si="21"/>
        <v>0.39124304396667259</v>
      </c>
    </row>
    <row r="126" spans="1:20" ht="13.5" thickBot="1">
      <c r="A126" s="138" t="str">
        <f t="shared" si="17"/>
        <v>41p</v>
      </c>
      <c r="B126" s="388" t="str">
        <f>+VLOOKUP(LEFT($A126,LEN(A126)-1)*1,Master!$D$22:$G$218,4,FALSE)</f>
        <v>Tekući izdaci</v>
      </c>
      <c r="C126" s="389"/>
      <c r="D126" s="389"/>
      <c r="E126" s="389"/>
      <c r="F126" s="389"/>
      <c r="G126" s="80">
        <f t="shared" ref="G126:R126" si="24">+G125-G145</f>
        <v>103108073.84351544</v>
      </c>
      <c r="H126" s="80">
        <f t="shared" si="24"/>
        <v>103108073.84351544</v>
      </c>
      <c r="I126" s="80">
        <f t="shared" si="24"/>
        <v>103108073.84351544</v>
      </c>
      <c r="J126" s="80">
        <f t="shared" si="24"/>
        <v>103108073.84351544</v>
      </c>
      <c r="K126" s="80">
        <f t="shared" si="24"/>
        <v>103108073.84351544</v>
      </c>
      <c r="L126" s="80">
        <f t="shared" si="24"/>
        <v>103108073.84351544</v>
      </c>
      <c r="M126" s="80">
        <f t="shared" si="24"/>
        <v>103108073.84351544</v>
      </c>
      <c r="N126" s="80">
        <f t="shared" si="24"/>
        <v>103108073.84351544</v>
      </c>
      <c r="O126" s="80">
        <f t="shared" si="24"/>
        <v>103108073.84351544</v>
      </c>
      <c r="P126" s="80">
        <f t="shared" si="24"/>
        <v>103108073.84351544</v>
      </c>
      <c r="Q126" s="80">
        <f t="shared" si="24"/>
        <v>103108073.84351544</v>
      </c>
      <c r="R126" s="80">
        <f t="shared" si="24"/>
        <v>103106825.12351544</v>
      </c>
      <c r="S126" s="134">
        <f t="shared" si="20"/>
        <v>1237295637.402185</v>
      </c>
      <c r="T126" s="135">
        <f t="shared" si="21"/>
        <v>0.36463969502203597</v>
      </c>
    </row>
    <row r="127" spans="1:20">
      <c r="A127" s="138" t="str">
        <f t="shared" si="17"/>
        <v>40p</v>
      </c>
      <c r="B127" s="382" t="str">
        <f>+VLOOKUP(LEFT($A127,LEN(A127)-1)*1,Master!$D$22:$G$218,4,FALSE)</f>
        <v>Tekući budžetski izdaci</v>
      </c>
      <c r="C127" s="383"/>
      <c r="D127" s="383"/>
      <c r="E127" s="383"/>
      <c r="F127" s="383"/>
      <c r="G127" s="89">
        <f t="shared" ref="G127:R127" si="25">+SUM(G128:G137)</f>
        <v>52676503.419999987</v>
      </c>
      <c r="H127" s="89">
        <f t="shared" si="25"/>
        <v>52676503.419999987</v>
      </c>
      <c r="I127" s="89">
        <f t="shared" si="25"/>
        <v>52676503.419999987</v>
      </c>
      <c r="J127" s="89">
        <f t="shared" si="25"/>
        <v>52676503.419999987</v>
      </c>
      <c r="K127" s="89">
        <f t="shared" si="25"/>
        <v>52676503.419999987</v>
      </c>
      <c r="L127" s="89">
        <f t="shared" si="25"/>
        <v>52676503.419999987</v>
      </c>
      <c r="M127" s="89">
        <f t="shared" si="25"/>
        <v>52676503.419999987</v>
      </c>
      <c r="N127" s="89">
        <f t="shared" si="25"/>
        <v>52676503.419999987</v>
      </c>
      <c r="O127" s="89">
        <f t="shared" si="25"/>
        <v>52676503.419999987</v>
      </c>
      <c r="P127" s="89">
        <f t="shared" si="25"/>
        <v>52676503.419999987</v>
      </c>
      <c r="Q127" s="89">
        <f t="shared" si="25"/>
        <v>52676503.419999987</v>
      </c>
      <c r="R127" s="90">
        <f t="shared" si="25"/>
        <v>52676003.419999987</v>
      </c>
      <c r="S127" s="124">
        <f t="shared" si="20"/>
        <v>632117541.03999972</v>
      </c>
      <c r="T127" s="125">
        <f t="shared" si="21"/>
        <v>0.18628946907697047</v>
      </c>
    </row>
    <row r="128" spans="1:20">
      <c r="A128" s="138" t="str">
        <f t="shared" si="17"/>
        <v>411p</v>
      </c>
      <c r="B128" s="380" t="str">
        <f>+VLOOKUP(LEFT($A128,LEN(A128)-1)*1,Master!$D$22:$G$218,4,FALSE)</f>
        <v>Bruto zarade i doprinosi na teret poslodavca</v>
      </c>
      <c r="C128" s="381"/>
      <c r="D128" s="381"/>
      <c r="E128" s="381"/>
      <c r="F128" s="381"/>
      <c r="G128" s="91">
        <f>+INDEX(DataEx!$1:$1048576,MATCH('2014'!$A128,DataEx!$D:$D,0),MATCH('2014'!G$101,DataEx!$222:$222,0))</f>
        <v>32195307.643333331</v>
      </c>
      <c r="H128" s="91">
        <f>+INDEX(DataEx!$1:$1048576,MATCH('2014'!$A128,DataEx!$D:$D,0),MATCH('2014'!H$101,DataEx!$222:$222,0))</f>
        <v>32195307.643333331</v>
      </c>
      <c r="I128" s="91">
        <f>+INDEX(DataEx!$1:$1048576,MATCH('2014'!$A128,DataEx!$D:$D,0),MATCH('2014'!I$101,DataEx!$222:$222,0))</f>
        <v>32195307.643333331</v>
      </c>
      <c r="J128" s="91">
        <f>+INDEX(DataEx!$1:$1048576,MATCH('2014'!$A128,DataEx!$D:$D,0),MATCH('2014'!J$101,DataEx!$222:$222,0))</f>
        <v>32195307.643333331</v>
      </c>
      <c r="K128" s="91">
        <f>+INDEX(DataEx!$1:$1048576,MATCH('2014'!$A128,DataEx!$D:$D,0),MATCH('2014'!K$101,DataEx!$222:$222,0))</f>
        <v>32195307.643333331</v>
      </c>
      <c r="L128" s="91">
        <f>+INDEX(DataEx!$1:$1048576,MATCH('2014'!$A128,DataEx!$D:$D,0),MATCH('2014'!L$101,DataEx!$222:$222,0))</f>
        <v>32195307.643333331</v>
      </c>
      <c r="M128" s="91">
        <f>+INDEX(DataEx!$1:$1048576,MATCH('2014'!$A128,DataEx!$D:$D,0),MATCH('2014'!M$101,DataEx!$222:$222,0))</f>
        <v>32195307.643333331</v>
      </c>
      <c r="N128" s="91">
        <f>+INDEX(DataEx!$1:$1048576,MATCH('2014'!$A128,DataEx!$D:$D,0),MATCH('2014'!N$101,DataEx!$222:$222,0))</f>
        <v>32195307.643333331</v>
      </c>
      <c r="O128" s="91">
        <f>+INDEX(DataEx!$1:$1048576,MATCH('2014'!$A128,DataEx!$D:$D,0),MATCH('2014'!O$101,DataEx!$222:$222,0))</f>
        <v>32195307.643333331</v>
      </c>
      <c r="P128" s="91">
        <f>+INDEX(DataEx!$1:$1048576,MATCH('2014'!$A128,DataEx!$D:$D,0),MATCH('2014'!P$101,DataEx!$222:$222,0))</f>
        <v>32195307.643333331</v>
      </c>
      <c r="Q128" s="91">
        <f>+INDEX(DataEx!$1:$1048576,MATCH('2014'!$A128,DataEx!$D:$D,0),MATCH('2014'!Q$101,DataEx!$222:$222,0))</f>
        <v>32195307.643333331</v>
      </c>
      <c r="R128" s="91">
        <f>+INDEX(DataEx!$1:$1048576,MATCH('2014'!$A128,DataEx!$D:$D,0),MATCH('2014'!R$101,DataEx!$222:$222,0))</f>
        <v>32195307.643333331</v>
      </c>
      <c r="S128" s="126">
        <f t="shared" si="20"/>
        <v>386343691.71999985</v>
      </c>
      <c r="T128" s="127">
        <f t="shared" si="21"/>
        <v>0.11385819335648088</v>
      </c>
    </row>
    <row r="129" spans="1:20">
      <c r="A129" s="138" t="str">
        <f t="shared" si="17"/>
        <v>412p</v>
      </c>
      <c r="B129" s="380" t="str">
        <f>+VLOOKUP(LEFT($A129,LEN(A129)-1)*1,Master!$D$22:$G$218,4,FALSE)</f>
        <v>Ostala lična primanja</v>
      </c>
      <c r="C129" s="381"/>
      <c r="D129" s="381"/>
      <c r="E129" s="381"/>
      <c r="F129" s="381"/>
      <c r="G129" s="91">
        <f>+INDEX(DataEx!$1:$1048576,MATCH('2014'!$A129,DataEx!$D:$D,0),MATCH('2014'!G$101,DataEx!$222:$222,0))</f>
        <v>956513.66333333333</v>
      </c>
      <c r="H129" s="91">
        <f>+INDEX(DataEx!$1:$1048576,MATCH('2014'!$A129,DataEx!$D:$D,0),MATCH('2014'!H$101,DataEx!$222:$222,0))</f>
        <v>956513.66333333333</v>
      </c>
      <c r="I129" s="91">
        <f>+INDEX(DataEx!$1:$1048576,MATCH('2014'!$A129,DataEx!$D:$D,0),MATCH('2014'!I$101,DataEx!$222:$222,0))</f>
        <v>956513.66333333333</v>
      </c>
      <c r="J129" s="91">
        <f>+INDEX(DataEx!$1:$1048576,MATCH('2014'!$A129,DataEx!$D:$D,0),MATCH('2014'!J$101,DataEx!$222:$222,0))</f>
        <v>956513.66333333333</v>
      </c>
      <c r="K129" s="91">
        <f>+INDEX(DataEx!$1:$1048576,MATCH('2014'!$A129,DataEx!$D:$D,0),MATCH('2014'!K$101,DataEx!$222:$222,0))</f>
        <v>956513.66333333333</v>
      </c>
      <c r="L129" s="91">
        <f>+INDEX(DataEx!$1:$1048576,MATCH('2014'!$A129,DataEx!$D:$D,0),MATCH('2014'!L$101,DataEx!$222:$222,0))</f>
        <v>956513.66333333333</v>
      </c>
      <c r="M129" s="91">
        <f>+INDEX(DataEx!$1:$1048576,MATCH('2014'!$A129,DataEx!$D:$D,0),MATCH('2014'!M$101,DataEx!$222:$222,0))</f>
        <v>956513.66333333333</v>
      </c>
      <c r="N129" s="91">
        <f>+INDEX(DataEx!$1:$1048576,MATCH('2014'!$A129,DataEx!$D:$D,0),MATCH('2014'!N$101,DataEx!$222:$222,0))</f>
        <v>956513.66333333333</v>
      </c>
      <c r="O129" s="91">
        <f>+INDEX(DataEx!$1:$1048576,MATCH('2014'!$A129,DataEx!$D:$D,0),MATCH('2014'!O$101,DataEx!$222:$222,0))</f>
        <v>956513.66333333333</v>
      </c>
      <c r="P129" s="91">
        <f>+INDEX(DataEx!$1:$1048576,MATCH('2014'!$A129,DataEx!$D:$D,0),MATCH('2014'!P$101,DataEx!$222:$222,0))</f>
        <v>956513.66333333333</v>
      </c>
      <c r="Q129" s="91">
        <f>+INDEX(DataEx!$1:$1048576,MATCH('2014'!$A129,DataEx!$D:$D,0),MATCH('2014'!Q$101,DataEx!$222:$222,0))</f>
        <v>956513.66333333333</v>
      </c>
      <c r="R129" s="91">
        <f>+INDEX(DataEx!$1:$1048576,MATCH('2014'!$A129,DataEx!$D:$D,0),MATCH('2014'!R$101,DataEx!$222:$222,0))</f>
        <v>956513.66333333333</v>
      </c>
      <c r="S129" s="126">
        <f t="shared" si="20"/>
        <v>11478163.960000001</v>
      </c>
      <c r="T129" s="127">
        <f t="shared" si="21"/>
        <v>3.3826953553113162E-3</v>
      </c>
    </row>
    <row r="130" spans="1:20">
      <c r="A130" s="138" t="str">
        <f t="shared" si="17"/>
        <v>413p</v>
      </c>
      <c r="B130" s="380" t="str">
        <f>+VLOOKUP(LEFT($A130,LEN(A130)-1)*1,Master!$D$22:$G$218,4,FALSE)</f>
        <v>Rashodi za materijal</v>
      </c>
      <c r="C130" s="381"/>
      <c r="D130" s="381"/>
      <c r="E130" s="381"/>
      <c r="F130" s="381"/>
      <c r="G130" s="91">
        <f>+INDEX(DataEx!$1:$1048576,MATCH('2014'!$A130,DataEx!$D:$D,0),MATCH('2014'!G$101,DataEx!$222:$222,0))</f>
        <v>2567060.8260771562</v>
      </c>
      <c r="H130" s="91">
        <f>+INDEX(DataEx!$1:$1048576,MATCH('2014'!$A130,DataEx!$D:$D,0),MATCH('2014'!H$101,DataEx!$222:$222,0))</f>
        <v>2567060.8260771562</v>
      </c>
      <c r="I130" s="91">
        <f>+INDEX(DataEx!$1:$1048576,MATCH('2014'!$A130,DataEx!$D:$D,0),MATCH('2014'!I$101,DataEx!$222:$222,0))</f>
        <v>2567060.8260771562</v>
      </c>
      <c r="J130" s="91">
        <f>+INDEX(DataEx!$1:$1048576,MATCH('2014'!$A130,DataEx!$D:$D,0),MATCH('2014'!J$101,DataEx!$222:$222,0))</f>
        <v>2567060.8260771562</v>
      </c>
      <c r="K130" s="91">
        <f>+INDEX(DataEx!$1:$1048576,MATCH('2014'!$A130,DataEx!$D:$D,0),MATCH('2014'!K$101,DataEx!$222:$222,0))</f>
        <v>2567060.8260771562</v>
      </c>
      <c r="L130" s="91">
        <f>+INDEX(DataEx!$1:$1048576,MATCH('2014'!$A130,DataEx!$D:$D,0),MATCH('2014'!L$101,DataEx!$222:$222,0))</f>
        <v>2567060.8260771562</v>
      </c>
      <c r="M130" s="91">
        <f>+INDEX(DataEx!$1:$1048576,MATCH('2014'!$A130,DataEx!$D:$D,0),MATCH('2014'!M$101,DataEx!$222:$222,0))</f>
        <v>2567060.8260771562</v>
      </c>
      <c r="N130" s="91">
        <f>+INDEX(DataEx!$1:$1048576,MATCH('2014'!$A130,DataEx!$D:$D,0),MATCH('2014'!N$101,DataEx!$222:$222,0))</f>
        <v>2567060.8260771562</v>
      </c>
      <c r="O130" s="91">
        <f>+INDEX(DataEx!$1:$1048576,MATCH('2014'!$A130,DataEx!$D:$D,0),MATCH('2014'!O$101,DataEx!$222:$222,0))</f>
        <v>2567060.8260771562</v>
      </c>
      <c r="P130" s="91">
        <f>+INDEX(DataEx!$1:$1048576,MATCH('2014'!$A130,DataEx!$D:$D,0),MATCH('2014'!P$101,DataEx!$222:$222,0))</f>
        <v>2567060.8260771562</v>
      </c>
      <c r="Q130" s="91">
        <f>+INDEX(DataEx!$1:$1048576,MATCH('2014'!$A130,DataEx!$D:$D,0),MATCH('2014'!Q$101,DataEx!$222:$222,0))</f>
        <v>2567060.8260771562</v>
      </c>
      <c r="R130" s="91">
        <f>+INDEX(DataEx!$1:$1048576,MATCH('2014'!$A130,DataEx!$D:$D,0),MATCH('2014'!R$101,DataEx!$222:$222,0))</f>
        <v>2567060.8260771562</v>
      </c>
      <c r="S130" s="126">
        <f t="shared" si="20"/>
        <v>30804729.912925873</v>
      </c>
      <c r="T130" s="127">
        <f t="shared" si="21"/>
        <v>9.0783697777108516E-3</v>
      </c>
    </row>
    <row r="131" spans="1:20">
      <c r="A131" s="138" t="str">
        <f t="shared" si="17"/>
        <v>414p</v>
      </c>
      <c r="B131" s="380" t="str">
        <f>+VLOOKUP(LEFT($A131,LEN(A131)-1)*1,Master!$D$22:$G$218,4,FALSE)</f>
        <v>Rashodi za usluge</v>
      </c>
      <c r="C131" s="381"/>
      <c r="D131" s="381"/>
      <c r="E131" s="381"/>
      <c r="F131" s="381"/>
      <c r="G131" s="91">
        <f>+INDEX(DataEx!$1:$1048576,MATCH('2014'!$A131,DataEx!$D:$D,0),MATCH('2014'!G$101,DataEx!$222:$222,0))</f>
        <v>3555210.7859614557</v>
      </c>
      <c r="H131" s="91">
        <f>+INDEX(DataEx!$1:$1048576,MATCH('2014'!$A131,DataEx!$D:$D,0),MATCH('2014'!H$101,DataEx!$222:$222,0))</f>
        <v>3555210.7859614557</v>
      </c>
      <c r="I131" s="91">
        <f>+INDEX(DataEx!$1:$1048576,MATCH('2014'!$A131,DataEx!$D:$D,0),MATCH('2014'!I$101,DataEx!$222:$222,0))</f>
        <v>3555210.7859614557</v>
      </c>
      <c r="J131" s="91">
        <f>+INDEX(DataEx!$1:$1048576,MATCH('2014'!$A131,DataEx!$D:$D,0),MATCH('2014'!J$101,DataEx!$222:$222,0))</f>
        <v>3555210.7859614557</v>
      </c>
      <c r="K131" s="91">
        <f>+INDEX(DataEx!$1:$1048576,MATCH('2014'!$A131,DataEx!$D:$D,0),MATCH('2014'!K$101,DataEx!$222:$222,0))</f>
        <v>3555210.7859614557</v>
      </c>
      <c r="L131" s="91">
        <f>+INDEX(DataEx!$1:$1048576,MATCH('2014'!$A131,DataEx!$D:$D,0),MATCH('2014'!L$101,DataEx!$222:$222,0))</f>
        <v>3555210.7859614557</v>
      </c>
      <c r="M131" s="91">
        <f>+INDEX(DataEx!$1:$1048576,MATCH('2014'!$A131,DataEx!$D:$D,0),MATCH('2014'!M$101,DataEx!$222:$222,0))</f>
        <v>3555210.7859614557</v>
      </c>
      <c r="N131" s="91">
        <f>+INDEX(DataEx!$1:$1048576,MATCH('2014'!$A131,DataEx!$D:$D,0),MATCH('2014'!N$101,DataEx!$222:$222,0))</f>
        <v>3555210.7859614557</v>
      </c>
      <c r="O131" s="91">
        <f>+INDEX(DataEx!$1:$1048576,MATCH('2014'!$A131,DataEx!$D:$D,0),MATCH('2014'!O$101,DataEx!$222:$222,0))</f>
        <v>3555210.7859614557</v>
      </c>
      <c r="P131" s="91">
        <f>+INDEX(DataEx!$1:$1048576,MATCH('2014'!$A131,DataEx!$D:$D,0),MATCH('2014'!P$101,DataEx!$222:$222,0))</f>
        <v>3555210.7859614557</v>
      </c>
      <c r="Q131" s="91">
        <f>+INDEX(DataEx!$1:$1048576,MATCH('2014'!$A131,DataEx!$D:$D,0),MATCH('2014'!Q$101,DataEx!$222:$222,0))</f>
        <v>3555210.7859614557</v>
      </c>
      <c r="R131" s="91">
        <f>+INDEX(DataEx!$1:$1048576,MATCH('2014'!$A131,DataEx!$D:$D,0),MATCH('2014'!R$101,DataEx!$222:$222,0))</f>
        <v>3555210.7859614557</v>
      </c>
      <c r="S131" s="126">
        <f t="shared" si="20"/>
        <v>42662529.431537472</v>
      </c>
      <c r="T131" s="127">
        <f t="shared" si="21"/>
        <v>1.2572946392542568E-2</v>
      </c>
    </row>
    <row r="132" spans="1:20">
      <c r="A132" s="138" t="str">
        <f t="shared" si="17"/>
        <v>415p</v>
      </c>
      <c r="B132" s="380" t="str">
        <f>+VLOOKUP(LEFT($A132,LEN(A132)-1)*1,Master!$D$22:$G$218,4,FALSE)</f>
        <v>Rashodi za tekuće održavanje</v>
      </c>
      <c r="C132" s="381"/>
      <c r="D132" s="381"/>
      <c r="E132" s="381"/>
      <c r="F132" s="381"/>
      <c r="G132" s="91">
        <f>+INDEX(DataEx!$1:$1048576,MATCH('2014'!$A132,DataEx!$D:$D,0),MATCH('2014'!G$101,DataEx!$222:$222,0))</f>
        <v>1804616.9333333331</v>
      </c>
      <c r="H132" s="91">
        <f>+INDEX(DataEx!$1:$1048576,MATCH('2014'!$A132,DataEx!$D:$D,0),MATCH('2014'!H$101,DataEx!$222:$222,0))</f>
        <v>1804616.9333333331</v>
      </c>
      <c r="I132" s="91">
        <f>+INDEX(DataEx!$1:$1048576,MATCH('2014'!$A132,DataEx!$D:$D,0),MATCH('2014'!I$101,DataEx!$222:$222,0))</f>
        <v>1804616.9333333331</v>
      </c>
      <c r="J132" s="91">
        <f>+INDEX(DataEx!$1:$1048576,MATCH('2014'!$A132,DataEx!$D:$D,0),MATCH('2014'!J$101,DataEx!$222:$222,0))</f>
        <v>1804616.9333333331</v>
      </c>
      <c r="K132" s="91">
        <f>+INDEX(DataEx!$1:$1048576,MATCH('2014'!$A132,DataEx!$D:$D,0),MATCH('2014'!K$101,DataEx!$222:$222,0))</f>
        <v>1804616.9333333331</v>
      </c>
      <c r="L132" s="91">
        <f>+INDEX(DataEx!$1:$1048576,MATCH('2014'!$A132,DataEx!$D:$D,0),MATCH('2014'!L$101,DataEx!$222:$222,0))</f>
        <v>1804616.9333333331</v>
      </c>
      <c r="M132" s="91">
        <f>+INDEX(DataEx!$1:$1048576,MATCH('2014'!$A132,DataEx!$D:$D,0),MATCH('2014'!M$101,DataEx!$222:$222,0))</f>
        <v>1804616.9333333331</v>
      </c>
      <c r="N132" s="91">
        <f>+INDEX(DataEx!$1:$1048576,MATCH('2014'!$A132,DataEx!$D:$D,0),MATCH('2014'!N$101,DataEx!$222:$222,0))</f>
        <v>1804616.9333333331</v>
      </c>
      <c r="O132" s="91">
        <f>+INDEX(DataEx!$1:$1048576,MATCH('2014'!$A132,DataEx!$D:$D,0),MATCH('2014'!O$101,DataEx!$222:$222,0))</f>
        <v>1804616.9333333331</v>
      </c>
      <c r="P132" s="91">
        <f>+INDEX(DataEx!$1:$1048576,MATCH('2014'!$A132,DataEx!$D:$D,0),MATCH('2014'!P$101,DataEx!$222:$222,0))</f>
        <v>1804616.9333333331</v>
      </c>
      <c r="Q132" s="91">
        <f>+INDEX(DataEx!$1:$1048576,MATCH('2014'!$A132,DataEx!$D:$D,0),MATCH('2014'!Q$101,DataEx!$222:$222,0))</f>
        <v>1804616.9333333331</v>
      </c>
      <c r="R132" s="91">
        <f>+INDEX(DataEx!$1:$1048576,MATCH('2014'!$A132,DataEx!$D:$D,0),MATCH('2014'!R$101,DataEx!$222:$222,0))</f>
        <v>1804116.9333333331</v>
      </c>
      <c r="S132" s="126">
        <f t="shared" si="20"/>
        <v>21654903.199999999</v>
      </c>
      <c r="T132" s="127">
        <f t="shared" si="21"/>
        <v>6.3818517255573469E-3</v>
      </c>
    </row>
    <row r="133" spans="1:20">
      <c r="A133" s="138" t="str">
        <f t="shared" si="17"/>
        <v>416p</v>
      </c>
      <c r="B133" s="380" t="str">
        <f>+VLOOKUP(LEFT($A133,LEN(A133)-1)*1,Master!$D$22:$G$218,4,FALSE)</f>
        <v>Kamate</v>
      </c>
      <c r="C133" s="381"/>
      <c r="D133" s="381"/>
      <c r="E133" s="381"/>
      <c r="F133" s="381"/>
      <c r="G133" s="91">
        <f>+INDEX(DataEx!$1:$1048576,MATCH('2014'!$A133,DataEx!$D:$D,0),MATCH('2014'!G$101,DataEx!$222:$222,0))</f>
        <v>6297113.5108333332</v>
      </c>
      <c r="H133" s="91">
        <f>+INDEX(DataEx!$1:$1048576,MATCH('2014'!$A133,DataEx!$D:$D,0),MATCH('2014'!H$101,DataEx!$222:$222,0))</f>
        <v>6297113.5108333332</v>
      </c>
      <c r="I133" s="91">
        <f>+INDEX(DataEx!$1:$1048576,MATCH('2014'!$A133,DataEx!$D:$D,0),MATCH('2014'!I$101,DataEx!$222:$222,0))</f>
        <v>6297113.5108333332</v>
      </c>
      <c r="J133" s="91">
        <f>+INDEX(DataEx!$1:$1048576,MATCH('2014'!$A133,DataEx!$D:$D,0),MATCH('2014'!J$101,DataEx!$222:$222,0))</f>
        <v>6297113.5108333332</v>
      </c>
      <c r="K133" s="91">
        <f>+INDEX(DataEx!$1:$1048576,MATCH('2014'!$A133,DataEx!$D:$D,0),MATCH('2014'!K$101,DataEx!$222:$222,0))</f>
        <v>6297113.5108333332</v>
      </c>
      <c r="L133" s="91">
        <f>+INDEX(DataEx!$1:$1048576,MATCH('2014'!$A133,DataEx!$D:$D,0),MATCH('2014'!L$101,DataEx!$222:$222,0))</f>
        <v>6297113.5108333332</v>
      </c>
      <c r="M133" s="91">
        <f>+INDEX(DataEx!$1:$1048576,MATCH('2014'!$A133,DataEx!$D:$D,0),MATCH('2014'!M$101,DataEx!$222:$222,0))</f>
        <v>6297113.5108333332</v>
      </c>
      <c r="N133" s="91">
        <f>+INDEX(DataEx!$1:$1048576,MATCH('2014'!$A133,DataEx!$D:$D,0),MATCH('2014'!N$101,DataEx!$222:$222,0))</f>
        <v>6297113.5108333332</v>
      </c>
      <c r="O133" s="91">
        <f>+INDEX(DataEx!$1:$1048576,MATCH('2014'!$A133,DataEx!$D:$D,0),MATCH('2014'!O$101,DataEx!$222:$222,0))</f>
        <v>6297113.5108333332</v>
      </c>
      <c r="P133" s="91">
        <f>+INDEX(DataEx!$1:$1048576,MATCH('2014'!$A133,DataEx!$D:$D,0),MATCH('2014'!P$101,DataEx!$222:$222,0))</f>
        <v>6297113.5108333332</v>
      </c>
      <c r="Q133" s="91">
        <f>+INDEX(DataEx!$1:$1048576,MATCH('2014'!$A133,DataEx!$D:$D,0),MATCH('2014'!Q$101,DataEx!$222:$222,0))</f>
        <v>6297113.5108333332</v>
      </c>
      <c r="R133" s="91">
        <f>+INDEX(DataEx!$1:$1048576,MATCH('2014'!$A133,DataEx!$D:$D,0),MATCH('2014'!R$101,DataEx!$222:$222,0))</f>
        <v>6297113.5108333332</v>
      </c>
      <c r="S133" s="126">
        <f t="shared" si="20"/>
        <v>75565362.129999995</v>
      </c>
      <c r="T133" s="127">
        <f t="shared" si="21"/>
        <v>2.226964176416666E-2</v>
      </c>
    </row>
    <row r="134" spans="1:20">
      <c r="A134" s="138" t="str">
        <f t="shared" si="17"/>
        <v>417p</v>
      </c>
      <c r="B134" s="380" t="str">
        <f>+VLOOKUP(LEFT($A134,LEN(A134)-1)*1,Master!$D$22:$G$218,4,FALSE)</f>
        <v>Renta</v>
      </c>
      <c r="C134" s="381"/>
      <c r="D134" s="381"/>
      <c r="E134" s="381"/>
      <c r="F134" s="381"/>
      <c r="G134" s="91">
        <f>+INDEX(DataEx!$1:$1048576,MATCH('2014'!$A134,DataEx!$D:$D,0),MATCH('2014'!G$101,DataEx!$222:$222,0))</f>
        <v>678983.51166666672</v>
      </c>
      <c r="H134" s="91">
        <f>+INDEX(DataEx!$1:$1048576,MATCH('2014'!$A134,DataEx!$D:$D,0),MATCH('2014'!H$101,DataEx!$222:$222,0))</f>
        <v>678983.51166666672</v>
      </c>
      <c r="I134" s="91">
        <f>+INDEX(DataEx!$1:$1048576,MATCH('2014'!$A134,DataEx!$D:$D,0),MATCH('2014'!I$101,DataEx!$222:$222,0))</f>
        <v>678983.51166666672</v>
      </c>
      <c r="J134" s="91">
        <f>+INDEX(DataEx!$1:$1048576,MATCH('2014'!$A134,DataEx!$D:$D,0),MATCH('2014'!J$101,DataEx!$222:$222,0))</f>
        <v>678983.51166666672</v>
      </c>
      <c r="K134" s="91">
        <f>+INDEX(DataEx!$1:$1048576,MATCH('2014'!$A134,DataEx!$D:$D,0),MATCH('2014'!K$101,DataEx!$222:$222,0))</f>
        <v>678983.51166666672</v>
      </c>
      <c r="L134" s="91">
        <f>+INDEX(DataEx!$1:$1048576,MATCH('2014'!$A134,DataEx!$D:$D,0),MATCH('2014'!L$101,DataEx!$222:$222,0))</f>
        <v>678983.51166666672</v>
      </c>
      <c r="M134" s="91">
        <f>+INDEX(DataEx!$1:$1048576,MATCH('2014'!$A134,DataEx!$D:$D,0),MATCH('2014'!M$101,DataEx!$222:$222,0))</f>
        <v>678983.51166666672</v>
      </c>
      <c r="N134" s="91">
        <f>+INDEX(DataEx!$1:$1048576,MATCH('2014'!$A134,DataEx!$D:$D,0),MATCH('2014'!N$101,DataEx!$222:$222,0))</f>
        <v>678983.51166666672</v>
      </c>
      <c r="O134" s="91">
        <f>+INDEX(DataEx!$1:$1048576,MATCH('2014'!$A134,DataEx!$D:$D,0),MATCH('2014'!O$101,DataEx!$222:$222,0))</f>
        <v>678983.51166666672</v>
      </c>
      <c r="P134" s="91">
        <f>+INDEX(DataEx!$1:$1048576,MATCH('2014'!$A134,DataEx!$D:$D,0),MATCH('2014'!P$101,DataEx!$222:$222,0))</f>
        <v>678983.51166666672</v>
      </c>
      <c r="Q134" s="91">
        <f>+INDEX(DataEx!$1:$1048576,MATCH('2014'!$A134,DataEx!$D:$D,0),MATCH('2014'!Q$101,DataEx!$222:$222,0))</f>
        <v>678983.51166666672</v>
      </c>
      <c r="R134" s="91">
        <f>+INDEX(DataEx!$1:$1048576,MATCH('2014'!$A134,DataEx!$D:$D,0),MATCH('2014'!R$101,DataEx!$222:$222,0))</f>
        <v>678983.51166666672</v>
      </c>
      <c r="S134" s="126">
        <f t="shared" si="20"/>
        <v>8147802.1400000006</v>
      </c>
      <c r="T134" s="127">
        <f t="shared" si="21"/>
        <v>2.4012143885574536E-3</v>
      </c>
    </row>
    <row r="135" spans="1:20">
      <c r="A135" s="138" t="str">
        <f t="shared" si="17"/>
        <v>418p</v>
      </c>
      <c r="B135" s="380" t="str">
        <f>+VLOOKUP(LEFT($A135,LEN(A135)-1)*1,Master!$D$22:$G$218,4,FALSE)</f>
        <v>Subvencije</v>
      </c>
      <c r="C135" s="381"/>
      <c r="D135" s="381"/>
      <c r="E135" s="381"/>
      <c r="F135" s="381"/>
      <c r="G135" s="91">
        <f>+INDEX(DataEx!$1:$1048576,MATCH('2014'!$A135,DataEx!$D:$D,0),MATCH('2014'!G$101,DataEx!$222:$222,0))</f>
        <v>1572883.3333333333</v>
      </c>
      <c r="H135" s="91">
        <f>+INDEX(DataEx!$1:$1048576,MATCH('2014'!$A135,DataEx!$D:$D,0),MATCH('2014'!H$101,DataEx!$222:$222,0))</f>
        <v>1572883.3333333333</v>
      </c>
      <c r="I135" s="91">
        <f>+INDEX(DataEx!$1:$1048576,MATCH('2014'!$A135,DataEx!$D:$D,0),MATCH('2014'!I$101,DataEx!$222:$222,0))</f>
        <v>1572883.3333333333</v>
      </c>
      <c r="J135" s="91">
        <f>+INDEX(DataEx!$1:$1048576,MATCH('2014'!$A135,DataEx!$D:$D,0),MATCH('2014'!J$101,DataEx!$222:$222,0))</f>
        <v>1572883.3333333333</v>
      </c>
      <c r="K135" s="91">
        <f>+INDEX(DataEx!$1:$1048576,MATCH('2014'!$A135,DataEx!$D:$D,0),MATCH('2014'!K$101,DataEx!$222:$222,0))</f>
        <v>1572883.3333333333</v>
      </c>
      <c r="L135" s="91">
        <f>+INDEX(DataEx!$1:$1048576,MATCH('2014'!$A135,DataEx!$D:$D,0),MATCH('2014'!L$101,DataEx!$222:$222,0))</f>
        <v>1572883.3333333333</v>
      </c>
      <c r="M135" s="91">
        <f>+INDEX(DataEx!$1:$1048576,MATCH('2014'!$A135,DataEx!$D:$D,0),MATCH('2014'!M$101,DataEx!$222:$222,0))</f>
        <v>1572883.3333333333</v>
      </c>
      <c r="N135" s="91">
        <f>+INDEX(DataEx!$1:$1048576,MATCH('2014'!$A135,DataEx!$D:$D,0),MATCH('2014'!N$101,DataEx!$222:$222,0))</f>
        <v>1572883.3333333333</v>
      </c>
      <c r="O135" s="91">
        <f>+INDEX(DataEx!$1:$1048576,MATCH('2014'!$A135,DataEx!$D:$D,0),MATCH('2014'!O$101,DataEx!$222:$222,0))</f>
        <v>1572883.3333333333</v>
      </c>
      <c r="P135" s="91">
        <f>+INDEX(DataEx!$1:$1048576,MATCH('2014'!$A135,DataEx!$D:$D,0),MATCH('2014'!P$101,DataEx!$222:$222,0))</f>
        <v>1572883.3333333333</v>
      </c>
      <c r="Q135" s="91">
        <f>+INDEX(DataEx!$1:$1048576,MATCH('2014'!$A135,DataEx!$D:$D,0),MATCH('2014'!Q$101,DataEx!$222:$222,0))</f>
        <v>1572883.3333333333</v>
      </c>
      <c r="R135" s="91">
        <f>+INDEX(DataEx!$1:$1048576,MATCH('2014'!$A135,DataEx!$D:$D,0),MATCH('2014'!R$101,DataEx!$222:$222,0))</f>
        <v>1572883.3333333333</v>
      </c>
      <c r="S135" s="126">
        <f t="shared" si="20"/>
        <v>18874600</v>
      </c>
      <c r="T135" s="127">
        <f t="shared" si="21"/>
        <v>5.562476888800163E-3</v>
      </c>
    </row>
    <row r="136" spans="1:20">
      <c r="A136" s="138" t="str">
        <f t="shared" si="17"/>
        <v>419p</v>
      </c>
      <c r="B136" s="380" t="str">
        <f>+VLOOKUP(LEFT($A136,LEN(A136)-1)*1,Master!$D$22:$G$218,4,FALSE)</f>
        <v>Ostali izdaci</v>
      </c>
      <c r="C136" s="381"/>
      <c r="D136" s="381"/>
      <c r="E136" s="381"/>
      <c r="F136" s="381"/>
      <c r="G136" s="91">
        <f>+INDEX(DataEx!$1:$1048576,MATCH('2014'!$A136,DataEx!$D:$D,0),MATCH('2014'!G$101,DataEx!$222:$222,0))</f>
        <v>2186482.9354613866</v>
      </c>
      <c r="H136" s="91">
        <f>+INDEX(DataEx!$1:$1048576,MATCH('2014'!$A136,DataEx!$D:$D,0),MATCH('2014'!H$101,DataEx!$222:$222,0))</f>
        <v>2186482.9354613866</v>
      </c>
      <c r="I136" s="91">
        <f>+INDEX(DataEx!$1:$1048576,MATCH('2014'!$A136,DataEx!$D:$D,0),MATCH('2014'!I$101,DataEx!$222:$222,0))</f>
        <v>2186482.9354613866</v>
      </c>
      <c r="J136" s="91">
        <f>+INDEX(DataEx!$1:$1048576,MATCH('2014'!$A136,DataEx!$D:$D,0),MATCH('2014'!J$101,DataEx!$222:$222,0))</f>
        <v>2186482.9354613866</v>
      </c>
      <c r="K136" s="91">
        <f>+INDEX(DataEx!$1:$1048576,MATCH('2014'!$A136,DataEx!$D:$D,0),MATCH('2014'!K$101,DataEx!$222:$222,0))</f>
        <v>2186482.9354613866</v>
      </c>
      <c r="L136" s="91">
        <f>+INDEX(DataEx!$1:$1048576,MATCH('2014'!$A136,DataEx!$D:$D,0),MATCH('2014'!L$101,DataEx!$222:$222,0))</f>
        <v>2186482.9354613866</v>
      </c>
      <c r="M136" s="91">
        <f>+INDEX(DataEx!$1:$1048576,MATCH('2014'!$A136,DataEx!$D:$D,0),MATCH('2014'!M$101,DataEx!$222:$222,0))</f>
        <v>2186482.9354613866</v>
      </c>
      <c r="N136" s="91">
        <f>+INDEX(DataEx!$1:$1048576,MATCH('2014'!$A136,DataEx!$D:$D,0),MATCH('2014'!N$101,DataEx!$222:$222,0))</f>
        <v>2186482.9354613866</v>
      </c>
      <c r="O136" s="91">
        <f>+INDEX(DataEx!$1:$1048576,MATCH('2014'!$A136,DataEx!$D:$D,0),MATCH('2014'!O$101,DataEx!$222:$222,0))</f>
        <v>2186482.9354613866</v>
      </c>
      <c r="P136" s="91">
        <f>+INDEX(DataEx!$1:$1048576,MATCH('2014'!$A136,DataEx!$D:$D,0),MATCH('2014'!P$101,DataEx!$222:$222,0))</f>
        <v>2186482.9354613866</v>
      </c>
      <c r="Q136" s="91">
        <f>+INDEX(DataEx!$1:$1048576,MATCH('2014'!$A136,DataEx!$D:$D,0),MATCH('2014'!Q$101,DataEx!$222:$222,0))</f>
        <v>2186482.9354613866</v>
      </c>
      <c r="R136" s="91">
        <f>+INDEX(DataEx!$1:$1048576,MATCH('2014'!$A136,DataEx!$D:$D,0),MATCH('2014'!R$101,DataEx!$222:$222,0))</f>
        <v>2186482.9354613866</v>
      </c>
      <c r="S136" s="126">
        <f t="shared" si="20"/>
        <v>26237795.225536641</v>
      </c>
      <c r="T136" s="127">
        <f t="shared" si="21"/>
        <v>7.7324621213227737E-3</v>
      </c>
    </row>
    <row r="137" spans="1:20">
      <c r="A137" s="138" t="str">
        <f t="shared" si="17"/>
        <v>440p</v>
      </c>
      <c r="B137" s="380" t="str">
        <f>+VLOOKUP(LEFT($A137,LEN(A137)-1)*1,Master!$D$22:$G$218,4,FALSE)</f>
        <v>Kapitalni izdaci u tekućem budžetu</v>
      </c>
      <c r="C137" s="381"/>
      <c r="D137" s="381"/>
      <c r="E137" s="381"/>
      <c r="F137" s="381"/>
      <c r="G137" s="91">
        <f>+INDEX(DataEx!$1:$1048576,MATCH('2014'!$A137,DataEx!$D:$D,0),MATCH('2014'!G$101,DataEx!$222:$222,0))</f>
        <v>862330.27666666661</v>
      </c>
      <c r="H137" s="91">
        <f>+INDEX(DataEx!$1:$1048576,MATCH('2014'!$A137,DataEx!$D:$D,0),MATCH('2014'!H$101,DataEx!$222:$222,0))</f>
        <v>862330.27666666661</v>
      </c>
      <c r="I137" s="91">
        <f>+INDEX(DataEx!$1:$1048576,MATCH('2014'!$A137,DataEx!$D:$D,0),MATCH('2014'!I$101,DataEx!$222:$222,0))</f>
        <v>862330.27666666661</v>
      </c>
      <c r="J137" s="91">
        <f>+INDEX(DataEx!$1:$1048576,MATCH('2014'!$A137,DataEx!$D:$D,0),MATCH('2014'!J$101,DataEx!$222:$222,0))</f>
        <v>862330.27666666661</v>
      </c>
      <c r="K137" s="91">
        <f>+INDEX(DataEx!$1:$1048576,MATCH('2014'!$A137,DataEx!$D:$D,0),MATCH('2014'!K$101,DataEx!$222:$222,0))</f>
        <v>862330.27666666661</v>
      </c>
      <c r="L137" s="91">
        <f>+INDEX(DataEx!$1:$1048576,MATCH('2014'!$A137,DataEx!$D:$D,0),MATCH('2014'!L$101,DataEx!$222:$222,0))</f>
        <v>862330.27666666661</v>
      </c>
      <c r="M137" s="91">
        <f>+INDEX(DataEx!$1:$1048576,MATCH('2014'!$A137,DataEx!$D:$D,0),MATCH('2014'!M$101,DataEx!$222:$222,0))</f>
        <v>862330.27666666661</v>
      </c>
      <c r="N137" s="91">
        <f>+INDEX(DataEx!$1:$1048576,MATCH('2014'!$A137,DataEx!$D:$D,0),MATCH('2014'!N$101,DataEx!$222:$222,0))</f>
        <v>862330.27666666661</v>
      </c>
      <c r="O137" s="91">
        <f>+INDEX(DataEx!$1:$1048576,MATCH('2014'!$A137,DataEx!$D:$D,0),MATCH('2014'!O$101,DataEx!$222:$222,0))</f>
        <v>862330.27666666661</v>
      </c>
      <c r="P137" s="91">
        <f>+INDEX(DataEx!$1:$1048576,MATCH('2014'!$A137,DataEx!$D:$D,0),MATCH('2014'!P$101,DataEx!$222:$222,0))</f>
        <v>862330.27666666661</v>
      </c>
      <c r="Q137" s="91">
        <f>+INDEX(DataEx!$1:$1048576,MATCH('2014'!$A137,DataEx!$D:$D,0),MATCH('2014'!Q$101,DataEx!$222:$222,0))</f>
        <v>862330.27666666661</v>
      </c>
      <c r="R137" s="91">
        <f>+INDEX(DataEx!$1:$1048576,MATCH('2014'!$A137,DataEx!$D:$D,0),MATCH('2014'!R$101,DataEx!$222:$222,0))</f>
        <v>862330.27666666661</v>
      </c>
      <c r="S137" s="126">
        <f t="shared" si="20"/>
        <v>10347963.32</v>
      </c>
      <c r="T137" s="127">
        <f t="shared" si="21"/>
        <v>3.0496173065204988E-3</v>
      </c>
    </row>
    <row r="138" spans="1:20">
      <c r="A138" s="138" t="str">
        <f t="shared" si="17"/>
        <v>42p</v>
      </c>
      <c r="B138" s="366" t="str">
        <f>+VLOOKUP(LEFT($A138,LEN(A138)-1)*1,Master!$D$22:$G$218,4,FALSE)</f>
        <v>Transferi za socijalnu zaštitu</v>
      </c>
      <c r="C138" s="367"/>
      <c r="D138" s="367"/>
      <c r="E138" s="367"/>
      <c r="F138" s="367"/>
      <c r="G138" s="87">
        <f t="shared" ref="G138:R138" si="26">+SUM(G139:G143)</f>
        <v>41226949.914166674</v>
      </c>
      <c r="H138" s="87">
        <f t="shared" si="26"/>
        <v>41226949.914166674</v>
      </c>
      <c r="I138" s="87">
        <f t="shared" si="26"/>
        <v>41226949.914166674</v>
      </c>
      <c r="J138" s="87">
        <f t="shared" si="26"/>
        <v>41226949.914166674</v>
      </c>
      <c r="K138" s="87">
        <f t="shared" si="26"/>
        <v>41226949.914166674</v>
      </c>
      <c r="L138" s="87">
        <f t="shared" si="26"/>
        <v>41226949.914166674</v>
      </c>
      <c r="M138" s="87">
        <f t="shared" si="26"/>
        <v>41226949.914166674</v>
      </c>
      <c r="N138" s="87">
        <f t="shared" si="26"/>
        <v>41226949.914166674</v>
      </c>
      <c r="O138" s="87">
        <f t="shared" si="26"/>
        <v>41226949.914166674</v>
      </c>
      <c r="P138" s="87">
        <f t="shared" si="26"/>
        <v>41226949.914166674</v>
      </c>
      <c r="Q138" s="87">
        <f t="shared" si="26"/>
        <v>41226949.914166674</v>
      </c>
      <c r="R138" s="88">
        <f t="shared" si="26"/>
        <v>41226949.914166674</v>
      </c>
      <c r="S138" s="128">
        <f t="shared" si="20"/>
        <v>494723398.97000021</v>
      </c>
      <c r="T138" s="129">
        <f t="shared" si="21"/>
        <v>0.1457984525827985</v>
      </c>
    </row>
    <row r="139" spans="1:20">
      <c r="A139" s="138" t="str">
        <f t="shared" si="17"/>
        <v>421p</v>
      </c>
      <c r="B139" s="380" t="str">
        <f>+VLOOKUP(LEFT($A139,LEN(A139)-1)*1,Master!$D$22:$G$218,4,FALSE)</f>
        <v>Prava iz oblasti socijalne zaštite</v>
      </c>
      <c r="C139" s="381"/>
      <c r="D139" s="381"/>
      <c r="E139" s="381"/>
      <c r="F139" s="381"/>
      <c r="G139" s="91">
        <f>+INDEX(DataEx!$1:$1048576,MATCH('2014'!$A139,DataEx!$D:$D,0),MATCH('2014'!G$101,DataEx!$222:$222,0))</f>
        <v>4887083.333333333</v>
      </c>
      <c r="H139" s="91">
        <f>+INDEX(DataEx!$1:$1048576,MATCH('2014'!$A139,DataEx!$D:$D,0),MATCH('2014'!H$101,DataEx!$222:$222,0))</f>
        <v>4887083.333333333</v>
      </c>
      <c r="I139" s="91">
        <f>+INDEX(DataEx!$1:$1048576,MATCH('2014'!$A139,DataEx!$D:$D,0),MATCH('2014'!I$101,DataEx!$222:$222,0))</f>
        <v>4887083.333333333</v>
      </c>
      <c r="J139" s="91">
        <f>+INDEX(DataEx!$1:$1048576,MATCH('2014'!$A139,DataEx!$D:$D,0),MATCH('2014'!J$101,DataEx!$222:$222,0))</f>
        <v>4887083.333333333</v>
      </c>
      <c r="K139" s="91">
        <f>+INDEX(DataEx!$1:$1048576,MATCH('2014'!$A139,DataEx!$D:$D,0),MATCH('2014'!K$101,DataEx!$222:$222,0))</f>
        <v>4887083.333333333</v>
      </c>
      <c r="L139" s="91">
        <f>+INDEX(DataEx!$1:$1048576,MATCH('2014'!$A139,DataEx!$D:$D,0),MATCH('2014'!L$101,DataEx!$222:$222,0))</f>
        <v>4887083.333333333</v>
      </c>
      <c r="M139" s="91">
        <f>+INDEX(DataEx!$1:$1048576,MATCH('2014'!$A139,DataEx!$D:$D,0),MATCH('2014'!M$101,DataEx!$222:$222,0))</f>
        <v>4887083.333333333</v>
      </c>
      <c r="N139" s="91">
        <f>+INDEX(DataEx!$1:$1048576,MATCH('2014'!$A139,DataEx!$D:$D,0),MATCH('2014'!N$101,DataEx!$222:$222,0))</f>
        <v>4887083.333333333</v>
      </c>
      <c r="O139" s="91">
        <f>+INDEX(DataEx!$1:$1048576,MATCH('2014'!$A139,DataEx!$D:$D,0),MATCH('2014'!O$101,DataEx!$222:$222,0))</f>
        <v>4887083.333333333</v>
      </c>
      <c r="P139" s="91">
        <f>+INDEX(DataEx!$1:$1048576,MATCH('2014'!$A139,DataEx!$D:$D,0),MATCH('2014'!P$101,DataEx!$222:$222,0))</f>
        <v>4887083.333333333</v>
      </c>
      <c r="Q139" s="91">
        <f>+INDEX(DataEx!$1:$1048576,MATCH('2014'!$A139,DataEx!$D:$D,0),MATCH('2014'!Q$101,DataEx!$222:$222,0))</f>
        <v>4887083.333333333</v>
      </c>
      <c r="R139" s="91">
        <f>+INDEX(DataEx!$1:$1048576,MATCH('2014'!$A139,DataEx!$D:$D,0),MATCH('2014'!R$101,DataEx!$222:$222,0))</f>
        <v>4887083.333333333</v>
      </c>
      <c r="S139" s="126">
        <f t="shared" si="20"/>
        <v>58645000.000000007</v>
      </c>
      <c r="T139" s="127">
        <f t="shared" si="21"/>
        <v>1.7283092470499275E-2</v>
      </c>
    </row>
    <row r="140" spans="1:20">
      <c r="A140" s="138" t="str">
        <f t="shared" si="17"/>
        <v>422p</v>
      </c>
      <c r="B140" s="380" t="str">
        <f>+VLOOKUP(LEFT($A140,LEN(A140)-1)*1,Master!$D$22:$G$218,4,FALSE)</f>
        <v>Sredstva za tehnološke viškove</v>
      </c>
      <c r="C140" s="381"/>
      <c r="D140" s="381"/>
      <c r="E140" s="381"/>
      <c r="F140" s="381"/>
      <c r="G140" s="91">
        <f>+INDEX(DataEx!$1:$1048576,MATCH('2014'!$A140,DataEx!$D:$D,0),MATCH('2014'!G$101,DataEx!$222:$222,0))</f>
        <v>1438177</v>
      </c>
      <c r="H140" s="91">
        <f>+INDEX(DataEx!$1:$1048576,MATCH('2014'!$A140,DataEx!$D:$D,0),MATCH('2014'!H$101,DataEx!$222:$222,0))</f>
        <v>1438177</v>
      </c>
      <c r="I140" s="91">
        <f>+INDEX(DataEx!$1:$1048576,MATCH('2014'!$A140,DataEx!$D:$D,0),MATCH('2014'!I$101,DataEx!$222:$222,0))</f>
        <v>1438177</v>
      </c>
      <c r="J140" s="91">
        <f>+INDEX(DataEx!$1:$1048576,MATCH('2014'!$A140,DataEx!$D:$D,0),MATCH('2014'!J$101,DataEx!$222:$222,0))</f>
        <v>1438177</v>
      </c>
      <c r="K140" s="91">
        <f>+INDEX(DataEx!$1:$1048576,MATCH('2014'!$A140,DataEx!$D:$D,0),MATCH('2014'!K$101,DataEx!$222:$222,0))</f>
        <v>1438177</v>
      </c>
      <c r="L140" s="91">
        <f>+INDEX(DataEx!$1:$1048576,MATCH('2014'!$A140,DataEx!$D:$D,0),MATCH('2014'!L$101,DataEx!$222:$222,0))</f>
        <v>1438177</v>
      </c>
      <c r="M140" s="91">
        <f>+INDEX(DataEx!$1:$1048576,MATCH('2014'!$A140,DataEx!$D:$D,0),MATCH('2014'!M$101,DataEx!$222:$222,0))</f>
        <v>1438177</v>
      </c>
      <c r="N140" s="91">
        <f>+INDEX(DataEx!$1:$1048576,MATCH('2014'!$A140,DataEx!$D:$D,0),MATCH('2014'!N$101,DataEx!$222:$222,0))</f>
        <v>1438177</v>
      </c>
      <c r="O140" s="91">
        <f>+INDEX(DataEx!$1:$1048576,MATCH('2014'!$A140,DataEx!$D:$D,0),MATCH('2014'!O$101,DataEx!$222:$222,0))</f>
        <v>1438177</v>
      </c>
      <c r="P140" s="91">
        <f>+INDEX(DataEx!$1:$1048576,MATCH('2014'!$A140,DataEx!$D:$D,0),MATCH('2014'!P$101,DataEx!$222:$222,0))</f>
        <v>1438177</v>
      </c>
      <c r="Q140" s="91">
        <f>+INDEX(DataEx!$1:$1048576,MATCH('2014'!$A140,DataEx!$D:$D,0),MATCH('2014'!Q$101,DataEx!$222:$222,0))</f>
        <v>1438177</v>
      </c>
      <c r="R140" s="91">
        <f>+INDEX(DataEx!$1:$1048576,MATCH('2014'!$A140,DataEx!$D:$D,0),MATCH('2014'!R$101,DataEx!$222:$222,0))</f>
        <v>1438177</v>
      </c>
      <c r="S140" s="126">
        <f t="shared" si="20"/>
        <v>17258124</v>
      </c>
      <c r="T140" s="127">
        <f t="shared" si="21"/>
        <v>5.0860900837128957E-3</v>
      </c>
    </row>
    <row r="141" spans="1:20">
      <c r="A141" s="138" t="str">
        <f t="shared" si="17"/>
        <v>423p</v>
      </c>
      <c r="B141" s="380" t="str">
        <f>+VLOOKUP(LEFT($A141,LEN(A141)-1)*1,Master!$D$22:$G$218,4,FALSE)</f>
        <v>Prava iz oblasti penzijskog i invalidskog osiguranja</v>
      </c>
      <c r="C141" s="381"/>
      <c r="D141" s="381"/>
      <c r="E141" s="381"/>
      <c r="F141" s="381"/>
      <c r="G141" s="91">
        <f>+INDEX(DataEx!$1:$1048576,MATCH('2014'!$A141,DataEx!$D:$D,0),MATCH('2014'!G$101,DataEx!$222:$222,0))</f>
        <v>33110022.91416667</v>
      </c>
      <c r="H141" s="91">
        <f>+INDEX(DataEx!$1:$1048576,MATCH('2014'!$A141,DataEx!$D:$D,0),MATCH('2014'!H$101,DataEx!$222:$222,0))</f>
        <v>33110022.91416667</v>
      </c>
      <c r="I141" s="91">
        <f>+INDEX(DataEx!$1:$1048576,MATCH('2014'!$A141,DataEx!$D:$D,0),MATCH('2014'!I$101,DataEx!$222:$222,0))</f>
        <v>33110022.91416667</v>
      </c>
      <c r="J141" s="91">
        <f>+INDEX(DataEx!$1:$1048576,MATCH('2014'!$A141,DataEx!$D:$D,0),MATCH('2014'!J$101,DataEx!$222:$222,0))</f>
        <v>33110022.91416667</v>
      </c>
      <c r="K141" s="91">
        <f>+INDEX(DataEx!$1:$1048576,MATCH('2014'!$A141,DataEx!$D:$D,0),MATCH('2014'!K$101,DataEx!$222:$222,0))</f>
        <v>33110022.91416667</v>
      </c>
      <c r="L141" s="91">
        <f>+INDEX(DataEx!$1:$1048576,MATCH('2014'!$A141,DataEx!$D:$D,0),MATCH('2014'!L$101,DataEx!$222:$222,0))</f>
        <v>33110022.91416667</v>
      </c>
      <c r="M141" s="91">
        <f>+INDEX(DataEx!$1:$1048576,MATCH('2014'!$A141,DataEx!$D:$D,0),MATCH('2014'!M$101,DataEx!$222:$222,0))</f>
        <v>33110022.91416667</v>
      </c>
      <c r="N141" s="91">
        <f>+INDEX(DataEx!$1:$1048576,MATCH('2014'!$A141,DataEx!$D:$D,0),MATCH('2014'!N$101,DataEx!$222:$222,0))</f>
        <v>33110022.91416667</v>
      </c>
      <c r="O141" s="91">
        <f>+INDEX(DataEx!$1:$1048576,MATCH('2014'!$A141,DataEx!$D:$D,0),MATCH('2014'!O$101,DataEx!$222:$222,0))</f>
        <v>33110022.91416667</v>
      </c>
      <c r="P141" s="91">
        <f>+INDEX(DataEx!$1:$1048576,MATCH('2014'!$A141,DataEx!$D:$D,0),MATCH('2014'!P$101,DataEx!$222:$222,0))</f>
        <v>33110022.91416667</v>
      </c>
      <c r="Q141" s="91">
        <f>+INDEX(DataEx!$1:$1048576,MATCH('2014'!$A141,DataEx!$D:$D,0),MATCH('2014'!Q$101,DataEx!$222:$222,0))</f>
        <v>33110022.91416667</v>
      </c>
      <c r="R141" s="91">
        <f>+INDEX(DataEx!$1:$1048576,MATCH('2014'!$A141,DataEx!$D:$D,0),MATCH('2014'!R$101,DataEx!$222:$222,0))</f>
        <v>33110022.91416667</v>
      </c>
      <c r="S141" s="126">
        <f t="shared" si="20"/>
        <v>397320274.97000009</v>
      </c>
      <c r="T141" s="127">
        <f t="shared" si="21"/>
        <v>0.1170930693615945</v>
      </c>
    </row>
    <row r="142" spans="1:20">
      <c r="A142" s="138" t="str">
        <f t="shared" si="17"/>
        <v>424p</v>
      </c>
      <c r="B142" s="380" t="str">
        <f>+VLOOKUP(LEFT($A142,LEN(A142)-1)*1,Master!$D$22:$G$218,4,FALSE)</f>
        <v>Ostala prava iz oblasti zdravstvene zaštite</v>
      </c>
      <c r="C142" s="381"/>
      <c r="D142" s="381"/>
      <c r="E142" s="381"/>
      <c r="F142" s="381"/>
      <c r="G142" s="91">
        <f>+INDEX(DataEx!$1:$1048576,MATCH('2014'!$A142,DataEx!$D:$D,0),MATCH('2014'!G$101,DataEx!$222:$222,0))</f>
        <v>1208333.3333333333</v>
      </c>
      <c r="H142" s="91">
        <f>+INDEX(DataEx!$1:$1048576,MATCH('2014'!$A142,DataEx!$D:$D,0),MATCH('2014'!H$101,DataEx!$222:$222,0))</f>
        <v>1208333.3333333333</v>
      </c>
      <c r="I142" s="91">
        <f>+INDEX(DataEx!$1:$1048576,MATCH('2014'!$A142,DataEx!$D:$D,0),MATCH('2014'!I$101,DataEx!$222:$222,0))</f>
        <v>1208333.3333333333</v>
      </c>
      <c r="J142" s="91">
        <f>+INDEX(DataEx!$1:$1048576,MATCH('2014'!$A142,DataEx!$D:$D,0),MATCH('2014'!J$101,DataEx!$222:$222,0))</f>
        <v>1208333.3333333333</v>
      </c>
      <c r="K142" s="91">
        <f>+INDEX(DataEx!$1:$1048576,MATCH('2014'!$A142,DataEx!$D:$D,0),MATCH('2014'!K$101,DataEx!$222:$222,0))</f>
        <v>1208333.3333333333</v>
      </c>
      <c r="L142" s="91">
        <f>+INDEX(DataEx!$1:$1048576,MATCH('2014'!$A142,DataEx!$D:$D,0),MATCH('2014'!L$101,DataEx!$222:$222,0))</f>
        <v>1208333.3333333333</v>
      </c>
      <c r="M142" s="91">
        <f>+INDEX(DataEx!$1:$1048576,MATCH('2014'!$A142,DataEx!$D:$D,0),MATCH('2014'!M$101,DataEx!$222:$222,0))</f>
        <v>1208333.3333333333</v>
      </c>
      <c r="N142" s="91">
        <f>+INDEX(DataEx!$1:$1048576,MATCH('2014'!$A142,DataEx!$D:$D,0),MATCH('2014'!N$101,DataEx!$222:$222,0))</f>
        <v>1208333.3333333333</v>
      </c>
      <c r="O142" s="91">
        <f>+INDEX(DataEx!$1:$1048576,MATCH('2014'!$A142,DataEx!$D:$D,0),MATCH('2014'!O$101,DataEx!$222:$222,0))</f>
        <v>1208333.3333333333</v>
      </c>
      <c r="P142" s="91">
        <f>+INDEX(DataEx!$1:$1048576,MATCH('2014'!$A142,DataEx!$D:$D,0),MATCH('2014'!P$101,DataEx!$222:$222,0))</f>
        <v>1208333.3333333333</v>
      </c>
      <c r="Q142" s="91">
        <f>+INDEX(DataEx!$1:$1048576,MATCH('2014'!$A142,DataEx!$D:$D,0),MATCH('2014'!Q$101,DataEx!$222:$222,0))</f>
        <v>1208333.3333333333</v>
      </c>
      <c r="R142" s="91">
        <f>+INDEX(DataEx!$1:$1048576,MATCH('2014'!$A142,DataEx!$D:$D,0),MATCH('2014'!R$101,DataEx!$222:$222,0))</f>
        <v>1208333.3333333333</v>
      </c>
      <c r="S142" s="126">
        <f t="shared" si="20"/>
        <v>14500000.000000002</v>
      </c>
      <c r="T142" s="127">
        <f t="shared" si="21"/>
        <v>4.2732516126223804E-3</v>
      </c>
    </row>
    <row r="143" spans="1:20">
      <c r="A143" s="138" t="str">
        <f t="shared" si="17"/>
        <v>425p</v>
      </c>
      <c r="B143" s="380" t="str">
        <f>+VLOOKUP(LEFT($A143,LEN(A143)-1)*1,Master!$D$22:$G$218,4,FALSE)</f>
        <v>Ostala prava iz zdravstvenog osiguranja</v>
      </c>
      <c r="C143" s="381"/>
      <c r="D143" s="381"/>
      <c r="E143" s="381"/>
      <c r="F143" s="381"/>
      <c r="G143" s="91">
        <f>+INDEX(DataEx!$1:$1048576,MATCH('2014'!$A143,DataEx!$D:$D,0),MATCH('2014'!G$101,DataEx!$222:$222,0))</f>
        <v>583333.33333333326</v>
      </c>
      <c r="H143" s="91">
        <f>+INDEX(DataEx!$1:$1048576,MATCH('2014'!$A143,DataEx!$D:$D,0),MATCH('2014'!H$101,DataEx!$222:$222,0))</f>
        <v>583333.33333333326</v>
      </c>
      <c r="I143" s="91">
        <f>+INDEX(DataEx!$1:$1048576,MATCH('2014'!$A143,DataEx!$D:$D,0),MATCH('2014'!I$101,DataEx!$222:$222,0))</f>
        <v>583333.33333333326</v>
      </c>
      <c r="J143" s="91">
        <f>+INDEX(DataEx!$1:$1048576,MATCH('2014'!$A143,DataEx!$D:$D,0),MATCH('2014'!J$101,DataEx!$222:$222,0))</f>
        <v>583333.33333333326</v>
      </c>
      <c r="K143" s="91">
        <f>+INDEX(DataEx!$1:$1048576,MATCH('2014'!$A143,DataEx!$D:$D,0),MATCH('2014'!K$101,DataEx!$222:$222,0))</f>
        <v>583333.33333333326</v>
      </c>
      <c r="L143" s="91">
        <f>+INDEX(DataEx!$1:$1048576,MATCH('2014'!$A143,DataEx!$D:$D,0),MATCH('2014'!L$101,DataEx!$222:$222,0))</f>
        <v>583333.33333333326</v>
      </c>
      <c r="M143" s="91">
        <f>+INDEX(DataEx!$1:$1048576,MATCH('2014'!$A143,DataEx!$D:$D,0),MATCH('2014'!M$101,DataEx!$222:$222,0))</f>
        <v>583333.33333333326</v>
      </c>
      <c r="N143" s="91">
        <f>+INDEX(DataEx!$1:$1048576,MATCH('2014'!$A143,DataEx!$D:$D,0),MATCH('2014'!N$101,DataEx!$222:$222,0))</f>
        <v>583333.33333333326</v>
      </c>
      <c r="O143" s="91">
        <f>+INDEX(DataEx!$1:$1048576,MATCH('2014'!$A143,DataEx!$D:$D,0),MATCH('2014'!O$101,DataEx!$222:$222,0))</f>
        <v>583333.33333333326</v>
      </c>
      <c r="P143" s="91">
        <f>+INDEX(DataEx!$1:$1048576,MATCH('2014'!$A143,DataEx!$D:$D,0),MATCH('2014'!P$101,DataEx!$222:$222,0))</f>
        <v>583333.33333333326</v>
      </c>
      <c r="Q143" s="91">
        <f>+INDEX(DataEx!$1:$1048576,MATCH('2014'!$A143,DataEx!$D:$D,0),MATCH('2014'!Q$101,DataEx!$222:$222,0))</f>
        <v>583333.33333333326</v>
      </c>
      <c r="R143" s="91">
        <f>+INDEX(DataEx!$1:$1048576,MATCH('2014'!$A143,DataEx!$D:$D,0),MATCH('2014'!R$101,DataEx!$222:$222,0))</f>
        <v>583333.33333333326</v>
      </c>
      <c r="S143" s="126">
        <f t="shared" si="20"/>
        <v>6999999.9999999972</v>
      </c>
      <c r="T143" s="127">
        <f t="shared" si="21"/>
        <v>2.0629490543694236E-3</v>
      </c>
    </row>
    <row r="144" spans="1:20">
      <c r="A144" s="138" t="str">
        <f t="shared" si="17"/>
        <v>43p</v>
      </c>
      <c r="B144" s="374" t="str">
        <f>+VLOOKUP(LEFT($A144,LEN(A144)-1)*1,Master!$D$22:$G$218,4,FALSE)</f>
        <v xml:space="preserve">Transferi institucijama, pojedincima, nevladinom i javnom sektoru </v>
      </c>
      <c r="C144" s="375"/>
      <c r="D144" s="375"/>
      <c r="E144" s="375"/>
      <c r="F144" s="375"/>
      <c r="G144" s="85">
        <f>+INDEX(DataEx!$1:$1048576,MATCH('2014'!$A144,DataEx!$D:$D,0),MATCH('2014'!G$6,DataEx!$7:$7,0))</f>
        <v>8288399.6951821186</v>
      </c>
      <c r="H144" s="85">
        <f>+INDEX(DataEx!$1:$1048576,MATCH('2014'!$A144,DataEx!$D:$D,0),MATCH('2014'!H$6,DataEx!$7:$7,0))</f>
        <v>8288399.6951821186</v>
      </c>
      <c r="I144" s="85">
        <f>+INDEX(DataEx!$1:$1048576,MATCH('2014'!$A144,DataEx!$D:$D,0),MATCH('2014'!I$6,DataEx!$7:$7,0))</f>
        <v>8288399.6951821186</v>
      </c>
      <c r="J144" s="85">
        <f>+INDEX(DataEx!$1:$1048576,MATCH('2014'!$A144,DataEx!$D:$D,0),MATCH('2014'!J$6,DataEx!$7:$7,0))</f>
        <v>8288399.6951821186</v>
      </c>
      <c r="K144" s="85">
        <f>+INDEX(DataEx!$1:$1048576,MATCH('2014'!$A144,DataEx!$D:$D,0),MATCH('2014'!K$6,DataEx!$7:$7,0))</f>
        <v>8288399.6951821186</v>
      </c>
      <c r="L144" s="85">
        <f>+INDEX(DataEx!$1:$1048576,MATCH('2014'!$A144,DataEx!$D:$D,0),MATCH('2014'!L$6,DataEx!$7:$7,0))</f>
        <v>8288399.6951821186</v>
      </c>
      <c r="M144" s="85">
        <f>+INDEX(DataEx!$1:$1048576,MATCH('2014'!$A144,DataEx!$D:$D,0),MATCH('2014'!M$6,DataEx!$7:$7,0))</f>
        <v>8288399.6951821186</v>
      </c>
      <c r="N144" s="85">
        <f>+INDEX(DataEx!$1:$1048576,MATCH('2014'!$A144,DataEx!$D:$D,0),MATCH('2014'!N$6,DataEx!$7:$7,0))</f>
        <v>8288399.6951821186</v>
      </c>
      <c r="O144" s="85">
        <f>+INDEX(DataEx!$1:$1048576,MATCH('2014'!$A144,DataEx!$D:$D,0),MATCH('2014'!O$6,DataEx!$7:$7,0))</f>
        <v>8288399.6951821186</v>
      </c>
      <c r="P144" s="85">
        <f>+INDEX(DataEx!$1:$1048576,MATCH('2014'!$A144,DataEx!$D:$D,0),MATCH('2014'!P$6,DataEx!$7:$7,0))</f>
        <v>8288399.6951821186</v>
      </c>
      <c r="Q144" s="85">
        <f>+INDEX(DataEx!$1:$1048576,MATCH('2014'!$A144,DataEx!$D:$D,0),MATCH('2014'!Q$6,DataEx!$7:$7,0))</f>
        <v>8288399.6951821186</v>
      </c>
      <c r="R144" s="86">
        <f>+INDEX(DataEx!$1:$1048576,MATCH('2014'!$A144,DataEx!$D:$D,0),MATCH('2014'!R$6,DataEx!$7:$7,0))</f>
        <v>8287650.975182116</v>
      </c>
      <c r="S144" s="128">
        <f>+SUM(G144:R144)</f>
        <v>99460047.622185394</v>
      </c>
      <c r="T144" s="129">
        <f t="shared" si="21"/>
        <v>2.9311573027103615E-2</v>
      </c>
    </row>
    <row r="145" spans="1:20">
      <c r="A145" s="138" t="str">
        <f t="shared" si="17"/>
        <v>44p</v>
      </c>
      <c r="B145" s="374" t="str">
        <f>+VLOOKUP(LEFT($A145,LEN(A145)-1)*1,Master!$D$22:$G$218,4,FALSE)</f>
        <v>Kapitalni budžet</v>
      </c>
      <c r="C145" s="375"/>
      <c r="D145" s="375"/>
      <c r="E145" s="375"/>
      <c r="F145" s="375"/>
      <c r="G145" s="85">
        <f>+INDEX(DataEx!$1:$1048576,MATCH('2014'!$A145,DataEx!$D:$D,0),MATCH('2014'!G$6,DataEx!$7:$7,0))</f>
        <v>7522541.6666666651</v>
      </c>
      <c r="H145" s="85">
        <f>+INDEX(DataEx!$1:$1048576,MATCH('2014'!$A145,DataEx!$D:$D,0),MATCH('2014'!H$6,DataEx!$7:$7,0))</f>
        <v>7522541.6666666651</v>
      </c>
      <c r="I145" s="85">
        <f>+INDEX(DataEx!$1:$1048576,MATCH('2014'!$A145,DataEx!$D:$D,0),MATCH('2014'!I$6,DataEx!$7:$7,0))</f>
        <v>7522541.6666666651</v>
      </c>
      <c r="J145" s="85">
        <f>+INDEX(DataEx!$1:$1048576,MATCH('2014'!$A145,DataEx!$D:$D,0),MATCH('2014'!J$6,DataEx!$7:$7,0))</f>
        <v>7522541.6666666651</v>
      </c>
      <c r="K145" s="85">
        <f>+INDEX(DataEx!$1:$1048576,MATCH('2014'!$A145,DataEx!$D:$D,0),MATCH('2014'!K$6,DataEx!$7:$7,0))</f>
        <v>7522541.6666666651</v>
      </c>
      <c r="L145" s="85">
        <f>+INDEX(DataEx!$1:$1048576,MATCH('2014'!$A145,DataEx!$D:$D,0),MATCH('2014'!L$6,DataEx!$7:$7,0))</f>
        <v>7522541.6666666651</v>
      </c>
      <c r="M145" s="85">
        <f>+INDEX(DataEx!$1:$1048576,MATCH('2014'!$A145,DataEx!$D:$D,0),MATCH('2014'!M$6,DataEx!$7:$7,0))</f>
        <v>7522541.6666666651</v>
      </c>
      <c r="N145" s="85">
        <f>+INDEX(DataEx!$1:$1048576,MATCH('2014'!$A145,DataEx!$D:$D,0),MATCH('2014'!N$6,DataEx!$7:$7,0))</f>
        <v>7522541.6666666651</v>
      </c>
      <c r="O145" s="85">
        <f>+INDEX(DataEx!$1:$1048576,MATCH('2014'!$A145,DataEx!$D:$D,0),MATCH('2014'!O$6,DataEx!$7:$7,0))</f>
        <v>7522541.6666666651</v>
      </c>
      <c r="P145" s="85">
        <f>+INDEX(DataEx!$1:$1048576,MATCH('2014'!$A145,DataEx!$D:$D,0),MATCH('2014'!P$6,DataEx!$7:$7,0))</f>
        <v>7522541.6666666651</v>
      </c>
      <c r="Q145" s="85">
        <f>+INDEX(DataEx!$1:$1048576,MATCH('2014'!$A145,DataEx!$D:$D,0),MATCH('2014'!Q$6,DataEx!$7:$7,0))</f>
        <v>7522541.6666666651</v>
      </c>
      <c r="R145" s="85">
        <f>+INDEX(DataEx!$1:$1048576,MATCH('2014'!$A145,DataEx!$D:$D,0),MATCH('2014'!R$6,DataEx!$7:$7,0))</f>
        <v>7522541.6666666651</v>
      </c>
      <c r="S145" s="128">
        <f t="shared" si="20"/>
        <v>90270500</v>
      </c>
      <c r="T145" s="129">
        <f t="shared" si="21"/>
        <v>2.6603348944636448E-2</v>
      </c>
    </row>
    <row r="146" spans="1:20">
      <c r="A146" s="138" t="str">
        <f t="shared" si="17"/>
        <v>451p</v>
      </c>
      <c r="B146" s="364" t="str">
        <f>+VLOOKUP(LEFT($A146,LEN(A146)-1)*1,Master!$D$22:$G$218,4,FALSE)</f>
        <v>Pozajmice i krediti</v>
      </c>
      <c r="C146" s="365"/>
      <c r="D146" s="365"/>
      <c r="E146" s="365"/>
      <c r="F146" s="365"/>
      <c r="G146" s="91">
        <f>+INDEX(DataEx!$1:$1048576,MATCH('2014'!$A146,DataEx!$D:$D,0),MATCH('2014'!G$101,DataEx!$222:$222,0))</f>
        <v>178333.33333333334</v>
      </c>
      <c r="H146" s="91">
        <f>+INDEX(DataEx!$1:$1048576,MATCH('2014'!$A146,DataEx!$D:$D,0),MATCH('2014'!H$101,DataEx!$222:$222,0))</f>
        <v>178333.33333333334</v>
      </c>
      <c r="I146" s="91">
        <f>+INDEX(DataEx!$1:$1048576,MATCH('2014'!$A146,DataEx!$D:$D,0),MATCH('2014'!I$101,DataEx!$222:$222,0))</f>
        <v>178333.33333333334</v>
      </c>
      <c r="J146" s="91">
        <f>+INDEX(DataEx!$1:$1048576,MATCH('2014'!$A146,DataEx!$D:$D,0),MATCH('2014'!J$101,DataEx!$222:$222,0))</f>
        <v>178333.33333333334</v>
      </c>
      <c r="K146" s="91">
        <f>+INDEX(DataEx!$1:$1048576,MATCH('2014'!$A146,DataEx!$D:$D,0),MATCH('2014'!K$101,DataEx!$222:$222,0))</f>
        <v>178333.33333333334</v>
      </c>
      <c r="L146" s="91">
        <f>+INDEX(DataEx!$1:$1048576,MATCH('2014'!$A146,DataEx!$D:$D,0),MATCH('2014'!L$101,DataEx!$222:$222,0))</f>
        <v>178333.33333333334</v>
      </c>
      <c r="M146" s="91">
        <f>+INDEX(DataEx!$1:$1048576,MATCH('2014'!$A146,DataEx!$D:$D,0),MATCH('2014'!M$101,DataEx!$222:$222,0))</f>
        <v>178333.33333333334</v>
      </c>
      <c r="N146" s="91">
        <f>+INDEX(DataEx!$1:$1048576,MATCH('2014'!$A146,DataEx!$D:$D,0),MATCH('2014'!N$101,DataEx!$222:$222,0))</f>
        <v>178333.33333333334</v>
      </c>
      <c r="O146" s="91">
        <f>+INDEX(DataEx!$1:$1048576,MATCH('2014'!$A146,DataEx!$D:$D,0),MATCH('2014'!O$101,DataEx!$222:$222,0))</f>
        <v>178333.33333333334</v>
      </c>
      <c r="P146" s="91">
        <f>+INDEX(DataEx!$1:$1048576,MATCH('2014'!$A146,DataEx!$D:$D,0),MATCH('2014'!P$101,DataEx!$222:$222,0))</f>
        <v>178333.33333333334</v>
      </c>
      <c r="Q146" s="91">
        <f>+INDEX(DataEx!$1:$1048576,MATCH('2014'!$A146,DataEx!$D:$D,0),MATCH('2014'!Q$101,DataEx!$222:$222,0))</f>
        <v>178333.33333333334</v>
      </c>
      <c r="R146" s="91">
        <f>+INDEX(DataEx!$1:$1048576,MATCH('2014'!$A146,DataEx!$D:$D,0),MATCH('2014'!R$101,DataEx!$222:$222,0))</f>
        <v>178333.33333333334</v>
      </c>
      <c r="S146" s="126">
        <f t="shared" si="20"/>
        <v>2139999.9999999995</v>
      </c>
      <c r="T146" s="127">
        <f t="shared" si="21"/>
        <v>6.3067299662150969E-4</v>
      </c>
    </row>
    <row r="147" spans="1:20">
      <c r="A147" s="138" t="str">
        <f t="shared" si="17"/>
        <v>47p</v>
      </c>
      <c r="B147" s="364" t="str">
        <f>+VLOOKUP(LEFT($A147,LEN(A147)-1)*1,Master!$D$22:$G$218,4,FALSE)</f>
        <v>Rezerve</v>
      </c>
      <c r="C147" s="365"/>
      <c r="D147" s="365"/>
      <c r="E147" s="365"/>
      <c r="F147" s="365"/>
      <c r="G147" s="91">
        <f>+INDEX(DataEx!$1:$1048576,MATCH('2014'!$A147,DataEx!$D:$D,0),MATCH('2014'!G$101,DataEx!$222:$222,0))</f>
        <v>737887.48083333333</v>
      </c>
      <c r="H147" s="91">
        <f>+INDEX(DataEx!$1:$1048576,MATCH('2014'!$A147,DataEx!$D:$D,0),MATCH('2014'!H$101,DataEx!$222:$222,0))</f>
        <v>737887.48083333333</v>
      </c>
      <c r="I147" s="91">
        <f>+INDEX(DataEx!$1:$1048576,MATCH('2014'!$A147,DataEx!$D:$D,0),MATCH('2014'!I$101,DataEx!$222:$222,0))</f>
        <v>737887.48083333333</v>
      </c>
      <c r="J147" s="91">
        <f>+INDEX(DataEx!$1:$1048576,MATCH('2014'!$A147,DataEx!$D:$D,0),MATCH('2014'!J$101,DataEx!$222:$222,0))</f>
        <v>737887.48083333333</v>
      </c>
      <c r="K147" s="91">
        <f>+INDEX(DataEx!$1:$1048576,MATCH('2014'!$A147,DataEx!$D:$D,0),MATCH('2014'!K$101,DataEx!$222:$222,0))</f>
        <v>737887.48083333333</v>
      </c>
      <c r="L147" s="91">
        <f>+INDEX(DataEx!$1:$1048576,MATCH('2014'!$A147,DataEx!$D:$D,0),MATCH('2014'!L$101,DataEx!$222:$222,0))</f>
        <v>737887.48083333333</v>
      </c>
      <c r="M147" s="91">
        <f>+INDEX(DataEx!$1:$1048576,MATCH('2014'!$A147,DataEx!$D:$D,0),MATCH('2014'!M$101,DataEx!$222:$222,0))</f>
        <v>737887.48083333333</v>
      </c>
      <c r="N147" s="91">
        <f>+INDEX(DataEx!$1:$1048576,MATCH('2014'!$A147,DataEx!$D:$D,0),MATCH('2014'!N$101,DataEx!$222:$222,0))</f>
        <v>737887.48083333333</v>
      </c>
      <c r="O147" s="91">
        <f>+INDEX(DataEx!$1:$1048576,MATCH('2014'!$A147,DataEx!$D:$D,0),MATCH('2014'!O$101,DataEx!$222:$222,0))</f>
        <v>737887.48083333333</v>
      </c>
      <c r="P147" s="91">
        <f>+INDEX(DataEx!$1:$1048576,MATCH('2014'!$A147,DataEx!$D:$D,0),MATCH('2014'!P$101,DataEx!$222:$222,0))</f>
        <v>737887.48083333333</v>
      </c>
      <c r="Q147" s="91">
        <f>+INDEX(DataEx!$1:$1048576,MATCH('2014'!$A147,DataEx!$D:$D,0),MATCH('2014'!Q$101,DataEx!$222:$222,0))</f>
        <v>737887.48083333333</v>
      </c>
      <c r="R147" s="91">
        <f>+INDEX(DataEx!$1:$1048576,MATCH('2014'!$A147,DataEx!$D:$D,0),MATCH('2014'!R$101,DataEx!$222:$222,0))</f>
        <v>737887.48083333333</v>
      </c>
      <c r="S147" s="126">
        <f t="shared" si="20"/>
        <v>8854649.7699999977</v>
      </c>
      <c r="T147" s="127">
        <f t="shared" si="21"/>
        <v>2.6095273385419913E-3</v>
      </c>
    </row>
    <row r="148" spans="1:20" ht="13.5" thickBot="1">
      <c r="A148" s="138" t="str">
        <f t="shared" si="17"/>
        <v>462p</v>
      </c>
      <c r="B148" s="368" t="str">
        <f>+VLOOKUP(LEFT($A148,LEN(A148)-1)*1,Master!$D$22:$G$218,4,FALSE)</f>
        <v>Otplata garancija</v>
      </c>
      <c r="C148" s="369"/>
      <c r="D148" s="369"/>
      <c r="E148" s="369"/>
      <c r="F148" s="369"/>
      <c r="G148" s="91">
        <f>+INDEX(DataEx!$1:$1048576,MATCH('2014'!$A148,DataEx!$D:$D,0),MATCH('2014'!G$101,DataEx!$222:$222,0))</f>
        <v>0</v>
      </c>
      <c r="H148" s="91">
        <f>+INDEX(DataEx!$1:$1048576,MATCH('2014'!$A148,DataEx!$D:$D,0),MATCH('2014'!H$101,DataEx!$222:$222,0))</f>
        <v>0</v>
      </c>
      <c r="I148" s="91">
        <f>+INDEX(DataEx!$1:$1048576,MATCH('2014'!$A148,DataEx!$D:$D,0),MATCH('2014'!I$101,DataEx!$222:$222,0))</f>
        <v>0</v>
      </c>
      <c r="J148" s="91">
        <f>+INDEX(DataEx!$1:$1048576,MATCH('2014'!$A148,DataEx!$D:$D,0),MATCH('2014'!J$101,DataEx!$222:$222,0))</f>
        <v>0</v>
      </c>
      <c r="K148" s="91">
        <f>+INDEX(DataEx!$1:$1048576,MATCH('2014'!$A148,DataEx!$D:$D,0),MATCH('2014'!K$101,DataEx!$222:$222,0))</f>
        <v>0</v>
      </c>
      <c r="L148" s="91">
        <f>+INDEX(DataEx!$1:$1048576,MATCH('2014'!$A148,DataEx!$D:$D,0),MATCH('2014'!L$101,DataEx!$222:$222,0))</f>
        <v>0</v>
      </c>
      <c r="M148" s="91">
        <f>+INDEX(DataEx!$1:$1048576,MATCH('2014'!$A148,DataEx!$D:$D,0),MATCH('2014'!M$101,DataEx!$222:$222,0))</f>
        <v>0</v>
      </c>
      <c r="N148" s="91">
        <f>+INDEX(DataEx!$1:$1048576,MATCH('2014'!$A148,DataEx!$D:$D,0),MATCH('2014'!N$101,DataEx!$222:$222,0))</f>
        <v>0</v>
      </c>
      <c r="O148" s="91">
        <f>+INDEX(DataEx!$1:$1048576,MATCH('2014'!$A148,DataEx!$D:$D,0),MATCH('2014'!O$101,DataEx!$222:$222,0))</f>
        <v>0</v>
      </c>
      <c r="P148" s="91">
        <f>+INDEX(DataEx!$1:$1048576,MATCH('2014'!$A148,DataEx!$D:$D,0),MATCH('2014'!P$101,DataEx!$222:$222,0))</f>
        <v>0</v>
      </c>
      <c r="Q148" s="91">
        <f>+INDEX(DataEx!$1:$1048576,MATCH('2014'!$A148,DataEx!$D:$D,0),MATCH('2014'!Q$101,DataEx!$222:$222,0))</f>
        <v>0</v>
      </c>
      <c r="R148" s="91">
        <f>+INDEX(DataEx!$1:$1048576,MATCH('2014'!$A148,DataEx!$D:$D,0),MATCH('2014'!R$101,DataEx!$222:$222,0))</f>
        <v>0</v>
      </c>
      <c r="S148" s="136">
        <f t="shared" si="20"/>
        <v>0</v>
      </c>
      <c r="T148" s="137">
        <f t="shared" si="21"/>
        <v>0</v>
      </c>
    </row>
    <row r="149" spans="1:20" ht="13.5" thickBot="1">
      <c r="A149" s="139" t="str">
        <f>+CONCATENATE(A56,"p")</f>
        <v>1000p</v>
      </c>
      <c r="B149" s="376" t="str">
        <f>+VLOOKUP(LEFT($A149,LEN(A149)-1)*1,Master!$D$22:$G$218,4,FALSE)</f>
        <v>Suficit / deficit</v>
      </c>
      <c r="C149" s="377"/>
      <c r="D149" s="377"/>
      <c r="E149" s="377"/>
      <c r="F149" s="377"/>
      <c r="G149" s="97">
        <f>+G105-G125</f>
        <v>-48371989.019883268</v>
      </c>
      <c r="H149" s="97">
        <f t="shared" ref="H149:R149" si="27">+H105-H125</f>
        <v>-31035094.578327969</v>
      </c>
      <c r="I149" s="97">
        <f t="shared" si="27"/>
        <v>-21478594.024929956</v>
      </c>
      <c r="J149" s="97">
        <f t="shared" si="27"/>
        <v>-4503200.9014942199</v>
      </c>
      <c r="K149" s="97">
        <f t="shared" si="27"/>
        <v>-13607620.350923941</v>
      </c>
      <c r="L149" s="97">
        <f t="shared" si="27"/>
        <v>-5605480.8317837268</v>
      </c>
      <c r="M149" s="97">
        <f t="shared" si="27"/>
        <v>12475607.001735494</v>
      </c>
      <c r="N149" s="97">
        <f t="shared" si="27"/>
        <v>14781851.476416215</v>
      </c>
      <c r="O149" s="97">
        <f t="shared" si="27"/>
        <v>10250615.161581978</v>
      </c>
      <c r="P149" s="97">
        <f t="shared" si="27"/>
        <v>3992223.6783102006</v>
      </c>
      <c r="Q149" s="97">
        <f t="shared" si="27"/>
        <v>-13390980.697133824</v>
      </c>
      <c r="R149" s="97">
        <f t="shared" si="27"/>
        <v>34982925.121417165</v>
      </c>
      <c r="S149" s="114">
        <f t="shared" si="20"/>
        <v>-61509737.965015844</v>
      </c>
      <c r="T149" s="115">
        <f t="shared" si="21"/>
        <v>-1.8127350824205791E-2</v>
      </c>
    </row>
    <row r="150" spans="1:20" ht="13.5" thickBot="1">
      <c r="A150" s="139" t="str">
        <f>+CONCATENATE(A57,"p")</f>
        <v>1001p</v>
      </c>
      <c r="B150" s="378" t="str">
        <f>+VLOOKUP(LEFT($A150,LEN(A150)-1)*1,Master!$D$22:$G$218,4,FALSE)</f>
        <v>Primarni bilans</v>
      </c>
      <c r="C150" s="379"/>
      <c r="D150" s="379"/>
      <c r="E150" s="379"/>
      <c r="F150" s="379"/>
      <c r="G150" s="98">
        <f t="shared" ref="G150:R150" si="28">+G149+G133</f>
        <v>-42074875.509049937</v>
      </c>
      <c r="H150" s="98">
        <f t="shared" si="28"/>
        <v>-24737981.067494635</v>
      </c>
      <c r="I150" s="98">
        <f t="shared" si="28"/>
        <v>-15181480.514096621</v>
      </c>
      <c r="J150" s="98">
        <f t="shared" si="28"/>
        <v>1793912.6093391133</v>
      </c>
      <c r="K150" s="98">
        <f t="shared" si="28"/>
        <v>-7310506.8400906073</v>
      </c>
      <c r="L150" s="98">
        <f t="shared" si="28"/>
        <v>691632.67904960644</v>
      </c>
      <c r="M150" s="98">
        <f t="shared" si="28"/>
        <v>18772720.512568828</v>
      </c>
      <c r="N150" s="98">
        <f t="shared" si="28"/>
        <v>21078964.987249549</v>
      </c>
      <c r="O150" s="98">
        <f t="shared" si="28"/>
        <v>16547728.672415312</v>
      </c>
      <c r="P150" s="98">
        <f t="shared" si="28"/>
        <v>10289337.189143535</v>
      </c>
      <c r="Q150" s="98">
        <f t="shared" si="28"/>
        <v>-7093867.186300491</v>
      </c>
      <c r="R150" s="98">
        <f t="shared" si="28"/>
        <v>41280038.632250495</v>
      </c>
      <c r="S150" s="114">
        <f t="shared" si="20"/>
        <v>14055624.164984178</v>
      </c>
      <c r="T150" s="115">
        <f t="shared" si="21"/>
        <v>4.1422909399608772E-3</v>
      </c>
    </row>
    <row r="151" spans="1:20">
      <c r="A151" s="139" t="str">
        <f>+CONCATENATE(A58,"p")</f>
        <v>46p</v>
      </c>
      <c r="B151" s="366" t="str">
        <f>+VLOOKUP(LEFT($A151,LEN(A151)-1)*1,Master!$D$22:$G$218,4,FALSE)</f>
        <v>Otplata dugova</v>
      </c>
      <c r="C151" s="367"/>
      <c r="D151" s="367"/>
      <c r="E151" s="367"/>
      <c r="F151" s="367"/>
      <c r="G151" s="87">
        <f t="shared" ref="G151:R151" si="29">+SUM(G152:G154)</f>
        <v>14285575.4575</v>
      </c>
      <c r="H151" s="87">
        <f t="shared" si="29"/>
        <v>14285575.4575</v>
      </c>
      <c r="I151" s="87">
        <f t="shared" si="29"/>
        <v>14285575.4575</v>
      </c>
      <c r="J151" s="87">
        <f t="shared" si="29"/>
        <v>14285575.4575</v>
      </c>
      <c r="K151" s="87">
        <f t="shared" si="29"/>
        <v>14285575.4575</v>
      </c>
      <c r="L151" s="87">
        <f t="shared" si="29"/>
        <v>14285575.4575</v>
      </c>
      <c r="M151" s="87">
        <f t="shared" si="29"/>
        <v>14285575.4575</v>
      </c>
      <c r="N151" s="87">
        <f t="shared" si="29"/>
        <v>14285575.4575</v>
      </c>
      <c r="O151" s="87">
        <f t="shared" si="29"/>
        <v>14285575.4575</v>
      </c>
      <c r="P151" s="87">
        <f t="shared" si="29"/>
        <v>14285575.4575</v>
      </c>
      <c r="Q151" s="87">
        <f t="shared" si="29"/>
        <v>14285575.4575</v>
      </c>
      <c r="R151" s="87">
        <f t="shared" si="29"/>
        <v>14285575.4575</v>
      </c>
      <c r="S151" s="110">
        <f t="shared" si="20"/>
        <v>171426905.49000001</v>
      </c>
      <c r="T151" s="111">
        <f t="shared" si="21"/>
        <v>5.0520710367724604E-2</v>
      </c>
    </row>
    <row r="152" spans="1:20">
      <c r="A152" s="139" t="str">
        <f>+CONCATENATE(A59,"p")</f>
        <v>4611p</v>
      </c>
      <c r="B152" s="362" t="str">
        <f>+VLOOKUP(LEFT($A152,LEN(A152)-1)*1,Master!$D$22:$G$218,4,FALSE)</f>
        <v>Otplata hartija od vrijednosti i kredita rezidentima</v>
      </c>
      <c r="C152" s="363"/>
      <c r="D152" s="363"/>
      <c r="E152" s="363"/>
      <c r="F152" s="363"/>
      <c r="G152" s="100">
        <f>+INDEX(DataEx!$1:$1048576,MATCH('2014'!$A152,DataEx!$D:$D,0),MATCH('2014'!G$6,DataEx!$7:$7,0))</f>
        <v>2500695.4391666665</v>
      </c>
      <c r="H152" s="100">
        <f>+INDEX(DataEx!$1:$1048576,MATCH('2014'!$A152,DataEx!$D:$D,0),MATCH('2014'!H$6,DataEx!$7:$7,0))</f>
        <v>2500695.4391666665</v>
      </c>
      <c r="I152" s="100">
        <f>+INDEX(DataEx!$1:$1048576,MATCH('2014'!$A152,DataEx!$D:$D,0),MATCH('2014'!I$6,DataEx!$7:$7,0))</f>
        <v>2500695.4391666665</v>
      </c>
      <c r="J152" s="100">
        <f>+INDEX(DataEx!$1:$1048576,MATCH('2014'!$A152,DataEx!$D:$D,0),MATCH('2014'!J$6,DataEx!$7:$7,0))</f>
        <v>2500695.4391666665</v>
      </c>
      <c r="K152" s="100">
        <f>+INDEX(DataEx!$1:$1048576,MATCH('2014'!$A152,DataEx!$D:$D,0),MATCH('2014'!K$6,DataEx!$7:$7,0))</f>
        <v>2500695.4391666665</v>
      </c>
      <c r="L152" s="100">
        <f>+INDEX(DataEx!$1:$1048576,MATCH('2014'!$A152,DataEx!$D:$D,0),MATCH('2014'!L$6,DataEx!$7:$7,0))</f>
        <v>2500695.4391666665</v>
      </c>
      <c r="M152" s="100">
        <f>+INDEX(DataEx!$1:$1048576,MATCH('2014'!$A152,DataEx!$D:$D,0),MATCH('2014'!M$6,DataEx!$7:$7,0))</f>
        <v>2500695.4391666665</v>
      </c>
      <c r="N152" s="100">
        <f>+INDEX(DataEx!$1:$1048576,MATCH('2014'!$A152,DataEx!$D:$D,0),MATCH('2014'!N$6,DataEx!$7:$7,0))</f>
        <v>2500695.4391666665</v>
      </c>
      <c r="O152" s="100">
        <f>+INDEX(DataEx!$1:$1048576,MATCH('2014'!$A152,DataEx!$D:$D,0),MATCH('2014'!O$6,DataEx!$7:$7,0))</f>
        <v>2500695.4391666665</v>
      </c>
      <c r="P152" s="100">
        <f>+INDEX(DataEx!$1:$1048576,MATCH('2014'!$A152,DataEx!$D:$D,0),MATCH('2014'!P$6,DataEx!$7:$7,0))</f>
        <v>2500695.4391666665</v>
      </c>
      <c r="Q152" s="100">
        <f>+INDEX(DataEx!$1:$1048576,MATCH('2014'!$A152,DataEx!$D:$D,0),MATCH('2014'!Q$6,DataEx!$7:$7,0))</f>
        <v>2500695.4391666665</v>
      </c>
      <c r="R152" s="100">
        <f>+INDEX(DataEx!$1:$1048576,MATCH('2014'!$A152,DataEx!$D:$D,0),MATCH('2014'!R$6,DataEx!$7:$7,0))</f>
        <v>2500695.4391666665</v>
      </c>
      <c r="S152" s="108">
        <f t="shared" si="20"/>
        <v>30008345.269999992</v>
      </c>
      <c r="T152" s="109">
        <f t="shared" si="21"/>
        <v>8.8436696425625259E-3</v>
      </c>
    </row>
    <row r="153" spans="1:20">
      <c r="A153" s="139" t="str">
        <f>+CONCATENATE(A60,"p")</f>
        <v>4612p</v>
      </c>
      <c r="B153" s="364" t="str">
        <f>+VLOOKUP(LEFT($A153,LEN(A153)-1)*1,Master!$D$22:$G$218,4,FALSE)</f>
        <v>Otplata hartija od vrijednosti i kredita nerezidentima</v>
      </c>
      <c r="C153" s="365"/>
      <c r="D153" s="365"/>
      <c r="E153" s="365"/>
      <c r="F153" s="365"/>
      <c r="G153" s="100">
        <f>+INDEX(DataEx!$1:$1048576,MATCH('2014'!$A153,DataEx!$D:$D,0),MATCH('2014'!G$6,DataEx!$7:$7,0))</f>
        <v>9006700.020833334</v>
      </c>
      <c r="H153" s="100">
        <f>+INDEX(DataEx!$1:$1048576,MATCH('2014'!$A153,DataEx!$D:$D,0),MATCH('2014'!H$6,DataEx!$7:$7,0))</f>
        <v>9006700.020833334</v>
      </c>
      <c r="I153" s="100">
        <f>+INDEX(DataEx!$1:$1048576,MATCH('2014'!$A153,DataEx!$D:$D,0),MATCH('2014'!I$6,DataEx!$7:$7,0))</f>
        <v>9006700.020833334</v>
      </c>
      <c r="J153" s="100">
        <f>+INDEX(DataEx!$1:$1048576,MATCH('2014'!$A153,DataEx!$D:$D,0),MATCH('2014'!J$6,DataEx!$7:$7,0))</f>
        <v>9006700.020833334</v>
      </c>
      <c r="K153" s="100">
        <f>+INDEX(DataEx!$1:$1048576,MATCH('2014'!$A153,DataEx!$D:$D,0),MATCH('2014'!K$6,DataEx!$7:$7,0))</f>
        <v>9006700.020833334</v>
      </c>
      <c r="L153" s="100">
        <f>+INDEX(DataEx!$1:$1048576,MATCH('2014'!$A153,DataEx!$D:$D,0),MATCH('2014'!L$6,DataEx!$7:$7,0))</f>
        <v>9006700.020833334</v>
      </c>
      <c r="M153" s="100">
        <f>+INDEX(DataEx!$1:$1048576,MATCH('2014'!$A153,DataEx!$D:$D,0),MATCH('2014'!M$6,DataEx!$7:$7,0))</f>
        <v>9006700.020833334</v>
      </c>
      <c r="N153" s="100">
        <f>+INDEX(DataEx!$1:$1048576,MATCH('2014'!$A153,DataEx!$D:$D,0),MATCH('2014'!N$6,DataEx!$7:$7,0))</f>
        <v>9006700.020833334</v>
      </c>
      <c r="O153" s="100">
        <f>+INDEX(DataEx!$1:$1048576,MATCH('2014'!$A153,DataEx!$D:$D,0),MATCH('2014'!O$6,DataEx!$7:$7,0))</f>
        <v>9006700.020833334</v>
      </c>
      <c r="P153" s="100">
        <f>+INDEX(DataEx!$1:$1048576,MATCH('2014'!$A153,DataEx!$D:$D,0),MATCH('2014'!P$6,DataEx!$7:$7,0))</f>
        <v>9006700.020833334</v>
      </c>
      <c r="Q153" s="100">
        <f>+INDEX(DataEx!$1:$1048576,MATCH('2014'!$A153,DataEx!$D:$D,0),MATCH('2014'!Q$6,DataEx!$7:$7,0))</f>
        <v>9006700.020833334</v>
      </c>
      <c r="R153" s="100">
        <f>+INDEX(DataEx!$1:$1048576,MATCH('2014'!$A153,DataEx!$D:$D,0),MATCH('2014'!R$6,DataEx!$7:$7,0))</f>
        <v>9006700.020833334</v>
      </c>
      <c r="S153" s="108">
        <f t="shared" si="20"/>
        <v>108080400.24999999</v>
      </c>
      <c r="T153" s="109">
        <f t="shared" si="21"/>
        <v>3.1852051355943767E-2</v>
      </c>
    </row>
    <row r="154" spans="1:20" ht="13.5" thickBot="1">
      <c r="A154" s="139" t="str">
        <f>+CONCATENATE(A54,"p")</f>
        <v>4630p</v>
      </c>
      <c r="B154" s="368" t="str">
        <f>+VLOOKUP(LEFT($A154,LEN(A154)-1)*1,Master!$D$22:$G$218,4,FALSE)</f>
        <v>Otplata obaveza iz prethodnih godina</v>
      </c>
      <c r="C154" s="369"/>
      <c r="D154" s="369"/>
      <c r="E154" s="369"/>
      <c r="F154" s="369"/>
      <c r="G154" s="100">
        <f>+INDEX(DataEx!$1:$1048576,MATCH('2014'!$A154,DataEx!$D:$D,0),MATCH('2014'!G$6,DataEx!$7:$7,0))</f>
        <v>2778179.9974999996</v>
      </c>
      <c r="H154" s="100">
        <f>+INDEX(DataEx!$1:$1048576,MATCH('2014'!$A154,DataEx!$D:$D,0),MATCH('2014'!H$6,DataEx!$7:$7,0))</f>
        <v>2778179.9974999996</v>
      </c>
      <c r="I154" s="100">
        <f>+INDEX(DataEx!$1:$1048576,MATCH('2014'!$A154,DataEx!$D:$D,0),MATCH('2014'!I$6,DataEx!$7:$7,0))</f>
        <v>2778179.9974999996</v>
      </c>
      <c r="J154" s="100">
        <f>+INDEX(DataEx!$1:$1048576,MATCH('2014'!$A154,DataEx!$D:$D,0),MATCH('2014'!J$6,DataEx!$7:$7,0))</f>
        <v>2778179.9974999996</v>
      </c>
      <c r="K154" s="100">
        <f>+INDEX(DataEx!$1:$1048576,MATCH('2014'!$A154,DataEx!$D:$D,0),MATCH('2014'!K$6,DataEx!$7:$7,0))</f>
        <v>2778179.9974999996</v>
      </c>
      <c r="L154" s="100">
        <f>+INDEX(DataEx!$1:$1048576,MATCH('2014'!$A154,DataEx!$D:$D,0),MATCH('2014'!L$6,DataEx!$7:$7,0))</f>
        <v>2778179.9974999996</v>
      </c>
      <c r="M154" s="100">
        <f>+INDEX(DataEx!$1:$1048576,MATCH('2014'!$A154,DataEx!$D:$D,0),MATCH('2014'!M$6,DataEx!$7:$7,0))</f>
        <v>2778179.9974999996</v>
      </c>
      <c r="N154" s="100">
        <f>+INDEX(DataEx!$1:$1048576,MATCH('2014'!$A154,DataEx!$D:$D,0),MATCH('2014'!N$6,DataEx!$7:$7,0))</f>
        <v>2778179.9974999996</v>
      </c>
      <c r="O154" s="100">
        <f>+INDEX(DataEx!$1:$1048576,MATCH('2014'!$A154,DataEx!$D:$D,0),MATCH('2014'!O$6,DataEx!$7:$7,0))</f>
        <v>2778179.9974999996</v>
      </c>
      <c r="P154" s="100">
        <f>+INDEX(DataEx!$1:$1048576,MATCH('2014'!$A154,DataEx!$D:$D,0),MATCH('2014'!P$6,DataEx!$7:$7,0))</f>
        <v>2778179.9974999996</v>
      </c>
      <c r="Q154" s="100">
        <f>+INDEX(DataEx!$1:$1048576,MATCH('2014'!$A154,DataEx!$D:$D,0),MATCH('2014'!Q$6,DataEx!$7:$7,0))</f>
        <v>2778179.9974999996</v>
      </c>
      <c r="R154" s="100">
        <f>+INDEX(DataEx!$1:$1048576,MATCH('2014'!$A154,DataEx!$D:$D,0),MATCH('2014'!R$6,DataEx!$7:$7,0))</f>
        <v>2778179.9974999996</v>
      </c>
      <c r="S154" s="108">
        <f t="shared" si="20"/>
        <v>33338159.969999988</v>
      </c>
      <c r="T154" s="109">
        <f t="shared" si="21"/>
        <v>9.8249893692182975E-3</v>
      </c>
    </row>
    <row r="155" spans="1:20" ht="13.5" thickBot="1">
      <c r="A155" s="139" t="str">
        <f t="shared" ref="A155:A160" si="30">+CONCATENATE(A61,"p")</f>
        <v>1002p</v>
      </c>
      <c r="B155" s="370" t="str">
        <f>+VLOOKUP(LEFT($A155,LEN(A155)-1)*1,Master!$D$22:$G$218,4,FALSE)</f>
        <v>Nedostajuća sredstva</v>
      </c>
      <c r="C155" s="371"/>
      <c r="D155" s="371"/>
      <c r="E155" s="371"/>
      <c r="F155" s="371"/>
      <c r="G155" s="79">
        <f>+G149-G151</f>
        <v>-62657564.477383271</v>
      </c>
      <c r="H155" s="79">
        <f t="shared" ref="H155:R155" si="31">+H149-H151</f>
        <v>-45320670.035827965</v>
      </c>
      <c r="I155" s="79">
        <f t="shared" si="31"/>
        <v>-35764169.482429951</v>
      </c>
      <c r="J155" s="79">
        <f t="shared" si="31"/>
        <v>-18788776.358994219</v>
      </c>
      <c r="K155" s="79">
        <f t="shared" si="31"/>
        <v>-27893195.80842394</v>
      </c>
      <c r="L155" s="79">
        <f t="shared" si="31"/>
        <v>-19891056.289283726</v>
      </c>
      <c r="M155" s="79">
        <f t="shared" si="31"/>
        <v>-1809968.455764506</v>
      </c>
      <c r="N155" s="79">
        <f t="shared" si="31"/>
        <v>496276.01891621575</v>
      </c>
      <c r="O155" s="79">
        <f t="shared" si="31"/>
        <v>-4034960.2959180214</v>
      </c>
      <c r="P155" s="79">
        <f t="shared" si="31"/>
        <v>-10293351.779189799</v>
      </c>
      <c r="Q155" s="79">
        <f t="shared" si="31"/>
        <v>-27676556.154633824</v>
      </c>
      <c r="R155" s="79">
        <f t="shared" si="31"/>
        <v>20697349.663917165</v>
      </c>
      <c r="S155" s="118">
        <f t="shared" si="20"/>
        <v>-232936643.45501581</v>
      </c>
      <c r="T155" s="119">
        <f t="shared" si="21"/>
        <v>-6.8648061191930385E-2</v>
      </c>
    </row>
    <row r="156" spans="1:20" ht="13.5" thickBot="1">
      <c r="A156" s="139" t="str">
        <f t="shared" si="30"/>
        <v>1003p</v>
      </c>
      <c r="B156" s="372" t="str">
        <f>+VLOOKUP(LEFT($A156,LEN(A156)-1)*1,Master!$D$22:$G$218,4,FALSE)</f>
        <v>Finansiranje</v>
      </c>
      <c r="C156" s="373"/>
      <c r="D156" s="373"/>
      <c r="E156" s="373"/>
      <c r="F156" s="373"/>
      <c r="G156" s="97">
        <f t="shared" ref="G156:R156" si="32">+SUM(G157:G160)</f>
        <v>62657564.477383271</v>
      </c>
      <c r="H156" s="97">
        <f t="shared" si="32"/>
        <v>45320670.035827965</v>
      </c>
      <c r="I156" s="97">
        <f t="shared" si="32"/>
        <v>35764169.482429951</v>
      </c>
      <c r="J156" s="97">
        <f t="shared" si="32"/>
        <v>18788776.358994219</v>
      </c>
      <c r="K156" s="97">
        <f t="shared" si="32"/>
        <v>27893195.80842394</v>
      </c>
      <c r="L156" s="97">
        <f t="shared" si="32"/>
        <v>19891056.289283726</v>
      </c>
      <c r="M156" s="97">
        <f t="shared" si="32"/>
        <v>1809968.455764506</v>
      </c>
      <c r="N156" s="97">
        <f t="shared" si="32"/>
        <v>-496276.01891621575</v>
      </c>
      <c r="O156" s="97">
        <f t="shared" si="32"/>
        <v>4034960.2959180214</v>
      </c>
      <c r="P156" s="97">
        <f t="shared" si="32"/>
        <v>10293351.779189799</v>
      </c>
      <c r="Q156" s="97">
        <f t="shared" si="32"/>
        <v>27676556.154633824</v>
      </c>
      <c r="R156" s="97">
        <f t="shared" si="32"/>
        <v>-20697349.663917169</v>
      </c>
      <c r="S156" s="120">
        <f t="shared" si="20"/>
        <v>232936643.45501578</v>
      </c>
      <c r="T156" s="121">
        <f t="shared" si="21"/>
        <v>6.8648061191930371E-2</v>
      </c>
    </row>
    <row r="157" spans="1:20">
      <c r="A157" s="139" t="str">
        <f t="shared" si="30"/>
        <v>7511p</v>
      </c>
      <c r="B157" s="362" t="str">
        <f>+VLOOKUP(LEFT($A157,LEN(A157)-1)*1,Master!$D$22:$G$218,4,FALSE)</f>
        <v>Pozajmice i krediti od domaćih izvora</v>
      </c>
      <c r="C157" s="363"/>
      <c r="D157" s="363"/>
      <c r="E157" s="363"/>
      <c r="F157" s="363"/>
      <c r="G157" s="100">
        <f>+INDEX(DataEx!$1:$1048576,MATCH('2014'!$A157,DataEx!$D:$D,0),MATCH('2014'!G$6,DataEx!$7:$7,0))</f>
        <v>0</v>
      </c>
      <c r="H157" s="100">
        <f>+INDEX(DataEx!$1:$1048576,MATCH('2014'!$A157,DataEx!$D:$D,0),MATCH('2014'!H$6,DataEx!$7:$7,0))</f>
        <v>0</v>
      </c>
      <c r="I157" s="100">
        <f>+INDEX(DataEx!$1:$1048576,MATCH('2014'!$A157,DataEx!$D:$D,0),MATCH('2014'!I$6,DataEx!$7:$7,0))</f>
        <v>0</v>
      </c>
      <c r="J157" s="100">
        <f>+INDEX(DataEx!$1:$1048576,MATCH('2014'!$A157,DataEx!$D:$D,0),MATCH('2014'!J$6,DataEx!$7:$7,0))</f>
        <v>0</v>
      </c>
      <c r="K157" s="100">
        <f>+INDEX(DataEx!$1:$1048576,MATCH('2014'!$A157,DataEx!$D:$D,0),MATCH('2014'!K$6,DataEx!$7:$7,0))</f>
        <v>0</v>
      </c>
      <c r="L157" s="100">
        <f>+INDEX(DataEx!$1:$1048576,MATCH('2014'!$A157,DataEx!$D:$D,0),MATCH('2014'!L$6,DataEx!$7:$7,0))</f>
        <v>0</v>
      </c>
      <c r="M157" s="100">
        <f>+INDEX(DataEx!$1:$1048576,MATCH('2014'!$A157,DataEx!$D:$D,0),MATCH('2014'!M$6,DataEx!$7:$7,0))</f>
        <v>0</v>
      </c>
      <c r="N157" s="100">
        <f>+INDEX(DataEx!$1:$1048576,MATCH('2014'!$A157,DataEx!$D:$D,0),MATCH('2014'!N$6,DataEx!$7:$7,0))</f>
        <v>0</v>
      </c>
      <c r="O157" s="100">
        <f>+INDEX(DataEx!$1:$1048576,MATCH('2014'!$A157,DataEx!$D:$D,0),MATCH('2014'!O$6,DataEx!$7:$7,0))</f>
        <v>0</v>
      </c>
      <c r="P157" s="100">
        <f>+INDEX(DataEx!$1:$1048576,MATCH('2014'!$A157,DataEx!$D:$D,0),MATCH('2014'!P$6,DataEx!$7:$7,0))</f>
        <v>0</v>
      </c>
      <c r="Q157" s="100">
        <f>+INDEX(DataEx!$1:$1048576,MATCH('2014'!$A157,DataEx!$D:$D,0),MATCH('2014'!Q$6,DataEx!$7:$7,0))</f>
        <v>0</v>
      </c>
      <c r="R157" s="100">
        <f>+INDEX(DataEx!$1:$1048576,MATCH('2014'!$A157,DataEx!$D:$D,0),MATCH('2014'!R$6,DataEx!$7:$7,0))</f>
        <v>0</v>
      </c>
      <c r="S157" s="108">
        <f t="shared" si="20"/>
        <v>0</v>
      </c>
      <c r="T157" s="109">
        <f t="shared" si="21"/>
        <v>0</v>
      </c>
    </row>
    <row r="158" spans="1:20">
      <c r="A158" s="139" t="str">
        <f t="shared" si="30"/>
        <v>7512p</v>
      </c>
      <c r="B158" s="364" t="str">
        <f>+VLOOKUP(LEFT($A158,LEN(A158)-1)*1,Master!$D$22:$G$218,4,FALSE)</f>
        <v>Pozajmice i krediti od inostranih izvora</v>
      </c>
      <c r="C158" s="365"/>
      <c r="D158" s="365"/>
      <c r="E158" s="365"/>
      <c r="F158" s="365"/>
      <c r="G158" s="100">
        <f>+INDEX(DataEx!$1:$1048576,MATCH('2014'!$A158,DataEx!$D:$D,0),MATCH('2014'!G$6,DataEx!$7:$7,0))</f>
        <v>18997964.655235786</v>
      </c>
      <c r="H158" s="100">
        <f>+INDEX(DataEx!$1:$1048576,MATCH('2014'!$A158,DataEx!$D:$D,0),MATCH('2014'!H$6,DataEx!$7:$7,0))</f>
        <v>18997964.655235786</v>
      </c>
      <c r="I158" s="100">
        <f>+INDEX(DataEx!$1:$1048576,MATCH('2014'!$A158,DataEx!$D:$D,0),MATCH('2014'!I$6,DataEx!$7:$7,0))</f>
        <v>18997964.655235786</v>
      </c>
      <c r="J158" s="100">
        <f>+INDEX(DataEx!$1:$1048576,MATCH('2014'!$A158,DataEx!$D:$D,0),MATCH('2014'!J$6,DataEx!$7:$7,0))</f>
        <v>18997964.655235786</v>
      </c>
      <c r="K158" s="100">
        <f>+INDEX(DataEx!$1:$1048576,MATCH('2014'!$A158,DataEx!$D:$D,0),MATCH('2014'!K$6,DataEx!$7:$7,0))</f>
        <v>18997964.655235786</v>
      </c>
      <c r="L158" s="100">
        <f>+INDEX(DataEx!$1:$1048576,MATCH('2014'!$A158,DataEx!$D:$D,0),MATCH('2014'!L$6,DataEx!$7:$7,0))</f>
        <v>18997964.655235786</v>
      </c>
      <c r="M158" s="100">
        <f>+INDEX(DataEx!$1:$1048576,MATCH('2014'!$A158,DataEx!$D:$D,0),MATCH('2014'!M$6,DataEx!$7:$7,0))</f>
        <v>18997964.655235786</v>
      </c>
      <c r="N158" s="100">
        <f>+INDEX(DataEx!$1:$1048576,MATCH('2014'!$A158,DataEx!$D:$D,0),MATCH('2014'!N$6,DataEx!$7:$7,0))</f>
        <v>18997964.655235786</v>
      </c>
      <c r="O158" s="100">
        <f>+INDEX(DataEx!$1:$1048576,MATCH('2014'!$A158,DataEx!$D:$D,0),MATCH('2014'!O$6,DataEx!$7:$7,0))</f>
        <v>18997964.655235786</v>
      </c>
      <c r="P158" s="100">
        <f>+INDEX(DataEx!$1:$1048576,MATCH('2014'!$A158,DataEx!$D:$D,0),MATCH('2014'!P$6,DataEx!$7:$7,0))</f>
        <v>18997964.655235786</v>
      </c>
      <c r="Q158" s="100">
        <f>+INDEX(DataEx!$1:$1048576,MATCH('2014'!$A158,DataEx!$D:$D,0),MATCH('2014'!Q$6,DataEx!$7:$7,0))</f>
        <v>18997964.655235786</v>
      </c>
      <c r="R158" s="100">
        <f>+INDEX(DataEx!$1:$1048576,MATCH('2014'!$A158,DataEx!$D:$D,0),MATCH('2014'!R$6,DataEx!$7:$7,0))</f>
        <v>18997964.655235786</v>
      </c>
      <c r="S158" s="108">
        <f t="shared" si="20"/>
        <v>227975575.86282948</v>
      </c>
      <c r="T158" s="109">
        <f t="shared" si="21"/>
        <v>6.718599980650701E-2</v>
      </c>
    </row>
    <row r="159" spans="1:20">
      <c r="A159" s="139" t="str">
        <f t="shared" si="30"/>
        <v>72p</v>
      </c>
      <c r="B159" s="364" t="str">
        <f>+VLOOKUP(LEFT($A159,LEN(A159)-1)*1,Master!$D$22:$G$218,4,FALSE)</f>
        <v>Primici od prodaje imovine</v>
      </c>
      <c r="C159" s="365"/>
      <c r="D159" s="365"/>
      <c r="E159" s="365"/>
      <c r="F159" s="365"/>
      <c r="G159" s="100">
        <f>+INDEX(DataEx!$1:$1048576,MATCH('2014'!$A159,DataEx!$D:$D,0),MATCH('2014'!G$6,DataEx!$7:$7,0))</f>
        <v>416666.66666666669</v>
      </c>
      <c r="H159" s="100">
        <f>+INDEX(DataEx!$1:$1048576,MATCH('2014'!$A159,DataEx!$D:$D,0),MATCH('2014'!H$6,DataEx!$7:$7,0))</f>
        <v>416666.66666666669</v>
      </c>
      <c r="I159" s="100">
        <f>+INDEX(DataEx!$1:$1048576,MATCH('2014'!$A159,DataEx!$D:$D,0),MATCH('2014'!I$6,DataEx!$7:$7,0))</f>
        <v>416666.66666666669</v>
      </c>
      <c r="J159" s="100">
        <f>+INDEX(DataEx!$1:$1048576,MATCH('2014'!$A159,DataEx!$D:$D,0),MATCH('2014'!J$6,DataEx!$7:$7,0))</f>
        <v>416666.66666666669</v>
      </c>
      <c r="K159" s="100">
        <f>+INDEX(DataEx!$1:$1048576,MATCH('2014'!$A159,DataEx!$D:$D,0),MATCH('2014'!K$6,DataEx!$7:$7,0))</f>
        <v>416666.66666666669</v>
      </c>
      <c r="L159" s="100">
        <f>+INDEX(DataEx!$1:$1048576,MATCH('2014'!$A159,DataEx!$D:$D,0),MATCH('2014'!L$6,DataEx!$7:$7,0))</f>
        <v>416666.66666666669</v>
      </c>
      <c r="M159" s="100">
        <f>+INDEX(DataEx!$1:$1048576,MATCH('2014'!$A159,DataEx!$D:$D,0),MATCH('2014'!M$6,DataEx!$7:$7,0))</f>
        <v>416666.66666666669</v>
      </c>
      <c r="N159" s="100">
        <f>+INDEX(DataEx!$1:$1048576,MATCH('2014'!$A159,DataEx!$D:$D,0),MATCH('2014'!N$6,DataEx!$7:$7,0))</f>
        <v>416666.66666666669</v>
      </c>
      <c r="O159" s="100">
        <f>+INDEX(DataEx!$1:$1048576,MATCH('2014'!$A159,DataEx!$D:$D,0),MATCH('2014'!O$6,DataEx!$7:$7,0))</f>
        <v>416666.66666666669</v>
      </c>
      <c r="P159" s="100">
        <f>+INDEX(DataEx!$1:$1048576,MATCH('2014'!$A159,DataEx!$D:$D,0),MATCH('2014'!P$6,DataEx!$7:$7,0))</f>
        <v>416666.66666666669</v>
      </c>
      <c r="Q159" s="100">
        <f>+INDEX(DataEx!$1:$1048576,MATCH('2014'!$A159,DataEx!$D:$D,0),MATCH('2014'!Q$6,DataEx!$7:$7,0))</f>
        <v>416666.66666666669</v>
      </c>
      <c r="R159" s="100">
        <f>+INDEX(DataEx!$1:$1048576,MATCH('2014'!$A159,DataEx!$D:$D,0),MATCH('2014'!R$6,DataEx!$7:$7,0))</f>
        <v>416666.66666666669</v>
      </c>
      <c r="S159" s="108">
        <f t="shared" si="20"/>
        <v>5000000</v>
      </c>
      <c r="T159" s="109">
        <f t="shared" si="21"/>
        <v>1.4735350388353032E-3</v>
      </c>
    </row>
    <row r="160" spans="1:20" ht="13.5" thickBot="1">
      <c r="A160" s="139" t="str">
        <f t="shared" si="30"/>
        <v>1004p</v>
      </c>
      <c r="B160" s="102" t="str">
        <f>+VLOOKUP(LEFT($A160,LEN(A160)-1)*1,Master!$D$22:$G$218,4,FALSE)</f>
        <v>Povećanje / smanjenje depozita</v>
      </c>
      <c r="C160" s="103"/>
      <c r="D160" s="103"/>
      <c r="E160" s="103"/>
      <c r="F160" s="103"/>
      <c r="G160" s="101">
        <f t="shared" ref="G160:R160" si="33">-G155-SUM(G157:G159)</f>
        <v>43242933.155480817</v>
      </c>
      <c r="H160" s="101">
        <f t="shared" si="33"/>
        <v>25906038.713925511</v>
      </c>
      <c r="I160" s="101">
        <f t="shared" si="33"/>
        <v>16349538.160527498</v>
      </c>
      <c r="J160" s="101">
        <f t="shared" si="33"/>
        <v>-625854.96290823445</v>
      </c>
      <c r="K160" s="101">
        <f t="shared" si="33"/>
        <v>8478564.4865214862</v>
      </c>
      <c r="L160" s="101">
        <f t="shared" si="33"/>
        <v>476424.96738127246</v>
      </c>
      <c r="M160" s="101">
        <f t="shared" si="33"/>
        <v>-17604662.866137948</v>
      </c>
      <c r="N160" s="101">
        <f t="shared" si="33"/>
        <v>-19910907.34081867</v>
      </c>
      <c r="O160" s="101">
        <f t="shared" si="33"/>
        <v>-15379671.025984433</v>
      </c>
      <c r="P160" s="101">
        <f t="shared" si="33"/>
        <v>-9121279.5427126549</v>
      </c>
      <c r="Q160" s="101">
        <f t="shared" si="33"/>
        <v>8261924.8327313699</v>
      </c>
      <c r="R160" s="101">
        <f t="shared" si="33"/>
        <v>-40111980.985819623</v>
      </c>
      <c r="S160" s="112">
        <f t="shared" si="20"/>
        <v>-38932.407813630998</v>
      </c>
      <c r="T160" s="113">
        <f t="shared" si="21"/>
        <v>-1.1473653411922124E-5</v>
      </c>
    </row>
  </sheetData>
  <mergeCells count="117">
    <mergeCell ref="B159:F159"/>
    <mergeCell ref="B154:F154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44:F144"/>
    <mergeCell ref="B145:F145"/>
    <mergeCell ref="B146:F146"/>
    <mergeCell ref="B147:F147"/>
    <mergeCell ref="B148:F148"/>
    <mergeCell ref="B139:F139"/>
    <mergeCell ref="B140:F140"/>
    <mergeCell ref="B141:F141"/>
    <mergeCell ref="B142:F142"/>
    <mergeCell ref="B143:F143"/>
    <mergeCell ref="B134:F134"/>
    <mergeCell ref="B135:F135"/>
    <mergeCell ref="B136:F136"/>
    <mergeCell ref="B137:F137"/>
    <mergeCell ref="B138:F138"/>
    <mergeCell ref="B129:F129"/>
    <mergeCell ref="B130:F130"/>
    <mergeCell ref="B131:F131"/>
    <mergeCell ref="B132:F132"/>
    <mergeCell ref="B133:F133"/>
    <mergeCell ref="B124:F124"/>
    <mergeCell ref="B125:F125"/>
    <mergeCell ref="B126:F126"/>
    <mergeCell ref="B127:F127"/>
    <mergeCell ref="B128:F128"/>
    <mergeCell ref="B119:F119"/>
    <mergeCell ref="B120:F120"/>
    <mergeCell ref="B121:F121"/>
    <mergeCell ref="B122:F122"/>
    <mergeCell ref="B123:F123"/>
    <mergeCell ref="B114:F114"/>
    <mergeCell ref="B115:F115"/>
    <mergeCell ref="B116:F116"/>
    <mergeCell ref="B117:F117"/>
    <mergeCell ref="B118:F118"/>
    <mergeCell ref="B109:F109"/>
    <mergeCell ref="B110:F110"/>
    <mergeCell ref="B111:F111"/>
    <mergeCell ref="B112:F112"/>
    <mergeCell ref="B113:F113"/>
    <mergeCell ref="S103:T103"/>
    <mergeCell ref="B105:F105"/>
    <mergeCell ref="B106:F106"/>
    <mergeCell ref="B107:F107"/>
    <mergeCell ref="B108:F108"/>
    <mergeCell ref="B63:F63"/>
    <mergeCell ref="B64:F64"/>
    <mergeCell ref="B65:F65"/>
    <mergeCell ref="B102:F104"/>
    <mergeCell ref="G102:R102"/>
    <mergeCell ref="B56:F56"/>
    <mergeCell ref="B57:F57"/>
    <mergeCell ref="B62:F62"/>
    <mergeCell ref="B58:F58"/>
    <mergeCell ref="B61:F61"/>
    <mergeCell ref="B59:F59"/>
    <mergeCell ref="B60:F60"/>
    <mergeCell ref="B54:F54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55:F55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0"/>
  <sheetViews>
    <sheetView workbookViewId="0">
      <pane ySplit="5" topLeftCell="A45" activePane="bottomLeft" state="frozen"/>
      <selection pane="bottomLeft" activeCell="S61" sqref="S61:S66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399" t="str">
        <f>+Master!G244</f>
        <v>Ostvarenje budžeta</v>
      </c>
      <c r="C7" s="400"/>
      <c r="D7" s="400"/>
      <c r="E7" s="400"/>
      <c r="F7" s="400"/>
      <c r="G7" s="392">
        <v>2013</v>
      </c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4"/>
      <c r="S7" s="116" t="str">
        <f>+Master!G241</f>
        <v>BDP</v>
      </c>
      <c r="T7" s="117">
        <v>3327000000</v>
      </c>
    </row>
    <row r="8" spans="1:20" ht="16.5" customHeight="1">
      <c r="B8" s="401"/>
      <c r="C8" s="402"/>
      <c r="D8" s="402"/>
      <c r="E8" s="402"/>
      <c r="F8" s="403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392" t="s">
        <v>713</v>
      </c>
      <c r="T8" s="394"/>
    </row>
    <row r="9" spans="1:20" ht="13.5" thickBot="1">
      <c r="B9" s="404"/>
      <c r="C9" s="405"/>
      <c r="D9" s="405"/>
      <c r="E9" s="405"/>
      <c r="F9" s="406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395" t="str">
        <f>+VLOOKUP($A10,Master!$D$22:$G$218,4,FALSE)</f>
        <v>Prihodi budžeta</v>
      </c>
      <c r="C10" s="396"/>
      <c r="D10" s="396"/>
      <c r="E10" s="396"/>
      <c r="F10" s="396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0.37374106047189665</v>
      </c>
    </row>
    <row r="11" spans="1:20">
      <c r="A11" s="72">
        <v>711</v>
      </c>
      <c r="B11" s="397" t="str">
        <f>+VLOOKUP($A11,Master!$D$22:$G$218,4,FALSE)</f>
        <v>Porezi</v>
      </c>
      <c r="C11" s="398"/>
      <c r="D11" s="398"/>
      <c r="E11" s="398"/>
      <c r="F11" s="398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6" si="3">+SUM(G11:R11)</f>
        <v>755696459.51000011</v>
      </c>
      <c r="T11" s="125">
        <f t="shared" ref="T11:T66" si="4">+S11/$T$7</f>
        <v>0.2271405048121431</v>
      </c>
    </row>
    <row r="12" spans="1:20">
      <c r="A12" s="72">
        <v>7111</v>
      </c>
      <c r="B12" s="380" t="str">
        <f>+VLOOKUP($A12,Master!$D$22:$G$218,4,FALSE)</f>
        <v>Porez na dohodak fizičkih lica</v>
      </c>
      <c r="C12" s="381"/>
      <c r="D12" s="381"/>
      <c r="E12" s="381"/>
      <c r="F12" s="381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+INDEX(DataEx!$1:$1048576,MATCH('2013'!$A12,DataEx!$D:$D,0),MATCH('2013'!J$6,DataEx!$7:$7,0))</f>
        <v>6878624.9600000037</v>
      </c>
      <c r="K12" s="91">
        <f>+INDEX(DataEx!$1:$1048576,MATCH('2013'!$A12,DataEx!$D:$D,0),MATCH('2013'!K$6,DataEx!$7:$7,0))</f>
        <v>7715762.9900000067</v>
      </c>
      <c r="L12" s="91">
        <f>+INDEX(DataEx!$1:$1048576,MATCH('2013'!$A12,DataEx!$D:$D,0),MATCH('2013'!L$6,DataEx!$7:$7,0))</f>
        <v>6905575.8100000024</v>
      </c>
      <c r="M12" s="91">
        <f>+INDEX(DataEx!$1:$1048576,MATCH('2013'!$A12,DataEx!$D:$D,0),MATCH('2013'!M$6,DataEx!$7:$7,0))</f>
        <v>7544499.169999999</v>
      </c>
      <c r="N12" s="91">
        <f>+INDEX(DataEx!$1:$1048576,MATCH('2013'!$A12,DataEx!$D:$D,0),MATCH('2013'!N$6,DataEx!$7:$7,0))</f>
        <v>8683203.9300000034</v>
      </c>
      <c r="O12" s="91">
        <f>+INDEX(DataEx!$1:$1048576,MATCH('2013'!$A12,DataEx!$D:$D,0),MATCH('2013'!O$6,DataEx!$7:$7,0))</f>
        <v>9021711.1100000013</v>
      </c>
      <c r="P12" s="91">
        <f>+INDEX(DataEx!$1:$1048576,MATCH('2013'!$A12,DataEx!$D:$D,0),MATCH('2013'!P$6,DataEx!$7:$7,0))</f>
        <v>10279942.169999996</v>
      </c>
      <c r="Q12" s="91">
        <f>+INDEX(DataEx!$1:$1048576,MATCH('2013'!$A12,DataEx!$D:$D,0),MATCH('2013'!Q$6,DataEx!$7:$7,0))</f>
        <v>7302700.2599999951</v>
      </c>
      <c r="R12" s="91">
        <f>+INDEX(DataEx!$1:$1048576,MATCH('2013'!$A12,DataEx!$D:$D,0),MATCH('2013'!R$6,DataEx!$7:$7,0))</f>
        <v>15533677.899999999</v>
      </c>
      <c r="S12" s="126">
        <f t="shared" si="3"/>
        <v>95618433.909999996</v>
      </c>
      <c r="T12" s="127">
        <f t="shared" si="4"/>
        <v>2.874013643222122E-2</v>
      </c>
    </row>
    <row r="13" spans="1:20">
      <c r="A13" s="72">
        <v>7112</v>
      </c>
      <c r="B13" s="380" t="str">
        <f>+VLOOKUP($A13,Master!$D$22:$G$218,4,FALSE)</f>
        <v>Porez na dobit pravnih lica</v>
      </c>
      <c r="C13" s="381"/>
      <c r="D13" s="381"/>
      <c r="E13" s="381"/>
      <c r="F13" s="381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>+INDEX(DataEx!$1:$1048576,MATCH('2013'!$A13,DataEx!$D:$D,0),MATCH('2013'!J$6,DataEx!$7:$7,0))</f>
        <v>14799003.470000001</v>
      </c>
      <c r="K13" s="91">
        <f>+INDEX(DataEx!$1:$1048576,MATCH('2013'!$A13,DataEx!$D:$D,0),MATCH('2013'!K$6,DataEx!$7:$7,0))</f>
        <v>3059202.23</v>
      </c>
      <c r="L13" s="91">
        <f>+INDEX(DataEx!$1:$1048576,MATCH('2013'!$A13,DataEx!$D:$D,0),MATCH('2013'!L$6,DataEx!$7:$7,0))</f>
        <v>3636920.8499999996</v>
      </c>
      <c r="M13" s="91">
        <f>+INDEX(DataEx!$1:$1048576,MATCH('2013'!$A13,DataEx!$D:$D,0),MATCH('2013'!M$6,DataEx!$7:$7,0))</f>
        <v>3866755.9</v>
      </c>
      <c r="N13" s="91">
        <f>+INDEX(DataEx!$1:$1048576,MATCH('2013'!$A13,DataEx!$D:$D,0),MATCH('2013'!N$6,DataEx!$7:$7,0))</f>
        <v>2838435.42</v>
      </c>
      <c r="O13" s="91">
        <f>+INDEX(DataEx!$1:$1048576,MATCH('2013'!$A13,DataEx!$D:$D,0),MATCH('2013'!O$6,DataEx!$7:$7,0))</f>
        <v>2334594.66</v>
      </c>
      <c r="P13" s="91">
        <f>+INDEX(DataEx!$1:$1048576,MATCH('2013'!$A13,DataEx!$D:$D,0),MATCH('2013'!P$6,DataEx!$7:$7,0))</f>
        <v>1290368.17</v>
      </c>
      <c r="Q13" s="91">
        <f>+INDEX(DataEx!$1:$1048576,MATCH('2013'!$A13,DataEx!$D:$D,0),MATCH('2013'!Q$6,DataEx!$7:$7,0))</f>
        <v>1131477.26</v>
      </c>
      <c r="R13" s="91">
        <f>+INDEX(DataEx!$1:$1048576,MATCH('2013'!$A13,DataEx!$D:$D,0),MATCH('2013'!R$6,DataEx!$7:$7,0))</f>
        <v>1041215.8400000002</v>
      </c>
      <c r="S13" s="126">
        <f t="shared" si="3"/>
        <v>40638726.390000008</v>
      </c>
      <c r="T13" s="127">
        <f t="shared" si="4"/>
        <v>1.2214826086564474E-2</v>
      </c>
    </row>
    <row r="14" spans="1:20">
      <c r="A14" s="72">
        <v>7113</v>
      </c>
      <c r="B14" s="380" t="str">
        <f>+VLOOKUP($A14,Master!$D$22:$G$218,4,FALSE)</f>
        <v>Porez na promet nepokretnosti</v>
      </c>
      <c r="C14" s="381"/>
      <c r="D14" s="381"/>
      <c r="E14" s="381"/>
      <c r="F14" s="381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>+INDEX(DataEx!$1:$1048576,MATCH('2013'!$A14,DataEx!$D:$D,0),MATCH('2013'!J$6,DataEx!$7:$7,0))</f>
        <v>115457.95</v>
      </c>
      <c r="K14" s="91">
        <f>+INDEX(DataEx!$1:$1048576,MATCH('2013'!$A14,DataEx!$D:$D,0),MATCH('2013'!K$6,DataEx!$7:$7,0))</f>
        <v>67705.25999999998</v>
      </c>
      <c r="L14" s="91">
        <f>+INDEX(DataEx!$1:$1048576,MATCH('2013'!$A14,DataEx!$D:$D,0),MATCH('2013'!L$6,DataEx!$7:$7,0))</f>
        <v>72081.91</v>
      </c>
      <c r="M14" s="91">
        <f>+INDEX(DataEx!$1:$1048576,MATCH('2013'!$A14,DataEx!$D:$D,0),MATCH('2013'!M$6,DataEx!$7:$7,0))</f>
        <v>126831.70000000001</v>
      </c>
      <c r="N14" s="91">
        <f>+INDEX(DataEx!$1:$1048576,MATCH('2013'!$A14,DataEx!$D:$D,0),MATCH('2013'!N$6,DataEx!$7:$7,0))</f>
        <v>162557.79</v>
      </c>
      <c r="O14" s="91">
        <f>+INDEX(DataEx!$1:$1048576,MATCH('2013'!$A14,DataEx!$D:$D,0),MATCH('2013'!O$6,DataEx!$7:$7,0))</f>
        <v>100652.06999999999</v>
      </c>
      <c r="P14" s="91">
        <f>+INDEX(DataEx!$1:$1048576,MATCH('2013'!$A14,DataEx!$D:$D,0),MATCH('2013'!P$6,DataEx!$7:$7,0))</f>
        <v>168549.68</v>
      </c>
      <c r="Q14" s="91">
        <f>+INDEX(DataEx!$1:$1048576,MATCH('2013'!$A14,DataEx!$D:$D,0),MATCH('2013'!Q$6,DataEx!$7:$7,0))</f>
        <v>113492.53000000001</v>
      </c>
      <c r="R14" s="91">
        <f>+INDEX(DataEx!$1:$1048576,MATCH('2013'!$A14,DataEx!$D:$D,0),MATCH('2013'!R$6,DataEx!$7:$7,0))</f>
        <v>140999.42000000001</v>
      </c>
      <c r="S14" s="126">
        <f t="shared" si="3"/>
        <v>1440565.32</v>
      </c>
      <c r="T14" s="127">
        <f t="shared" si="4"/>
        <v>4.3299228133453563E-4</v>
      </c>
    </row>
    <row r="15" spans="1:20">
      <c r="A15" s="72">
        <v>7114</v>
      </c>
      <c r="B15" s="380" t="str">
        <f>+VLOOKUP($A15,Master!$D$22:$G$218,4,FALSE)</f>
        <v>Porez na dodatu vrijednost</v>
      </c>
      <c r="C15" s="381"/>
      <c r="D15" s="381"/>
      <c r="E15" s="381"/>
      <c r="F15" s="381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>+INDEX(DataEx!$1:$1048576,MATCH('2013'!$A15,DataEx!$D:$D,0),MATCH('2013'!J$6,DataEx!$7:$7,0))</f>
        <v>33764031.280000009</v>
      </c>
      <c r="K15" s="91">
        <f>+INDEX(DataEx!$1:$1048576,MATCH('2013'!$A15,DataEx!$D:$D,0),MATCH('2013'!K$6,DataEx!$7:$7,0))</f>
        <v>34164912.100000001</v>
      </c>
      <c r="L15" s="91">
        <f>+INDEX(DataEx!$1:$1048576,MATCH('2013'!$A15,DataEx!$D:$D,0),MATCH('2013'!L$6,DataEx!$7:$7,0))</f>
        <v>35865076.689999998</v>
      </c>
      <c r="M15" s="91">
        <f>+INDEX(DataEx!$1:$1048576,MATCH('2013'!$A15,DataEx!$D:$D,0),MATCH('2013'!M$6,DataEx!$7:$7,0))</f>
        <v>47181978.859999999</v>
      </c>
      <c r="N15" s="91">
        <f>+INDEX(DataEx!$1:$1048576,MATCH('2013'!$A15,DataEx!$D:$D,0),MATCH('2013'!N$6,DataEx!$7:$7,0))</f>
        <v>47065903.330000013</v>
      </c>
      <c r="O15" s="91">
        <f>+INDEX(DataEx!$1:$1048576,MATCH('2013'!$A15,DataEx!$D:$D,0),MATCH('2013'!O$6,DataEx!$7:$7,0))</f>
        <v>40694228.75</v>
      </c>
      <c r="P15" s="91">
        <f>+INDEX(DataEx!$1:$1048576,MATCH('2013'!$A15,DataEx!$D:$D,0),MATCH('2013'!P$6,DataEx!$7:$7,0))</f>
        <v>37652216.650000013</v>
      </c>
      <c r="Q15" s="91">
        <f>+INDEX(DataEx!$1:$1048576,MATCH('2013'!$A15,DataEx!$D:$D,0),MATCH('2013'!Q$6,DataEx!$7:$7,0))</f>
        <v>33512039.469999999</v>
      </c>
      <c r="R15" s="91">
        <f>+INDEX(DataEx!$1:$1048576,MATCH('2013'!$A15,DataEx!$D:$D,0),MATCH('2013'!R$6,DataEx!$7:$7,0))</f>
        <v>40192913.059999995</v>
      </c>
      <c r="S15" s="126">
        <f t="shared" si="3"/>
        <v>429195069.32999998</v>
      </c>
      <c r="T15" s="127">
        <f t="shared" si="4"/>
        <v>0.12900362769161405</v>
      </c>
    </row>
    <row r="16" spans="1:20">
      <c r="A16" s="72">
        <v>7115</v>
      </c>
      <c r="B16" s="380" t="str">
        <f>+VLOOKUP($A16,Master!$D$22:$G$218,4,FALSE)</f>
        <v>Akcize</v>
      </c>
      <c r="C16" s="381"/>
      <c r="D16" s="381"/>
      <c r="E16" s="381"/>
      <c r="F16" s="381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>+INDEX(DataEx!$1:$1048576,MATCH('2013'!$A16,DataEx!$D:$D,0),MATCH('2013'!J$6,DataEx!$7:$7,0))</f>
        <v>12315837.070000006</v>
      </c>
      <c r="K16" s="91">
        <f>+INDEX(DataEx!$1:$1048576,MATCH('2013'!$A16,DataEx!$D:$D,0),MATCH('2013'!K$6,DataEx!$7:$7,0))</f>
        <v>12029998.559999997</v>
      </c>
      <c r="L16" s="91">
        <f>+INDEX(DataEx!$1:$1048576,MATCH('2013'!$A16,DataEx!$D:$D,0),MATCH('2013'!L$6,DataEx!$7:$7,0))</f>
        <v>13029212.489999993</v>
      </c>
      <c r="M16" s="91">
        <f>+INDEX(DataEx!$1:$1048576,MATCH('2013'!$A16,DataEx!$D:$D,0),MATCH('2013'!M$6,DataEx!$7:$7,0))</f>
        <v>16425719.379999999</v>
      </c>
      <c r="N16" s="91">
        <f>+INDEX(DataEx!$1:$1048576,MATCH('2013'!$A16,DataEx!$D:$D,0),MATCH('2013'!N$6,DataEx!$7:$7,0))</f>
        <v>20976976.140000008</v>
      </c>
      <c r="O16" s="91">
        <f>+INDEX(DataEx!$1:$1048576,MATCH('2013'!$A16,DataEx!$D:$D,0),MATCH('2013'!O$6,DataEx!$7:$7,0))</f>
        <v>17250832.810000006</v>
      </c>
      <c r="P16" s="91">
        <f>+INDEX(DataEx!$1:$1048576,MATCH('2013'!$A16,DataEx!$D:$D,0),MATCH('2013'!P$6,DataEx!$7:$7,0))</f>
        <v>14547164.49</v>
      </c>
      <c r="Q16" s="91">
        <f>+INDEX(DataEx!$1:$1048576,MATCH('2013'!$A16,DataEx!$D:$D,0),MATCH('2013'!Q$6,DataEx!$7:$7,0))</f>
        <v>13082725.299999997</v>
      </c>
      <c r="R16" s="91">
        <f>+INDEX(DataEx!$1:$1048576,MATCH('2013'!$A16,DataEx!$D:$D,0),MATCH('2013'!R$6,DataEx!$7:$7,0))</f>
        <v>13187797.070000004</v>
      </c>
      <c r="S16" s="126">
        <f t="shared" si="3"/>
        <v>161445470.17000002</v>
      </c>
      <c r="T16" s="127">
        <f t="shared" si="4"/>
        <v>4.8525840147279835E-2</v>
      </c>
    </row>
    <row r="17" spans="1:20">
      <c r="A17" s="72">
        <v>7116</v>
      </c>
      <c r="B17" s="380" t="str">
        <f>+VLOOKUP($A17,Master!$D$22:$G$218,4,FALSE)</f>
        <v>Porez na međunarodnu trgovinu i transakcije</v>
      </c>
      <c r="C17" s="381"/>
      <c r="D17" s="381"/>
      <c r="E17" s="381"/>
      <c r="F17" s="381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>+INDEX(DataEx!$1:$1048576,MATCH('2013'!$A17,DataEx!$D:$D,0),MATCH('2013'!J$6,DataEx!$7:$7,0))</f>
        <v>2089824.5000000002</v>
      </c>
      <c r="K17" s="91">
        <f>+INDEX(DataEx!$1:$1048576,MATCH('2013'!$A17,DataEx!$D:$D,0),MATCH('2013'!K$6,DataEx!$7:$7,0))</f>
        <v>1988387.8799999994</v>
      </c>
      <c r="L17" s="91">
        <f>+INDEX(DataEx!$1:$1048576,MATCH('2013'!$A17,DataEx!$D:$D,0),MATCH('2013'!L$6,DataEx!$7:$7,0))</f>
        <v>1996988.0300000007</v>
      </c>
      <c r="M17" s="91">
        <f>+INDEX(DataEx!$1:$1048576,MATCH('2013'!$A17,DataEx!$D:$D,0),MATCH('2013'!M$6,DataEx!$7:$7,0))</f>
        <v>2464457.4599999995</v>
      </c>
      <c r="N17" s="91">
        <f>+INDEX(DataEx!$1:$1048576,MATCH('2013'!$A17,DataEx!$D:$D,0),MATCH('2013'!N$6,DataEx!$7:$7,0))</f>
        <v>2205770.9</v>
      </c>
      <c r="O17" s="91">
        <f>+INDEX(DataEx!$1:$1048576,MATCH('2013'!$A17,DataEx!$D:$D,0),MATCH('2013'!O$6,DataEx!$7:$7,0))</f>
        <v>2039547.6500000001</v>
      </c>
      <c r="P17" s="91">
        <f>+INDEX(DataEx!$1:$1048576,MATCH('2013'!$A17,DataEx!$D:$D,0),MATCH('2013'!P$6,DataEx!$7:$7,0))</f>
        <v>2036206.1199999999</v>
      </c>
      <c r="Q17" s="91">
        <f>+INDEX(DataEx!$1:$1048576,MATCH('2013'!$A17,DataEx!$D:$D,0),MATCH('2013'!Q$6,DataEx!$7:$7,0))</f>
        <v>1479074.4800000004</v>
      </c>
      <c r="R17" s="91">
        <f>+INDEX(DataEx!$1:$1048576,MATCH('2013'!$A17,DataEx!$D:$D,0),MATCH('2013'!R$6,DataEx!$7:$7,0))</f>
        <v>1691131.2300000002</v>
      </c>
      <c r="S17" s="126">
        <f t="shared" si="3"/>
        <v>22269382.640000001</v>
      </c>
      <c r="T17" s="127">
        <f t="shared" si="4"/>
        <v>6.6935325037571387E-3</v>
      </c>
    </row>
    <row r="18" spans="1:20">
      <c r="A18" s="72">
        <v>7117</v>
      </c>
      <c r="B18" s="380" t="str">
        <f>+VLOOKUP($A18,Master!$D$22:$G$218,4,FALSE)</f>
        <v>Lokalni porezi</v>
      </c>
      <c r="C18" s="381"/>
      <c r="D18" s="381"/>
      <c r="E18" s="381"/>
      <c r="F18" s="381"/>
      <c r="G18" s="91">
        <f>+INDEX(DataEx!$1:$1048576,MATCH('2013'!$A18,DataEx!$D:$D,0),MATCH('2013'!G$6,DataEx!$7:$7,0))</f>
        <v>0</v>
      </c>
      <c r="H18" s="91">
        <f>+INDEX(DataEx!$1:$1048576,MATCH('2013'!$A18,DataEx!$D:$D,0),MATCH('2013'!H$6,DataEx!$7:$7,0))</f>
        <v>0</v>
      </c>
      <c r="I18" s="91">
        <f>+INDEX(DataEx!$1:$1048576,MATCH('2013'!$A18,DataEx!$D:$D,0),MATCH('2013'!I$6,DataEx!$7:$7,0))</f>
        <v>0</v>
      </c>
      <c r="J18" s="91">
        <f>+INDEX(DataEx!$1:$1048576,MATCH('2013'!$A18,DataEx!$D:$D,0),MATCH('2013'!J$6,DataEx!$7:$7,0))</f>
        <v>0</v>
      </c>
      <c r="K18" s="91">
        <f>+INDEX(DataEx!$1:$1048576,MATCH('2013'!$A18,DataEx!$D:$D,0),MATCH('2013'!K$6,DataEx!$7:$7,0))</f>
        <v>0</v>
      </c>
      <c r="L18" s="91">
        <f>+INDEX(DataEx!$1:$1048576,MATCH('2013'!$A18,DataEx!$D:$D,0),MATCH('2013'!L$6,DataEx!$7:$7,0))</f>
        <v>0</v>
      </c>
      <c r="M18" s="91">
        <f>+INDEX(DataEx!$1:$1048576,MATCH('2013'!$A18,DataEx!$D:$D,0),MATCH('2013'!M$6,DataEx!$7:$7,0))</f>
        <v>0</v>
      </c>
      <c r="N18" s="91">
        <f>+INDEX(DataEx!$1:$1048576,MATCH('2013'!$A18,DataEx!$D:$D,0),MATCH('2013'!N$6,DataEx!$7:$7,0))</f>
        <v>0</v>
      </c>
      <c r="O18" s="91">
        <f>+INDEX(DataEx!$1:$1048576,MATCH('2013'!$A18,DataEx!$D:$D,0),MATCH('2013'!O$6,DataEx!$7:$7,0))</f>
        <v>0</v>
      </c>
      <c r="P18" s="91">
        <f>+INDEX(DataEx!$1:$1048576,MATCH('2013'!$A18,DataEx!$D:$D,0),MATCH('2013'!P$6,DataEx!$7:$7,0))</f>
        <v>0</v>
      </c>
      <c r="Q18" s="91">
        <f>+INDEX(DataEx!$1:$1048576,MATCH('2013'!$A18,DataEx!$D:$D,0),MATCH('2013'!Q$6,DataEx!$7:$7,0))</f>
        <v>0</v>
      </c>
      <c r="R18" s="91">
        <f>+INDEX(DataEx!$1:$1048576,MATCH('2013'!$A18,DataEx!$D:$D,0),MATCH('2013'!R$6,DataEx!$7:$7,0))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80" t="str">
        <f>+VLOOKUP($A19,Master!$D$22:$G$218,4,FALSE)</f>
        <v>Ostali republički porezi</v>
      </c>
      <c r="C19" s="381"/>
      <c r="D19" s="381"/>
      <c r="E19" s="381"/>
      <c r="F19" s="381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>+INDEX(DataEx!$1:$1048576,MATCH('2013'!$A19,DataEx!$D:$D,0),MATCH('2013'!J$6,DataEx!$7:$7,0))</f>
        <v>434315.91000000003</v>
      </c>
      <c r="K19" s="91">
        <f>+INDEX(DataEx!$1:$1048576,MATCH('2013'!$A19,DataEx!$D:$D,0),MATCH('2013'!K$6,DataEx!$7:$7,0))</f>
        <v>461704.03</v>
      </c>
      <c r="L19" s="91">
        <f>+INDEX(DataEx!$1:$1048576,MATCH('2013'!$A19,DataEx!$D:$D,0),MATCH('2013'!L$6,DataEx!$7:$7,0))</f>
        <v>485397.07</v>
      </c>
      <c r="M19" s="91">
        <f>+INDEX(DataEx!$1:$1048576,MATCH('2013'!$A19,DataEx!$D:$D,0),MATCH('2013'!M$6,DataEx!$7:$7,0))</f>
        <v>545196.39000000013</v>
      </c>
      <c r="N19" s="91">
        <f>+INDEX(DataEx!$1:$1048576,MATCH('2013'!$A19,DataEx!$D:$D,0),MATCH('2013'!N$6,DataEx!$7:$7,0))</f>
        <v>493389.22000000003</v>
      </c>
      <c r="O19" s="91">
        <f>+INDEX(DataEx!$1:$1048576,MATCH('2013'!$A19,DataEx!$D:$D,0),MATCH('2013'!O$6,DataEx!$7:$7,0))</f>
        <v>528832.29000000015</v>
      </c>
      <c r="P19" s="91">
        <f>+INDEX(DataEx!$1:$1048576,MATCH('2013'!$A19,DataEx!$D:$D,0),MATCH('2013'!P$6,DataEx!$7:$7,0))</f>
        <v>429830.19</v>
      </c>
      <c r="Q19" s="91">
        <f>+INDEX(DataEx!$1:$1048576,MATCH('2013'!$A19,DataEx!$D:$D,0),MATCH('2013'!Q$6,DataEx!$7:$7,0))</f>
        <v>402695.85000000003</v>
      </c>
      <c r="R19" s="91">
        <f>+INDEX(DataEx!$1:$1048576,MATCH('2013'!$A19,DataEx!$D:$D,0),MATCH('2013'!R$6,DataEx!$7:$7,0))</f>
        <v>390434.24000000011</v>
      </c>
      <c r="S19" s="126">
        <f t="shared" si="3"/>
        <v>5088811.7500000009</v>
      </c>
      <c r="T19" s="127">
        <f t="shared" si="4"/>
        <v>1.5295496693718067E-3</v>
      </c>
    </row>
    <row r="20" spans="1:20">
      <c r="A20" s="72">
        <v>712</v>
      </c>
      <c r="B20" s="390" t="str">
        <f>+VLOOKUP($A20,Master!$D$22:$G$218,4,FALSE)</f>
        <v>Doprinosi</v>
      </c>
      <c r="C20" s="391"/>
      <c r="D20" s="391"/>
      <c r="E20" s="391"/>
      <c r="F20" s="391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83">
        <f>+INDEX(DataEx!$1:$1048576,MATCH('2013'!$A20,DataEx!$D:$D,0),MATCH('2013'!J$6,DataEx!$7:$7,0))</f>
        <v>27280628.25</v>
      </c>
      <c r="K20" s="83">
        <f>+INDEX(DataEx!$1:$1048576,MATCH('2013'!$A20,DataEx!$D:$D,0),MATCH('2013'!K$6,DataEx!$7:$7,0))</f>
        <v>28636828.640000008</v>
      </c>
      <c r="L20" s="83">
        <f>+INDEX(DataEx!$1:$1048576,MATCH('2013'!$A20,DataEx!$D:$D,0),MATCH('2013'!L$6,DataEx!$7:$7,0))</f>
        <v>32181705.779999986</v>
      </c>
      <c r="M20" s="83">
        <f>+INDEX(DataEx!$1:$1048576,MATCH('2013'!$A20,DataEx!$D:$D,0),MATCH('2013'!M$6,DataEx!$7:$7,0))</f>
        <v>33084499.86999999</v>
      </c>
      <c r="N20" s="83">
        <f>+INDEX(DataEx!$1:$1048576,MATCH('2013'!$A20,DataEx!$D:$D,0),MATCH('2013'!N$6,DataEx!$7:$7,0))</f>
        <v>36125435.900000021</v>
      </c>
      <c r="O20" s="83">
        <f>+INDEX(DataEx!$1:$1048576,MATCH('2013'!$A20,DataEx!$D:$D,0),MATCH('2013'!O$6,DataEx!$7:$7,0))</f>
        <v>38355351.650000013</v>
      </c>
      <c r="P20" s="83">
        <f>+INDEX(DataEx!$1:$1048576,MATCH('2013'!$A20,DataEx!$D:$D,0),MATCH('2013'!P$6,DataEx!$7:$7,0))</f>
        <v>43749236.140000015</v>
      </c>
      <c r="Q20" s="83">
        <f>+INDEX(DataEx!$1:$1048576,MATCH('2013'!$A20,DataEx!$D:$D,0),MATCH('2013'!Q$6,DataEx!$7:$7,0))</f>
        <v>30216321.530000016</v>
      </c>
      <c r="R20" s="84">
        <f>+INDEX(DataEx!$1:$1048576,MATCH('2013'!$A20,DataEx!$D:$D,0),MATCH('2013'!R$6,DataEx!$7:$7,0))</f>
        <v>60241080.990000017</v>
      </c>
      <c r="S20" s="128">
        <f t="shared" si="3"/>
        <v>398494284.19000012</v>
      </c>
      <c r="T20" s="129">
        <f t="shared" si="4"/>
        <v>0.11977585938984073</v>
      </c>
    </row>
    <row r="21" spans="1:20">
      <c r="A21" s="72">
        <v>7121</v>
      </c>
      <c r="B21" s="380" t="str">
        <f>+VLOOKUP($A21,Master!$D$22:$G$218,4,FALSE)</f>
        <v>Doprinosi za penzijsko i invalidsko osiguranje</v>
      </c>
      <c r="C21" s="381"/>
      <c r="D21" s="381"/>
      <c r="E21" s="381"/>
      <c r="F21" s="381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>
        <f>+INDEX(DataEx!$1:$1048576,MATCH('2013'!$A21,DataEx!$D:$D,0),MATCH('2013'!J$6,DataEx!$7:$7,0))</f>
        <v>16395294.609999999</v>
      </c>
      <c r="K21" s="91">
        <f>+INDEX(DataEx!$1:$1048576,MATCH('2013'!$A21,DataEx!$D:$D,0),MATCH('2013'!K$6,DataEx!$7:$7,0))</f>
        <v>17202945.740000002</v>
      </c>
      <c r="L21" s="91">
        <f>+INDEX(DataEx!$1:$1048576,MATCH('2013'!$A21,DataEx!$D:$D,0),MATCH('2013'!L$6,DataEx!$7:$7,0))</f>
        <v>19884670.049999997</v>
      </c>
      <c r="M21" s="91">
        <f>+INDEX(DataEx!$1:$1048576,MATCH('2013'!$A21,DataEx!$D:$D,0),MATCH('2013'!M$6,DataEx!$7:$7,0))</f>
        <v>20554627.069999993</v>
      </c>
      <c r="N21" s="91">
        <f>+INDEX(DataEx!$1:$1048576,MATCH('2013'!$A21,DataEx!$D:$D,0),MATCH('2013'!N$6,DataEx!$7:$7,0))</f>
        <v>21794241.240000013</v>
      </c>
      <c r="O21" s="91">
        <f>+INDEX(DataEx!$1:$1048576,MATCH('2013'!$A21,DataEx!$D:$D,0),MATCH('2013'!O$6,DataEx!$7:$7,0))</f>
        <v>24404439.250000011</v>
      </c>
      <c r="P21" s="91">
        <f>+INDEX(DataEx!$1:$1048576,MATCH('2013'!$A21,DataEx!$D:$D,0),MATCH('2013'!P$6,DataEx!$7:$7,0))</f>
        <v>26554882.900000017</v>
      </c>
      <c r="Q21" s="91">
        <f>+INDEX(DataEx!$1:$1048576,MATCH('2013'!$A21,DataEx!$D:$D,0),MATCH('2013'!Q$6,DataEx!$7:$7,0))</f>
        <v>18167916.660000004</v>
      </c>
      <c r="R21" s="91">
        <f>+INDEX(DataEx!$1:$1048576,MATCH('2013'!$A21,DataEx!$D:$D,0),MATCH('2013'!R$6,DataEx!$7:$7,0))</f>
        <v>36741484.63000001</v>
      </c>
      <c r="S21" s="126">
        <f t="shared" si="3"/>
        <v>241949355.73000002</v>
      </c>
      <c r="T21" s="127">
        <f t="shared" si="4"/>
        <v>7.2722980381725283E-2</v>
      </c>
    </row>
    <row r="22" spans="1:20">
      <c r="A22" s="72">
        <v>7122</v>
      </c>
      <c r="B22" s="380" t="str">
        <f>+VLOOKUP($A22,Master!$D$22:$G$218,4,FALSE)</f>
        <v>Doprinosi za zdravstveno osiguranje</v>
      </c>
      <c r="C22" s="381"/>
      <c r="D22" s="381"/>
      <c r="E22" s="381"/>
      <c r="F22" s="381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>
        <f>+INDEX(DataEx!$1:$1048576,MATCH('2013'!$A22,DataEx!$D:$D,0),MATCH('2013'!J$6,DataEx!$7:$7,0))</f>
        <v>9269268.3100000005</v>
      </c>
      <c r="K22" s="91">
        <f>+INDEX(DataEx!$1:$1048576,MATCH('2013'!$A22,DataEx!$D:$D,0),MATCH('2013'!K$6,DataEx!$7:$7,0))</f>
        <v>9910929.3900000043</v>
      </c>
      <c r="L22" s="91">
        <f>+INDEX(DataEx!$1:$1048576,MATCH('2013'!$A22,DataEx!$D:$D,0),MATCH('2013'!L$6,DataEx!$7:$7,0))</f>
        <v>10350588.919999991</v>
      </c>
      <c r="M22" s="91">
        <f>+INDEX(DataEx!$1:$1048576,MATCH('2013'!$A22,DataEx!$D:$D,0),MATCH('2013'!M$6,DataEx!$7:$7,0))</f>
        <v>10616032.939999998</v>
      </c>
      <c r="N22" s="91">
        <f>+INDEX(DataEx!$1:$1048576,MATCH('2013'!$A22,DataEx!$D:$D,0),MATCH('2013'!N$6,DataEx!$7:$7,0))</f>
        <v>12357023.080000006</v>
      </c>
      <c r="O22" s="91">
        <f>+INDEX(DataEx!$1:$1048576,MATCH('2013'!$A22,DataEx!$D:$D,0),MATCH('2013'!O$6,DataEx!$7:$7,0))</f>
        <v>12078523.4</v>
      </c>
      <c r="P22" s="91">
        <f>+INDEX(DataEx!$1:$1048576,MATCH('2013'!$A22,DataEx!$D:$D,0),MATCH('2013'!P$6,DataEx!$7:$7,0))</f>
        <v>14819585.57</v>
      </c>
      <c r="Q22" s="91">
        <f>+INDEX(DataEx!$1:$1048576,MATCH('2013'!$A22,DataEx!$D:$D,0),MATCH('2013'!Q$6,DataEx!$7:$7,0))</f>
        <v>10483154.240000008</v>
      </c>
      <c r="R22" s="91">
        <f>+INDEX(DataEx!$1:$1048576,MATCH('2013'!$A22,DataEx!$D:$D,0),MATCH('2013'!R$6,DataEx!$7:$7,0))</f>
        <v>20296721.100000005</v>
      </c>
      <c r="S22" s="126">
        <f t="shared" si="3"/>
        <v>134703897.09</v>
      </c>
      <c r="T22" s="127">
        <f t="shared" si="4"/>
        <v>4.0488096510369706E-2</v>
      </c>
    </row>
    <row r="23" spans="1:20">
      <c r="A23" s="72">
        <v>7123</v>
      </c>
      <c r="B23" s="380" t="str">
        <f>+VLOOKUP($A23,Master!$D$22:$G$218,4,FALSE)</f>
        <v>Doprinosi za osiguranje od nezaposlenosti</v>
      </c>
      <c r="C23" s="381"/>
      <c r="D23" s="381"/>
      <c r="E23" s="381"/>
      <c r="F23" s="381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>
        <f>+INDEX(DataEx!$1:$1048576,MATCH('2013'!$A23,DataEx!$D:$D,0),MATCH('2013'!J$6,DataEx!$7:$7,0))</f>
        <v>736973.07000000018</v>
      </c>
      <c r="K23" s="91">
        <f>+INDEX(DataEx!$1:$1048576,MATCH('2013'!$A23,DataEx!$D:$D,0),MATCH('2013'!K$6,DataEx!$7:$7,0))</f>
        <v>797748.44000000006</v>
      </c>
      <c r="L23" s="91">
        <f>+INDEX(DataEx!$1:$1048576,MATCH('2013'!$A23,DataEx!$D:$D,0),MATCH('2013'!L$6,DataEx!$7:$7,0))</f>
        <v>812695.58999999973</v>
      </c>
      <c r="M23" s="91">
        <f>+INDEX(DataEx!$1:$1048576,MATCH('2013'!$A23,DataEx!$D:$D,0),MATCH('2013'!M$6,DataEx!$7:$7,0))</f>
        <v>832467.98</v>
      </c>
      <c r="N23" s="91">
        <f>+INDEX(DataEx!$1:$1048576,MATCH('2013'!$A23,DataEx!$D:$D,0),MATCH('2013'!N$6,DataEx!$7:$7,0))</f>
        <v>972876.82999999973</v>
      </c>
      <c r="O23" s="91">
        <f>+INDEX(DataEx!$1:$1048576,MATCH('2013'!$A23,DataEx!$D:$D,0),MATCH('2013'!O$6,DataEx!$7:$7,0))</f>
        <v>974818.92999999982</v>
      </c>
      <c r="P23" s="91">
        <f>+INDEX(DataEx!$1:$1048576,MATCH('2013'!$A23,DataEx!$D:$D,0),MATCH('2013'!P$6,DataEx!$7:$7,0))</f>
        <v>1188966.4200000004</v>
      </c>
      <c r="Q23" s="91">
        <f>+INDEX(DataEx!$1:$1048576,MATCH('2013'!$A23,DataEx!$D:$D,0),MATCH('2013'!Q$6,DataEx!$7:$7,0))</f>
        <v>830457.97999999963</v>
      </c>
      <c r="R23" s="91">
        <f>+INDEX(DataEx!$1:$1048576,MATCH('2013'!$A23,DataEx!$D:$D,0),MATCH('2013'!R$6,DataEx!$7:$7,0))</f>
        <v>1652845.01</v>
      </c>
      <c r="S23" s="126">
        <f t="shared" si="3"/>
        <v>10770190.189999999</v>
      </c>
      <c r="T23" s="127">
        <f t="shared" si="4"/>
        <v>3.2372077517282835E-3</v>
      </c>
    </row>
    <row r="24" spans="1:20">
      <c r="A24" s="72">
        <v>7124</v>
      </c>
      <c r="B24" s="380" t="str">
        <f>+VLOOKUP($A24,Master!$D$22:$G$218,4,FALSE)</f>
        <v>Ostali doprinosi</v>
      </c>
      <c r="C24" s="381"/>
      <c r="D24" s="381"/>
      <c r="E24" s="381"/>
      <c r="F24" s="381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>
        <f>+INDEX(DataEx!$1:$1048576,MATCH('2013'!$A24,DataEx!$D:$D,0),MATCH('2013'!J$6,DataEx!$7:$7,0))</f>
        <v>879092.25999999966</v>
      </c>
      <c r="K24" s="91">
        <f>+INDEX(DataEx!$1:$1048576,MATCH('2013'!$A24,DataEx!$D:$D,0),MATCH('2013'!K$6,DataEx!$7:$7,0))</f>
        <v>725205.07000000018</v>
      </c>
      <c r="L24" s="91">
        <f>+INDEX(DataEx!$1:$1048576,MATCH('2013'!$A24,DataEx!$D:$D,0),MATCH('2013'!L$6,DataEx!$7:$7,0))</f>
        <v>1133751.2200000002</v>
      </c>
      <c r="M24" s="91">
        <f>+INDEX(DataEx!$1:$1048576,MATCH('2013'!$A24,DataEx!$D:$D,0),MATCH('2013'!M$6,DataEx!$7:$7,0))</f>
        <v>1081371.8799999994</v>
      </c>
      <c r="N24" s="91">
        <f>+INDEX(DataEx!$1:$1048576,MATCH('2013'!$A24,DataEx!$D:$D,0),MATCH('2013'!N$6,DataEx!$7:$7,0))</f>
        <v>1001294.7499999998</v>
      </c>
      <c r="O24" s="91">
        <f>+INDEX(DataEx!$1:$1048576,MATCH('2013'!$A24,DataEx!$D:$D,0),MATCH('2013'!O$6,DataEx!$7:$7,0))</f>
        <v>897570.06999999948</v>
      </c>
      <c r="P24" s="91">
        <f>+INDEX(DataEx!$1:$1048576,MATCH('2013'!$A24,DataEx!$D:$D,0),MATCH('2013'!P$6,DataEx!$7:$7,0))</f>
        <v>1185801.2499999998</v>
      </c>
      <c r="Q24" s="91">
        <f>+INDEX(DataEx!$1:$1048576,MATCH('2013'!$A24,DataEx!$D:$D,0),MATCH('2013'!Q$6,DataEx!$7:$7,0))</f>
        <v>734792.65000000037</v>
      </c>
      <c r="R24" s="91">
        <f>+INDEX(DataEx!$1:$1048576,MATCH('2013'!$A24,DataEx!$D:$D,0),MATCH('2013'!R$6,DataEx!$7:$7,0))</f>
        <v>1550030.2500000012</v>
      </c>
      <c r="S24" s="126">
        <f t="shared" si="3"/>
        <v>11070841.18</v>
      </c>
      <c r="T24" s="127">
        <f t="shared" si="4"/>
        <v>3.327574746017433E-3</v>
      </c>
    </row>
    <row r="25" spans="1:20">
      <c r="A25" s="72">
        <v>713</v>
      </c>
      <c r="B25" s="384" t="str">
        <f>+VLOOKUP($A25,Master!$D$22:$G$218,4,FALSE)</f>
        <v>Takse</v>
      </c>
      <c r="C25" s="385"/>
      <c r="D25" s="385"/>
      <c r="E25" s="385"/>
      <c r="F25" s="385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>
        <f>+INDEX(DataEx!$1:$1048576,MATCH('2013'!$A25,DataEx!$D:$D,0),MATCH('2013'!J$6,DataEx!$7:$7,0))</f>
        <v>2230267.9299999997</v>
      </c>
      <c r="K25" s="85">
        <f>+INDEX(DataEx!$1:$1048576,MATCH('2013'!$A25,DataEx!$D:$D,0),MATCH('2013'!K$6,DataEx!$7:$7,0))</f>
        <v>2071940.6700000004</v>
      </c>
      <c r="L25" s="85">
        <f>+INDEX(DataEx!$1:$1048576,MATCH('2013'!$A25,DataEx!$D:$D,0),MATCH('2013'!L$6,DataEx!$7:$7,0))</f>
        <v>2056189.4</v>
      </c>
      <c r="M25" s="85">
        <f>+INDEX(DataEx!$1:$1048576,MATCH('2013'!$A25,DataEx!$D:$D,0),MATCH('2013'!M$6,DataEx!$7:$7,0))</f>
        <v>2845514.48</v>
      </c>
      <c r="N25" s="85">
        <f>+INDEX(DataEx!$1:$1048576,MATCH('2013'!$A25,DataEx!$D:$D,0),MATCH('2013'!N$6,DataEx!$7:$7,0))</f>
        <v>2292067.08</v>
      </c>
      <c r="O25" s="85">
        <f>+INDEX(DataEx!$1:$1048576,MATCH('2013'!$A25,DataEx!$D:$D,0),MATCH('2013'!O$6,DataEx!$7:$7,0))</f>
        <v>1734506.4499999997</v>
      </c>
      <c r="P25" s="85">
        <f>+INDEX(DataEx!$1:$1048576,MATCH('2013'!$A25,DataEx!$D:$D,0),MATCH('2013'!P$6,DataEx!$7:$7,0))</f>
        <v>2895854.4999999995</v>
      </c>
      <c r="Q25" s="85">
        <f>+INDEX(DataEx!$1:$1048576,MATCH('2013'!$A25,DataEx!$D:$D,0),MATCH('2013'!Q$6,DataEx!$7:$7,0))</f>
        <v>2729149.32</v>
      </c>
      <c r="R25" s="86">
        <f>+INDEX(DataEx!$1:$1048576,MATCH('2013'!$A25,DataEx!$D:$D,0),MATCH('2013'!R$6,DataEx!$7:$7,0))</f>
        <v>3282224.9699999997</v>
      </c>
      <c r="S25" s="128">
        <f t="shared" si="3"/>
        <v>27179432.649999999</v>
      </c>
      <c r="T25" s="129">
        <f t="shared" si="4"/>
        <v>8.1693515629696414E-3</v>
      </c>
    </row>
    <row r="26" spans="1:20">
      <c r="A26" s="72">
        <v>714</v>
      </c>
      <c r="B26" s="384" t="str">
        <f>+VLOOKUP($A26,Master!$D$22:$G$218,4,FALSE)</f>
        <v>Naknade</v>
      </c>
      <c r="C26" s="385"/>
      <c r="D26" s="385"/>
      <c r="E26" s="385"/>
      <c r="F26" s="385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>
        <f>+INDEX(DataEx!$1:$1048576,MATCH('2013'!$A26,DataEx!$D:$D,0),MATCH('2013'!J$6,DataEx!$7:$7,0))</f>
        <v>988260.99000000022</v>
      </c>
      <c r="K26" s="85">
        <f>+INDEX(DataEx!$1:$1048576,MATCH('2013'!$A26,DataEx!$D:$D,0),MATCH('2013'!K$6,DataEx!$7:$7,0))</f>
        <v>663493.42000000004</v>
      </c>
      <c r="L26" s="85">
        <f>+INDEX(DataEx!$1:$1048576,MATCH('2013'!$A26,DataEx!$D:$D,0),MATCH('2013'!L$6,DataEx!$7:$7,0))</f>
        <v>985589.2799999998</v>
      </c>
      <c r="M26" s="85">
        <f>+INDEX(DataEx!$1:$1048576,MATCH('2013'!$A26,DataEx!$D:$D,0),MATCH('2013'!M$6,DataEx!$7:$7,0))</f>
        <v>1220629.8</v>
      </c>
      <c r="N26" s="85">
        <f>+INDEX(DataEx!$1:$1048576,MATCH('2013'!$A26,DataEx!$D:$D,0),MATCH('2013'!N$6,DataEx!$7:$7,0))</f>
        <v>1071856.1399999999</v>
      </c>
      <c r="O26" s="85">
        <f>+INDEX(DataEx!$1:$1048576,MATCH('2013'!$A26,DataEx!$D:$D,0),MATCH('2013'!O$6,DataEx!$7:$7,0))</f>
        <v>1326309.73</v>
      </c>
      <c r="P26" s="85">
        <f>+INDEX(DataEx!$1:$1048576,MATCH('2013'!$A26,DataEx!$D:$D,0),MATCH('2013'!P$6,DataEx!$7:$7,0))</f>
        <v>1344708.9499999997</v>
      </c>
      <c r="Q26" s="85">
        <f>+INDEX(DataEx!$1:$1048576,MATCH('2013'!$A26,DataEx!$D:$D,0),MATCH('2013'!Q$6,DataEx!$7:$7,0))</f>
        <v>1250084.5299999996</v>
      </c>
      <c r="R26" s="86">
        <f>+INDEX(DataEx!$1:$1048576,MATCH('2013'!$A26,DataEx!$D:$D,0),MATCH('2013'!R$6,DataEx!$7:$7,0))</f>
        <v>927547.93</v>
      </c>
      <c r="S26" s="128">
        <f t="shared" si="3"/>
        <v>13233490.179999998</v>
      </c>
      <c r="T26" s="129">
        <f t="shared" si="4"/>
        <v>3.9776045025548537E-3</v>
      </c>
    </row>
    <row r="27" spans="1:20">
      <c r="A27" s="72">
        <v>715</v>
      </c>
      <c r="B27" s="384" t="str">
        <f>+VLOOKUP($A27,Master!$D$22:$G$218,4,FALSE)</f>
        <v>Ostali prihodi</v>
      </c>
      <c r="C27" s="385"/>
      <c r="D27" s="385"/>
      <c r="E27" s="385"/>
      <c r="F27" s="385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>
        <f>+INDEX(DataEx!$1:$1048576,MATCH('2013'!$A27,DataEx!$D:$D,0),MATCH('2013'!J$6,DataEx!$7:$7,0))</f>
        <v>2752927.87</v>
      </c>
      <c r="K27" s="85">
        <f>+INDEX(DataEx!$1:$1048576,MATCH('2013'!$A27,DataEx!$D:$D,0),MATCH('2013'!K$6,DataEx!$7:$7,0))</f>
        <v>2926591.1800000006</v>
      </c>
      <c r="L27" s="85">
        <f>+INDEX(DataEx!$1:$1048576,MATCH('2013'!$A27,DataEx!$D:$D,0),MATCH('2013'!L$6,DataEx!$7:$7,0))</f>
        <v>2018414.159999999</v>
      </c>
      <c r="M27" s="85">
        <f>+INDEX(DataEx!$1:$1048576,MATCH('2013'!$A27,DataEx!$D:$D,0),MATCH('2013'!M$6,DataEx!$7:$7,0))</f>
        <v>3252322.99</v>
      </c>
      <c r="N27" s="85">
        <f>+INDEX(DataEx!$1:$1048576,MATCH('2013'!$A27,DataEx!$D:$D,0),MATCH('2013'!N$6,DataEx!$7:$7,0))</f>
        <v>2552195.8000000003</v>
      </c>
      <c r="O27" s="85">
        <f>+INDEX(DataEx!$1:$1048576,MATCH('2013'!$A27,DataEx!$D:$D,0),MATCH('2013'!O$6,DataEx!$7:$7,0))</f>
        <v>2584912.9000000013</v>
      </c>
      <c r="P27" s="85">
        <f>+INDEX(DataEx!$1:$1048576,MATCH('2013'!$A27,DataEx!$D:$D,0),MATCH('2013'!P$6,DataEx!$7:$7,0))</f>
        <v>2305817.4300000011</v>
      </c>
      <c r="Q27" s="85">
        <f>+INDEX(DataEx!$1:$1048576,MATCH('2013'!$A27,DataEx!$D:$D,0),MATCH('2013'!Q$6,DataEx!$7:$7,0))</f>
        <v>4419328.6100000013</v>
      </c>
      <c r="R27" s="86">
        <f>+INDEX(DataEx!$1:$1048576,MATCH('2013'!$A27,DataEx!$D:$D,0),MATCH('2013'!R$6,DataEx!$7:$7,0))</f>
        <v>5571807.3499999987</v>
      </c>
      <c r="S27" s="128">
        <f t="shared" si="3"/>
        <v>33675751.280000009</v>
      </c>
      <c r="T27" s="129">
        <f t="shared" si="4"/>
        <v>1.0121957102494743E-2</v>
      </c>
    </row>
    <row r="28" spans="1:20">
      <c r="A28" s="72">
        <v>73</v>
      </c>
      <c r="B28" s="384" t="str">
        <f>+VLOOKUP($A28,Master!$D$22:$G$218,4,FALSE)</f>
        <v>Primici od otplate kredita i sredstva prenesena iz prethodne godine</v>
      </c>
      <c r="C28" s="385"/>
      <c r="D28" s="385"/>
      <c r="E28" s="385"/>
      <c r="F28" s="385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>
        <f>+INDEX(DataEx!$1:$1048576,MATCH('2013'!$A28,DataEx!$D:$D,0),MATCH('2013'!J$6,DataEx!$7:$7,0))</f>
        <v>298965.78000000003</v>
      </c>
      <c r="K28" s="85">
        <f>+INDEX(DataEx!$1:$1048576,MATCH('2013'!$A28,DataEx!$D:$D,0),MATCH('2013'!K$6,DataEx!$7:$7,0))</f>
        <v>208873.82</v>
      </c>
      <c r="L28" s="85">
        <f>+INDEX(DataEx!$1:$1048576,MATCH('2013'!$A28,DataEx!$D:$D,0),MATCH('2013'!L$6,DataEx!$7:$7,0))</f>
        <v>273742.46000000002</v>
      </c>
      <c r="M28" s="85">
        <f>+INDEX(DataEx!$1:$1048576,MATCH('2013'!$A28,DataEx!$D:$D,0),MATCH('2013'!M$6,DataEx!$7:$7,0))</f>
        <v>3435190.4099999997</v>
      </c>
      <c r="N28" s="85">
        <f>+INDEX(DataEx!$1:$1048576,MATCH('2013'!$A28,DataEx!$D:$D,0),MATCH('2013'!N$6,DataEx!$7:$7,0))</f>
        <v>586185.70000000007</v>
      </c>
      <c r="O28" s="85">
        <f>+INDEX(DataEx!$1:$1048576,MATCH('2013'!$A28,DataEx!$D:$D,0),MATCH('2013'!O$6,DataEx!$7:$7,0))</f>
        <v>401482.51</v>
      </c>
      <c r="P28" s="85">
        <f>+INDEX(DataEx!$1:$1048576,MATCH('2013'!$A28,DataEx!$D:$D,0),MATCH('2013'!P$6,DataEx!$7:$7,0))</f>
        <v>614629.94999999995</v>
      </c>
      <c r="Q28" s="85">
        <f>+INDEX(DataEx!$1:$1048576,MATCH('2013'!$A28,DataEx!$D:$D,0),MATCH('2013'!Q$6,DataEx!$7:$7,0))</f>
        <v>171580.47</v>
      </c>
      <c r="R28" s="86">
        <f>+INDEX(DataEx!$1:$1048576,MATCH('2013'!$A28,DataEx!$D:$D,0),MATCH('2013'!R$6,DataEx!$7:$7,0))</f>
        <v>1810625.69</v>
      </c>
      <c r="S28" s="128">
        <f t="shared" si="3"/>
        <v>8543082.6699999999</v>
      </c>
      <c r="T28" s="129">
        <f t="shared" si="4"/>
        <v>2.5678036278929967E-3</v>
      </c>
    </row>
    <row r="29" spans="1:20" ht="13.5" thickBot="1">
      <c r="A29" s="72">
        <v>74</v>
      </c>
      <c r="B29" s="386" t="str">
        <f>+VLOOKUP($A29,Master!$D$22:$G$218,4,FALSE)</f>
        <v>Donacije i transferi</v>
      </c>
      <c r="C29" s="387"/>
      <c r="D29" s="387"/>
      <c r="E29" s="387"/>
      <c r="F29" s="387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>
        <f>+INDEX(DataEx!$1:$1048576,MATCH('2013'!$A29,DataEx!$D:$D,0),MATCH('2013'!J$6,DataEx!$7:$7,0))</f>
        <v>143255.71000000002</v>
      </c>
      <c r="K29" s="85">
        <f>+INDEX(DataEx!$1:$1048576,MATCH('2013'!$A29,DataEx!$D:$D,0),MATCH('2013'!K$6,DataEx!$7:$7,0))</f>
        <v>330184.12999999995</v>
      </c>
      <c r="L29" s="85">
        <f>+INDEX(DataEx!$1:$1048576,MATCH('2013'!$A29,DataEx!$D:$D,0),MATCH('2013'!L$6,DataEx!$7:$7,0))</f>
        <v>460006.45</v>
      </c>
      <c r="M29" s="85">
        <f>+INDEX(DataEx!$1:$1048576,MATCH('2013'!$A29,DataEx!$D:$D,0),MATCH('2013'!M$6,DataEx!$7:$7,0))</f>
        <v>487486.95</v>
      </c>
      <c r="N29" s="85">
        <f>+INDEX(DataEx!$1:$1048576,MATCH('2013'!$A29,DataEx!$D:$D,0),MATCH('2013'!N$6,DataEx!$7:$7,0))</f>
        <v>225390.90000000002</v>
      </c>
      <c r="O29" s="85">
        <f>+INDEX(DataEx!$1:$1048576,MATCH('2013'!$A29,DataEx!$D:$D,0),MATCH('2013'!O$6,DataEx!$7:$7,0))</f>
        <v>761867.5299999998</v>
      </c>
      <c r="P29" s="85">
        <f>+INDEX(DataEx!$1:$1048576,MATCH('2013'!$A29,DataEx!$D:$D,0),MATCH('2013'!P$6,DataEx!$7:$7,0))</f>
        <v>1447115.8099999996</v>
      </c>
      <c r="Q29" s="85">
        <f>+INDEX(DataEx!$1:$1048576,MATCH('2013'!$A29,DataEx!$D:$D,0),MATCH('2013'!Q$6,DataEx!$7:$7,0))</f>
        <v>707499.84000000008</v>
      </c>
      <c r="R29" s="86">
        <f>+INDEX(DataEx!$1:$1048576,MATCH('2013'!$A29,DataEx!$D:$D,0),MATCH('2013'!R$6,DataEx!$7:$7,0))</f>
        <v>1108546.8899999999</v>
      </c>
      <c r="S29" s="130">
        <f t="shared" si="3"/>
        <v>6614007.7099999981</v>
      </c>
      <c r="T29" s="131">
        <f t="shared" si="4"/>
        <v>1.9879794740006005E-3</v>
      </c>
    </row>
    <row r="30" spans="1:20" ht="13.5" thickBot="1">
      <c r="A30" s="72">
        <v>4</v>
      </c>
      <c r="B30" s="372" t="str">
        <f>+VLOOKUP($A30,Master!$D$22:$G$218,4,FALSE)</f>
        <v>Budžetki izdaci</v>
      </c>
      <c r="C30" s="373"/>
      <c r="D30" s="373"/>
      <c r="E30" s="373"/>
      <c r="F30" s="373"/>
      <c r="G30" s="97">
        <f>+G32+G43+G49+SUM(G50:G54)</f>
        <v>84584048.424166679</v>
      </c>
      <c r="H30" s="97">
        <f t="shared" ref="H30:R30" si="5">+H32+H43+H49+SUM(H50:H54)</f>
        <v>102684088.27416666</v>
      </c>
      <c r="I30" s="97">
        <f t="shared" si="5"/>
        <v>104008573.38416666</v>
      </c>
      <c r="J30" s="97">
        <f t="shared" si="5"/>
        <v>122210494.66416664</v>
      </c>
      <c r="K30" s="97">
        <f t="shared" si="5"/>
        <v>102878087.82416667</v>
      </c>
      <c r="L30" s="97">
        <f t="shared" si="5"/>
        <v>102392322.23416667</v>
      </c>
      <c r="M30" s="97">
        <f t="shared" si="5"/>
        <v>181346847.16416669</v>
      </c>
      <c r="N30" s="97">
        <f t="shared" si="5"/>
        <v>150239168.24416667</v>
      </c>
      <c r="O30" s="97">
        <f t="shared" si="5"/>
        <v>125770955.07416669</v>
      </c>
      <c r="P30" s="97">
        <f t="shared" si="5"/>
        <v>102908154.45416665</v>
      </c>
      <c r="Q30" s="97">
        <f t="shared" si="5"/>
        <v>105343610.31416669</v>
      </c>
      <c r="R30" s="97">
        <f t="shared" si="5"/>
        <v>160423364.29416662</v>
      </c>
      <c r="S30" s="132">
        <f>+SUM(G30:R30)</f>
        <v>1444789714.3500001</v>
      </c>
      <c r="T30" s="133">
        <f t="shared" si="4"/>
        <v>0.43426201212804333</v>
      </c>
    </row>
    <row r="31" spans="1:20" ht="13.5" thickBot="1">
      <c r="A31" s="72">
        <v>41</v>
      </c>
      <c r="B31" s="388" t="str">
        <f>+VLOOKUP($A31,Master!$D$22:$G$218,4,FALSE)</f>
        <v>Tekući izdaci</v>
      </c>
      <c r="C31" s="389"/>
      <c r="D31" s="389"/>
      <c r="E31" s="389"/>
      <c r="F31" s="389"/>
      <c r="G31" s="80">
        <f>+G30-G50</f>
        <v>83159826.900000006</v>
      </c>
      <c r="H31" s="80">
        <f t="shared" ref="H31:Q31" si="6">+H30-H50</f>
        <v>99389879.539999992</v>
      </c>
      <c r="I31" s="80">
        <f t="shared" si="6"/>
        <v>98300188.419999987</v>
      </c>
      <c r="J31" s="80">
        <f t="shared" si="6"/>
        <v>116726678.27999997</v>
      </c>
      <c r="K31" s="80">
        <f t="shared" si="6"/>
        <v>97355026.670000002</v>
      </c>
      <c r="L31" s="80">
        <f t="shared" si="6"/>
        <v>96400023.099999994</v>
      </c>
      <c r="M31" s="80">
        <f t="shared" si="6"/>
        <v>175536179.88000003</v>
      </c>
      <c r="N31" s="80">
        <f t="shared" si="6"/>
        <v>144736707.03999999</v>
      </c>
      <c r="O31" s="80">
        <f t="shared" si="6"/>
        <v>120543454.79000002</v>
      </c>
      <c r="P31" s="80">
        <f t="shared" si="6"/>
        <v>95646690.069999978</v>
      </c>
      <c r="Q31" s="80">
        <f t="shared" si="6"/>
        <v>98011620.330000028</v>
      </c>
      <c r="R31" s="80">
        <f>+R30-R50</f>
        <v>141764211.89999995</v>
      </c>
      <c r="S31" s="134">
        <f t="shared" si="3"/>
        <v>1367570486.9199996</v>
      </c>
      <c r="T31" s="135">
        <f t="shared" si="4"/>
        <v>0.41105214515178828</v>
      </c>
    </row>
    <row r="32" spans="1:20">
      <c r="A32" s="72">
        <v>40</v>
      </c>
      <c r="B32" s="382" t="str">
        <f>+VLOOKUP($A32,Master!$D$22:$G$218,4,FALSE)</f>
        <v>Tekući budžetski izdaci</v>
      </c>
      <c r="C32" s="383"/>
      <c r="D32" s="383"/>
      <c r="E32" s="383"/>
      <c r="F32" s="383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0.18203866271716257</v>
      </c>
    </row>
    <row r="33" spans="1:20">
      <c r="A33" s="72">
        <v>411</v>
      </c>
      <c r="B33" s="380" t="str">
        <f>+VLOOKUP($A33,Master!$D$22:$G$218,4,FALSE)</f>
        <v>Bruto zarade i doprinosi na teret poslodavca</v>
      </c>
      <c r="C33" s="381"/>
      <c r="D33" s="381"/>
      <c r="E33" s="381"/>
      <c r="F33" s="381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>
        <f>+INDEX(DataEx!$1:$1048576,MATCH('2013'!$A33,DataEx!$D:$D,0),MATCH('2013'!J$6,DataEx!$7:$7,0))</f>
        <v>29258745.93999999</v>
      </c>
      <c r="K33" s="91">
        <f>+INDEX(DataEx!$1:$1048576,MATCH('2013'!$A33,DataEx!$D:$D,0),MATCH('2013'!K$6,DataEx!$7:$7,0))</f>
        <v>36008593.489999995</v>
      </c>
      <c r="L33" s="91">
        <f>+INDEX(DataEx!$1:$1048576,MATCH('2013'!$A33,DataEx!$D:$D,0),MATCH('2013'!L$6,DataEx!$7:$7,0))</f>
        <v>25859054.300000004</v>
      </c>
      <c r="M33" s="91">
        <f>+INDEX(DataEx!$1:$1048576,MATCH('2013'!$A33,DataEx!$D:$D,0),MATCH('2013'!M$6,DataEx!$7:$7,0))</f>
        <v>34643447.109999992</v>
      </c>
      <c r="N33" s="91">
        <f>+INDEX(DataEx!$1:$1048576,MATCH('2013'!$A33,DataEx!$D:$D,0),MATCH('2013'!N$6,DataEx!$7:$7,0))</f>
        <v>30708364.169999976</v>
      </c>
      <c r="O33" s="91">
        <f>+INDEX(DataEx!$1:$1048576,MATCH('2013'!$A33,DataEx!$D:$D,0),MATCH('2013'!O$6,DataEx!$7:$7,0))</f>
        <v>31076205.190000027</v>
      </c>
      <c r="P33" s="91">
        <f>+INDEX(DataEx!$1:$1048576,MATCH('2013'!$A33,DataEx!$D:$D,0),MATCH('2013'!P$6,DataEx!$7:$7,0))</f>
        <v>30090664.149999991</v>
      </c>
      <c r="Q33" s="91">
        <f>+INDEX(DataEx!$1:$1048576,MATCH('2013'!$A33,DataEx!$D:$D,0),MATCH('2013'!Q$6,DataEx!$7:$7,0))</f>
        <v>33509791.740000006</v>
      </c>
      <c r="R33" s="91">
        <f>+INDEX(DataEx!$1:$1048576,MATCH('2013'!$A33,DataEx!$D:$D,0),MATCH('2013'!R$6,DataEx!$7:$7,0))</f>
        <v>29829446.999999981</v>
      </c>
      <c r="S33" s="126">
        <f t="shared" si="3"/>
        <v>371004370.16999996</v>
      </c>
      <c r="T33" s="127">
        <f t="shared" si="4"/>
        <v>0.11151318610459872</v>
      </c>
    </row>
    <row r="34" spans="1:20">
      <c r="A34" s="72">
        <v>412</v>
      </c>
      <c r="B34" s="380" t="str">
        <f>+VLOOKUP($A34,Master!$D$22:$G$218,4,FALSE)</f>
        <v>Ostala lična primanja</v>
      </c>
      <c r="C34" s="381"/>
      <c r="D34" s="381"/>
      <c r="E34" s="381"/>
      <c r="F34" s="381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>
        <f>+INDEX(DataEx!$1:$1048576,MATCH('2013'!$A34,DataEx!$D:$D,0),MATCH('2013'!J$6,DataEx!$7:$7,0))</f>
        <v>1826112.7700000014</v>
      </c>
      <c r="K34" s="91">
        <f>+INDEX(DataEx!$1:$1048576,MATCH('2013'!$A34,DataEx!$D:$D,0),MATCH('2013'!K$6,DataEx!$7:$7,0))</f>
        <v>404313.79000000004</v>
      </c>
      <c r="L34" s="91">
        <f>+INDEX(DataEx!$1:$1048576,MATCH('2013'!$A34,DataEx!$D:$D,0),MATCH('2013'!L$6,DataEx!$7:$7,0))</f>
        <v>460176.8899999999</v>
      </c>
      <c r="M34" s="91">
        <f>+INDEX(DataEx!$1:$1048576,MATCH('2013'!$A34,DataEx!$D:$D,0),MATCH('2013'!M$6,DataEx!$7:$7,0))</f>
        <v>807342.56</v>
      </c>
      <c r="N34" s="91">
        <f>+INDEX(DataEx!$1:$1048576,MATCH('2013'!$A34,DataEx!$D:$D,0),MATCH('2013'!N$6,DataEx!$7:$7,0))</f>
        <v>1160483.8900000001</v>
      </c>
      <c r="O34" s="91">
        <f>+INDEX(DataEx!$1:$1048576,MATCH('2013'!$A34,DataEx!$D:$D,0),MATCH('2013'!O$6,DataEx!$7:$7,0))</f>
        <v>545300.30999999971</v>
      </c>
      <c r="P34" s="91">
        <f>+INDEX(DataEx!$1:$1048576,MATCH('2013'!$A34,DataEx!$D:$D,0),MATCH('2013'!P$6,DataEx!$7:$7,0))</f>
        <v>1094017.3800000006</v>
      </c>
      <c r="Q34" s="91">
        <f>+INDEX(DataEx!$1:$1048576,MATCH('2013'!$A34,DataEx!$D:$D,0),MATCH('2013'!Q$6,DataEx!$7:$7,0))</f>
        <v>577957.56000000029</v>
      </c>
      <c r="R34" s="91">
        <f>+INDEX(DataEx!$1:$1048576,MATCH('2013'!$A34,DataEx!$D:$D,0),MATCH('2013'!R$6,DataEx!$7:$7,0))</f>
        <v>1871989.5499999986</v>
      </c>
      <c r="S34" s="126">
        <f t="shared" si="3"/>
        <v>12022159.040000003</v>
      </c>
      <c r="T34" s="127">
        <f t="shared" si="4"/>
        <v>3.6135133874361297E-3</v>
      </c>
    </row>
    <row r="35" spans="1:20">
      <c r="A35" s="72">
        <v>413</v>
      </c>
      <c r="B35" s="380" t="str">
        <f>+VLOOKUP($A35,Master!$D$22:$G$218,4,FALSE)</f>
        <v>Rashodi za materijal</v>
      </c>
      <c r="C35" s="381"/>
      <c r="D35" s="381"/>
      <c r="E35" s="381"/>
      <c r="F35" s="381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>
        <f>+INDEX(DataEx!$1:$1048576,MATCH('2013'!$A35,DataEx!$D:$D,0),MATCH('2013'!J$6,DataEx!$7:$7,0))</f>
        <v>1861509.3800000004</v>
      </c>
      <c r="K35" s="91">
        <f>+INDEX(DataEx!$1:$1048576,MATCH('2013'!$A35,DataEx!$D:$D,0),MATCH('2013'!K$6,DataEx!$7:$7,0))</f>
        <v>1558724.7399999998</v>
      </c>
      <c r="L35" s="91">
        <f>+INDEX(DataEx!$1:$1048576,MATCH('2013'!$A35,DataEx!$D:$D,0),MATCH('2013'!L$6,DataEx!$7:$7,0))</f>
        <v>1781711.4100000006</v>
      </c>
      <c r="M35" s="91">
        <f>+INDEX(DataEx!$1:$1048576,MATCH('2013'!$A35,DataEx!$D:$D,0),MATCH('2013'!M$6,DataEx!$7:$7,0))</f>
        <v>1451041.02</v>
      </c>
      <c r="N35" s="91">
        <f>+INDEX(DataEx!$1:$1048576,MATCH('2013'!$A35,DataEx!$D:$D,0),MATCH('2013'!N$6,DataEx!$7:$7,0))</f>
        <v>2067913.99</v>
      </c>
      <c r="O35" s="91">
        <f>+INDEX(DataEx!$1:$1048576,MATCH('2013'!$A35,DataEx!$D:$D,0),MATCH('2013'!O$6,DataEx!$7:$7,0))</f>
        <v>1776948.5700000003</v>
      </c>
      <c r="P35" s="91">
        <f>+INDEX(DataEx!$1:$1048576,MATCH('2013'!$A35,DataEx!$D:$D,0),MATCH('2013'!P$6,DataEx!$7:$7,0))</f>
        <v>2217702.7300000004</v>
      </c>
      <c r="Q35" s="91">
        <f>+INDEX(DataEx!$1:$1048576,MATCH('2013'!$A35,DataEx!$D:$D,0),MATCH('2013'!Q$6,DataEx!$7:$7,0))</f>
        <v>2315316.7400000002</v>
      </c>
      <c r="R35" s="91">
        <f>+INDEX(DataEx!$1:$1048576,MATCH('2013'!$A35,DataEx!$D:$D,0),MATCH('2013'!R$6,DataEx!$7:$7,0))</f>
        <v>5693241.2300000023</v>
      </c>
      <c r="S35" s="126">
        <f t="shared" si="3"/>
        <v>27269260.950000003</v>
      </c>
      <c r="T35" s="127">
        <f t="shared" si="4"/>
        <v>8.196351352569884E-3</v>
      </c>
    </row>
    <row r="36" spans="1:20">
      <c r="A36" s="72">
        <v>414</v>
      </c>
      <c r="B36" s="380" t="str">
        <f>+VLOOKUP($A36,Master!$D$22:$G$218,4,FALSE)</f>
        <v>Rashodi za usluge</v>
      </c>
      <c r="C36" s="381"/>
      <c r="D36" s="381"/>
      <c r="E36" s="381"/>
      <c r="F36" s="381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>
        <f>+INDEX(DataEx!$1:$1048576,MATCH('2013'!$A36,DataEx!$D:$D,0),MATCH('2013'!J$6,DataEx!$7:$7,0))</f>
        <v>4519384.7399999993</v>
      </c>
      <c r="K36" s="91">
        <f>+INDEX(DataEx!$1:$1048576,MATCH('2013'!$A36,DataEx!$D:$D,0),MATCH('2013'!K$6,DataEx!$7:$7,0))</f>
        <v>2812296.3000000012</v>
      </c>
      <c r="L36" s="91">
        <f>+INDEX(DataEx!$1:$1048576,MATCH('2013'!$A36,DataEx!$D:$D,0),MATCH('2013'!L$6,DataEx!$7:$7,0))</f>
        <v>3053712.3000000021</v>
      </c>
      <c r="M36" s="91">
        <f>+INDEX(DataEx!$1:$1048576,MATCH('2013'!$A36,DataEx!$D:$D,0),MATCH('2013'!M$6,DataEx!$7:$7,0))</f>
        <v>4454753.2700000042</v>
      </c>
      <c r="N36" s="91">
        <f>+INDEX(DataEx!$1:$1048576,MATCH('2013'!$A36,DataEx!$D:$D,0),MATCH('2013'!N$6,DataEx!$7:$7,0))</f>
        <v>3481453.1100000064</v>
      </c>
      <c r="O36" s="91">
        <f>+INDEX(DataEx!$1:$1048576,MATCH('2013'!$A36,DataEx!$D:$D,0),MATCH('2013'!O$6,DataEx!$7:$7,0))</f>
        <v>4104785.9800000018</v>
      </c>
      <c r="P36" s="91">
        <f>+INDEX(DataEx!$1:$1048576,MATCH('2013'!$A36,DataEx!$D:$D,0),MATCH('2013'!P$6,DataEx!$7:$7,0))</f>
        <v>5063438.4500000039</v>
      </c>
      <c r="Q36" s="91">
        <f>+INDEX(DataEx!$1:$1048576,MATCH('2013'!$A36,DataEx!$D:$D,0),MATCH('2013'!Q$6,DataEx!$7:$7,0))</f>
        <v>2900734.9700000016</v>
      </c>
      <c r="R36" s="91">
        <f>+INDEX(DataEx!$1:$1048576,MATCH('2013'!$A36,DataEx!$D:$D,0),MATCH('2013'!R$6,DataEx!$7:$7,0))</f>
        <v>9675540.9999999739</v>
      </c>
      <c r="S36" s="126">
        <f t="shared" si="3"/>
        <v>47503563.839999989</v>
      </c>
      <c r="T36" s="127">
        <f t="shared" si="4"/>
        <v>1.4278197727682594E-2</v>
      </c>
    </row>
    <row r="37" spans="1:20">
      <c r="A37" s="72">
        <v>415</v>
      </c>
      <c r="B37" s="380" t="str">
        <f>+VLOOKUP($A37,Master!$D$22:$G$218,4,FALSE)</f>
        <v>Rashodi za tekuće održavanje</v>
      </c>
      <c r="C37" s="381"/>
      <c r="D37" s="381"/>
      <c r="E37" s="381"/>
      <c r="F37" s="381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>
        <f>+INDEX(DataEx!$1:$1048576,MATCH('2013'!$A37,DataEx!$D:$D,0),MATCH('2013'!J$6,DataEx!$7:$7,0))</f>
        <v>860738.31999999983</v>
      </c>
      <c r="K37" s="91">
        <f>+INDEX(DataEx!$1:$1048576,MATCH('2013'!$A37,DataEx!$D:$D,0),MATCH('2013'!K$6,DataEx!$7:$7,0))</f>
        <v>1045961.96</v>
      </c>
      <c r="L37" s="91">
        <f>+INDEX(DataEx!$1:$1048576,MATCH('2013'!$A37,DataEx!$D:$D,0),MATCH('2013'!L$6,DataEx!$7:$7,0))</f>
        <v>1586588.0699999998</v>
      </c>
      <c r="M37" s="91">
        <f>+INDEX(DataEx!$1:$1048576,MATCH('2013'!$A37,DataEx!$D:$D,0),MATCH('2013'!M$6,DataEx!$7:$7,0))</f>
        <v>1708745.73</v>
      </c>
      <c r="N37" s="91">
        <f>+INDEX(DataEx!$1:$1048576,MATCH('2013'!$A37,DataEx!$D:$D,0),MATCH('2013'!N$6,DataEx!$7:$7,0))</f>
        <v>2046173.92</v>
      </c>
      <c r="O37" s="91">
        <f>+INDEX(DataEx!$1:$1048576,MATCH('2013'!$A37,DataEx!$D:$D,0),MATCH('2013'!O$6,DataEx!$7:$7,0))</f>
        <v>2633936.0099999998</v>
      </c>
      <c r="P37" s="91">
        <f>+INDEX(DataEx!$1:$1048576,MATCH('2013'!$A37,DataEx!$D:$D,0),MATCH('2013'!P$6,DataEx!$7:$7,0))</f>
        <v>1316206.53</v>
      </c>
      <c r="Q37" s="91">
        <f>+INDEX(DataEx!$1:$1048576,MATCH('2013'!$A37,DataEx!$D:$D,0),MATCH('2013'!Q$6,DataEx!$7:$7,0))</f>
        <v>1381658.69</v>
      </c>
      <c r="R37" s="91">
        <f>+INDEX(DataEx!$1:$1048576,MATCH('2013'!$A37,DataEx!$D:$D,0),MATCH('2013'!R$6,DataEx!$7:$7,0))</f>
        <v>4861519.66</v>
      </c>
      <c r="S37" s="126">
        <f t="shared" si="3"/>
        <v>20415784.170000002</v>
      </c>
      <c r="T37" s="127">
        <f t="shared" si="4"/>
        <v>6.1363944003606855E-3</v>
      </c>
    </row>
    <row r="38" spans="1:20">
      <c r="A38" s="72">
        <v>416</v>
      </c>
      <c r="B38" s="380" t="str">
        <f>+VLOOKUP($A38,Master!$D$22:$G$218,4,FALSE)</f>
        <v>Kamate</v>
      </c>
      <c r="C38" s="381"/>
      <c r="D38" s="381"/>
      <c r="E38" s="381"/>
      <c r="F38" s="381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>
        <f>+INDEX(DataEx!$1:$1048576,MATCH('2013'!$A38,DataEx!$D:$D,0),MATCH('2013'!J$6,DataEx!$7:$7,0))</f>
        <v>24827472.129999999</v>
      </c>
      <c r="K38" s="91">
        <f>+INDEX(DataEx!$1:$1048576,MATCH('2013'!$A38,DataEx!$D:$D,0),MATCH('2013'!K$6,DataEx!$7:$7,0))</f>
        <v>1125415.9300000002</v>
      </c>
      <c r="L38" s="91">
        <f>+INDEX(DataEx!$1:$1048576,MATCH('2013'!$A38,DataEx!$D:$D,0),MATCH('2013'!L$6,DataEx!$7:$7,0))</f>
        <v>3793946.4499999997</v>
      </c>
      <c r="M38" s="91">
        <f>+INDEX(DataEx!$1:$1048576,MATCH('2013'!$A38,DataEx!$D:$D,0),MATCH('2013'!M$6,DataEx!$7:$7,0))</f>
        <v>5739215.1899999995</v>
      </c>
      <c r="N38" s="91">
        <f>+INDEX(DataEx!$1:$1048576,MATCH('2013'!$A38,DataEx!$D:$D,0),MATCH('2013'!N$6,DataEx!$7:$7,0))</f>
        <v>2103580.0900000003</v>
      </c>
      <c r="O38" s="91">
        <f>+INDEX(DataEx!$1:$1048576,MATCH('2013'!$A38,DataEx!$D:$D,0),MATCH('2013'!O$6,DataEx!$7:$7,0))</f>
        <v>18700318.619999997</v>
      </c>
      <c r="P38" s="91">
        <f>+INDEX(DataEx!$1:$1048576,MATCH('2013'!$A38,DataEx!$D:$D,0),MATCH('2013'!P$6,DataEx!$7:$7,0))</f>
        <v>797388.29</v>
      </c>
      <c r="Q38" s="91">
        <f>+INDEX(DataEx!$1:$1048576,MATCH('2013'!$A38,DataEx!$D:$D,0),MATCH('2013'!Q$6,DataEx!$7:$7,0))</f>
        <v>749118.78</v>
      </c>
      <c r="R38" s="91">
        <f>+INDEX(DataEx!$1:$1048576,MATCH('2013'!$A38,DataEx!$D:$D,0),MATCH('2013'!R$6,DataEx!$7:$7,0))</f>
        <v>5611866.1400000006</v>
      </c>
      <c r="S38" s="126">
        <f t="shared" si="3"/>
        <v>67922775.539999992</v>
      </c>
      <c r="T38" s="127">
        <f t="shared" si="4"/>
        <v>2.0415622344454459E-2</v>
      </c>
    </row>
    <row r="39" spans="1:20">
      <c r="A39" s="72">
        <v>417</v>
      </c>
      <c r="B39" s="380" t="str">
        <f>+VLOOKUP($A39,Master!$D$22:$G$218,4,FALSE)</f>
        <v>Renta</v>
      </c>
      <c r="C39" s="381"/>
      <c r="D39" s="381"/>
      <c r="E39" s="381"/>
      <c r="F39" s="381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>
        <f>+INDEX(DataEx!$1:$1048576,MATCH('2013'!$A39,DataEx!$D:$D,0),MATCH('2013'!J$6,DataEx!$7:$7,0))</f>
        <v>605035.83000000007</v>
      </c>
      <c r="K39" s="91">
        <f>+INDEX(DataEx!$1:$1048576,MATCH('2013'!$A39,DataEx!$D:$D,0),MATCH('2013'!K$6,DataEx!$7:$7,0))</f>
        <v>812757.71</v>
      </c>
      <c r="L39" s="91">
        <f>+INDEX(DataEx!$1:$1048576,MATCH('2013'!$A39,DataEx!$D:$D,0),MATCH('2013'!L$6,DataEx!$7:$7,0))</f>
        <v>562444.47999999986</v>
      </c>
      <c r="M39" s="91">
        <f>+INDEX(DataEx!$1:$1048576,MATCH('2013'!$A39,DataEx!$D:$D,0),MATCH('2013'!M$6,DataEx!$7:$7,0))</f>
        <v>546494.50999999989</v>
      </c>
      <c r="N39" s="91">
        <f>+INDEX(DataEx!$1:$1048576,MATCH('2013'!$A39,DataEx!$D:$D,0),MATCH('2013'!N$6,DataEx!$7:$7,0))</f>
        <v>583035.2899999998</v>
      </c>
      <c r="O39" s="91">
        <f>+INDEX(DataEx!$1:$1048576,MATCH('2013'!$A39,DataEx!$D:$D,0),MATCH('2013'!O$6,DataEx!$7:$7,0))</f>
        <v>872287.29000000015</v>
      </c>
      <c r="P39" s="91">
        <f>+INDEX(DataEx!$1:$1048576,MATCH('2013'!$A39,DataEx!$D:$D,0),MATCH('2013'!P$6,DataEx!$7:$7,0))</f>
        <v>927461.39000000013</v>
      </c>
      <c r="Q39" s="91">
        <f>+INDEX(DataEx!$1:$1048576,MATCH('2013'!$A39,DataEx!$D:$D,0),MATCH('2013'!Q$6,DataEx!$7:$7,0))</f>
        <v>532803.81000000006</v>
      </c>
      <c r="R39" s="91">
        <f>+INDEX(DataEx!$1:$1048576,MATCH('2013'!$A39,DataEx!$D:$D,0),MATCH('2013'!R$6,DataEx!$7:$7,0))</f>
        <v>668357.01</v>
      </c>
      <c r="S39" s="126">
        <f t="shared" si="3"/>
        <v>7928041.8100000005</v>
      </c>
      <c r="T39" s="127">
        <f t="shared" si="4"/>
        <v>2.3829401292455666E-3</v>
      </c>
    </row>
    <row r="40" spans="1:20">
      <c r="A40" s="72">
        <v>418</v>
      </c>
      <c r="B40" s="380" t="str">
        <f>+VLOOKUP($A40,Master!$D$22:$G$218,4,FALSE)</f>
        <v>Subvencije</v>
      </c>
      <c r="C40" s="381"/>
      <c r="D40" s="381"/>
      <c r="E40" s="381"/>
      <c r="F40" s="381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>
        <f>+INDEX(DataEx!$1:$1048576,MATCH('2013'!$A40,DataEx!$D:$D,0),MATCH('2013'!J$6,DataEx!$7:$7,0))</f>
        <v>667057.27000000025</v>
      </c>
      <c r="K40" s="91">
        <f>+INDEX(DataEx!$1:$1048576,MATCH('2013'!$A40,DataEx!$D:$D,0),MATCH('2013'!K$6,DataEx!$7:$7,0))</f>
        <v>1249861.7200000004</v>
      </c>
      <c r="L40" s="91">
        <f>+INDEX(DataEx!$1:$1048576,MATCH('2013'!$A40,DataEx!$D:$D,0),MATCH('2013'!L$6,DataEx!$7:$7,0))</f>
        <v>697386.65000000014</v>
      </c>
      <c r="M40" s="91">
        <f>+INDEX(DataEx!$1:$1048576,MATCH('2013'!$A40,DataEx!$D:$D,0),MATCH('2013'!M$6,DataEx!$7:$7,0))</f>
        <v>891788.01000000024</v>
      </c>
      <c r="N40" s="91">
        <f>+INDEX(DataEx!$1:$1048576,MATCH('2013'!$A40,DataEx!$D:$D,0),MATCH('2013'!N$6,DataEx!$7:$7,0))</f>
        <v>1091929.3799999997</v>
      </c>
      <c r="O40" s="91">
        <f>+INDEX(DataEx!$1:$1048576,MATCH('2013'!$A40,DataEx!$D:$D,0),MATCH('2013'!O$6,DataEx!$7:$7,0))</f>
        <v>1191416.1399999999</v>
      </c>
      <c r="P40" s="91">
        <f>+INDEX(DataEx!$1:$1048576,MATCH('2013'!$A40,DataEx!$D:$D,0),MATCH('2013'!P$6,DataEx!$7:$7,0))</f>
        <v>1143142.19</v>
      </c>
      <c r="Q40" s="91">
        <f>+INDEX(DataEx!$1:$1048576,MATCH('2013'!$A40,DataEx!$D:$D,0),MATCH('2013'!Q$6,DataEx!$7:$7,0))</f>
        <v>2199265.1999999997</v>
      </c>
      <c r="R40" s="91">
        <f>+INDEX(DataEx!$1:$1048576,MATCH('2013'!$A40,DataEx!$D:$D,0),MATCH('2013'!R$6,DataEx!$7:$7,0))</f>
        <v>3977237.29</v>
      </c>
      <c r="S40" s="126">
        <f t="shared" si="3"/>
        <v>17425749.960000001</v>
      </c>
      <c r="T40" s="127">
        <f t="shared" si="4"/>
        <v>5.2376765734896309E-3</v>
      </c>
    </row>
    <row r="41" spans="1:20">
      <c r="A41" s="72">
        <v>419</v>
      </c>
      <c r="B41" s="380" t="str">
        <f>+VLOOKUP($A41,Master!$D$22:$G$218,4,FALSE)</f>
        <v>Ostali izdaci</v>
      </c>
      <c r="C41" s="381"/>
      <c r="D41" s="381"/>
      <c r="E41" s="381"/>
      <c r="F41" s="381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>
        <f>+INDEX(DataEx!$1:$1048576,MATCH('2013'!$A41,DataEx!$D:$D,0),MATCH('2013'!J$6,DataEx!$7:$7,0))</f>
        <v>1637869.83</v>
      </c>
      <c r="K41" s="91">
        <f>+INDEX(DataEx!$1:$1048576,MATCH('2013'!$A41,DataEx!$D:$D,0),MATCH('2013'!K$6,DataEx!$7:$7,0))</f>
        <v>1862941.280000001</v>
      </c>
      <c r="L41" s="91">
        <f>+INDEX(DataEx!$1:$1048576,MATCH('2013'!$A41,DataEx!$D:$D,0),MATCH('2013'!L$6,DataEx!$7:$7,0))</f>
        <v>1673742.2199999997</v>
      </c>
      <c r="M41" s="91">
        <f>+INDEX(DataEx!$1:$1048576,MATCH('2013'!$A41,DataEx!$D:$D,0),MATCH('2013'!M$6,DataEx!$7:$7,0))</f>
        <v>1597215.3400000008</v>
      </c>
      <c r="N41" s="91">
        <f>+INDEX(DataEx!$1:$1048576,MATCH('2013'!$A41,DataEx!$D:$D,0),MATCH('2013'!N$6,DataEx!$7:$7,0))</f>
        <v>1583362.94</v>
      </c>
      <c r="O41" s="91">
        <f>+INDEX(DataEx!$1:$1048576,MATCH('2013'!$A41,DataEx!$D:$D,0),MATCH('2013'!O$6,DataEx!$7:$7,0))</f>
        <v>1556662.8600000006</v>
      </c>
      <c r="P41" s="91">
        <f>+INDEX(DataEx!$1:$1048576,MATCH('2013'!$A41,DataEx!$D:$D,0),MATCH('2013'!P$6,DataEx!$7:$7,0))</f>
        <v>1657284.79</v>
      </c>
      <c r="Q41" s="91">
        <f>+INDEX(DataEx!$1:$1048576,MATCH('2013'!$A41,DataEx!$D:$D,0),MATCH('2013'!Q$6,DataEx!$7:$7,0))</f>
        <v>1584386.8800000004</v>
      </c>
      <c r="R41" s="91">
        <f>+INDEX(DataEx!$1:$1048576,MATCH('2013'!$A41,DataEx!$D:$D,0),MATCH('2013'!R$6,DataEx!$7:$7,0))</f>
        <v>3716241.4299999992</v>
      </c>
      <c r="S41" s="126">
        <f t="shared" si="3"/>
        <v>21938694.789999999</v>
      </c>
      <c r="T41" s="127">
        <f t="shared" si="4"/>
        <v>6.5941372978659454E-3</v>
      </c>
    </row>
    <row r="42" spans="1:20">
      <c r="A42" s="72">
        <v>440</v>
      </c>
      <c r="B42" s="380" t="str">
        <f>+VLOOKUP($A42,Master!$D$22:$G$218,4,FALSE)</f>
        <v>Kapitalni izdaci u tekućem budžetu</v>
      </c>
      <c r="C42" s="381"/>
      <c r="D42" s="381"/>
      <c r="E42" s="381"/>
      <c r="F42" s="381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>
        <f>+INDEX(DataEx!$1:$1048576,MATCH('2013'!$A42,DataEx!$D:$D,0),MATCH('2013'!J$6,DataEx!$7:$7,0))</f>
        <v>701872.01000000152</v>
      </c>
      <c r="K42" s="91">
        <f>+INDEX(DataEx!$1:$1048576,MATCH('2013'!$A42,DataEx!$D:$D,0),MATCH('2013'!K$6,DataEx!$7:$7,0))</f>
        <v>697226.15</v>
      </c>
      <c r="L42" s="91">
        <f>+INDEX(DataEx!$1:$1048576,MATCH('2013'!$A42,DataEx!$D:$D,0),MATCH('2013'!L$6,DataEx!$7:$7,0))</f>
        <v>503944.99999999994</v>
      </c>
      <c r="M42" s="91">
        <f>+INDEX(DataEx!$1:$1048576,MATCH('2013'!$A42,DataEx!$D:$D,0),MATCH('2013'!M$6,DataEx!$7:$7,0))</f>
        <v>403992.4</v>
      </c>
      <c r="N42" s="91">
        <f>+INDEX(DataEx!$1:$1048576,MATCH('2013'!$A42,DataEx!$D:$D,0),MATCH('2013'!N$6,DataEx!$7:$7,0))</f>
        <v>1283008.3199999998</v>
      </c>
      <c r="O42" s="91">
        <f>+INDEX(DataEx!$1:$1048576,MATCH('2013'!$A42,DataEx!$D:$D,0),MATCH('2013'!O$6,DataEx!$7:$7,0))</f>
        <v>1970526.5499999998</v>
      </c>
      <c r="P42" s="91">
        <f>+INDEX(DataEx!$1:$1048576,MATCH('2013'!$A42,DataEx!$D:$D,0),MATCH('2013'!P$6,DataEx!$7:$7,0))</f>
        <v>655809.37</v>
      </c>
      <c r="Q42" s="91">
        <f>+INDEX(DataEx!$1:$1048576,MATCH('2013'!$A42,DataEx!$D:$D,0),MATCH('2013'!Q$6,DataEx!$7:$7,0))</f>
        <v>440058.91</v>
      </c>
      <c r="R42" s="91">
        <f>+INDEX(DataEx!$1:$1048576,MATCH('2013'!$A42,DataEx!$D:$D,0),MATCH('2013'!R$6,DataEx!$7:$7,0))</f>
        <v>4764124.82</v>
      </c>
      <c r="S42" s="126">
        <f t="shared" si="3"/>
        <v>12212230.590000002</v>
      </c>
      <c r="T42" s="127">
        <f t="shared" si="4"/>
        <v>3.6706433994589728E-3</v>
      </c>
    </row>
    <row r="43" spans="1:20">
      <c r="A43" s="72">
        <v>42</v>
      </c>
      <c r="B43" s="366" t="str">
        <f>+VLOOKUP($A43,Master!$D$22:$G$218,4,FALSE)</f>
        <v>Transferi za socijalnu zaštitu</v>
      </c>
      <c r="C43" s="367"/>
      <c r="D43" s="367"/>
      <c r="E43" s="367"/>
      <c r="F43" s="367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0.14516604162308383</v>
      </c>
    </row>
    <row r="44" spans="1:20">
      <c r="A44" s="72">
        <v>421</v>
      </c>
      <c r="B44" s="380" t="str">
        <f>+VLOOKUP($A44,Master!$D$22:$G$218,4,FALSE)</f>
        <v>Prava iz oblasti socijalne zaštite</v>
      </c>
      <c r="C44" s="381"/>
      <c r="D44" s="381"/>
      <c r="E44" s="381"/>
      <c r="F44" s="381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>
        <f>+INDEX(DataEx!$1:$1048576,MATCH('2013'!$A44,DataEx!$D:$D,0),MATCH('2013'!J$6,DataEx!$7:$7,0))</f>
        <v>5564842.5499999998</v>
      </c>
      <c r="K44" s="91">
        <f>+INDEX(DataEx!$1:$1048576,MATCH('2013'!$A44,DataEx!$D:$D,0),MATCH('2013'!K$6,DataEx!$7:$7,0))</f>
        <v>5426012.3199999984</v>
      </c>
      <c r="L44" s="91">
        <f>+INDEX(DataEx!$1:$1048576,MATCH('2013'!$A44,DataEx!$D:$D,0),MATCH('2013'!L$6,DataEx!$7:$7,0))</f>
        <v>5414506.1200000001</v>
      </c>
      <c r="M44" s="91">
        <f>+INDEX(DataEx!$1:$1048576,MATCH('2013'!$A44,DataEx!$D:$D,0),MATCH('2013'!M$6,DataEx!$7:$7,0))</f>
        <v>5377364.7999999998</v>
      </c>
      <c r="N44" s="91">
        <f>+INDEX(DataEx!$1:$1048576,MATCH('2013'!$A44,DataEx!$D:$D,0),MATCH('2013'!N$6,DataEx!$7:$7,0))</f>
        <v>4628282.3600000003</v>
      </c>
      <c r="O44" s="91">
        <f>+INDEX(DataEx!$1:$1048576,MATCH('2013'!$A44,DataEx!$D:$D,0),MATCH('2013'!O$6,DataEx!$7:$7,0))</f>
        <v>4825112.1500000004</v>
      </c>
      <c r="P44" s="91">
        <f>+INDEX(DataEx!$1:$1048576,MATCH('2013'!$A44,DataEx!$D:$D,0),MATCH('2013'!P$6,DataEx!$7:$7,0))</f>
        <v>4994196.5700000012</v>
      </c>
      <c r="Q44" s="91">
        <f>+INDEX(DataEx!$1:$1048576,MATCH('2013'!$A44,DataEx!$D:$D,0),MATCH('2013'!Q$6,DataEx!$7:$7,0))</f>
        <v>5164469.1300000008</v>
      </c>
      <c r="R44" s="91">
        <f>+INDEX(DataEx!$1:$1048576,MATCH('2013'!$A44,DataEx!$D:$D,0),MATCH('2013'!R$6,DataEx!$7:$7,0))</f>
        <v>5578422.5699999994</v>
      </c>
      <c r="S44" s="126">
        <f t="shared" si="3"/>
        <v>64036543.990000002</v>
      </c>
      <c r="T44" s="127">
        <f t="shared" si="4"/>
        <v>1.9247533510670274E-2</v>
      </c>
    </row>
    <row r="45" spans="1:20">
      <c r="A45" s="72">
        <v>422</v>
      </c>
      <c r="B45" s="380" t="str">
        <f>+VLOOKUP($A45,Master!$D$22:$G$218,4,FALSE)</f>
        <v>Sredstva za tehnološke viškove</v>
      </c>
      <c r="C45" s="381"/>
      <c r="D45" s="381"/>
      <c r="E45" s="381"/>
      <c r="F45" s="381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>
        <f>+INDEX(DataEx!$1:$1048576,MATCH('2013'!$A45,DataEx!$D:$D,0),MATCH('2013'!J$6,DataEx!$7:$7,0))</f>
        <v>929016.33999999985</v>
      </c>
      <c r="K45" s="91">
        <f>+INDEX(DataEx!$1:$1048576,MATCH('2013'!$A45,DataEx!$D:$D,0),MATCH('2013'!K$6,DataEx!$7:$7,0))</f>
        <v>880474.57</v>
      </c>
      <c r="L45" s="91">
        <f>+INDEX(DataEx!$1:$1048576,MATCH('2013'!$A45,DataEx!$D:$D,0),MATCH('2013'!L$6,DataEx!$7:$7,0))</f>
        <v>934224.59999999986</v>
      </c>
      <c r="M45" s="91">
        <f>+INDEX(DataEx!$1:$1048576,MATCH('2013'!$A45,DataEx!$D:$D,0),MATCH('2013'!M$6,DataEx!$7:$7,0))</f>
        <v>746595.69</v>
      </c>
      <c r="N45" s="91">
        <f>+INDEX(DataEx!$1:$1048576,MATCH('2013'!$A45,DataEx!$D:$D,0),MATCH('2013'!N$6,DataEx!$7:$7,0))</f>
        <v>1119949.56</v>
      </c>
      <c r="O45" s="91">
        <f>+INDEX(DataEx!$1:$1048576,MATCH('2013'!$A45,DataEx!$D:$D,0),MATCH('2013'!O$6,DataEx!$7:$7,0))</f>
        <v>976049.14999999991</v>
      </c>
      <c r="P45" s="91">
        <f>+INDEX(DataEx!$1:$1048576,MATCH('2013'!$A45,DataEx!$D:$D,0),MATCH('2013'!P$6,DataEx!$7:$7,0))</f>
        <v>1095627.2599999998</v>
      </c>
      <c r="Q45" s="91">
        <f>+INDEX(DataEx!$1:$1048576,MATCH('2013'!$A45,DataEx!$D:$D,0),MATCH('2013'!Q$6,DataEx!$7:$7,0))</f>
        <v>977725.46</v>
      </c>
      <c r="R45" s="91">
        <f>+INDEX(DataEx!$1:$1048576,MATCH('2013'!$A45,DataEx!$D:$D,0),MATCH('2013'!R$6,DataEx!$7:$7,0))</f>
        <v>1939799.67</v>
      </c>
      <c r="S45" s="126">
        <f t="shared" si="3"/>
        <v>13086355.520000001</v>
      </c>
      <c r="T45" s="127">
        <f t="shared" si="4"/>
        <v>3.9333800781484827E-3</v>
      </c>
    </row>
    <row r="46" spans="1:20">
      <c r="A46" s="72">
        <v>423</v>
      </c>
      <c r="B46" s="380" t="str">
        <f>+VLOOKUP($A46,Master!$D$22:$G$218,4,FALSE)</f>
        <v>Prava iz oblasti penzijskog i invalidskog osiguranja</v>
      </c>
      <c r="C46" s="381"/>
      <c r="D46" s="381"/>
      <c r="E46" s="381"/>
      <c r="F46" s="381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>
        <f>+INDEX(DataEx!$1:$1048576,MATCH('2013'!$A46,DataEx!$D:$D,0),MATCH('2013'!J$6,DataEx!$7:$7,0))</f>
        <v>31901739.649999991</v>
      </c>
      <c r="K46" s="91">
        <f>+INDEX(DataEx!$1:$1048576,MATCH('2013'!$A46,DataEx!$D:$D,0),MATCH('2013'!K$6,DataEx!$7:$7,0))</f>
        <v>31873820.949999992</v>
      </c>
      <c r="L46" s="91">
        <f>+INDEX(DataEx!$1:$1048576,MATCH('2013'!$A46,DataEx!$D:$D,0),MATCH('2013'!L$6,DataEx!$7:$7,0))</f>
        <v>31986440.059999999</v>
      </c>
      <c r="M46" s="91">
        <f>+INDEX(DataEx!$1:$1048576,MATCH('2013'!$A46,DataEx!$D:$D,0),MATCH('2013'!M$6,DataEx!$7:$7,0))</f>
        <v>31784804.799999997</v>
      </c>
      <c r="N46" s="91">
        <f>+INDEX(DataEx!$1:$1048576,MATCH('2013'!$A46,DataEx!$D:$D,0),MATCH('2013'!N$6,DataEx!$7:$7,0))</f>
        <v>31691801.060000014</v>
      </c>
      <c r="O46" s="91">
        <f>+INDEX(DataEx!$1:$1048576,MATCH('2013'!$A46,DataEx!$D:$D,0),MATCH('2013'!O$6,DataEx!$7:$7,0))</f>
        <v>31830341.049999997</v>
      </c>
      <c r="P46" s="91">
        <f>+INDEX(DataEx!$1:$1048576,MATCH('2013'!$A46,DataEx!$D:$D,0),MATCH('2013'!P$6,DataEx!$7:$7,0))</f>
        <v>31877312.889999993</v>
      </c>
      <c r="Q46" s="91">
        <f>+INDEX(DataEx!$1:$1048576,MATCH('2013'!$A46,DataEx!$D:$D,0),MATCH('2013'!Q$6,DataEx!$7:$7,0))</f>
        <v>32168831.480000004</v>
      </c>
      <c r="R46" s="91">
        <f>+INDEX(DataEx!$1:$1048576,MATCH('2013'!$A46,DataEx!$D:$D,0),MATCH('2013'!R$6,DataEx!$7:$7,0))</f>
        <v>32148029.950000003</v>
      </c>
      <c r="S46" s="126">
        <f t="shared" si="3"/>
        <v>383189899.51999998</v>
      </c>
      <c r="T46" s="127">
        <f t="shared" si="4"/>
        <v>0.11517580388337842</v>
      </c>
    </row>
    <row r="47" spans="1:20">
      <c r="A47" s="72">
        <v>424</v>
      </c>
      <c r="B47" s="380" t="str">
        <f>+VLOOKUP($A47,Master!$D$22:$G$218,4,FALSE)</f>
        <v>Ostala prava iz oblasti zdravstvene zaštite</v>
      </c>
      <c r="C47" s="381"/>
      <c r="D47" s="381"/>
      <c r="E47" s="381"/>
      <c r="F47" s="381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>
        <f>+INDEX(DataEx!$1:$1048576,MATCH('2013'!$A47,DataEx!$D:$D,0),MATCH('2013'!J$6,DataEx!$7:$7,0))</f>
        <v>1544704.7100000004</v>
      </c>
      <c r="K47" s="91">
        <f>+INDEX(DataEx!$1:$1048576,MATCH('2013'!$A47,DataEx!$D:$D,0),MATCH('2013'!K$6,DataEx!$7:$7,0))</f>
        <v>1166317.4599999997</v>
      </c>
      <c r="L47" s="91">
        <f>+INDEX(DataEx!$1:$1048576,MATCH('2013'!$A47,DataEx!$D:$D,0),MATCH('2013'!L$6,DataEx!$7:$7,0))</f>
        <v>678250.89000000025</v>
      </c>
      <c r="M47" s="91">
        <f>+INDEX(DataEx!$1:$1048576,MATCH('2013'!$A47,DataEx!$D:$D,0),MATCH('2013'!M$6,DataEx!$7:$7,0))</f>
        <v>1306714.3699999999</v>
      </c>
      <c r="N47" s="91">
        <f>+INDEX(DataEx!$1:$1048576,MATCH('2013'!$A47,DataEx!$D:$D,0),MATCH('2013'!N$6,DataEx!$7:$7,0))</f>
        <v>1105331.22</v>
      </c>
      <c r="O47" s="91">
        <f>+INDEX(DataEx!$1:$1048576,MATCH('2013'!$A47,DataEx!$D:$D,0),MATCH('2013'!O$6,DataEx!$7:$7,0))</f>
        <v>1786629.0099999988</v>
      </c>
      <c r="P47" s="91">
        <f>+INDEX(DataEx!$1:$1048576,MATCH('2013'!$A47,DataEx!$D:$D,0),MATCH('2013'!P$6,DataEx!$7:$7,0))</f>
        <v>1261101.8699999999</v>
      </c>
      <c r="Q47" s="91">
        <f>+INDEX(DataEx!$1:$1048576,MATCH('2013'!$A47,DataEx!$D:$D,0),MATCH('2013'!Q$6,DataEx!$7:$7,0))</f>
        <v>1076426.2</v>
      </c>
      <c r="R47" s="91">
        <f>+INDEX(DataEx!$1:$1048576,MATCH('2013'!$A47,DataEx!$D:$D,0),MATCH('2013'!R$6,DataEx!$7:$7,0))</f>
        <v>2021633.8499999987</v>
      </c>
      <c r="S47" s="126">
        <f t="shared" si="3"/>
        <v>14792096.09</v>
      </c>
      <c r="T47" s="127">
        <f t="shared" si="4"/>
        <v>4.4460763721070034E-3</v>
      </c>
    </row>
    <row r="48" spans="1:20">
      <c r="A48" s="72">
        <v>425</v>
      </c>
      <c r="B48" s="380" t="str">
        <f>+VLOOKUP($A48,Master!$D$22:$G$218,4,FALSE)</f>
        <v>Ostala prava iz zdravstvenog osiguranja</v>
      </c>
      <c r="C48" s="381"/>
      <c r="D48" s="381"/>
      <c r="E48" s="381"/>
      <c r="F48" s="381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>
        <f>+INDEX(DataEx!$1:$1048576,MATCH('2013'!$A48,DataEx!$D:$D,0),MATCH('2013'!J$6,DataEx!$7:$7,0))</f>
        <v>505586.33999999991</v>
      </c>
      <c r="K48" s="91">
        <f>+INDEX(DataEx!$1:$1048576,MATCH('2013'!$A48,DataEx!$D:$D,0),MATCH('2013'!K$6,DataEx!$7:$7,0))</f>
        <v>569999.48</v>
      </c>
      <c r="L48" s="91">
        <f>+INDEX(DataEx!$1:$1048576,MATCH('2013'!$A48,DataEx!$D:$D,0),MATCH('2013'!L$6,DataEx!$7:$7,0))</f>
        <v>860418.68</v>
      </c>
      <c r="M48" s="91">
        <f>+INDEX(DataEx!$1:$1048576,MATCH('2013'!$A48,DataEx!$D:$D,0),MATCH('2013'!M$6,DataEx!$7:$7,0))</f>
        <v>568338.07999999984</v>
      </c>
      <c r="N48" s="91">
        <f>+INDEX(DataEx!$1:$1048576,MATCH('2013'!$A48,DataEx!$D:$D,0),MATCH('2013'!N$6,DataEx!$7:$7,0))</f>
        <v>637853.68000000005</v>
      </c>
      <c r="O48" s="91">
        <f>+INDEX(DataEx!$1:$1048576,MATCH('2013'!$A48,DataEx!$D:$D,0),MATCH('2013'!O$6,DataEx!$7:$7,0))</f>
        <v>721453.06999999983</v>
      </c>
      <c r="P48" s="91">
        <f>+INDEX(DataEx!$1:$1048576,MATCH('2013'!$A48,DataEx!$D:$D,0),MATCH('2013'!P$6,DataEx!$7:$7,0))</f>
        <v>561941.62</v>
      </c>
      <c r="Q48" s="91">
        <f>+INDEX(DataEx!$1:$1048576,MATCH('2013'!$A48,DataEx!$D:$D,0),MATCH('2013'!Q$6,DataEx!$7:$7,0))</f>
        <v>443816.17000000004</v>
      </c>
      <c r="R48" s="91">
        <f>+INDEX(DataEx!$1:$1048576,MATCH('2013'!$A48,DataEx!$D:$D,0),MATCH('2013'!R$6,DataEx!$7:$7,0))</f>
        <v>1363707.3099999996</v>
      </c>
      <c r="S48" s="126">
        <f t="shared" si="3"/>
        <v>7862525.3599999994</v>
      </c>
      <c r="T48" s="127">
        <f t="shared" si="4"/>
        <v>2.3632477787796811E-3</v>
      </c>
    </row>
    <row r="49" spans="1:20">
      <c r="A49" s="72">
        <v>43</v>
      </c>
      <c r="B49" s="374" t="str">
        <f>+VLOOKUP($A49,Master!$D$22:$G$218,4,FALSE)</f>
        <v xml:space="preserve">Transferi institucijama, pojedincima, nevladinom i javnom sektoru </v>
      </c>
      <c r="C49" s="375"/>
      <c r="D49" s="375"/>
      <c r="E49" s="375"/>
      <c r="F49" s="375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>
        <f>+INDEX(DataEx!$1:$1048576,MATCH('2013'!$A49,DataEx!$D:$D,0),MATCH('2013'!J$6,DataEx!$7:$7,0))</f>
        <v>5884665.6099999966</v>
      </c>
      <c r="K49" s="85">
        <f>+INDEX(DataEx!$1:$1048576,MATCH('2013'!$A49,DataEx!$D:$D,0),MATCH('2013'!K$6,DataEx!$7:$7,0))</f>
        <v>7415737.6300000092</v>
      </c>
      <c r="L49" s="85">
        <f>+INDEX(DataEx!$1:$1048576,MATCH('2013'!$A49,DataEx!$D:$D,0),MATCH('2013'!L$6,DataEx!$7:$7,0))</f>
        <v>7060820.3000000007</v>
      </c>
      <c r="M49" s="85">
        <f>+INDEX(DataEx!$1:$1048576,MATCH('2013'!$A49,DataEx!$D:$D,0),MATCH('2013'!M$6,DataEx!$7:$7,0))</f>
        <v>5861351.5200000033</v>
      </c>
      <c r="N49" s="85">
        <f>+INDEX(DataEx!$1:$1048576,MATCH('2013'!$A49,DataEx!$D:$D,0),MATCH('2013'!N$6,DataEx!$7:$7,0))</f>
        <v>9038041.9699999969</v>
      </c>
      <c r="O49" s="85">
        <f>+INDEX(DataEx!$1:$1048576,MATCH('2013'!$A49,DataEx!$D:$D,0),MATCH('2013'!O$6,DataEx!$7:$7,0))</f>
        <v>8245712.2599999988</v>
      </c>
      <c r="P49" s="85">
        <f>+INDEX(DataEx!$1:$1048576,MATCH('2013'!$A49,DataEx!$D:$D,0),MATCH('2013'!P$6,DataEx!$7:$7,0))</f>
        <v>7298462.0700000059</v>
      </c>
      <c r="Q49" s="85">
        <f>+INDEX(DataEx!$1:$1048576,MATCH('2013'!$A49,DataEx!$D:$D,0),MATCH('2013'!Q$6,DataEx!$7:$7,0))</f>
        <v>4753269.4800000023</v>
      </c>
      <c r="R49" s="86">
        <f>+INDEX(DataEx!$1:$1048576,MATCH('2013'!$A49,DataEx!$D:$D,0),MATCH('2013'!R$6,DataEx!$7:$7,0))</f>
        <v>17851748.629999999</v>
      </c>
      <c r="S49" s="128">
        <f t="shared" si="3"/>
        <v>94307026.210000023</v>
      </c>
      <c r="T49" s="129">
        <f t="shared" si="4"/>
        <v>2.8345965196874066E-2</v>
      </c>
    </row>
    <row r="50" spans="1:20">
      <c r="A50" s="72">
        <v>44</v>
      </c>
      <c r="B50" s="374" t="str">
        <f>+VLOOKUP($A50,Master!$D$22:$G$218,4,FALSE)</f>
        <v>Kapitalni budžet</v>
      </c>
      <c r="C50" s="375"/>
      <c r="D50" s="375"/>
      <c r="E50" s="375"/>
      <c r="F50" s="375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>
        <f>+INDEX(DataEx!$1:$1048576,MATCH('2013'!$A50,DataEx!$D:$D,0),MATCH('2013'!J$6,DataEx!$7:$7,0))+1286143.71416667</f>
        <v>5483816.384166671</v>
      </c>
      <c r="K50" s="85">
        <f>+INDEX(DataEx!$1:$1048576,MATCH('2013'!$A50,DataEx!$D:$D,0),MATCH('2013'!K$6,DataEx!$7:$7,0))+1286143.71416667</f>
        <v>5523061.1541666696</v>
      </c>
      <c r="L50" s="85">
        <f>+INDEX(DataEx!$1:$1048576,MATCH('2013'!$A50,DataEx!$D:$D,0),MATCH('2013'!L$6,DataEx!$7:$7,0))+1286143.71416667</f>
        <v>5992299.134166671</v>
      </c>
      <c r="M50" s="85">
        <f>+INDEX(DataEx!$1:$1048576,MATCH('2013'!$A50,DataEx!$D:$D,0),MATCH('2013'!M$6,DataEx!$7:$7,0))+1286143.71416667</f>
        <v>5810667.2841666704</v>
      </c>
      <c r="N50" s="85">
        <f>+INDEX(DataEx!$1:$1048576,MATCH('2013'!$A50,DataEx!$D:$D,0),MATCH('2013'!N$6,DataEx!$7:$7,0))+1286143.71416667</f>
        <v>5502461.2041666703</v>
      </c>
      <c r="O50" s="85">
        <f>+INDEX(DataEx!$1:$1048576,MATCH('2013'!$A50,DataEx!$D:$D,0),MATCH('2013'!O$6,DataEx!$7:$7,0))+1286143.71416667</f>
        <v>5227500.2841666695</v>
      </c>
      <c r="P50" s="85">
        <f>+INDEX(DataEx!$1:$1048576,MATCH('2013'!$A50,DataEx!$D:$D,0),MATCH('2013'!P$6,DataEx!$7:$7,0))+1286143.71416667</f>
        <v>7261464.3841666682</v>
      </c>
      <c r="Q50" s="85">
        <f>+INDEX(DataEx!$1:$1048576,MATCH('2013'!$A50,DataEx!$D:$D,0),MATCH('2013'!Q$6,DataEx!$7:$7,0))+1286143.71416667</f>
        <v>7331989.9841666706</v>
      </c>
      <c r="R50" s="85">
        <f>+INDEX(DataEx!$1:$1048576,MATCH('2013'!$A50,DataEx!$D:$D,0),MATCH('2013'!R$6,DataEx!$7:$7,0))+1286143.71416667</f>
        <v>18659152.394166671</v>
      </c>
      <c r="S50" s="128">
        <f t="shared" si="3"/>
        <v>77219227.430000037</v>
      </c>
      <c r="T50" s="129">
        <f t="shared" si="4"/>
        <v>2.3209866976254896E-2</v>
      </c>
    </row>
    <row r="51" spans="1:20">
      <c r="A51" s="72">
        <v>451</v>
      </c>
      <c r="B51" s="364" t="str">
        <f>+VLOOKUP($A51,Master!$D$22:$G$218,4,FALSE)</f>
        <v>Pozajmice i krediti</v>
      </c>
      <c r="C51" s="365"/>
      <c r="D51" s="365"/>
      <c r="E51" s="365"/>
      <c r="F51" s="365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>
        <f>+INDEX(DataEx!$1:$1048576,MATCH('2013'!$A51,DataEx!$D:$D,0),MATCH('2013'!J$6,DataEx!$7:$7,0))</f>
        <v>220833.34</v>
      </c>
      <c r="K51" s="91">
        <f>+INDEX(DataEx!$1:$1048576,MATCH('2013'!$A51,DataEx!$D:$D,0),MATCH('2013'!K$6,DataEx!$7:$7,0))</f>
        <v>331814</v>
      </c>
      <c r="L51" s="91">
        <f>+INDEX(DataEx!$1:$1048576,MATCH('2013'!$A51,DataEx!$D:$D,0),MATCH('2013'!L$6,DataEx!$7:$7,0))</f>
        <v>6656</v>
      </c>
      <c r="M51" s="91">
        <f>+INDEX(DataEx!$1:$1048576,MATCH('2013'!$A51,DataEx!$D:$D,0),MATCH('2013'!M$6,DataEx!$7:$7,0))</f>
        <v>27500</v>
      </c>
      <c r="N51" s="91">
        <f>+INDEX(DataEx!$1:$1048576,MATCH('2013'!$A51,DataEx!$D:$D,0),MATCH('2013'!N$6,DataEx!$7:$7,0))</f>
        <v>40000</v>
      </c>
      <c r="O51" s="91">
        <f>+INDEX(DataEx!$1:$1048576,MATCH('2013'!$A51,DataEx!$D:$D,0),MATCH('2013'!O$6,DataEx!$7:$7,0))</f>
        <v>17507.28</v>
      </c>
      <c r="P51" s="91">
        <f>+INDEX(DataEx!$1:$1048576,MATCH('2013'!$A51,DataEx!$D:$D,0),MATCH('2013'!P$6,DataEx!$7:$7,0))</f>
        <v>533513.18999999994</v>
      </c>
      <c r="Q51" s="91">
        <f>+INDEX(DataEx!$1:$1048576,MATCH('2013'!$A51,DataEx!$D:$D,0),MATCH('2013'!Q$6,DataEx!$7:$7,0))</f>
        <v>69960</v>
      </c>
      <c r="R51" s="91">
        <f>+INDEX(DataEx!$1:$1048576,MATCH('2013'!$A51,DataEx!$D:$D,0),MATCH('2013'!R$6,DataEx!$7:$7,0))</f>
        <v>828836.4</v>
      </c>
      <c r="S51" s="126">
        <f t="shared" si="3"/>
        <v>2752781.98</v>
      </c>
      <c r="T51" s="127">
        <f t="shared" si="4"/>
        <v>8.2740666666666668E-4</v>
      </c>
    </row>
    <row r="52" spans="1:20">
      <c r="A52" s="72">
        <v>47</v>
      </c>
      <c r="B52" s="364" t="str">
        <f>+VLOOKUP($A52,Master!$D$22:$G$218,4,FALSE)</f>
        <v>Rezerve</v>
      </c>
      <c r="C52" s="365"/>
      <c r="D52" s="365"/>
      <c r="E52" s="365"/>
      <c r="F52" s="365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>
        <f>+INDEX(DataEx!$1:$1048576,MATCH('2013'!$A52,DataEx!$D:$D,0),MATCH('2013'!J$6,DataEx!$7:$7,0))</f>
        <v>795860</v>
      </c>
      <c r="K52" s="91">
        <f>+INDEX(DataEx!$1:$1048576,MATCH('2013'!$A52,DataEx!$D:$D,0),MATCH('2013'!K$6,DataEx!$7:$7,0))</f>
        <v>1010265.09</v>
      </c>
      <c r="L52" s="91">
        <f>+INDEX(DataEx!$1:$1048576,MATCH('2013'!$A52,DataEx!$D:$D,0),MATCH('2013'!L$6,DataEx!$7:$7,0))</f>
        <v>3303845.5</v>
      </c>
      <c r="M52" s="91">
        <f>+INDEX(DataEx!$1:$1048576,MATCH('2013'!$A52,DataEx!$D:$D,0),MATCH('2013'!M$6,DataEx!$7:$7,0))</f>
        <v>2217610</v>
      </c>
      <c r="N52" s="91">
        <f>+INDEX(DataEx!$1:$1048576,MATCH('2013'!$A52,DataEx!$D:$D,0),MATCH('2013'!N$6,DataEx!$7:$7,0))</f>
        <v>1221150.82</v>
      </c>
      <c r="O52" s="91">
        <f>+INDEX(DataEx!$1:$1048576,MATCH('2013'!$A52,DataEx!$D:$D,0),MATCH('2013'!O$6,DataEx!$7:$7,0))</f>
        <v>2522421.1</v>
      </c>
      <c r="P52" s="91">
        <f>+INDEX(DataEx!$1:$1048576,MATCH('2013'!$A52,DataEx!$D:$D,0),MATCH('2013'!P$6,DataEx!$7:$7,0))</f>
        <v>283431.86</v>
      </c>
      <c r="Q52" s="91">
        <f>+INDEX(DataEx!$1:$1048576,MATCH('2013'!$A52,DataEx!$D:$D,0),MATCH('2013'!Q$6,DataEx!$7:$7,0))</f>
        <v>862021</v>
      </c>
      <c r="R52" s="91">
        <f>+INDEX(DataEx!$1:$1048576,MATCH('2013'!$A52,DataEx!$D:$D,0),MATCH('2013'!R$6,DataEx!$7:$7,0))</f>
        <v>1306027.21</v>
      </c>
      <c r="S52" s="126">
        <f t="shared" si="3"/>
        <v>14126844.789999999</v>
      </c>
      <c r="T52" s="127">
        <f t="shared" si="4"/>
        <v>4.2461210670273518E-3</v>
      </c>
    </row>
    <row r="53" spans="1:20" ht="13.5" thickBot="1">
      <c r="A53" s="72">
        <v>462</v>
      </c>
      <c r="B53" s="368" t="str">
        <f>+VLOOKUP($A53,Master!$D$22:$G$218,4,FALSE)</f>
        <v>Otplata garancija</v>
      </c>
      <c r="C53" s="369"/>
      <c r="D53" s="369"/>
      <c r="E53" s="369"/>
      <c r="F53" s="369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>
        <f>+INDEX(DataEx!$1:$1048576,MATCH('2013'!$A53,DataEx!$D:$D,0),MATCH('2013'!J$6,DataEx!$7:$7,0))</f>
        <v>145520.37</v>
      </c>
      <c r="K53" s="99">
        <f>+INDEX(DataEx!$1:$1048576,MATCH('2013'!$A53,DataEx!$D:$D,0),MATCH('2013'!K$6,DataEx!$7:$7,0))</f>
        <v>0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60056480</v>
      </c>
      <c r="N53" s="99">
        <f>+INDEX(DataEx!$1:$1048576,MATCH('2013'!$A53,DataEx!$D:$D,0),MATCH('2013'!N$6,DataEx!$7:$7,0))</f>
        <v>42900294.009999998</v>
      </c>
      <c r="O53" s="99">
        <f>+INDEX(DataEx!$1:$1048576,MATCH('2013'!$A53,DataEx!$D:$D,0),MATCH('2013'!O$6,DataEx!$7:$7,0))</f>
        <v>0</v>
      </c>
      <c r="P53" s="99">
        <f>+INDEX(DataEx!$1:$1048576,MATCH('2013'!$A53,DataEx!$D:$D,0),MATCH('2013'!P$6,DataEx!$7:$7,0))</f>
        <v>0</v>
      </c>
      <c r="Q53" s="99">
        <f>+INDEX(DataEx!$1:$1048576,MATCH('2013'!$A53,DataEx!$D:$D,0),MATCH('2013'!Q$6,DataEx!$7:$7,0))</f>
        <v>3552750.0900000008</v>
      </c>
      <c r="R53" s="99">
        <f>+INDEX(DataEx!$1:$1048576,MATCH('2013'!$A53,DataEx!$D:$D,0),MATCH('2013'!R$6,DataEx!$7:$7,0))</f>
        <v>575548.03</v>
      </c>
      <c r="S53" s="136">
        <f t="shared" si="3"/>
        <v>107230592.5</v>
      </c>
      <c r="T53" s="137">
        <f t="shared" si="4"/>
        <v>3.2230415539525097E-2</v>
      </c>
    </row>
    <row r="54" spans="1:20" ht="13.5" thickBot="1">
      <c r="A54" s="71">
        <v>4630</v>
      </c>
      <c r="B54" s="368" t="str">
        <f>+VLOOKUP($A54,Master!$D$22:$G$218,4,FALSE)</f>
        <v>Otplata obaveza iz prethodnih godina</v>
      </c>
      <c r="C54" s="369"/>
      <c r="D54" s="369"/>
      <c r="E54" s="369"/>
      <c r="F54" s="369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>
        <f>+INDEX(DataEx!$1:$1048576,MATCH('2013'!$A54,DataEx!$D:$D,0),MATCH('2013'!J$6,DataEx!$7:$7,0))</f>
        <v>2468111.1500000008</v>
      </c>
      <c r="K54" s="99">
        <f>+INDEX(DataEx!$1:$1048576,MATCH('2013'!$A54,DataEx!$D:$D,0),MATCH('2013'!K$6,DataEx!$7:$7,0))</f>
        <v>1102492.0999999994</v>
      </c>
      <c r="L54" s="99">
        <f>+INDEX(DataEx!$1:$1048576,MATCH('2013'!$A54,DataEx!$D:$D,0),MATCH('2013'!L$6,DataEx!$7:$7,0))</f>
        <v>6182153.1799999997</v>
      </c>
      <c r="M54" s="99">
        <f>+INDEX(DataEx!$1:$1048576,MATCH('2013'!$A54,DataEx!$D:$D,0),MATCH('2013'!M$6,DataEx!$7:$7,0))</f>
        <v>15345385.480000004</v>
      </c>
      <c r="N54" s="99">
        <f>+INDEX(DataEx!$1:$1048576,MATCH('2013'!$A54,DataEx!$D:$D,0),MATCH('2013'!N$6,DataEx!$7:$7,0))</f>
        <v>6244697.2600000184</v>
      </c>
      <c r="O54" s="99">
        <f>+INDEX(DataEx!$1:$1048576,MATCH('2013'!$A54,DataEx!$D:$D,0),MATCH('2013'!O$6,DataEx!$7:$7,0))</f>
        <v>5189842.1999999974</v>
      </c>
      <c r="P54" s="99">
        <f>+INDEX(DataEx!$1:$1048576,MATCH('2013'!$A54,DataEx!$D:$D,0),MATCH('2013'!P$6,DataEx!$7:$7,0))</f>
        <v>2777987.4700000011</v>
      </c>
      <c r="Q54" s="99">
        <f>+INDEX(DataEx!$1:$1048576,MATCH('2013'!$A54,DataEx!$D:$D,0),MATCH('2013'!Q$6,DataEx!$7:$7,0))</f>
        <v>2751258.04</v>
      </c>
      <c r="R54" s="99">
        <f>+INDEX(DataEx!$1:$1048576,MATCH('2013'!$A54,DataEx!$D:$D,0),MATCH('2013'!R$6,DataEx!$7:$7,0))</f>
        <v>7480893.1499999966</v>
      </c>
      <c r="S54" s="136">
        <f>+SUM(G54:R54)</f>
        <v>60543190.100000016</v>
      </c>
      <c r="T54" s="137">
        <f>+S54/$T$7</f>
        <v>1.8197532341448757E-2</v>
      </c>
    </row>
    <row r="55" spans="1:20" ht="13.5" thickBot="1">
      <c r="A55" s="71">
        <v>1005</v>
      </c>
      <c r="B55" s="368" t="str">
        <f>+VLOOKUP($A55,Master!$D$22:$G$220,4,FALSE)</f>
        <v>Neto povećanje obaveza</v>
      </c>
      <c r="C55" s="369"/>
      <c r="D55" s="369"/>
      <c r="E55" s="369"/>
      <c r="F55" s="369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>
        <f>+INDEX(DataEx!$1:$1048576,MATCH('2013'!$A55,DataEx!$D:$D,0),MATCH('2013'!J$6,DataEx!$7:$7,0))</f>
        <v>0</v>
      </c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>
        <f>+INDEX(DataEx!$1:$1048576,MATCH('2013'!$A55,DataEx!$D:$D,0),MATCH('2013'!N$6,DataEx!$7:$7,0))</f>
        <v>0</v>
      </c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>
        <f>+INDEX(DataEx!$1:$1048576,MATCH('2013'!$A55,DataEx!$D:$D,0),MATCH('2013'!R$6,DataEx!$7:$7,0))</f>
        <v>14438105.227299999</v>
      </c>
      <c r="S55" s="136">
        <f>+SUM(G55:R55)</f>
        <v>14438105.227299999</v>
      </c>
      <c r="T55" s="137">
        <f>+S55/$T$7</f>
        <v>4.339676954403366E-3</v>
      </c>
    </row>
    <row r="56" spans="1:20" ht="13.5" thickBot="1">
      <c r="A56" s="71">
        <v>1000</v>
      </c>
      <c r="B56" s="376" t="str">
        <f>+VLOOKUP($A56,Master!$D$22:$G$218,4,FALSE)</f>
        <v>Suficit / deficit</v>
      </c>
      <c r="C56" s="377"/>
      <c r="D56" s="377"/>
      <c r="E56" s="377"/>
      <c r="F56" s="377"/>
      <c r="G56" s="97">
        <f>+G10-G30-G55</f>
        <v>-29576499.354166672</v>
      </c>
      <c r="H56" s="97">
        <f t="shared" ref="H56:R56" si="9">+H10-H30-H55</f>
        <v>-26848761.504166663</v>
      </c>
      <c r="I56" s="97">
        <f t="shared" si="9"/>
        <v>-15093921.994166657</v>
      </c>
      <c r="J56" s="97">
        <f t="shared" si="9"/>
        <v>-18119092.994166628</v>
      </c>
      <c r="K56" s="97">
        <f t="shared" si="9"/>
        <v>-8552502.9141666591</v>
      </c>
      <c r="L56" s="97">
        <f t="shared" si="9"/>
        <v>-2425421.8541666865</v>
      </c>
      <c r="M56" s="97">
        <f t="shared" si="9"/>
        <v>-58865763.804166719</v>
      </c>
      <c r="N56" s="97">
        <f t="shared" si="9"/>
        <v>-24959799.994166628</v>
      </c>
      <c r="O56" s="97">
        <f t="shared" si="9"/>
        <v>-8636124.9641666412</v>
      </c>
      <c r="P56" s="97">
        <f t="shared" si="9"/>
        <v>15853485.795833364</v>
      </c>
      <c r="Q56" s="97">
        <f t="shared" si="9"/>
        <v>-8825440.8641666919</v>
      </c>
      <c r="R56" s="97">
        <f t="shared" si="9"/>
        <v>-29741466.941466641</v>
      </c>
      <c r="S56" s="114">
        <f>+SUM(G56:R56)</f>
        <v>-215791311.3872999</v>
      </c>
      <c r="T56" s="115">
        <f t="shared" si="4"/>
        <v>-6.4860628610550017E-2</v>
      </c>
    </row>
    <row r="57" spans="1:20" ht="13.5" thickBot="1">
      <c r="A57" s="71">
        <v>1001</v>
      </c>
      <c r="B57" s="378" t="str">
        <f>+VLOOKUP($A57,Master!$D$22:$G$218,4,FALSE)</f>
        <v>Primarni bilans</v>
      </c>
      <c r="C57" s="379"/>
      <c r="D57" s="379"/>
      <c r="E57" s="379"/>
      <c r="F57" s="379"/>
      <c r="G57" s="98">
        <f>+G56+G38</f>
        <v>-29022708.84416667</v>
      </c>
      <c r="H57" s="98">
        <f t="shared" ref="H57:R57" si="10">+H56+H38</f>
        <v>-25065000.714166664</v>
      </c>
      <c r="I57" s="98">
        <f t="shared" si="10"/>
        <v>-12957019.374166656</v>
      </c>
      <c r="J57" s="98">
        <f t="shared" si="10"/>
        <v>6708379.1358333714</v>
      </c>
      <c r="K57" s="98">
        <f t="shared" si="10"/>
        <v>-7427086.9841666594</v>
      </c>
      <c r="L57" s="98">
        <f t="shared" si="10"/>
        <v>1368524.5958333132</v>
      </c>
      <c r="M57" s="98">
        <f t="shared" si="10"/>
        <v>-53126548.614166722</v>
      </c>
      <c r="N57" s="98">
        <f t="shared" si="10"/>
        <v>-22856219.904166628</v>
      </c>
      <c r="O57" s="98">
        <f t="shared" si="10"/>
        <v>10064193.655833356</v>
      </c>
      <c r="P57" s="98">
        <f t="shared" si="10"/>
        <v>16650874.085833363</v>
      </c>
      <c r="Q57" s="98">
        <f t="shared" si="10"/>
        <v>-8076322.0841666916</v>
      </c>
      <c r="R57" s="98">
        <f t="shared" si="10"/>
        <v>-24129600.80146664</v>
      </c>
      <c r="S57" s="114">
        <f t="shared" si="3"/>
        <v>-147868535.8472999</v>
      </c>
      <c r="T57" s="115">
        <f t="shared" si="4"/>
        <v>-4.4445006266095551E-2</v>
      </c>
    </row>
    <row r="58" spans="1:20">
      <c r="A58" s="71">
        <v>46</v>
      </c>
      <c r="B58" s="366" t="str">
        <f>+VLOOKUP($A58,Master!$D$22:$G$218,4,FALSE)</f>
        <v>Otplata dugova</v>
      </c>
      <c r="C58" s="367"/>
      <c r="D58" s="367"/>
      <c r="E58" s="367"/>
      <c r="F58" s="367"/>
      <c r="G58" s="87">
        <f t="shared" ref="G58:R58" si="11">+SUM(G59:G60)</f>
        <v>13535535.23</v>
      </c>
      <c r="H58" s="87">
        <f t="shared" si="11"/>
        <v>1235188.6600000001</v>
      </c>
      <c r="I58" s="87">
        <f t="shared" si="11"/>
        <v>5069298.5799999991</v>
      </c>
      <c r="J58" s="87">
        <f t="shared" si="11"/>
        <v>5426716.3900000006</v>
      </c>
      <c r="K58" s="87">
        <f t="shared" si="11"/>
        <v>4462597.3999999994</v>
      </c>
      <c r="L58" s="87">
        <f t="shared" si="11"/>
        <v>12284472.710000001</v>
      </c>
      <c r="M58" s="87">
        <f t="shared" si="11"/>
        <v>19258533.780000001</v>
      </c>
      <c r="N58" s="87">
        <f t="shared" si="11"/>
        <v>10735160.850000001</v>
      </c>
      <c r="O58" s="87">
        <f t="shared" si="11"/>
        <v>19194056.120000001</v>
      </c>
      <c r="P58" s="87">
        <f t="shared" si="11"/>
        <v>11227719.770000001</v>
      </c>
      <c r="Q58" s="87">
        <f t="shared" si="11"/>
        <v>7409763.3200000003</v>
      </c>
      <c r="R58" s="87">
        <f t="shared" si="11"/>
        <v>64186408.939999998</v>
      </c>
      <c r="S58" s="110">
        <f t="shared" si="3"/>
        <v>174025451.75</v>
      </c>
      <c r="T58" s="111">
        <f t="shared" si="4"/>
        <v>5.2307018860835587E-2</v>
      </c>
    </row>
    <row r="59" spans="1:20">
      <c r="A59" s="71">
        <v>4611</v>
      </c>
      <c r="B59" s="362" t="str">
        <f>+VLOOKUP($A59,Master!$D$22:$G$218,4,FALSE)</f>
        <v>Otplata hartija od vrijednosti i kredita rezidentima</v>
      </c>
      <c r="C59" s="363"/>
      <c r="D59" s="363"/>
      <c r="E59" s="363"/>
      <c r="F59" s="363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>
        <f>+INDEX(DataEx!$1:$1048576,MATCH('2013'!$A59,DataEx!$D:$D,0),MATCH('2013'!J$6,DataEx!$7:$7,0))</f>
        <v>3128301.99</v>
      </c>
      <c r="K59" s="100">
        <f>+INDEX(DataEx!$1:$1048576,MATCH('2013'!$A59,DataEx!$D:$D,0),MATCH('2013'!K$6,DataEx!$7:$7,0))</f>
        <v>1945669.64</v>
      </c>
      <c r="L59" s="100">
        <f>+INDEX(DataEx!$1:$1048576,MATCH('2013'!$A59,DataEx!$D:$D,0),MATCH('2013'!L$6,DataEx!$7:$7,0))</f>
        <v>989736.54</v>
      </c>
      <c r="M59" s="100">
        <f>+INDEX(DataEx!$1:$1048576,MATCH('2013'!$A59,DataEx!$D:$D,0),MATCH('2013'!M$6,DataEx!$7:$7,0))</f>
        <v>4774307.7200000007</v>
      </c>
      <c r="N59" s="100">
        <f>+INDEX(DataEx!$1:$1048576,MATCH('2013'!$A59,DataEx!$D:$D,0),MATCH('2013'!N$6,DataEx!$7:$7,0))</f>
        <v>9944955.370000001</v>
      </c>
      <c r="O59" s="100">
        <f>+INDEX(DataEx!$1:$1048576,MATCH('2013'!$A59,DataEx!$D:$D,0),MATCH('2013'!O$6,DataEx!$7:$7,0))</f>
        <v>12179630.32</v>
      </c>
      <c r="P59" s="100">
        <f>+INDEX(DataEx!$1:$1048576,MATCH('2013'!$A59,DataEx!$D:$D,0),MATCH('2013'!P$6,DataEx!$7:$7,0))</f>
        <v>7710797.4800000004</v>
      </c>
      <c r="Q59" s="100">
        <f>+INDEX(DataEx!$1:$1048576,MATCH('2013'!$A59,DataEx!$D:$D,0),MATCH('2013'!Q$6,DataEx!$7:$7,0))</f>
        <v>4899072.42</v>
      </c>
      <c r="R59" s="100">
        <f>+INDEX(DataEx!$1:$1048576,MATCH('2013'!$A59,DataEx!$D:$D,0),MATCH('2013'!R$6,DataEx!$7:$7,0))</f>
        <v>48820983.07</v>
      </c>
      <c r="S59" s="108">
        <f t="shared" si="3"/>
        <v>107621020.41999999</v>
      </c>
      <c r="T59" s="109">
        <f t="shared" si="4"/>
        <v>3.2347766883077847E-2</v>
      </c>
    </row>
    <row r="60" spans="1:20" ht="13.5" thickBot="1">
      <c r="A60" s="71">
        <v>4612</v>
      </c>
      <c r="B60" s="364" t="str">
        <f>+VLOOKUP($A60,Master!$D$22:$G$218,4,FALSE)</f>
        <v>Otplata hartija od vrijednosti i kredita nerezidentima</v>
      </c>
      <c r="C60" s="365"/>
      <c r="D60" s="365"/>
      <c r="E60" s="365"/>
      <c r="F60" s="365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>
        <f>+INDEX(DataEx!$1:$1048576,MATCH('2013'!$A60,DataEx!$D:$D,0),MATCH('2013'!J$6,DataEx!$7:$7,0))</f>
        <v>2298414.4</v>
      </c>
      <c r="K60" s="100">
        <f>+INDEX(DataEx!$1:$1048576,MATCH('2013'!$A60,DataEx!$D:$D,0),MATCH('2013'!K$6,DataEx!$7:$7,0))</f>
        <v>2516927.7599999998</v>
      </c>
      <c r="L60" s="100">
        <f>+INDEX(DataEx!$1:$1048576,MATCH('2013'!$A60,DataEx!$D:$D,0),MATCH('2013'!L$6,DataEx!$7:$7,0))</f>
        <v>11294736.17</v>
      </c>
      <c r="M60" s="100">
        <f>+INDEX(DataEx!$1:$1048576,MATCH('2013'!$A60,DataEx!$D:$D,0),MATCH('2013'!M$6,DataEx!$7:$7,0))</f>
        <v>14484226.060000002</v>
      </c>
      <c r="N60" s="100">
        <f>+INDEX(DataEx!$1:$1048576,MATCH('2013'!$A60,DataEx!$D:$D,0),MATCH('2013'!N$6,DataEx!$7:$7,0))</f>
        <v>790205.48</v>
      </c>
      <c r="O60" s="100">
        <f>+INDEX(DataEx!$1:$1048576,MATCH('2013'!$A60,DataEx!$D:$D,0),MATCH('2013'!O$6,DataEx!$7:$7,0))</f>
        <v>7014425.7999999998</v>
      </c>
      <c r="P60" s="100">
        <f>+INDEX(DataEx!$1:$1048576,MATCH('2013'!$A60,DataEx!$D:$D,0),MATCH('2013'!P$6,DataEx!$7:$7,0))</f>
        <v>3516922.290000001</v>
      </c>
      <c r="Q60" s="100">
        <f>+INDEX(DataEx!$1:$1048576,MATCH('2013'!$A60,DataEx!$D:$D,0),MATCH('2013'!Q$6,DataEx!$7:$7,0))</f>
        <v>2510690.9000000004</v>
      </c>
      <c r="R60" s="100">
        <f>+INDEX(DataEx!$1:$1048576,MATCH('2013'!$A60,DataEx!$D:$D,0),MATCH('2013'!R$6,DataEx!$7:$7,0))</f>
        <v>15365425.870000001</v>
      </c>
      <c r="S60" s="108">
        <f t="shared" si="3"/>
        <v>66404431.329999998</v>
      </c>
      <c r="T60" s="109">
        <f t="shared" si="4"/>
        <v>1.995925197775774E-2</v>
      </c>
    </row>
    <row r="61" spans="1:20" ht="13.5" thickBot="1">
      <c r="A61" s="71">
        <v>1002</v>
      </c>
      <c r="B61" s="370" t="str">
        <f>+VLOOKUP($A61,Master!$D$22:$G$218,4,FALSE)</f>
        <v>Nedostajuća sredstva</v>
      </c>
      <c r="C61" s="371"/>
      <c r="D61" s="371"/>
      <c r="E61" s="371"/>
      <c r="F61" s="371"/>
      <c r="G61" s="79">
        <f t="shared" ref="G61:R61" si="12">+G56-G58</f>
        <v>-43112034.584166676</v>
      </c>
      <c r="H61" s="79">
        <f t="shared" si="12"/>
        <v>-28083950.164166663</v>
      </c>
      <c r="I61" s="79">
        <f t="shared" si="12"/>
        <v>-20163220.574166656</v>
      </c>
      <c r="J61" s="79">
        <f t="shared" si="12"/>
        <v>-23545809.384166628</v>
      </c>
      <c r="K61" s="79">
        <f t="shared" si="12"/>
        <v>-13015100.314166658</v>
      </c>
      <c r="L61" s="79">
        <f t="shared" si="12"/>
        <v>-14709894.564166687</v>
      </c>
      <c r="M61" s="79">
        <f t="shared" si="12"/>
        <v>-78124297.584166721</v>
      </c>
      <c r="N61" s="79">
        <f t="shared" si="12"/>
        <v>-35694960.844166629</v>
      </c>
      <c r="O61" s="79">
        <f t="shared" si="12"/>
        <v>-27830181.084166642</v>
      </c>
      <c r="P61" s="79">
        <f t="shared" si="12"/>
        <v>4625766.0258333627</v>
      </c>
      <c r="Q61" s="79">
        <f t="shared" si="12"/>
        <v>-16235204.184166692</v>
      </c>
      <c r="R61" s="79">
        <f t="shared" si="12"/>
        <v>-93927875.881466642</v>
      </c>
      <c r="S61" s="118">
        <f t="shared" si="3"/>
        <v>-389816763.1372999</v>
      </c>
      <c r="T61" s="119">
        <f t="shared" si="4"/>
        <v>-0.1171676474713856</v>
      </c>
    </row>
    <row r="62" spans="1:20" ht="13.5" thickBot="1">
      <c r="A62" s="71">
        <v>1003</v>
      </c>
      <c r="B62" s="372" t="str">
        <f>+VLOOKUP($A62,Master!$D$22:$G$218,4,FALSE)</f>
        <v>Finansiranje</v>
      </c>
      <c r="C62" s="373"/>
      <c r="D62" s="373"/>
      <c r="E62" s="373"/>
      <c r="F62" s="373"/>
      <c r="G62" s="97">
        <f>+SUM(G63:G66)</f>
        <v>43112034.584166676</v>
      </c>
      <c r="H62" s="97">
        <f t="shared" ref="H62:R62" si="13">+SUM(H63:H66)</f>
        <v>28083950.164166663</v>
      </c>
      <c r="I62" s="97">
        <f t="shared" si="13"/>
        <v>20163220.574166656</v>
      </c>
      <c r="J62" s="97">
        <f t="shared" si="13"/>
        <v>23545809.384166628</v>
      </c>
      <c r="K62" s="97">
        <f t="shared" si="13"/>
        <v>13015100.314166658</v>
      </c>
      <c r="L62" s="97">
        <f t="shared" si="13"/>
        <v>14709894.564166687</v>
      </c>
      <c r="M62" s="97">
        <f t="shared" si="13"/>
        <v>78124297.584166721</v>
      </c>
      <c r="N62" s="97">
        <f t="shared" si="13"/>
        <v>35694960.844166629</v>
      </c>
      <c r="O62" s="97">
        <f t="shared" si="13"/>
        <v>27830181.084166642</v>
      </c>
      <c r="P62" s="97">
        <f t="shared" si="13"/>
        <v>-4625766.0258333627</v>
      </c>
      <c r="Q62" s="97">
        <f t="shared" si="13"/>
        <v>16235204.184166692</v>
      </c>
      <c r="R62" s="97">
        <f t="shared" si="13"/>
        <v>93927875.881466642</v>
      </c>
      <c r="S62" s="120">
        <f t="shared" si="3"/>
        <v>389816763.1372999</v>
      </c>
      <c r="T62" s="121">
        <f t="shared" si="4"/>
        <v>0.1171676474713856</v>
      </c>
    </row>
    <row r="63" spans="1:20">
      <c r="A63" s="71">
        <v>7511</v>
      </c>
      <c r="B63" s="362" t="str">
        <f>+VLOOKUP($A63,Master!$D$22:$G$218,4,FALSE)</f>
        <v>Pozajmice i krediti od domaćih izvora</v>
      </c>
      <c r="C63" s="363"/>
      <c r="D63" s="363"/>
      <c r="E63" s="363"/>
      <c r="F63" s="363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>
        <f>+INDEX(DataEx!$1:$1048576,MATCH('2013'!$A63,DataEx!$D:$D,0),MATCH('2013'!J$6,DataEx!$7:$7,0))</f>
        <v>14499142</v>
      </c>
      <c r="K63" s="100">
        <f>+INDEX(DataEx!$1:$1048576,MATCH('2013'!$A63,DataEx!$D:$D,0),MATCH('2013'!K$6,DataEx!$7:$7,0))</f>
        <v>4400000</v>
      </c>
      <c r="L63" s="100">
        <f>+INDEX(DataEx!$1:$1048576,MATCH('2013'!$A63,DataEx!$D:$D,0),MATCH('2013'!L$6,DataEx!$7:$7,0))</f>
        <v>7801000</v>
      </c>
      <c r="M63" s="100">
        <f>+INDEX(DataEx!$1:$1048576,MATCH('2013'!$A63,DataEx!$D:$D,0),MATCH('2013'!M$6,DataEx!$7:$7,0))</f>
        <v>11000000</v>
      </c>
      <c r="N63" s="100">
        <f>+INDEX(DataEx!$1:$1048576,MATCH('2013'!$A63,DataEx!$D:$D,0),MATCH('2013'!N$6,DataEx!$7:$7,0))</f>
        <v>44678500</v>
      </c>
      <c r="O63" s="100">
        <f>+INDEX(DataEx!$1:$1048576,MATCH('2013'!$A63,DataEx!$D:$D,0),MATCH('2013'!O$6,DataEx!$7:$7,0))</f>
        <v>16000000</v>
      </c>
      <c r="P63" s="100">
        <f>+INDEX(DataEx!$1:$1048576,MATCH('2013'!$A63,DataEx!$D:$D,0),MATCH('2013'!P$6,DataEx!$7:$7,0))</f>
        <v>0</v>
      </c>
      <c r="Q63" s="100">
        <f>+INDEX(DataEx!$1:$1048576,MATCH('2013'!$A63,DataEx!$D:$D,0),MATCH('2013'!Q$6,DataEx!$7:$7,0))</f>
        <v>0</v>
      </c>
      <c r="R63" s="100">
        <f>+INDEX(DataEx!$1:$1048576,MATCH('2013'!$A63,DataEx!$D:$D,0),MATCH('2013'!R$6,DataEx!$7:$7,0))</f>
        <v>20000000</v>
      </c>
      <c r="S63" s="108">
        <f t="shared" si="3"/>
        <v>145350142</v>
      </c>
      <c r="T63" s="109">
        <f t="shared" si="4"/>
        <v>4.3688049894800123E-2</v>
      </c>
    </row>
    <row r="64" spans="1:20">
      <c r="A64" s="71">
        <v>7512</v>
      </c>
      <c r="B64" s="364" t="str">
        <f>+VLOOKUP($A64,Master!$D$22:$G$218,4,FALSE)</f>
        <v>Pozajmice i krediti od inostranih izvora</v>
      </c>
      <c r="C64" s="365"/>
      <c r="D64" s="365"/>
      <c r="E64" s="365"/>
      <c r="F64" s="365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>
        <f>+INDEX(DataEx!$1:$1048576,MATCH('2013'!$A64,DataEx!$D:$D,0),MATCH('2013'!J$6,DataEx!$7:$7,0))</f>
        <v>772062.14000000025</v>
      </c>
      <c r="K64" s="100">
        <f>+INDEX(DataEx!$1:$1048576,MATCH('2013'!$A64,DataEx!$D:$D,0),MATCH('2013'!K$6,DataEx!$7:$7,0))</f>
        <v>1139143.8399999999</v>
      </c>
      <c r="L64" s="100">
        <f>+INDEX(DataEx!$1:$1048576,MATCH('2013'!$A64,DataEx!$D:$D,0),MATCH('2013'!L$6,DataEx!$7:$7,0))</f>
        <v>3391069.1199999996</v>
      </c>
      <c r="M64" s="100">
        <f>+INDEX(DataEx!$1:$1048576,MATCH('2013'!$A64,DataEx!$D:$D,0),MATCH('2013'!M$6,DataEx!$7:$7,0))</f>
        <v>59863883.469999999</v>
      </c>
      <c r="N64" s="100">
        <f>+INDEX(DataEx!$1:$1048576,MATCH('2013'!$A64,DataEx!$D:$D,0),MATCH('2013'!N$6,DataEx!$7:$7,0))</f>
        <v>650880.35000001104</v>
      </c>
      <c r="O64" s="100">
        <f>+INDEX(DataEx!$1:$1048576,MATCH('2013'!$A64,DataEx!$D:$D,0),MATCH('2013'!O$6,DataEx!$7:$7,0))</f>
        <v>107867.28</v>
      </c>
      <c r="P64" s="100">
        <f>+INDEX(DataEx!$1:$1048576,MATCH('2013'!$A64,DataEx!$D:$D,0),MATCH('2013'!P$6,DataEx!$7:$7,0))</f>
        <v>443723.68999999994</v>
      </c>
      <c r="Q64" s="100">
        <f>+INDEX(DataEx!$1:$1048576,MATCH('2013'!$A64,DataEx!$D:$D,0),MATCH('2013'!Q$6,DataEx!$7:$7,0))</f>
        <v>890239.71000000008</v>
      </c>
      <c r="R64" s="100">
        <f>+INDEX(DataEx!$1:$1048576,MATCH('2013'!$A64,DataEx!$D:$D,0),MATCH('2013'!R$6,DataEx!$7:$7,0))</f>
        <v>83544900.230000019</v>
      </c>
      <c r="S64" s="108">
        <f t="shared" si="3"/>
        <v>188517208.25000003</v>
      </c>
      <c r="T64" s="109">
        <f t="shared" si="4"/>
        <v>5.6662821836489338E-2</v>
      </c>
    </row>
    <row r="65" spans="1:20">
      <c r="A65" s="71">
        <v>72</v>
      </c>
      <c r="B65" s="364" t="str">
        <f>+VLOOKUP($A65,Master!$D$22:$G$218,4,FALSE)</f>
        <v>Primici od prodaje imovine</v>
      </c>
      <c r="C65" s="365"/>
      <c r="D65" s="365"/>
      <c r="E65" s="365"/>
      <c r="F65" s="365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>
        <f>+INDEX(DataEx!$1:$1048576,MATCH('2013'!$A65,DataEx!$D:$D,0),MATCH('2013'!J$6,DataEx!$7:$7,0))</f>
        <v>120350.93999999999</v>
      </c>
      <c r="K65" s="100">
        <f>+INDEX(DataEx!$1:$1048576,MATCH('2013'!$A65,DataEx!$D:$D,0),MATCH('2013'!K$6,DataEx!$7:$7,0))</f>
        <v>206183.41000000003</v>
      </c>
      <c r="L65" s="100">
        <f>+INDEX(DataEx!$1:$1048576,MATCH('2013'!$A65,DataEx!$D:$D,0),MATCH('2013'!L$6,DataEx!$7:$7,0))</f>
        <v>461491.11</v>
      </c>
      <c r="M65" s="100">
        <f>+INDEX(DataEx!$1:$1048576,MATCH('2013'!$A65,DataEx!$D:$D,0),MATCH('2013'!M$6,DataEx!$7:$7,0))</f>
        <v>435504.79999999993</v>
      </c>
      <c r="N65" s="100">
        <f>+INDEX(DataEx!$1:$1048576,MATCH('2013'!$A65,DataEx!$D:$D,0),MATCH('2013'!N$6,DataEx!$7:$7,0))</f>
        <v>828248.49</v>
      </c>
      <c r="O65" s="100">
        <f>+INDEX(DataEx!$1:$1048576,MATCH('2013'!$A65,DataEx!$D:$D,0),MATCH('2013'!O$6,DataEx!$7:$7,0))</f>
        <v>315288.5</v>
      </c>
      <c r="P65" s="100">
        <f>+INDEX(DataEx!$1:$1048576,MATCH('2013'!$A65,DataEx!$D:$D,0),MATCH('2013'!P$6,DataEx!$7:$7,0))</f>
        <v>261391.69</v>
      </c>
      <c r="Q65" s="100">
        <f>+INDEX(DataEx!$1:$1048576,MATCH('2013'!$A65,DataEx!$D:$D,0),MATCH('2013'!Q$6,DataEx!$7:$7,0))</f>
        <v>330347.20999999996</v>
      </c>
      <c r="R65" s="100">
        <f>+INDEX(DataEx!$1:$1048576,MATCH('2013'!$A65,DataEx!$D:$D,0),MATCH('2013'!R$6,DataEx!$7:$7,0))</f>
        <v>8932212.7300000004</v>
      </c>
      <c r="S65" s="108">
        <f t="shared" si="3"/>
        <v>11948846.35</v>
      </c>
      <c r="T65" s="109">
        <f t="shared" si="4"/>
        <v>3.5914777126540426E-3</v>
      </c>
    </row>
    <row r="66" spans="1:20" ht="13.5" thickBot="1">
      <c r="A66" s="71">
        <v>1004</v>
      </c>
      <c r="B66" s="102" t="str">
        <f>+VLOOKUP($A66,Master!$D$22:$G$218,4,FALSE)</f>
        <v>Povećanje / smanjenje depozita</v>
      </c>
      <c r="C66" s="103"/>
      <c r="D66" s="103"/>
      <c r="E66" s="103"/>
      <c r="F66" s="103"/>
      <c r="G66" s="101">
        <f>-G61-SUM(G63:G65)</f>
        <v>7785897.6141666695</v>
      </c>
      <c r="H66" s="101">
        <f t="shared" ref="H66:R66" si="14">-H61-SUM(H63:H65)</f>
        <v>22781263.274166662</v>
      </c>
      <c r="I66" s="101">
        <f t="shared" si="14"/>
        <v>-3950721.4558333419</v>
      </c>
      <c r="J66" s="101">
        <f t="shared" si="14"/>
        <v>8154254.304166628</v>
      </c>
      <c r="K66" s="101">
        <f t="shared" si="14"/>
        <v>7269773.0641666576</v>
      </c>
      <c r="L66" s="101">
        <f t="shared" si="14"/>
        <v>3056334.3341666888</v>
      </c>
      <c r="M66" s="101">
        <f t="shared" si="14"/>
        <v>6824909.3141667247</v>
      </c>
      <c r="N66" s="101">
        <f t="shared" si="14"/>
        <v>-10462667.995833382</v>
      </c>
      <c r="O66" s="101">
        <f t="shared" si="14"/>
        <v>11407025.304166643</v>
      </c>
      <c r="P66" s="101">
        <f t="shared" si="14"/>
        <v>-5330881.4058333626</v>
      </c>
      <c r="Q66" s="101">
        <f t="shared" si="14"/>
        <v>15014617.264166692</v>
      </c>
      <c r="R66" s="101">
        <f t="shared" si="14"/>
        <v>-18549237.078533381</v>
      </c>
      <c r="S66" s="112">
        <f t="shared" si="3"/>
        <v>44000566.537299901</v>
      </c>
      <c r="T66" s="113">
        <f t="shared" si="4"/>
        <v>1.3225298027442111E-2</v>
      </c>
    </row>
    <row r="101" spans="1:20" ht="13.5" thickBot="1">
      <c r="A101" s="170"/>
      <c r="B101" s="259"/>
      <c r="C101" s="259"/>
      <c r="D101" s="259"/>
      <c r="E101" s="259"/>
      <c r="F101" s="259"/>
      <c r="G101" s="260" t="str">
        <f t="shared" ref="G101:R101" si="15">+CONCATENATE(G6,"p")</f>
        <v>2013-01p</v>
      </c>
      <c r="H101" s="260" t="str">
        <f t="shared" si="15"/>
        <v>2013-02p</v>
      </c>
      <c r="I101" s="260" t="str">
        <f t="shared" si="15"/>
        <v>2013-03p</v>
      </c>
      <c r="J101" s="260" t="str">
        <f t="shared" si="15"/>
        <v>2013-04p</v>
      </c>
      <c r="K101" s="260" t="str">
        <f t="shared" si="15"/>
        <v>2013-05p</v>
      </c>
      <c r="L101" s="260" t="str">
        <f t="shared" si="15"/>
        <v>2013-06p</v>
      </c>
      <c r="M101" s="260" t="str">
        <f t="shared" si="15"/>
        <v>2013-07p</v>
      </c>
      <c r="N101" s="260" t="str">
        <f t="shared" si="15"/>
        <v>2013-08p</v>
      </c>
      <c r="O101" s="260" t="str">
        <f t="shared" si="15"/>
        <v>2013-09p</v>
      </c>
      <c r="P101" s="260" t="str">
        <f t="shared" si="15"/>
        <v>2013-10p</v>
      </c>
      <c r="Q101" s="260" t="str">
        <f t="shared" si="15"/>
        <v>2013-11p</v>
      </c>
      <c r="R101" s="260" t="str">
        <f t="shared" si="15"/>
        <v>2013-12p</v>
      </c>
      <c r="S101" s="259"/>
      <c r="T101" s="259"/>
    </row>
    <row r="102" spans="1:20" ht="15.75" customHeight="1" thickBot="1">
      <c r="A102" s="170"/>
      <c r="B102" s="407" t="str">
        <f>+Master!G245</f>
        <v>Plan ostvarenja budžeta</v>
      </c>
      <c r="C102" s="347"/>
      <c r="D102" s="347"/>
      <c r="E102" s="347"/>
      <c r="F102" s="347"/>
      <c r="G102" s="354">
        <v>2013</v>
      </c>
      <c r="H102" s="355"/>
      <c r="I102" s="355"/>
      <c r="J102" s="355"/>
      <c r="K102" s="355"/>
      <c r="L102" s="355"/>
      <c r="M102" s="355"/>
      <c r="N102" s="355"/>
      <c r="O102" s="355"/>
      <c r="P102" s="355"/>
      <c r="Q102" s="355"/>
      <c r="R102" s="358"/>
      <c r="S102" s="261" t="str">
        <f>+S7</f>
        <v>BDP</v>
      </c>
      <c r="T102" s="262">
        <v>3393200615</v>
      </c>
    </row>
    <row r="103" spans="1:20" ht="15.75" customHeight="1">
      <c r="A103" s="170"/>
      <c r="B103" s="348"/>
      <c r="C103" s="349"/>
      <c r="D103" s="349"/>
      <c r="E103" s="349"/>
      <c r="F103" s="350"/>
      <c r="G103" s="171" t="str">
        <f t="shared" ref="G103:R103" si="16">+G8</f>
        <v>Januar</v>
      </c>
      <c r="H103" s="171" t="str">
        <f t="shared" si="16"/>
        <v>Februar</v>
      </c>
      <c r="I103" s="171" t="str">
        <f t="shared" si="16"/>
        <v>Mart</v>
      </c>
      <c r="J103" s="171" t="str">
        <f t="shared" si="16"/>
        <v>April</v>
      </c>
      <c r="K103" s="171" t="str">
        <f t="shared" si="16"/>
        <v>Maj</v>
      </c>
      <c r="L103" s="171" t="str">
        <f t="shared" si="16"/>
        <v>Jun</v>
      </c>
      <c r="M103" s="171" t="str">
        <f t="shared" si="16"/>
        <v>Jul</v>
      </c>
      <c r="N103" s="171" t="str">
        <f t="shared" si="16"/>
        <v>Avgust</v>
      </c>
      <c r="O103" s="171" t="str">
        <f t="shared" si="16"/>
        <v>Septembar</v>
      </c>
      <c r="P103" s="171" t="str">
        <f t="shared" si="16"/>
        <v>Oktobar</v>
      </c>
      <c r="Q103" s="171" t="str">
        <f t="shared" si="16"/>
        <v>Novembar</v>
      </c>
      <c r="R103" s="171" t="str">
        <f t="shared" si="16"/>
        <v>Decembar</v>
      </c>
      <c r="S103" s="354" t="str">
        <f>+Master!G239</f>
        <v>Jan - Dec</v>
      </c>
      <c r="T103" s="358">
        <f>+T8</f>
        <v>0</v>
      </c>
    </row>
    <row r="104" spans="1:20" ht="13.5" thickBot="1">
      <c r="A104" s="170"/>
      <c r="B104" s="351"/>
      <c r="C104" s="352"/>
      <c r="D104" s="352"/>
      <c r="E104" s="352"/>
      <c r="F104" s="353"/>
      <c r="G104" s="163" t="s">
        <v>433</v>
      </c>
      <c r="H104" s="163" t="s">
        <v>433</v>
      </c>
      <c r="I104" s="163" t="s">
        <v>433</v>
      </c>
      <c r="J104" s="163" t="s">
        <v>433</v>
      </c>
      <c r="K104" s="163" t="s">
        <v>433</v>
      </c>
      <c r="L104" s="163" t="s">
        <v>433</v>
      </c>
      <c r="M104" s="163" t="s">
        <v>433</v>
      </c>
      <c r="N104" s="163" t="s">
        <v>433</v>
      </c>
      <c r="O104" s="163" t="s">
        <v>433</v>
      </c>
      <c r="P104" s="163" t="s">
        <v>433</v>
      </c>
      <c r="Q104" s="163" t="s">
        <v>433</v>
      </c>
      <c r="R104" s="163" t="s">
        <v>433</v>
      </c>
      <c r="S104" s="263" t="s">
        <v>433</v>
      </c>
      <c r="T104" s="264" t="str">
        <f>+T9</f>
        <v>% BDP</v>
      </c>
    </row>
    <row r="105" spans="1:20" ht="13.5" thickBot="1">
      <c r="A105" s="298" t="str">
        <f t="shared" ref="A105:A148" si="17">+CONCATENATE(A10,"p")</f>
        <v>7p</v>
      </c>
      <c r="B105" s="340" t="str">
        <f>+VLOOKUP(LEFT($A105,LEN(A105)-1)*1,Master!$D$22:$G$218,4,FALSE)</f>
        <v>Prihodi budžeta</v>
      </c>
      <c r="C105" s="341"/>
      <c r="D105" s="341"/>
      <c r="E105" s="341"/>
      <c r="F105" s="341"/>
      <c r="G105" s="177">
        <f>+G106+G115+SUM(G120:G124)</f>
        <v>56405250.354879163</v>
      </c>
      <c r="H105" s="177">
        <f t="shared" ref="H105:R105" si="18">+H106+H115+SUM(H120:H124)</f>
        <v>72068150.748850062</v>
      </c>
      <c r="I105" s="177">
        <f t="shared" si="18"/>
        <v>82943306.844960943</v>
      </c>
      <c r="J105" s="177">
        <f t="shared" si="18"/>
        <v>99956198.46386914</v>
      </c>
      <c r="K105" s="177">
        <f t="shared" si="18"/>
        <v>96466058.107237935</v>
      </c>
      <c r="L105" s="177">
        <f t="shared" si="18"/>
        <v>100951633.7918953</v>
      </c>
      <c r="M105" s="177">
        <f t="shared" si="18"/>
        <v>115591299.75791205</v>
      </c>
      <c r="N105" s="177">
        <f t="shared" si="18"/>
        <v>114897225.7493697</v>
      </c>
      <c r="O105" s="177">
        <f t="shared" si="18"/>
        <v>99189777.327771991</v>
      </c>
      <c r="P105" s="177">
        <f t="shared" si="18"/>
        <v>104871992.58523694</v>
      </c>
      <c r="Q105" s="177">
        <f t="shared" si="18"/>
        <v>96927456.149828702</v>
      </c>
      <c r="R105" s="177">
        <f t="shared" si="18"/>
        <v>121532471.11942177</v>
      </c>
      <c r="S105" s="265">
        <f>+SUM(G105:R105)</f>
        <v>1161800821.0012338</v>
      </c>
      <c r="T105" s="266">
        <f>+S105/$T$7</f>
        <v>0.34920373339381838</v>
      </c>
    </row>
    <row r="106" spans="1:20">
      <c r="A106" s="298" t="str">
        <f t="shared" si="17"/>
        <v>711p</v>
      </c>
      <c r="B106" s="342" t="str">
        <f>+VLOOKUP(LEFT($A106,LEN(A106)-1)*1,Master!$D$22:$G$218,4,FALSE)</f>
        <v>Porezi</v>
      </c>
      <c r="C106" s="343"/>
      <c r="D106" s="343"/>
      <c r="E106" s="343"/>
      <c r="F106" s="343"/>
      <c r="G106" s="183">
        <f>+SUM(G107:G114)</f>
        <v>41686253.110737316</v>
      </c>
      <c r="H106" s="183">
        <f t="shared" ref="H106:R106" si="19">+SUM(H107:H114)</f>
        <v>40855853.79586979</v>
      </c>
      <c r="I106" s="183">
        <f t="shared" si="19"/>
        <v>48871129.289274208</v>
      </c>
      <c r="J106" s="183">
        <f t="shared" si="19"/>
        <v>63044978.667560622</v>
      </c>
      <c r="K106" s="183">
        <f t="shared" si="19"/>
        <v>59903018.246625409</v>
      </c>
      <c r="L106" s="183">
        <f t="shared" si="19"/>
        <v>65474825.471494481</v>
      </c>
      <c r="M106" s="183">
        <f t="shared" si="19"/>
        <v>71410525.13479729</v>
      </c>
      <c r="N106" s="183">
        <f t="shared" si="19"/>
        <v>66453623.073847495</v>
      </c>
      <c r="O106" s="183">
        <f t="shared" si="19"/>
        <v>65790416.568190843</v>
      </c>
      <c r="P106" s="183">
        <f t="shared" si="19"/>
        <v>63302926.264795646</v>
      </c>
      <c r="Q106" s="183">
        <f t="shared" si="19"/>
        <v>56224451.677824281</v>
      </c>
      <c r="R106" s="267">
        <f t="shared" si="19"/>
        <v>57412527.94082702</v>
      </c>
      <c r="S106" s="268">
        <f t="shared" ref="S106:S160" si="20">+SUM(G106:R106)</f>
        <v>700430529.24184442</v>
      </c>
      <c r="T106" s="269">
        <f t="shared" ref="T106:T160" si="21">+S106/$T$7</f>
        <v>0.21052916418450388</v>
      </c>
    </row>
    <row r="107" spans="1:20">
      <c r="A107" s="298" t="str">
        <f t="shared" si="17"/>
        <v>7111p</v>
      </c>
      <c r="B107" s="324" t="str">
        <f>+VLOOKUP(LEFT($A107,LEN(A107)-1)*1,Master!$D$22:$G$218,4,FALSE)</f>
        <v>Porez na dohodak fizičkih lica</v>
      </c>
      <c r="C107" s="325"/>
      <c r="D107" s="325"/>
      <c r="E107" s="325"/>
      <c r="F107" s="325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>
        <f>+INDEX(DataEx!$1:$1048576,MATCH('2013'!$A107,DataEx!$D:$D,0),MATCH('2013'!J$101,DataEx!$222:$222,0))</f>
        <v>7408525.4606941696</v>
      </c>
      <c r="K107" s="189">
        <f>+INDEX(DataEx!$1:$1048576,MATCH('2013'!$A107,DataEx!$D:$D,0),MATCH('2013'!K$101,DataEx!$222:$222,0))</f>
        <v>7204484.0505127097</v>
      </c>
      <c r="L107" s="189">
        <f>+INDEX(DataEx!$1:$1048576,MATCH('2013'!$A107,DataEx!$D:$D,0),MATCH('2013'!L$101,DataEx!$222:$222,0))</f>
        <v>6466633.4408446904</v>
      </c>
      <c r="M107" s="189">
        <f>+INDEX(DataEx!$1:$1048576,MATCH('2013'!$A107,DataEx!$D:$D,0),MATCH('2013'!M$101,DataEx!$222:$222,0))</f>
        <v>8521641.6469569467</v>
      </c>
      <c r="N107" s="189">
        <f>+INDEX(DataEx!$1:$1048576,MATCH('2013'!$A107,DataEx!$D:$D,0),MATCH('2013'!N$101,DataEx!$222:$222,0))</f>
        <v>9664205.1361650527</v>
      </c>
      <c r="O107" s="189">
        <f>+INDEX(DataEx!$1:$1048576,MATCH('2013'!$A107,DataEx!$D:$D,0),MATCH('2013'!O$101,DataEx!$222:$222,0))</f>
        <v>6815248.5982489977</v>
      </c>
      <c r="P107" s="189">
        <f>+INDEX(DataEx!$1:$1048576,MATCH('2013'!$A107,DataEx!$D:$D,0),MATCH('2013'!P$101,DataEx!$222:$222,0))</f>
        <v>9471655.9367153402</v>
      </c>
      <c r="Q107" s="189">
        <f>+INDEX(DataEx!$1:$1048576,MATCH('2013'!$A107,DataEx!$D:$D,0),MATCH('2013'!Q$101,DataEx!$222:$222,0))</f>
        <v>8042875.0851052543</v>
      </c>
      <c r="R107" s="189">
        <f>+INDEX(DataEx!$1:$1048576,MATCH('2013'!$A107,DataEx!$D:$D,0),MATCH('2013'!R$101,DataEx!$222:$222,0))</f>
        <v>11726411.550236525</v>
      </c>
      <c r="S107" s="270">
        <f t="shared" si="20"/>
        <v>90882254.340598434</v>
      </c>
      <c r="T107" s="271">
        <f t="shared" si="21"/>
        <v>2.731657779999953E-2</v>
      </c>
    </row>
    <row r="108" spans="1:20">
      <c r="A108" s="298" t="str">
        <f t="shared" si="17"/>
        <v>7112p</v>
      </c>
      <c r="B108" s="324" t="str">
        <f>+VLOOKUP(LEFT($A108,LEN(A108)-1)*1,Master!$D$22:$G$218,4,FALSE)</f>
        <v>Porez na dobit pravnih lica</v>
      </c>
      <c r="C108" s="325"/>
      <c r="D108" s="325"/>
      <c r="E108" s="325"/>
      <c r="F108" s="325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>
        <f>+INDEX(DataEx!$1:$1048576,MATCH('2013'!$A108,DataEx!$D:$D,0),MATCH('2013'!J$101,DataEx!$222:$222,0))</f>
        <v>12488272.478114691</v>
      </c>
      <c r="K108" s="189">
        <f>+INDEX(DataEx!$1:$1048576,MATCH('2013'!$A108,DataEx!$D:$D,0),MATCH('2013'!K$101,DataEx!$222:$222,0))</f>
        <v>3690917.0906183273</v>
      </c>
      <c r="L108" s="189">
        <f>+INDEX(DataEx!$1:$1048576,MATCH('2013'!$A108,DataEx!$D:$D,0),MATCH('2013'!L$101,DataEx!$222:$222,0))</f>
        <v>4274773.0439898577</v>
      </c>
      <c r="M108" s="189">
        <f>+INDEX(DataEx!$1:$1048576,MATCH('2013'!$A108,DataEx!$D:$D,0),MATCH('2013'!M$101,DataEx!$222:$222,0))</f>
        <v>3994418.0701162638</v>
      </c>
      <c r="N108" s="189">
        <f>+INDEX(DataEx!$1:$1048576,MATCH('2013'!$A108,DataEx!$D:$D,0),MATCH('2013'!N$101,DataEx!$222:$222,0))</f>
        <v>3426415.4173260536</v>
      </c>
      <c r="O108" s="189">
        <f>+INDEX(DataEx!$1:$1048576,MATCH('2013'!$A108,DataEx!$D:$D,0),MATCH('2013'!O$101,DataEx!$222:$222,0))</f>
        <v>2644519.6751525379</v>
      </c>
      <c r="P108" s="189">
        <f>+INDEX(DataEx!$1:$1048576,MATCH('2013'!$A108,DataEx!$D:$D,0),MATCH('2013'!P$101,DataEx!$222:$222,0))</f>
        <v>1873134.4055505693</v>
      </c>
      <c r="Q108" s="189">
        <f>+INDEX(DataEx!$1:$1048576,MATCH('2013'!$A108,DataEx!$D:$D,0),MATCH('2013'!Q$101,DataEx!$222:$222,0))</f>
        <v>1099856.2789091328</v>
      </c>
      <c r="R108" s="189">
        <f>+INDEX(DataEx!$1:$1048576,MATCH('2013'!$A108,DataEx!$D:$D,0),MATCH('2013'!R$101,DataEx!$222:$222,0))</f>
        <v>2871073.2358503304</v>
      </c>
      <c r="S108" s="270">
        <f t="shared" si="20"/>
        <v>41932967.183892116</v>
      </c>
      <c r="T108" s="271">
        <f t="shared" si="21"/>
        <v>1.2603837446315635E-2</v>
      </c>
    </row>
    <row r="109" spans="1:20">
      <c r="A109" s="298" t="str">
        <f t="shared" si="17"/>
        <v>7113p</v>
      </c>
      <c r="B109" s="324" t="str">
        <f>+VLOOKUP(LEFT($A109,LEN(A109)-1)*1,Master!$D$22:$G$218,4,FALSE)</f>
        <v>Porez na promet nepokretnosti</v>
      </c>
      <c r="C109" s="325"/>
      <c r="D109" s="325"/>
      <c r="E109" s="325"/>
      <c r="F109" s="325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>
        <f>+INDEX(DataEx!$1:$1048576,MATCH('2013'!$A109,DataEx!$D:$D,0),MATCH('2013'!J$101,DataEx!$222:$222,0))</f>
        <v>103363.42634788297</v>
      </c>
      <c r="K109" s="189">
        <f>+INDEX(DataEx!$1:$1048576,MATCH('2013'!$A109,DataEx!$D:$D,0),MATCH('2013'!K$101,DataEx!$222:$222,0))</f>
        <v>100106.28093907743</v>
      </c>
      <c r="L109" s="189">
        <f>+INDEX(DataEx!$1:$1048576,MATCH('2013'!$A109,DataEx!$D:$D,0),MATCH('2013'!L$101,DataEx!$222:$222,0))</f>
        <v>133863.83595351625</v>
      </c>
      <c r="M109" s="189">
        <f>+INDEX(DataEx!$1:$1048576,MATCH('2013'!$A109,DataEx!$D:$D,0),MATCH('2013'!M$101,DataEx!$222:$222,0))</f>
        <v>122268.58842091225</v>
      </c>
      <c r="N109" s="189">
        <f>+INDEX(DataEx!$1:$1048576,MATCH('2013'!$A109,DataEx!$D:$D,0),MATCH('2013'!N$101,DataEx!$222:$222,0))</f>
        <v>96003.204992983359</v>
      </c>
      <c r="O109" s="189">
        <f>+INDEX(DataEx!$1:$1048576,MATCH('2013'!$A109,DataEx!$D:$D,0),MATCH('2013'!O$101,DataEx!$222:$222,0))</f>
        <v>170229.34291973972</v>
      </c>
      <c r="P109" s="189">
        <f>+INDEX(DataEx!$1:$1048576,MATCH('2013'!$A109,DataEx!$D:$D,0),MATCH('2013'!P$101,DataEx!$222:$222,0))</f>
        <v>136036.03036244924</v>
      </c>
      <c r="Q109" s="189">
        <f>+INDEX(DataEx!$1:$1048576,MATCH('2013'!$A109,DataEx!$D:$D,0),MATCH('2013'!Q$101,DataEx!$222:$222,0))</f>
        <v>147948.87120833801</v>
      </c>
      <c r="R109" s="189">
        <f>+INDEX(DataEx!$1:$1048576,MATCH('2013'!$A109,DataEx!$D:$D,0),MATCH('2013'!R$101,DataEx!$222:$222,0))</f>
        <v>140979.1375726462</v>
      </c>
      <c r="S109" s="270">
        <f t="shared" si="20"/>
        <v>1521889.0598464906</v>
      </c>
      <c r="T109" s="271">
        <f t="shared" si="21"/>
        <v>4.5743584606146396E-4</v>
      </c>
    </row>
    <row r="110" spans="1:20">
      <c r="A110" s="298" t="str">
        <f t="shared" si="17"/>
        <v>7114p</v>
      </c>
      <c r="B110" s="324" t="str">
        <f>+VLOOKUP(LEFT($A110,LEN(A110)-1)*1,Master!$D$22:$G$218,4,FALSE)</f>
        <v>Porez na dodatu vrijednost</v>
      </c>
      <c r="C110" s="325"/>
      <c r="D110" s="325"/>
      <c r="E110" s="325"/>
      <c r="F110" s="325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>
        <f>+INDEX(DataEx!$1:$1048576,MATCH('2013'!$A110,DataEx!$D:$D,0),MATCH('2013'!J$101,DataEx!$222:$222,0))</f>
        <v>29049120.919579607</v>
      </c>
      <c r="K110" s="189">
        <f>+INDEX(DataEx!$1:$1048576,MATCH('2013'!$A110,DataEx!$D:$D,0),MATCH('2013'!K$101,DataEx!$222:$222,0))</f>
        <v>32485582.306773975</v>
      </c>
      <c r="L110" s="189">
        <f>+INDEX(DataEx!$1:$1048576,MATCH('2013'!$A110,DataEx!$D:$D,0),MATCH('2013'!L$101,DataEx!$222:$222,0))</f>
        <v>39641428.685232304</v>
      </c>
      <c r="M110" s="189">
        <f>+INDEX(DataEx!$1:$1048576,MATCH('2013'!$A110,DataEx!$D:$D,0),MATCH('2013'!M$101,DataEx!$222:$222,0))</f>
        <v>39144860.544407874</v>
      </c>
      <c r="N110" s="189">
        <f>+INDEX(DataEx!$1:$1048576,MATCH('2013'!$A110,DataEx!$D:$D,0),MATCH('2013'!N$101,DataEx!$222:$222,0))</f>
        <v>33764783.498910055</v>
      </c>
      <c r="O110" s="189">
        <f>+INDEX(DataEx!$1:$1048576,MATCH('2013'!$A110,DataEx!$D:$D,0),MATCH('2013'!O$101,DataEx!$222:$222,0))</f>
        <v>35212221.435317017</v>
      </c>
      <c r="P110" s="189">
        <f>+INDEX(DataEx!$1:$1048576,MATCH('2013'!$A110,DataEx!$D:$D,0),MATCH('2013'!P$101,DataEx!$222:$222,0))</f>
        <v>35516823.320785411</v>
      </c>
      <c r="Q110" s="189">
        <f>+INDEX(DataEx!$1:$1048576,MATCH('2013'!$A110,DataEx!$D:$D,0),MATCH('2013'!Q$101,DataEx!$222:$222,0))</f>
        <v>31733799.92897122</v>
      </c>
      <c r="R110" s="189">
        <f>+INDEX(DataEx!$1:$1048576,MATCH('2013'!$A110,DataEx!$D:$D,0),MATCH('2013'!R$101,DataEx!$222:$222,0))</f>
        <v>27021193.241436299</v>
      </c>
      <c r="S110" s="270">
        <f t="shared" si="20"/>
        <v>373045631.00580907</v>
      </c>
      <c r="T110" s="271">
        <f t="shared" si="21"/>
        <v>0.11212673008891165</v>
      </c>
    </row>
    <row r="111" spans="1:20">
      <c r="A111" s="298" t="str">
        <f t="shared" si="17"/>
        <v>7115p</v>
      </c>
      <c r="B111" s="324" t="str">
        <f>+VLOOKUP(LEFT($A111,LEN(A111)-1)*1,Master!$D$22:$G$218,4,FALSE)</f>
        <v>Akcize</v>
      </c>
      <c r="C111" s="325"/>
      <c r="D111" s="325"/>
      <c r="E111" s="325"/>
      <c r="F111" s="325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>
        <f>+INDEX(DataEx!$1:$1048576,MATCH('2013'!$A111,DataEx!$D:$D,0),MATCH('2013'!J$101,DataEx!$222:$222,0))</f>
        <v>9976513.8396541588</v>
      </c>
      <c r="K111" s="189">
        <f>+INDEX(DataEx!$1:$1048576,MATCH('2013'!$A111,DataEx!$D:$D,0),MATCH('2013'!K$101,DataEx!$222:$222,0))</f>
        <v>12529410.486162774</v>
      </c>
      <c r="L111" s="189">
        <f>+INDEX(DataEx!$1:$1048576,MATCH('2013'!$A111,DataEx!$D:$D,0),MATCH('2013'!L$101,DataEx!$222:$222,0))</f>
        <v>12207544.038839269</v>
      </c>
      <c r="M111" s="189">
        <f>+INDEX(DataEx!$1:$1048576,MATCH('2013'!$A111,DataEx!$D:$D,0),MATCH('2013'!M$101,DataEx!$222:$222,0))</f>
        <v>16644425.593685796</v>
      </c>
      <c r="N111" s="189">
        <f>+INDEX(DataEx!$1:$1048576,MATCH('2013'!$A111,DataEx!$D:$D,0),MATCH('2013'!N$101,DataEx!$222:$222,0))</f>
        <v>16485948.596823877</v>
      </c>
      <c r="O111" s="189">
        <f>+INDEX(DataEx!$1:$1048576,MATCH('2013'!$A111,DataEx!$D:$D,0),MATCH('2013'!O$101,DataEx!$222:$222,0))</f>
        <v>18432656.2065273</v>
      </c>
      <c r="P111" s="189">
        <f>+INDEX(DataEx!$1:$1048576,MATCH('2013'!$A111,DataEx!$D:$D,0),MATCH('2013'!P$101,DataEx!$222:$222,0))</f>
        <v>13491210.566350998</v>
      </c>
      <c r="Q111" s="189">
        <f>+INDEX(DataEx!$1:$1048576,MATCH('2013'!$A111,DataEx!$D:$D,0),MATCH('2013'!Q$101,DataEx!$222:$222,0))</f>
        <v>12913955.490205286</v>
      </c>
      <c r="R111" s="189">
        <f>+INDEX(DataEx!$1:$1048576,MATCH('2013'!$A111,DataEx!$D:$D,0),MATCH('2013'!R$101,DataEx!$222:$222,0))</f>
        <v>13328622.385148553</v>
      </c>
      <c r="S111" s="270">
        <f t="shared" si="20"/>
        <v>157448789.82527599</v>
      </c>
      <c r="T111" s="271">
        <f t="shared" si="21"/>
        <v>4.7324553599421698E-2</v>
      </c>
    </row>
    <row r="112" spans="1:20">
      <c r="A112" s="298" t="str">
        <f t="shared" si="17"/>
        <v>7116p</v>
      </c>
      <c r="B112" s="324" t="str">
        <f>+VLOOKUP(LEFT($A112,LEN(A112)-1)*1,Master!$D$22:$G$218,4,FALSE)</f>
        <v>Porez na međunarodnu trgovinu i transakcije</v>
      </c>
      <c r="C112" s="325"/>
      <c r="D112" s="325"/>
      <c r="E112" s="325"/>
      <c r="F112" s="325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>
        <f>+INDEX(DataEx!$1:$1048576,MATCH('2013'!$A112,DataEx!$D:$D,0),MATCH('2013'!J$101,DataEx!$222:$222,0))</f>
        <v>3633160.2325686943</v>
      </c>
      <c r="K112" s="189">
        <f>+INDEX(DataEx!$1:$1048576,MATCH('2013'!$A112,DataEx!$D:$D,0),MATCH('2013'!K$101,DataEx!$222:$222,0))</f>
        <v>3488794.2206289498</v>
      </c>
      <c r="L112" s="189">
        <f>+INDEX(DataEx!$1:$1048576,MATCH('2013'!$A112,DataEx!$D:$D,0),MATCH('2013'!L$101,DataEx!$222:$222,0))</f>
        <v>2306819.3261174015</v>
      </c>
      <c r="M112" s="189">
        <f>+INDEX(DataEx!$1:$1048576,MATCH('2013'!$A112,DataEx!$D:$D,0),MATCH('2013'!M$101,DataEx!$222:$222,0))</f>
        <v>2530520.0301218135</v>
      </c>
      <c r="N112" s="189">
        <f>+INDEX(DataEx!$1:$1048576,MATCH('2013'!$A112,DataEx!$D:$D,0),MATCH('2013'!N$101,DataEx!$222:$222,0))</f>
        <v>2593024.591536134</v>
      </c>
      <c r="O112" s="189">
        <f>+INDEX(DataEx!$1:$1048576,MATCH('2013'!$A112,DataEx!$D:$D,0),MATCH('2013'!O$101,DataEx!$222:$222,0))</f>
        <v>2137547.6737522222</v>
      </c>
      <c r="P112" s="189">
        <f>+INDEX(DataEx!$1:$1048576,MATCH('2013'!$A112,DataEx!$D:$D,0),MATCH('2013'!P$101,DataEx!$222:$222,0))</f>
        <v>2432657.0001382544</v>
      </c>
      <c r="Q112" s="189">
        <f>+INDEX(DataEx!$1:$1048576,MATCH('2013'!$A112,DataEx!$D:$D,0),MATCH('2013'!Q$101,DataEx!$222:$222,0))</f>
        <v>1904518.5019257402</v>
      </c>
      <c r="R112" s="189">
        <f>+INDEX(DataEx!$1:$1048576,MATCH('2013'!$A112,DataEx!$D:$D,0),MATCH('2013'!R$101,DataEx!$222:$222,0))</f>
        <v>1992912.933800448</v>
      </c>
      <c r="S112" s="270">
        <f t="shared" si="20"/>
        <v>31189932.243369084</v>
      </c>
      <c r="T112" s="271">
        <f t="shared" si="21"/>
        <v>9.3747917773877622E-3</v>
      </c>
    </row>
    <row r="113" spans="1:20">
      <c r="A113" s="298" t="str">
        <f t="shared" si="17"/>
        <v>7117p</v>
      </c>
      <c r="B113" s="324" t="str">
        <f>+VLOOKUP(LEFT($A113,LEN(A113)-1)*1,Master!$D$22:$G$218,4,FALSE)</f>
        <v>Lokalni porezi</v>
      </c>
      <c r="C113" s="325"/>
      <c r="D113" s="325"/>
      <c r="E113" s="325"/>
      <c r="F113" s="325"/>
      <c r="G113" s="189">
        <f>+INDEX(DataEx!$1:$1048576,MATCH('2013'!$A113,DataEx!$D:$D,0),MATCH('2013'!G$101,DataEx!$222:$222,0))</f>
        <v>0</v>
      </c>
      <c r="H113" s="189">
        <f>+INDEX(DataEx!$1:$1048576,MATCH('2013'!$A113,DataEx!$D:$D,0),MATCH('2013'!H$101,DataEx!$222:$222,0))</f>
        <v>0</v>
      </c>
      <c r="I113" s="189">
        <f>+INDEX(DataEx!$1:$1048576,MATCH('2013'!$A113,DataEx!$D:$D,0),MATCH('2013'!I$101,DataEx!$222:$222,0))</f>
        <v>0</v>
      </c>
      <c r="J113" s="189">
        <f>+INDEX(DataEx!$1:$1048576,MATCH('2013'!$A113,DataEx!$D:$D,0),MATCH('2013'!J$101,DataEx!$222:$222,0))</f>
        <v>0</v>
      </c>
      <c r="K113" s="189">
        <f>+INDEX(DataEx!$1:$1048576,MATCH('2013'!$A113,DataEx!$D:$D,0),MATCH('2013'!K$101,DataEx!$222:$222,0))</f>
        <v>0</v>
      </c>
      <c r="L113" s="189">
        <f>+INDEX(DataEx!$1:$1048576,MATCH('2013'!$A113,DataEx!$D:$D,0),MATCH('2013'!L$101,DataEx!$222:$222,0))</f>
        <v>0</v>
      </c>
      <c r="M113" s="189">
        <f>+INDEX(DataEx!$1:$1048576,MATCH('2013'!$A113,DataEx!$D:$D,0),MATCH('2013'!M$101,DataEx!$222:$222,0))</f>
        <v>0</v>
      </c>
      <c r="N113" s="189">
        <f>+INDEX(DataEx!$1:$1048576,MATCH('2013'!$A113,DataEx!$D:$D,0),MATCH('2013'!N$101,DataEx!$222:$222,0))</f>
        <v>0</v>
      </c>
      <c r="O113" s="189">
        <f>+INDEX(DataEx!$1:$1048576,MATCH('2013'!$A113,DataEx!$D:$D,0),MATCH('2013'!O$101,DataEx!$222:$222,0))</f>
        <v>0</v>
      </c>
      <c r="P113" s="189">
        <f>+INDEX(DataEx!$1:$1048576,MATCH('2013'!$A113,DataEx!$D:$D,0),MATCH('2013'!P$101,DataEx!$222:$222,0))</f>
        <v>0</v>
      </c>
      <c r="Q113" s="189">
        <f>+INDEX(DataEx!$1:$1048576,MATCH('2013'!$A113,DataEx!$D:$D,0),MATCH('2013'!Q$101,DataEx!$222:$222,0))</f>
        <v>0</v>
      </c>
      <c r="R113" s="189">
        <f>+INDEX(DataEx!$1:$1048576,MATCH('2013'!$A113,DataEx!$D:$D,0),MATCH('2013'!R$101,DataEx!$222:$222,0))</f>
        <v>0</v>
      </c>
      <c r="S113" s="270">
        <f t="shared" si="20"/>
        <v>0</v>
      </c>
      <c r="T113" s="271">
        <f t="shared" si="21"/>
        <v>0</v>
      </c>
    </row>
    <row r="114" spans="1:20">
      <c r="A114" s="298" t="str">
        <f t="shared" si="17"/>
        <v>7118p</v>
      </c>
      <c r="B114" s="324" t="str">
        <f>+VLOOKUP(LEFT($A114,LEN(A114)-1)*1,Master!$D$22:$G$218,4,FALSE)</f>
        <v>Ostali republički porezi</v>
      </c>
      <c r="C114" s="325"/>
      <c r="D114" s="325"/>
      <c r="E114" s="325"/>
      <c r="F114" s="325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>
        <f>+INDEX(DataEx!$1:$1048576,MATCH('2013'!$A114,DataEx!$D:$D,0),MATCH('2013'!J$101,DataEx!$222:$222,0))</f>
        <v>386022.31060141494</v>
      </c>
      <c r="K114" s="189">
        <f>+INDEX(DataEx!$1:$1048576,MATCH('2013'!$A114,DataEx!$D:$D,0),MATCH('2013'!K$101,DataEx!$222:$222,0))</f>
        <v>403723.81098959706</v>
      </c>
      <c r="L114" s="189">
        <f>+INDEX(DataEx!$1:$1048576,MATCH('2013'!$A114,DataEx!$D:$D,0),MATCH('2013'!L$101,DataEx!$222:$222,0))</f>
        <v>443763.10051744088</v>
      </c>
      <c r="M114" s="189">
        <f>+INDEX(DataEx!$1:$1048576,MATCH('2013'!$A114,DataEx!$D:$D,0),MATCH('2013'!M$101,DataEx!$222:$222,0))</f>
        <v>452390.66108767391</v>
      </c>
      <c r="N114" s="189">
        <f>+INDEX(DataEx!$1:$1048576,MATCH('2013'!$A114,DataEx!$D:$D,0),MATCH('2013'!N$101,DataEx!$222:$222,0))</f>
        <v>423242.62809333584</v>
      </c>
      <c r="O114" s="189">
        <f>+INDEX(DataEx!$1:$1048576,MATCH('2013'!$A114,DataEx!$D:$D,0),MATCH('2013'!O$101,DataEx!$222:$222,0))</f>
        <v>377993.63627302414</v>
      </c>
      <c r="P114" s="189">
        <f>+INDEX(DataEx!$1:$1048576,MATCH('2013'!$A114,DataEx!$D:$D,0),MATCH('2013'!P$101,DataEx!$222:$222,0))</f>
        <v>381409.00489262829</v>
      </c>
      <c r="Q114" s="189">
        <f>+INDEX(DataEx!$1:$1048576,MATCH('2013'!$A114,DataEx!$D:$D,0),MATCH('2013'!Q$101,DataEx!$222:$222,0))</f>
        <v>381497.52149931074</v>
      </c>
      <c r="R114" s="189">
        <f>+INDEX(DataEx!$1:$1048576,MATCH('2013'!$A114,DataEx!$D:$D,0),MATCH('2013'!R$101,DataEx!$222:$222,0))</f>
        <v>331335.45678221656</v>
      </c>
      <c r="S114" s="270">
        <f t="shared" si="20"/>
        <v>4409065.5830532731</v>
      </c>
      <c r="T114" s="271">
        <f t="shared" si="21"/>
        <v>1.3252376264061537E-3</v>
      </c>
    </row>
    <row r="115" spans="1:20">
      <c r="A115" s="298" t="str">
        <f t="shared" si="17"/>
        <v>712p</v>
      </c>
      <c r="B115" s="344" t="str">
        <f>+VLOOKUP(LEFT($A115,LEN(A115)-1)*1,Master!$D$22:$G$218,4,FALSE)</f>
        <v>Doprinosi</v>
      </c>
      <c r="C115" s="345"/>
      <c r="D115" s="345"/>
      <c r="E115" s="345"/>
      <c r="F115" s="345"/>
      <c r="G115" s="195">
        <f>+SUM(G116:G119)</f>
        <v>10225366.011998521</v>
      </c>
      <c r="H115" s="195">
        <f t="shared" ref="H115:R115" si="22">+SUM(H116:H119)</f>
        <v>26328872.744704504</v>
      </c>
      <c r="I115" s="195">
        <f t="shared" si="22"/>
        <v>28215029.512952704</v>
      </c>
      <c r="J115" s="195">
        <f t="shared" si="22"/>
        <v>31078344.176256344</v>
      </c>
      <c r="K115" s="195">
        <f t="shared" si="22"/>
        <v>31062993.346150994</v>
      </c>
      <c r="L115" s="195">
        <f t="shared" si="22"/>
        <v>29533886.744876273</v>
      </c>
      <c r="M115" s="195">
        <f t="shared" si="22"/>
        <v>35614836.490956061</v>
      </c>
      <c r="N115" s="195">
        <f t="shared" si="22"/>
        <v>41423629.787263155</v>
      </c>
      <c r="O115" s="195">
        <f t="shared" si="22"/>
        <v>27897944.753825549</v>
      </c>
      <c r="P115" s="195">
        <f t="shared" si="22"/>
        <v>35782419.896350168</v>
      </c>
      <c r="Q115" s="195">
        <f t="shared" si="22"/>
        <v>35053926.847713381</v>
      </c>
      <c r="R115" s="272">
        <f t="shared" si="22"/>
        <v>52000480.125178605</v>
      </c>
      <c r="S115" s="273">
        <f t="shared" si="20"/>
        <v>384217730.43822622</v>
      </c>
      <c r="T115" s="274">
        <f t="shared" si="21"/>
        <v>0.11548474013772955</v>
      </c>
    </row>
    <row r="116" spans="1:20">
      <c r="A116" s="298" t="str">
        <f t="shared" si="17"/>
        <v>7121p</v>
      </c>
      <c r="B116" s="324" t="str">
        <f>+VLOOKUP(LEFT($A116,LEN(A116)-1)*1,Master!$D$22:$G$218,4,FALSE)</f>
        <v>Doprinosi za penzijsko i invalidsko osiguranje</v>
      </c>
      <c r="C116" s="325"/>
      <c r="D116" s="325"/>
      <c r="E116" s="325"/>
      <c r="F116" s="325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>
        <f>+INDEX(DataEx!$1:$1048576,MATCH('2013'!$A116,DataEx!$D:$D,0),MATCH('2013'!J$101,DataEx!$222:$222,0))</f>
        <v>18099107.195466701</v>
      </c>
      <c r="K116" s="189">
        <f>+INDEX(DataEx!$1:$1048576,MATCH('2013'!$A116,DataEx!$D:$D,0),MATCH('2013'!K$101,DataEx!$222:$222,0))</f>
        <v>18902345.114124902</v>
      </c>
      <c r="L116" s="189">
        <f>+INDEX(DataEx!$1:$1048576,MATCH('2013'!$A116,DataEx!$D:$D,0),MATCH('2013'!L$101,DataEx!$222:$222,0))</f>
        <v>16660130.6959597</v>
      </c>
      <c r="M116" s="189">
        <f>+INDEX(DataEx!$1:$1048576,MATCH('2013'!$A116,DataEx!$D:$D,0),MATCH('2013'!M$101,DataEx!$222:$222,0))</f>
        <v>20975423.912817873</v>
      </c>
      <c r="N116" s="189">
        <f>+INDEX(DataEx!$1:$1048576,MATCH('2013'!$A116,DataEx!$D:$D,0),MATCH('2013'!N$101,DataEx!$222:$222,0))</f>
        <v>24152995.284398187</v>
      </c>
      <c r="O116" s="189">
        <f>+INDEX(DataEx!$1:$1048576,MATCH('2013'!$A116,DataEx!$D:$D,0),MATCH('2013'!O$101,DataEx!$222:$222,0))</f>
        <v>16438117.212416081</v>
      </c>
      <c r="P116" s="189">
        <f>+INDEX(DataEx!$1:$1048576,MATCH('2013'!$A116,DataEx!$D:$D,0),MATCH('2013'!P$101,DataEx!$222:$222,0))</f>
        <v>21064902.89657861</v>
      </c>
      <c r="Q116" s="189">
        <f>+INDEX(DataEx!$1:$1048576,MATCH('2013'!$A116,DataEx!$D:$D,0),MATCH('2013'!Q$101,DataEx!$222:$222,0))</f>
        <v>21199343.745804995</v>
      </c>
      <c r="R116" s="189">
        <f>+INDEX(DataEx!$1:$1048576,MATCH('2013'!$A116,DataEx!$D:$D,0),MATCH('2013'!R$101,DataEx!$222:$222,0))</f>
        <v>31496085.4772765</v>
      </c>
      <c r="S116" s="270">
        <f t="shared" si="20"/>
        <v>226849483.25081638</v>
      </c>
      <c r="T116" s="271">
        <f t="shared" si="21"/>
        <v>6.8184395326364999E-2</v>
      </c>
    </row>
    <row r="117" spans="1:20">
      <c r="A117" s="298" t="str">
        <f t="shared" si="17"/>
        <v>7122p</v>
      </c>
      <c r="B117" s="324" t="str">
        <f>+VLOOKUP(LEFT($A117,LEN(A117)-1)*1,Master!$D$22:$G$218,4,FALSE)</f>
        <v>Doprinosi za zdravstveno osiguranje</v>
      </c>
      <c r="C117" s="325"/>
      <c r="D117" s="325"/>
      <c r="E117" s="325"/>
      <c r="F117" s="325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>
        <f>+INDEX(DataEx!$1:$1048576,MATCH('2013'!$A117,DataEx!$D:$D,0),MATCH('2013'!J$101,DataEx!$222:$222,0))</f>
        <v>11080649.937486099</v>
      </c>
      <c r="K117" s="189">
        <f>+INDEX(DataEx!$1:$1048576,MATCH('2013'!$A117,DataEx!$D:$D,0),MATCH('2013'!K$101,DataEx!$222:$222,0))</f>
        <v>10426593.073253199</v>
      </c>
      <c r="L117" s="189">
        <f>+INDEX(DataEx!$1:$1048576,MATCH('2013'!$A117,DataEx!$D:$D,0),MATCH('2013'!L$101,DataEx!$222:$222,0))</f>
        <v>10797558.1123464</v>
      </c>
      <c r="M117" s="189">
        <f>+INDEX(DataEx!$1:$1048576,MATCH('2013'!$A117,DataEx!$D:$D,0),MATCH('2013'!M$101,DataEx!$222:$222,0))</f>
        <v>12338418.275424777</v>
      </c>
      <c r="N117" s="189">
        <f>+INDEX(DataEx!$1:$1048576,MATCH('2013'!$A117,DataEx!$D:$D,0),MATCH('2013'!N$101,DataEx!$222:$222,0))</f>
        <v>14695618.751093065</v>
      </c>
      <c r="O117" s="189">
        <f>+INDEX(DataEx!$1:$1048576,MATCH('2013'!$A117,DataEx!$D:$D,0),MATCH('2013'!O$101,DataEx!$222:$222,0))</f>
        <v>9887757.094026586</v>
      </c>
      <c r="P117" s="189">
        <f>+INDEX(DataEx!$1:$1048576,MATCH('2013'!$A117,DataEx!$D:$D,0),MATCH('2013'!P$101,DataEx!$222:$222,0))</f>
        <v>12555740.885830941</v>
      </c>
      <c r="Q117" s="189">
        <f>+INDEX(DataEx!$1:$1048576,MATCH('2013'!$A117,DataEx!$D:$D,0),MATCH('2013'!Q$101,DataEx!$222:$222,0))</f>
        <v>11911787.04868594</v>
      </c>
      <c r="R117" s="189">
        <f>+INDEX(DataEx!$1:$1048576,MATCH('2013'!$A117,DataEx!$D:$D,0),MATCH('2013'!R$101,DataEx!$222:$222,0))</f>
        <v>17572653.898443229</v>
      </c>
      <c r="S117" s="270">
        <f t="shared" si="20"/>
        <v>133924915.28862786</v>
      </c>
      <c r="T117" s="271">
        <f t="shared" si="21"/>
        <v>4.0253957105088028E-2</v>
      </c>
    </row>
    <row r="118" spans="1:20">
      <c r="A118" s="298" t="str">
        <f t="shared" si="17"/>
        <v>7123p</v>
      </c>
      <c r="B118" s="324" t="str">
        <f>+VLOOKUP(LEFT($A118,LEN(A118)-1)*1,Master!$D$22:$G$218,4,FALSE)</f>
        <v>Doprinosi za osiguranje od nezaposlenosti</v>
      </c>
      <c r="C118" s="325"/>
      <c r="D118" s="325"/>
      <c r="E118" s="325"/>
      <c r="F118" s="325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>
        <f>+INDEX(DataEx!$1:$1048576,MATCH('2013'!$A118,DataEx!$D:$D,0),MATCH('2013'!J$101,DataEx!$222:$222,0))</f>
        <v>960420.42316401063</v>
      </c>
      <c r="K118" s="189">
        <f>+INDEX(DataEx!$1:$1048576,MATCH('2013'!$A118,DataEx!$D:$D,0),MATCH('2013'!K$101,DataEx!$222:$222,0))</f>
        <v>850902.03134404484</v>
      </c>
      <c r="L118" s="189">
        <f>+INDEX(DataEx!$1:$1048576,MATCH('2013'!$A118,DataEx!$D:$D,0),MATCH('2013'!L$101,DataEx!$222:$222,0))</f>
        <v>873102.0001937449</v>
      </c>
      <c r="M118" s="189">
        <f>+INDEX(DataEx!$1:$1048576,MATCH('2013'!$A118,DataEx!$D:$D,0),MATCH('2013'!M$101,DataEx!$222:$222,0))</f>
        <v>1044477.0015934415</v>
      </c>
      <c r="N118" s="189">
        <f>+INDEX(DataEx!$1:$1048576,MATCH('2013'!$A118,DataEx!$D:$D,0),MATCH('2013'!N$101,DataEx!$222:$222,0))</f>
        <v>1233245.0541489115</v>
      </c>
      <c r="O118" s="189">
        <f>+INDEX(DataEx!$1:$1048576,MATCH('2013'!$A118,DataEx!$D:$D,0),MATCH('2013'!O$101,DataEx!$222:$222,0))</f>
        <v>823964.48361802031</v>
      </c>
      <c r="P118" s="189">
        <f>+INDEX(DataEx!$1:$1048576,MATCH('2013'!$A118,DataEx!$D:$D,0),MATCH('2013'!P$101,DataEx!$222:$222,0))</f>
        <v>1104138.5296295469</v>
      </c>
      <c r="Q118" s="189">
        <f>+INDEX(DataEx!$1:$1048576,MATCH('2013'!$A118,DataEx!$D:$D,0),MATCH('2013'!Q$101,DataEx!$222:$222,0))</f>
        <v>947842.00635200134</v>
      </c>
      <c r="R118" s="189">
        <f>+INDEX(DataEx!$1:$1048576,MATCH('2013'!$A118,DataEx!$D:$D,0),MATCH('2013'!R$101,DataEx!$222:$222,0))</f>
        <v>1446638.2353968821</v>
      </c>
      <c r="S118" s="270">
        <f t="shared" si="20"/>
        <v>11220074.127307797</v>
      </c>
      <c r="T118" s="271">
        <f t="shared" si="21"/>
        <v>3.3724298549166806E-3</v>
      </c>
    </row>
    <row r="119" spans="1:20">
      <c r="A119" s="298" t="str">
        <f t="shared" si="17"/>
        <v>7124p</v>
      </c>
      <c r="B119" s="324" t="str">
        <f>+VLOOKUP(LEFT($A119,LEN(A119)-1)*1,Master!$D$22:$G$218,4,FALSE)</f>
        <v>Ostali doprinosi</v>
      </c>
      <c r="C119" s="325"/>
      <c r="D119" s="325"/>
      <c r="E119" s="325"/>
      <c r="F119" s="325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>
        <f>+INDEX(DataEx!$1:$1048576,MATCH('2013'!$A119,DataEx!$D:$D,0),MATCH('2013'!J$101,DataEx!$222:$222,0))</f>
        <v>938166.6201395333</v>
      </c>
      <c r="K119" s="189">
        <f>+INDEX(DataEx!$1:$1048576,MATCH('2013'!$A119,DataEx!$D:$D,0),MATCH('2013'!K$101,DataEx!$222:$222,0))</f>
        <v>883153.12742885004</v>
      </c>
      <c r="L119" s="189">
        <f>+INDEX(DataEx!$1:$1048576,MATCH('2013'!$A119,DataEx!$D:$D,0),MATCH('2013'!L$101,DataEx!$222:$222,0))</f>
        <v>1203095.9363764296</v>
      </c>
      <c r="M119" s="189">
        <f>+INDEX(DataEx!$1:$1048576,MATCH('2013'!$A119,DataEx!$D:$D,0),MATCH('2013'!M$101,DataEx!$222:$222,0))</f>
        <v>1256517.301119969</v>
      </c>
      <c r="N119" s="189">
        <f>+INDEX(DataEx!$1:$1048576,MATCH('2013'!$A119,DataEx!$D:$D,0),MATCH('2013'!N$101,DataEx!$222:$222,0))</f>
        <v>1341770.6976229935</v>
      </c>
      <c r="O119" s="189">
        <f>+INDEX(DataEx!$1:$1048576,MATCH('2013'!$A119,DataEx!$D:$D,0),MATCH('2013'!O$101,DataEx!$222:$222,0))</f>
        <v>748105.96376486088</v>
      </c>
      <c r="P119" s="189">
        <f>+INDEX(DataEx!$1:$1048576,MATCH('2013'!$A119,DataEx!$D:$D,0),MATCH('2013'!P$101,DataEx!$222:$222,0))</f>
        <v>1057637.5843110771</v>
      </c>
      <c r="Q119" s="189">
        <f>+INDEX(DataEx!$1:$1048576,MATCH('2013'!$A119,DataEx!$D:$D,0),MATCH('2013'!Q$101,DataEx!$222:$222,0))</f>
        <v>994954.04687044967</v>
      </c>
      <c r="R119" s="189">
        <f>+INDEX(DataEx!$1:$1048576,MATCH('2013'!$A119,DataEx!$D:$D,0),MATCH('2013'!R$101,DataEx!$222:$222,0))</f>
        <v>1485102.5140619949</v>
      </c>
      <c r="S119" s="270">
        <f t="shared" si="20"/>
        <v>12223257.77147427</v>
      </c>
      <c r="T119" s="271">
        <f t="shared" si="21"/>
        <v>3.6739578513598648E-3</v>
      </c>
    </row>
    <row r="120" spans="1:20">
      <c r="A120" s="298" t="str">
        <f t="shared" si="17"/>
        <v>713p</v>
      </c>
      <c r="B120" s="332" t="str">
        <f>+VLOOKUP(LEFT($A120,LEN(A120)-1)*1,Master!$D$22:$G$218,4,FALSE)</f>
        <v>Takse</v>
      </c>
      <c r="C120" s="333"/>
      <c r="D120" s="333"/>
      <c r="E120" s="333"/>
      <c r="F120" s="333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>
        <f>+INDEX(DataEx!$1:$1048576,MATCH('2013'!$A120,DataEx!$D:$D,0),MATCH('2013'!J$101,DataEx!$222:$222,0))</f>
        <v>2393449.5740456693</v>
      </c>
      <c r="K120" s="201">
        <f>+INDEX(DataEx!$1:$1048576,MATCH('2013'!$A120,DataEx!$D:$D,0),MATCH('2013'!K$101,DataEx!$222:$222,0))</f>
        <v>2431766.3719360717</v>
      </c>
      <c r="L120" s="201">
        <f>+INDEX(DataEx!$1:$1048576,MATCH('2013'!$A120,DataEx!$D:$D,0),MATCH('2013'!L$101,DataEx!$222:$222,0))</f>
        <v>2858151.7123018736</v>
      </c>
      <c r="M120" s="201">
        <f>+INDEX(DataEx!$1:$1048576,MATCH('2013'!$A120,DataEx!$D:$D,0),MATCH('2013'!M$101,DataEx!$222:$222,0))</f>
        <v>2917908.2048975867</v>
      </c>
      <c r="N120" s="201">
        <f>+INDEX(DataEx!$1:$1048576,MATCH('2013'!$A120,DataEx!$D:$D,0),MATCH('2013'!N$101,DataEx!$222:$222,0))</f>
        <v>2932949.8029298875</v>
      </c>
      <c r="O120" s="201">
        <f>+INDEX(DataEx!$1:$1048576,MATCH('2013'!$A120,DataEx!$D:$D,0),MATCH('2013'!O$101,DataEx!$222:$222,0))</f>
        <v>2302181.1067919475</v>
      </c>
      <c r="P120" s="201">
        <f>+INDEX(DataEx!$1:$1048576,MATCH('2013'!$A120,DataEx!$D:$D,0),MATCH('2013'!P$101,DataEx!$222:$222,0))</f>
        <v>2479397.4364794977</v>
      </c>
      <c r="Q120" s="201">
        <f>+INDEX(DataEx!$1:$1048576,MATCH('2013'!$A120,DataEx!$D:$D,0),MATCH('2013'!Q$101,DataEx!$222:$222,0))</f>
        <v>2197340.2207755819</v>
      </c>
      <c r="R120" s="275">
        <f>+INDEX(DataEx!$1:$1048576,MATCH('2013'!$A120,DataEx!$D:$D,0),MATCH('2013'!R$101,DataEx!$222:$222,0))</f>
        <v>2280154.7968325969</v>
      </c>
      <c r="S120" s="273">
        <f t="shared" si="20"/>
        <v>29066769.356451273</v>
      </c>
      <c r="T120" s="274">
        <f t="shared" si="21"/>
        <v>8.7366304047043208E-3</v>
      </c>
    </row>
    <row r="121" spans="1:20">
      <c r="A121" s="298" t="str">
        <f t="shared" si="17"/>
        <v>714p</v>
      </c>
      <c r="B121" s="332" t="str">
        <f>+VLOOKUP(LEFT($A121,LEN(A121)-1)*1,Master!$D$22:$G$218,4,FALSE)</f>
        <v>Naknade</v>
      </c>
      <c r="C121" s="333"/>
      <c r="D121" s="333"/>
      <c r="E121" s="333"/>
      <c r="F121" s="333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>
        <f>+INDEX(DataEx!$1:$1048576,MATCH('2013'!$A121,DataEx!$D:$D,0),MATCH('2013'!J$101,DataEx!$222:$222,0))</f>
        <v>1546322.5460752659</v>
      </c>
      <c r="K121" s="201">
        <f>+INDEX(DataEx!$1:$1048576,MATCH('2013'!$A121,DataEx!$D:$D,0),MATCH('2013'!K$101,DataEx!$222:$222,0))</f>
        <v>932515.34080204321</v>
      </c>
      <c r="L121" s="201">
        <f>+INDEX(DataEx!$1:$1048576,MATCH('2013'!$A121,DataEx!$D:$D,0),MATCH('2013'!L$101,DataEx!$222:$222,0))</f>
        <v>1175327.7210279165</v>
      </c>
      <c r="M121" s="201">
        <f>+INDEX(DataEx!$1:$1048576,MATCH('2013'!$A121,DataEx!$D:$D,0),MATCH('2013'!M$101,DataEx!$222:$222,0))</f>
        <v>2020249.028265815</v>
      </c>
      <c r="N121" s="201">
        <f>+INDEX(DataEx!$1:$1048576,MATCH('2013'!$A121,DataEx!$D:$D,0),MATCH('2013'!N$101,DataEx!$222:$222,0))</f>
        <v>1079348.0183819076</v>
      </c>
      <c r="O121" s="201">
        <f>+INDEX(DataEx!$1:$1048576,MATCH('2013'!$A121,DataEx!$D:$D,0),MATCH('2013'!O$101,DataEx!$222:$222,0))</f>
        <v>1345127.7045627646</v>
      </c>
      <c r="P121" s="201">
        <f>+INDEX(DataEx!$1:$1048576,MATCH('2013'!$A121,DataEx!$D:$D,0),MATCH('2013'!P$101,DataEx!$222:$222,0))</f>
        <v>1098866.9792922472</v>
      </c>
      <c r="Q121" s="201">
        <f>+INDEX(DataEx!$1:$1048576,MATCH('2013'!$A121,DataEx!$D:$D,0),MATCH('2013'!Q$101,DataEx!$222:$222,0))</f>
        <v>885498.0103225843</v>
      </c>
      <c r="R121" s="275">
        <f>+INDEX(DataEx!$1:$1048576,MATCH('2013'!$A121,DataEx!$D:$D,0),MATCH('2013'!R$101,DataEx!$222:$222,0))</f>
        <v>1136253.4997662231</v>
      </c>
      <c r="S121" s="273">
        <f t="shared" si="20"/>
        <v>13858592.542606136</v>
      </c>
      <c r="T121" s="274">
        <f t="shared" si="21"/>
        <v>4.1654921979579606E-3</v>
      </c>
    </row>
    <row r="122" spans="1:20">
      <c r="A122" s="298" t="str">
        <f t="shared" si="17"/>
        <v>715p</v>
      </c>
      <c r="B122" s="332" t="str">
        <f>+VLOOKUP(LEFT($A122,LEN(A122)-1)*1,Master!$D$22:$G$218,4,FALSE)</f>
        <v>Ostali prihodi</v>
      </c>
      <c r="C122" s="333"/>
      <c r="D122" s="333"/>
      <c r="E122" s="333"/>
      <c r="F122" s="333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>
        <f>+INDEX(DataEx!$1:$1048576,MATCH('2013'!$A122,DataEx!$D:$D,0),MATCH('2013'!J$101,DataEx!$222:$222,0))</f>
        <v>1637829.2535735941</v>
      </c>
      <c r="K122" s="201">
        <f>+INDEX(DataEx!$1:$1048576,MATCH('2013'!$A122,DataEx!$D:$D,0),MATCH('2013'!K$101,DataEx!$222:$222,0))</f>
        <v>1886272.7717710272</v>
      </c>
      <c r="L122" s="201">
        <f>+INDEX(DataEx!$1:$1048576,MATCH('2013'!$A122,DataEx!$D:$D,0),MATCH('2013'!L$101,DataEx!$222:$222,0))</f>
        <v>1533956.11443653</v>
      </c>
      <c r="M122" s="201">
        <f>+INDEX(DataEx!$1:$1048576,MATCH('2013'!$A122,DataEx!$D:$D,0),MATCH('2013'!M$101,DataEx!$222:$222,0))</f>
        <v>3092390.5965000256</v>
      </c>
      <c r="N122" s="201">
        <f>+INDEX(DataEx!$1:$1048576,MATCH('2013'!$A122,DataEx!$D:$D,0),MATCH('2013'!N$101,DataEx!$222:$222,0))</f>
        <v>2409748.3951187199</v>
      </c>
      <c r="O122" s="201">
        <f>+INDEX(DataEx!$1:$1048576,MATCH('2013'!$A122,DataEx!$D:$D,0),MATCH('2013'!O$101,DataEx!$222:$222,0))</f>
        <v>1476812.0861061718</v>
      </c>
      <c r="P122" s="201">
        <f>+INDEX(DataEx!$1:$1048576,MATCH('2013'!$A122,DataEx!$D:$D,0),MATCH('2013'!P$101,DataEx!$222:$222,0))</f>
        <v>1888437.4129044577</v>
      </c>
      <c r="Q122" s="201">
        <f>+INDEX(DataEx!$1:$1048576,MATCH('2013'!$A122,DataEx!$D:$D,0),MATCH('2013'!Q$101,DataEx!$222:$222,0))</f>
        <v>2006775.4309992469</v>
      </c>
      <c r="R122" s="275">
        <f>+INDEX(DataEx!$1:$1048576,MATCH('2013'!$A122,DataEx!$D:$D,0),MATCH('2013'!R$101,DataEx!$222:$222,0))</f>
        <v>8463643.2651979905</v>
      </c>
      <c r="S122" s="273">
        <f t="shared" si="20"/>
        <v>29418139.413963012</v>
      </c>
      <c r="T122" s="274">
        <f t="shared" si="21"/>
        <v>8.8422420841487871E-3</v>
      </c>
    </row>
    <row r="123" spans="1:20">
      <c r="A123" s="298" t="str">
        <f t="shared" si="17"/>
        <v>73p</v>
      </c>
      <c r="B123" s="332" t="str">
        <f>+VLOOKUP(LEFT($A123,LEN(A123)-1)*1,Master!$D$22:$G$218,4,FALSE)</f>
        <v>Primici od otplate kredita i sredstva prenesena iz prethodne godine</v>
      </c>
      <c r="C123" s="333"/>
      <c r="D123" s="333"/>
      <c r="E123" s="333"/>
      <c r="F123" s="333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>
        <f>+INDEX(DataEx!$1:$1048576,MATCH('2013'!$A123,DataEx!$D:$D,0),MATCH('2013'!J$101,DataEx!$222:$222,0))</f>
        <v>255274.24635764034</v>
      </c>
      <c r="K123" s="201">
        <f>+INDEX(DataEx!$1:$1048576,MATCH('2013'!$A123,DataEx!$D:$D,0),MATCH('2013'!K$101,DataEx!$222:$222,0))</f>
        <v>249492.02995238511</v>
      </c>
      <c r="L123" s="201">
        <f>+INDEX(DataEx!$1:$1048576,MATCH('2013'!$A123,DataEx!$D:$D,0),MATCH('2013'!L$101,DataEx!$222:$222,0))</f>
        <v>375486.02775821509</v>
      </c>
      <c r="M123" s="201">
        <f>+INDEX(DataEx!$1:$1048576,MATCH('2013'!$A123,DataEx!$D:$D,0),MATCH('2013'!M$101,DataEx!$222:$222,0))</f>
        <v>535390.30249528366</v>
      </c>
      <c r="N123" s="201">
        <f>+INDEX(DataEx!$1:$1048576,MATCH('2013'!$A123,DataEx!$D:$D,0),MATCH('2013'!N$101,DataEx!$222:$222,0))</f>
        <v>597926.67182852363</v>
      </c>
      <c r="O123" s="201">
        <f>+INDEX(DataEx!$1:$1048576,MATCH('2013'!$A123,DataEx!$D:$D,0),MATCH('2013'!O$101,DataEx!$222:$222,0))</f>
        <v>377295.10829472088</v>
      </c>
      <c r="P123" s="201">
        <f>+INDEX(DataEx!$1:$1048576,MATCH('2013'!$A123,DataEx!$D:$D,0),MATCH('2013'!P$101,DataEx!$222:$222,0))</f>
        <v>319944.5954149249</v>
      </c>
      <c r="Q123" s="201">
        <f>+INDEX(DataEx!$1:$1048576,MATCH('2013'!$A123,DataEx!$D:$D,0),MATCH('2013'!Q$101,DataEx!$222:$222,0))</f>
        <v>559463.96219362307</v>
      </c>
      <c r="R123" s="275">
        <f>+INDEX(DataEx!$1:$1048576,MATCH('2013'!$A123,DataEx!$D:$D,0),MATCH('2013'!R$101,DataEx!$222:$222,0))</f>
        <v>239411.49161934044</v>
      </c>
      <c r="S123" s="273">
        <f t="shared" si="20"/>
        <v>4809060.008142584</v>
      </c>
      <c r="T123" s="274">
        <f t="shared" si="21"/>
        <v>1.4454643847738454E-3</v>
      </c>
    </row>
    <row r="124" spans="1:20" ht="13.5" thickBot="1">
      <c r="A124" s="298" t="str">
        <f t="shared" si="17"/>
        <v>74p</v>
      </c>
      <c r="B124" s="334" t="str">
        <f>+VLOOKUP(LEFT($A124,LEN(A124)-1)*1,Master!$D$22:$G$218,4,FALSE)</f>
        <v>Donacije i transferi</v>
      </c>
      <c r="C124" s="335"/>
      <c r="D124" s="335"/>
      <c r="E124" s="335"/>
      <c r="F124" s="335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>
        <f>+INDEX(DataEx!$1:$1048576,MATCH('2013'!$A124,DataEx!$D:$D,0),MATCH('2013'!J$101,DataEx!$222:$222,0))</f>
        <v>0</v>
      </c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>
        <f>+INDEX(DataEx!$1:$1048576,MATCH('2013'!$A124,DataEx!$D:$D,0),MATCH('2013'!N$101,DataEx!$222:$222,0))</f>
        <v>0</v>
      </c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75">
        <f>+INDEX(DataEx!$1:$1048576,MATCH('2013'!$A124,DataEx!$D:$D,0),MATCH('2013'!R$101,DataEx!$222:$222,0))</f>
        <v>0</v>
      </c>
      <c r="S124" s="276">
        <f t="shared" si="20"/>
        <v>0</v>
      </c>
      <c r="T124" s="277">
        <f t="shared" si="21"/>
        <v>0</v>
      </c>
    </row>
    <row r="125" spans="1:20" ht="13.5" thickBot="1">
      <c r="A125" s="298" t="str">
        <f t="shared" si="17"/>
        <v>4p</v>
      </c>
      <c r="B125" s="320" t="str">
        <f>+VLOOKUP(LEFT($A125,LEN(A125)-1)*1,Master!$D$22:$G$218,4,FALSE)</f>
        <v>Budžetki izdaci</v>
      </c>
      <c r="C125" s="321"/>
      <c r="D125" s="321"/>
      <c r="E125" s="321"/>
      <c r="F125" s="321"/>
      <c r="G125" s="177">
        <f>+G127+G138+G144+SUM(G145:G148)</f>
        <v>104759711.41583334</v>
      </c>
      <c r="H125" s="177">
        <f t="shared" ref="H125:R125" si="23">+H127+H138+H144+SUM(H145:H148)</f>
        <v>104759711.41583334</v>
      </c>
      <c r="I125" s="177">
        <f t="shared" si="23"/>
        <v>104759711.41583334</v>
      </c>
      <c r="J125" s="177">
        <f t="shared" si="23"/>
        <v>104759711.41583334</v>
      </c>
      <c r="K125" s="177">
        <f t="shared" si="23"/>
        <v>104759711.41583334</v>
      </c>
      <c r="L125" s="177">
        <f t="shared" si="23"/>
        <v>104759711.41583334</v>
      </c>
      <c r="M125" s="177">
        <f t="shared" si="23"/>
        <v>104759711.41583334</v>
      </c>
      <c r="N125" s="177">
        <f t="shared" si="23"/>
        <v>104759711.41583334</v>
      </c>
      <c r="O125" s="177">
        <f t="shared" si="23"/>
        <v>104759711.41583334</v>
      </c>
      <c r="P125" s="177">
        <f t="shared" si="23"/>
        <v>104759711.41583334</v>
      </c>
      <c r="Q125" s="177">
        <f t="shared" si="23"/>
        <v>104759711.41583334</v>
      </c>
      <c r="R125" s="177">
        <f t="shared" si="23"/>
        <v>104759711.41583334</v>
      </c>
      <c r="S125" s="278">
        <f t="shared" si="20"/>
        <v>1257116536.99</v>
      </c>
      <c r="T125" s="279">
        <f t="shared" si="21"/>
        <v>0.37785288157198677</v>
      </c>
    </row>
    <row r="126" spans="1:20" ht="13.5" thickBot="1">
      <c r="A126" s="298" t="str">
        <f t="shared" si="17"/>
        <v>41p</v>
      </c>
      <c r="B126" s="336" t="str">
        <f>+VLOOKUP(LEFT($A126,LEN(A126)-1)*1,Master!$D$22:$G$218,4,FALSE)</f>
        <v>Tekući izdaci</v>
      </c>
      <c r="C126" s="337"/>
      <c r="D126" s="337"/>
      <c r="E126" s="337"/>
      <c r="F126" s="337"/>
      <c r="G126" s="207">
        <f>+G125-G145</f>
        <v>104759711.41583334</v>
      </c>
      <c r="H126" s="207">
        <f t="shared" ref="H126:R126" si="24">+H125-H145</f>
        <v>104759711.41583334</v>
      </c>
      <c r="I126" s="207">
        <f t="shared" si="24"/>
        <v>104759711.41583334</v>
      </c>
      <c r="J126" s="207">
        <f t="shared" si="24"/>
        <v>104759711.41583334</v>
      </c>
      <c r="K126" s="207">
        <f t="shared" si="24"/>
        <v>104759711.41583334</v>
      </c>
      <c r="L126" s="207">
        <f t="shared" si="24"/>
        <v>104759711.41583334</v>
      </c>
      <c r="M126" s="207">
        <f t="shared" si="24"/>
        <v>104759711.41583334</v>
      </c>
      <c r="N126" s="207">
        <f t="shared" si="24"/>
        <v>104759711.41583334</v>
      </c>
      <c r="O126" s="207">
        <f t="shared" si="24"/>
        <v>104759711.41583334</v>
      </c>
      <c r="P126" s="207">
        <f t="shared" si="24"/>
        <v>104759711.41583334</v>
      </c>
      <c r="Q126" s="207">
        <f t="shared" si="24"/>
        <v>104759711.41583334</v>
      </c>
      <c r="R126" s="207">
        <f t="shared" si="24"/>
        <v>104759711.41583334</v>
      </c>
      <c r="S126" s="280">
        <f t="shared" si="20"/>
        <v>1257116536.99</v>
      </c>
      <c r="T126" s="281">
        <f t="shared" si="21"/>
        <v>0.37785288157198677</v>
      </c>
    </row>
    <row r="127" spans="1:20">
      <c r="A127" s="298" t="str">
        <f t="shared" si="17"/>
        <v>40p</v>
      </c>
      <c r="B127" s="338" t="str">
        <f>+VLOOKUP(LEFT($A127,LEN(A127)-1)*1,Master!$D$22:$G$218,4,FALSE)</f>
        <v>Tekući budžetski izdaci</v>
      </c>
      <c r="C127" s="339"/>
      <c r="D127" s="339"/>
      <c r="E127" s="339"/>
      <c r="F127" s="339"/>
      <c r="G127" s="213">
        <f>+SUM(G128:G137)</f>
        <v>54857253.506666668</v>
      </c>
      <c r="H127" s="213">
        <f t="shared" ref="H127:R127" si="25">+SUM(H128:H137)</f>
        <v>54857253.506666668</v>
      </c>
      <c r="I127" s="213">
        <f t="shared" si="25"/>
        <v>54857253.506666668</v>
      </c>
      <c r="J127" s="213">
        <f t="shared" si="25"/>
        <v>54857253.506666668</v>
      </c>
      <c r="K127" s="213">
        <f t="shared" si="25"/>
        <v>54857253.506666668</v>
      </c>
      <c r="L127" s="213">
        <f t="shared" si="25"/>
        <v>54857253.506666668</v>
      </c>
      <c r="M127" s="213">
        <f t="shared" si="25"/>
        <v>54857253.506666668</v>
      </c>
      <c r="N127" s="213">
        <f t="shared" si="25"/>
        <v>54857253.506666668</v>
      </c>
      <c r="O127" s="213">
        <f t="shared" si="25"/>
        <v>54857253.506666668</v>
      </c>
      <c r="P127" s="213">
        <f t="shared" si="25"/>
        <v>54857253.506666668</v>
      </c>
      <c r="Q127" s="213">
        <f t="shared" si="25"/>
        <v>54857253.506666668</v>
      </c>
      <c r="R127" s="282">
        <f t="shared" si="25"/>
        <v>54857253.506666668</v>
      </c>
      <c r="S127" s="268">
        <f t="shared" si="20"/>
        <v>658287042.08000004</v>
      </c>
      <c r="T127" s="269">
        <f t="shared" si="21"/>
        <v>0.19786205051998798</v>
      </c>
    </row>
    <row r="128" spans="1:20">
      <c r="A128" s="298" t="str">
        <f t="shared" si="17"/>
        <v>411p</v>
      </c>
      <c r="B128" s="324" t="str">
        <f>+VLOOKUP(LEFT($A128,LEN(A128)-1)*1,Master!$D$22:$G$218,4,FALSE)</f>
        <v>Bruto zarade i doprinosi na teret poslodavca</v>
      </c>
      <c r="C128" s="325"/>
      <c r="D128" s="325"/>
      <c r="E128" s="325"/>
      <c r="F128" s="325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>
        <f>+INDEX(DataEx!$1:$1048576,MATCH('2013'!$A128,DataEx!$D:$D,0),MATCH('2013'!J$101,DataEx!$222:$222,0))</f>
        <v>31010717.645833336</v>
      </c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>
        <f>+INDEX(DataEx!$1:$1048576,MATCH('2013'!$A128,DataEx!$D:$D,0),MATCH('2013'!N$101,DataEx!$222:$222,0))</f>
        <v>31010717.645833336</v>
      </c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>
        <f>+INDEX(DataEx!$1:$1048576,MATCH('2013'!$A128,DataEx!$D:$D,0),MATCH('2013'!R$101,DataEx!$222:$222,0))</f>
        <v>31010717.645833336</v>
      </c>
      <c r="S128" s="270">
        <f t="shared" si="20"/>
        <v>372128611.75</v>
      </c>
      <c r="T128" s="271">
        <f t="shared" si="21"/>
        <v>0.11185110061617072</v>
      </c>
    </row>
    <row r="129" spans="1:20">
      <c r="A129" s="298" t="str">
        <f t="shared" si="17"/>
        <v>412p</v>
      </c>
      <c r="B129" s="324" t="str">
        <f>+VLOOKUP(LEFT($A129,LEN(A129)-1)*1,Master!$D$22:$G$218,4,FALSE)</f>
        <v>Ostala lična primanja</v>
      </c>
      <c r="C129" s="325"/>
      <c r="D129" s="325"/>
      <c r="E129" s="325"/>
      <c r="F129" s="325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>
        <f>+INDEX(DataEx!$1:$1048576,MATCH('2013'!$A129,DataEx!$D:$D,0),MATCH('2013'!J$101,DataEx!$222:$222,0))</f>
        <v>901608.53416666668</v>
      </c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>
        <f>+INDEX(DataEx!$1:$1048576,MATCH('2013'!$A129,DataEx!$D:$D,0),MATCH('2013'!N$101,DataEx!$222:$222,0))</f>
        <v>901608.53416666668</v>
      </c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>
        <f>+INDEX(DataEx!$1:$1048576,MATCH('2013'!$A129,DataEx!$D:$D,0),MATCH('2013'!R$101,DataEx!$222:$222,0))</f>
        <v>901608.53416666668</v>
      </c>
      <c r="S129" s="270">
        <f t="shared" si="20"/>
        <v>10819302.41</v>
      </c>
      <c r="T129" s="271">
        <f t="shared" si="21"/>
        <v>3.2519694649834688E-3</v>
      </c>
    </row>
    <row r="130" spans="1:20">
      <c r="A130" s="298" t="str">
        <f t="shared" si="17"/>
        <v>413p</v>
      </c>
      <c r="B130" s="324" t="str">
        <f>+VLOOKUP(LEFT($A130,LEN(A130)-1)*1,Master!$D$22:$G$218,4,FALSE)</f>
        <v>Rashodi za materijal</v>
      </c>
      <c r="C130" s="325"/>
      <c r="D130" s="325"/>
      <c r="E130" s="325"/>
      <c r="F130" s="325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>
        <f>+INDEX(DataEx!$1:$1048576,MATCH('2013'!$A130,DataEx!$D:$D,0),MATCH('2013'!J$101,DataEx!$222:$222,0))</f>
        <v>2109966.5125000002</v>
      </c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>
        <f>+INDEX(DataEx!$1:$1048576,MATCH('2013'!$A130,DataEx!$D:$D,0),MATCH('2013'!N$101,DataEx!$222:$222,0))</f>
        <v>2109966.5125000002</v>
      </c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>
        <f>+INDEX(DataEx!$1:$1048576,MATCH('2013'!$A130,DataEx!$D:$D,0),MATCH('2013'!R$101,DataEx!$222:$222,0))</f>
        <v>2109966.5125000002</v>
      </c>
      <c r="S130" s="270">
        <f t="shared" si="20"/>
        <v>25319598.149999995</v>
      </c>
      <c r="T130" s="271">
        <f t="shared" si="21"/>
        <v>7.6103390892696106E-3</v>
      </c>
    </row>
    <row r="131" spans="1:20">
      <c r="A131" s="298" t="str">
        <f t="shared" si="17"/>
        <v>414p</v>
      </c>
      <c r="B131" s="324" t="str">
        <f>+VLOOKUP(LEFT($A131,LEN(A131)-1)*1,Master!$D$22:$G$218,4,FALSE)</f>
        <v>Rashodi za usluge</v>
      </c>
      <c r="C131" s="325"/>
      <c r="D131" s="325"/>
      <c r="E131" s="325"/>
      <c r="F131" s="325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>
        <f>+INDEX(DataEx!$1:$1048576,MATCH('2013'!$A131,DataEx!$D:$D,0),MATCH('2013'!J$101,DataEx!$222:$222,0))</f>
        <v>3636728.03</v>
      </c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>
        <f>+INDEX(DataEx!$1:$1048576,MATCH('2013'!$A131,DataEx!$D:$D,0),MATCH('2013'!N$101,DataEx!$222:$222,0))</f>
        <v>3636728.03</v>
      </c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>
        <f>+INDEX(DataEx!$1:$1048576,MATCH('2013'!$A131,DataEx!$D:$D,0),MATCH('2013'!R$101,DataEx!$222:$222,0))</f>
        <v>3636728.03</v>
      </c>
      <c r="S131" s="270">
        <f t="shared" si="20"/>
        <v>43640736.360000007</v>
      </c>
      <c r="T131" s="271">
        <f t="shared" si="21"/>
        <v>1.3117143480613167E-2</v>
      </c>
    </row>
    <row r="132" spans="1:20">
      <c r="A132" s="298" t="str">
        <f t="shared" si="17"/>
        <v>415p</v>
      </c>
      <c r="B132" s="324" t="str">
        <f>+VLOOKUP(LEFT($A132,LEN(A132)-1)*1,Master!$D$22:$G$218,4,FALSE)</f>
        <v>Rashodi za tekuće održavanje</v>
      </c>
      <c r="C132" s="325"/>
      <c r="D132" s="325"/>
      <c r="E132" s="325"/>
      <c r="F132" s="325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>
        <f>+INDEX(DataEx!$1:$1048576,MATCH('2013'!$A132,DataEx!$D:$D,0),MATCH('2013'!J$101,DataEx!$222:$222,0))</f>
        <v>1705556.6708333332</v>
      </c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>
        <f>+INDEX(DataEx!$1:$1048576,MATCH('2013'!$A132,DataEx!$D:$D,0),MATCH('2013'!N$101,DataEx!$222:$222,0))</f>
        <v>1705556.6708333332</v>
      </c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>
        <f>+INDEX(DataEx!$1:$1048576,MATCH('2013'!$A132,DataEx!$D:$D,0),MATCH('2013'!R$101,DataEx!$222:$222,0))</f>
        <v>1705556.6708333332</v>
      </c>
      <c r="S132" s="270">
        <f t="shared" si="20"/>
        <v>20466680.049999997</v>
      </c>
      <c r="T132" s="271">
        <f t="shared" si="21"/>
        <v>6.15169223023745E-3</v>
      </c>
    </row>
    <row r="133" spans="1:20">
      <c r="A133" s="298" t="str">
        <f t="shared" si="17"/>
        <v>416p</v>
      </c>
      <c r="B133" s="324" t="str">
        <f>+VLOOKUP(LEFT($A133,LEN(A133)-1)*1,Master!$D$22:$G$218,4,FALSE)</f>
        <v>Kamate</v>
      </c>
      <c r="C133" s="325"/>
      <c r="D133" s="325"/>
      <c r="E133" s="325"/>
      <c r="F133" s="325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>
        <f>+INDEX(DataEx!$1:$1048576,MATCH('2013'!$A133,DataEx!$D:$D,0),MATCH('2013'!J$101,DataEx!$222:$222,0))</f>
        <v>5866967.2749999994</v>
      </c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>
        <f>+INDEX(DataEx!$1:$1048576,MATCH('2013'!$A133,DataEx!$D:$D,0),MATCH('2013'!N$101,DataEx!$222:$222,0))</f>
        <v>5866967.2749999994</v>
      </c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>
        <f>+INDEX(DataEx!$1:$1048576,MATCH('2013'!$A133,DataEx!$D:$D,0),MATCH('2013'!R$101,DataEx!$222:$222,0))</f>
        <v>5866967.2749999994</v>
      </c>
      <c r="S133" s="270">
        <f t="shared" si="20"/>
        <v>70403607.299999997</v>
      </c>
      <c r="T133" s="271">
        <f t="shared" si="21"/>
        <v>2.1161288638412983E-2</v>
      </c>
    </row>
    <row r="134" spans="1:20">
      <c r="A134" s="298" t="str">
        <f t="shared" si="17"/>
        <v>417p</v>
      </c>
      <c r="B134" s="324" t="str">
        <f>+VLOOKUP(LEFT($A134,LEN(A134)-1)*1,Master!$D$22:$G$218,4,FALSE)</f>
        <v>Renta</v>
      </c>
      <c r="C134" s="325"/>
      <c r="D134" s="325"/>
      <c r="E134" s="325"/>
      <c r="F134" s="325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>
        <f>+INDEX(DataEx!$1:$1048576,MATCH('2013'!$A134,DataEx!$D:$D,0),MATCH('2013'!J$101,DataEx!$222:$222,0))</f>
        <v>656311.6166666667</v>
      </c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>
        <f>+INDEX(DataEx!$1:$1048576,MATCH('2013'!$A134,DataEx!$D:$D,0),MATCH('2013'!N$101,DataEx!$222:$222,0))</f>
        <v>656311.6166666667</v>
      </c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>
        <f>+INDEX(DataEx!$1:$1048576,MATCH('2013'!$A134,DataEx!$D:$D,0),MATCH('2013'!R$101,DataEx!$222:$222,0))</f>
        <v>656311.6166666667</v>
      </c>
      <c r="S134" s="270">
        <f t="shared" si="20"/>
        <v>7875739.4000000022</v>
      </c>
      <c r="T134" s="271">
        <f t="shared" si="21"/>
        <v>2.3672195371205297E-3</v>
      </c>
    </row>
    <row r="135" spans="1:20">
      <c r="A135" s="298" t="str">
        <f t="shared" si="17"/>
        <v>418p</v>
      </c>
      <c r="B135" s="324" t="str">
        <f>+VLOOKUP(LEFT($A135,LEN(A135)-1)*1,Master!$D$22:$G$218,4,FALSE)</f>
        <v>Subvencije</v>
      </c>
      <c r="C135" s="325"/>
      <c r="D135" s="325"/>
      <c r="E135" s="325"/>
      <c r="F135" s="325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>
        <f>+INDEX(DataEx!$1:$1048576,MATCH('2013'!$A135,DataEx!$D:$D,0),MATCH('2013'!J$101,DataEx!$222:$222,0))</f>
        <v>1185833.3333333333</v>
      </c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>
        <f>+INDEX(DataEx!$1:$1048576,MATCH('2013'!$A135,DataEx!$D:$D,0),MATCH('2013'!N$101,DataEx!$222:$222,0))</f>
        <v>1185833.3333333333</v>
      </c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>
        <f>+INDEX(DataEx!$1:$1048576,MATCH('2013'!$A135,DataEx!$D:$D,0),MATCH('2013'!R$101,DataEx!$222:$222,0))</f>
        <v>1185833.3333333333</v>
      </c>
      <c r="S135" s="270">
        <f t="shared" si="20"/>
        <v>14230000.000000002</v>
      </c>
      <c r="T135" s="271">
        <f t="shared" si="21"/>
        <v>4.2771265404268118E-3</v>
      </c>
    </row>
    <row r="136" spans="1:20">
      <c r="A136" s="298" t="str">
        <f t="shared" si="17"/>
        <v>419p</v>
      </c>
      <c r="B136" s="324" t="str">
        <f>+VLOOKUP(LEFT($A136,LEN(A136)-1)*1,Master!$D$22:$G$218,4,FALSE)</f>
        <v>Ostali izdaci</v>
      </c>
      <c r="C136" s="325"/>
      <c r="D136" s="325"/>
      <c r="E136" s="325"/>
      <c r="F136" s="325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>
        <f>+INDEX(DataEx!$1:$1048576,MATCH('2013'!$A136,DataEx!$D:$D,0),MATCH('2013'!J$101,DataEx!$222:$222,0))</f>
        <v>2119159.9008333334</v>
      </c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>
        <f>+INDEX(DataEx!$1:$1048576,MATCH('2013'!$A136,DataEx!$D:$D,0),MATCH('2013'!N$101,DataEx!$222:$222,0))</f>
        <v>2119159.9008333334</v>
      </c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>
        <f>+INDEX(DataEx!$1:$1048576,MATCH('2013'!$A136,DataEx!$D:$D,0),MATCH('2013'!R$101,DataEx!$222:$222,0))</f>
        <v>2119159.9008333334</v>
      </c>
      <c r="S136" s="270">
        <f t="shared" si="20"/>
        <v>25429918.810000006</v>
      </c>
      <c r="T136" s="271">
        <f t="shared" si="21"/>
        <v>7.6434982897505277E-3</v>
      </c>
    </row>
    <row r="137" spans="1:20">
      <c r="A137" s="298" t="str">
        <f t="shared" si="17"/>
        <v>440p</v>
      </c>
      <c r="B137" s="324" t="str">
        <f>+VLOOKUP(LEFT($A137,LEN(A137)-1)*1,Master!$D$22:$G$218,4,FALSE)</f>
        <v>Kapitalni izdaci u tekućem budžetu</v>
      </c>
      <c r="C137" s="325"/>
      <c r="D137" s="325"/>
      <c r="E137" s="325"/>
      <c r="F137" s="325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>
        <f>+INDEX(DataEx!$1:$1048576,MATCH('2013'!$A137,DataEx!$D:$D,0),MATCH('2013'!J$101,DataEx!$222:$222,0))</f>
        <v>5664403.9874999989</v>
      </c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>
        <f>+INDEX(DataEx!$1:$1048576,MATCH('2013'!$A137,DataEx!$D:$D,0),MATCH('2013'!N$101,DataEx!$222:$222,0))</f>
        <v>5664403.9874999989</v>
      </c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>
        <f>+INDEX(DataEx!$1:$1048576,MATCH('2013'!$A137,DataEx!$D:$D,0),MATCH('2013'!R$101,DataEx!$222:$222,0))</f>
        <v>5664403.9874999989</v>
      </c>
      <c r="S137" s="270">
        <f t="shared" si="20"/>
        <v>67972847.849999979</v>
      </c>
      <c r="T137" s="271">
        <f t="shared" si="21"/>
        <v>2.0430672633002699E-2</v>
      </c>
    </row>
    <row r="138" spans="1:20">
      <c r="A138" s="298" t="str">
        <f t="shared" si="17"/>
        <v>42p</v>
      </c>
      <c r="B138" s="314" t="str">
        <f>+VLOOKUP(LEFT($A138,LEN(A138)-1)*1,Master!$D$22:$G$218,4,FALSE)</f>
        <v>Transferi za socijalnu zaštitu</v>
      </c>
      <c r="C138" s="315"/>
      <c r="D138" s="315"/>
      <c r="E138" s="315"/>
      <c r="F138" s="315"/>
      <c r="G138" s="219">
        <f>+SUM(G139:G143)</f>
        <v>41489393.925000004</v>
      </c>
      <c r="H138" s="219">
        <f t="shared" ref="H138:R138" si="26">+SUM(H139:H143)</f>
        <v>41489393.925000004</v>
      </c>
      <c r="I138" s="219">
        <f t="shared" si="26"/>
        <v>41489393.925000004</v>
      </c>
      <c r="J138" s="219">
        <f t="shared" si="26"/>
        <v>41489393.925000004</v>
      </c>
      <c r="K138" s="219">
        <f t="shared" si="26"/>
        <v>41489393.925000004</v>
      </c>
      <c r="L138" s="219">
        <f t="shared" si="26"/>
        <v>41489393.925000004</v>
      </c>
      <c r="M138" s="219">
        <f t="shared" si="26"/>
        <v>41489393.925000004</v>
      </c>
      <c r="N138" s="219">
        <f t="shared" si="26"/>
        <v>41489393.925000004</v>
      </c>
      <c r="O138" s="219">
        <f t="shared" si="26"/>
        <v>41489393.925000004</v>
      </c>
      <c r="P138" s="219">
        <f t="shared" si="26"/>
        <v>41489393.925000004</v>
      </c>
      <c r="Q138" s="219">
        <f t="shared" si="26"/>
        <v>41489393.925000004</v>
      </c>
      <c r="R138" s="283">
        <f t="shared" si="26"/>
        <v>41489393.925000004</v>
      </c>
      <c r="S138" s="273">
        <f t="shared" si="20"/>
        <v>497872727.10000008</v>
      </c>
      <c r="T138" s="274">
        <f t="shared" si="21"/>
        <v>0.14964614580703339</v>
      </c>
    </row>
    <row r="139" spans="1:20">
      <c r="A139" s="298" t="str">
        <f t="shared" si="17"/>
        <v>421p</v>
      </c>
      <c r="B139" s="324" t="str">
        <f>+VLOOKUP(LEFT($A139,LEN(A139)-1)*1,Master!$D$22:$G$218,4,FALSE)</f>
        <v>Prava iz oblasti socijalne zaštite</v>
      </c>
      <c r="C139" s="325"/>
      <c r="D139" s="325"/>
      <c r="E139" s="325"/>
      <c r="F139" s="325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>
        <f>+INDEX(DataEx!$1:$1048576,MATCH('2013'!$A139,DataEx!$D:$D,0),MATCH('2013'!J$101,DataEx!$222:$222,0))</f>
        <v>5084083.333333333</v>
      </c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>
        <f>+INDEX(DataEx!$1:$1048576,MATCH('2013'!$A139,DataEx!$D:$D,0),MATCH('2013'!N$101,DataEx!$222:$222,0))</f>
        <v>5084083.333333333</v>
      </c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>
        <f>+INDEX(DataEx!$1:$1048576,MATCH('2013'!$A139,DataEx!$D:$D,0),MATCH('2013'!R$101,DataEx!$222:$222,0))</f>
        <v>5084083.333333333</v>
      </c>
      <c r="S139" s="270">
        <f t="shared" si="20"/>
        <v>61009000.000000007</v>
      </c>
      <c r="T139" s="271">
        <f t="shared" si="21"/>
        <v>1.83375413285242E-2</v>
      </c>
    </row>
    <row r="140" spans="1:20">
      <c r="A140" s="298" t="str">
        <f t="shared" si="17"/>
        <v>422p</v>
      </c>
      <c r="B140" s="324" t="str">
        <f>+VLOOKUP(LEFT($A140,LEN(A140)-1)*1,Master!$D$22:$G$218,4,FALSE)</f>
        <v>Sredstva za tehnološke viškove</v>
      </c>
      <c r="C140" s="325"/>
      <c r="D140" s="325"/>
      <c r="E140" s="325"/>
      <c r="F140" s="325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>
        <f>+INDEX(DataEx!$1:$1048576,MATCH('2013'!$A140,DataEx!$D:$D,0),MATCH('2013'!J$101,DataEx!$222:$222,0))</f>
        <v>1280004.1666666665</v>
      </c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>
        <f>+INDEX(DataEx!$1:$1048576,MATCH('2013'!$A140,DataEx!$D:$D,0),MATCH('2013'!N$101,DataEx!$222:$222,0))</f>
        <v>1280004.1666666665</v>
      </c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>
        <f>+INDEX(DataEx!$1:$1048576,MATCH('2013'!$A140,DataEx!$D:$D,0),MATCH('2013'!R$101,DataEx!$222:$222,0))</f>
        <v>1280004.1666666665</v>
      </c>
      <c r="S140" s="270">
        <f t="shared" si="20"/>
        <v>15360049.999999994</v>
      </c>
      <c r="T140" s="271">
        <f t="shared" si="21"/>
        <v>4.6167868951006892E-3</v>
      </c>
    </row>
    <row r="141" spans="1:20">
      <c r="A141" s="298" t="str">
        <f t="shared" si="17"/>
        <v>423p</v>
      </c>
      <c r="B141" s="324" t="str">
        <f>+VLOOKUP(LEFT($A141,LEN(A141)-1)*1,Master!$D$22:$G$218,4,FALSE)</f>
        <v>Prava iz oblasti penzijskog i invalidskog osiguranja</v>
      </c>
      <c r="C141" s="325"/>
      <c r="D141" s="325"/>
      <c r="E141" s="325"/>
      <c r="F141" s="325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>
        <f>+INDEX(DataEx!$1:$1048576,MATCH('2013'!$A141,DataEx!$D:$D,0),MATCH('2013'!J$101,DataEx!$222:$222,0))</f>
        <v>33408639.758333333</v>
      </c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>
        <f>+INDEX(DataEx!$1:$1048576,MATCH('2013'!$A141,DataEx!$D:$D,0),MATCH('2013'!N$101,DataEx!$222:$222,0))</f>
        <v>33408639.758333333</v>
      </c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>
        <f>+INDEX(DataEx!$1:$1048576,MATCH('2013'!$A141,DataEx!$D:$D,0),MATCH('2013'!R$101,DataEx!$222:$222,0))</f>
        <v>33408639.758333333</v>
      </c>
      <c r="S141" s="270">
        <f t="shared" si="20"/>
        <v>400903677.09999996</v>
      </c>
      <c r="T141" s="271">
        <f t="shared" si="21"/>
        <v>0.12050005323113916</v>
      </c>
    </row>
    <row r="142" spans="1:20">
      <c r="A142" s="298" t="str">
        <f t="shared" si="17"/>
        <v>424p</v>
      </c>
      <c r="B142" s="324" t="str">
        <f>+VLOOKUP(LEFT($A142,LEN(A142)-1)*1,Master!$D$22:$G$218,4,FALSE)</f>
        <v>Ostala prava iz oblasti zdravstvene zaštite</v>
      </c>
      <c r="C142" s="325"/>
      <c r="D142" s="325"/>
      <c r="E142" s="325"/>
      <c r="F142" s="325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>
        <f>+INDEX(DataEx!$1:$1048576,MATCH('2013'!$A142,DataEx!$D:$D,0),MATCH('2013'!J$101,DataEx!$222:$222,0))</f>
        <v>1133333.3333333333</v>
      </c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>
        <f>+INDEX(DataEx!$1:$1048576,MATCH('2013'!$A142,DataEx!$D:$D,0),MATCH('2013'!N$101,DataEx!$222:$222,0))</f>
        <v>1133333.3333333333</v>
      </c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>
        <f>+INDEX(DataEx!$1:$1048576,MATCH('2013'!$A142,DataEx!$D:$D,0),MATCH('2013'!R$101,DataEx!$222:$222,0))</f>
        <v>1133333.3333333333</v>
      </c>
      <c r="S142" s="270">
        <f t="shared" si="20"/>
        <v>13600000.000000002</v>
      </c>
      <c r="T142" s="271">
        <f t="shared" si="21"/>
        <v>4.0877667568379929E-3</v>
      </c>
    </row>
    <row r="143" spans="1:20">
      <c r="A143" s="298" t="str">
        <f t="shared" si="17"/>
        <v>425p</v>
      </c>
      <c r="B143" s="324" t="str">
        <f>+VLOOKUP(LEFT($A143,LEN(A143)-1)*1,Master!$D$22:$G$218,4,FALSE)</f>
        <v>Ostala prava iz zdravstvenog osiguranja</v>
      </c>
      <c r="C143" s="325"/>
      <c r="D143" s="325"/>
      <c r="E143" s="325"/>
      <c r="F143" s="325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>
        <f>+INDEX(DataEx!$1:$1048576,MATCH('2013'!$A143,DataEx!$D:$D,0),MATCH('2013'!J$101,DataEx!$222:$222,0))</f>
        <v>583333.33333333326</v>
      </c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>
        <f>+INDEX(DataEx!$1:$1048576,MATCH('2013'!$A143,DataEx!$D:$D,0),MATCH('2013'!N$101,DataEx!$222:$222,0))</f>
        <v>583333.33333333326</v>
      </c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>
        <f>+INDEX(DataEx!$1:$1048576,MATCH('2013'!$A143,DataEx!$D:$D,0),MATCH('2013'!R$101,DataEx!$222:$222,0))</f>
        <v>583333.33333333326</v>
      </c>
      <c r="S143" s="270">
        <f t="shared" si="20"/>
        <v>6999999.9999999972</v>
      </c>
      <c r="T143" s="271">
        <f t="shared" si="21"/>
        <v>2.1039975954313186E-3</v>
      </c>
    </row>
    <row r="144" spans="1:20">
      <c r="A144" s="298" t="str">
        <f t="shared" si="17"/>
        <v>43p</v>
      </c>
      <c r="B144" s="326" t="str">
        <f>+VLOOKUP(LEFT($A144,LEN(A144)-1)*1,Master!$D$22:$G$218,4,FALSE)</f>
        <v xml:space="preserve">Transferi institucijama, pojedincima, nevladinom i javnom sektoru </v>
      </c>
      <c r="C144" s="327"/>
      <c r="D144" s="327"/>
      <c r="E144" s="327"/>
      <c r="F144" s="327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>
        <f>+INDEX(DataEx!$1:$1048576,MATCH('2013'!$A144,DataEx!$D:$D,0),MATCH('2013'!J$6,DataEx!$7:$7,0))</f>
        <v>7656724.8525</v>
      </c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>
        <f>+INDEX(DataEx!$1:$1048576,MATCH('2013'!$A144,DataEx!$D:$D,0),MATCH('2013'!N$6,DataEx!$7:$7,0))</f>
        <v>7656724.8525</v>
      </c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75">
        <f>+INDEX(DataEx!$1:$1048576,MATCH('2013'!$A144,DataEx!$D:$D,0),MATCH('2013'!R$6,DataEx!$7:$7,0))</f>
        <v>7656724.8525</v>
      </c>
      <c r="S144" s="273">
        <f>+SUM(G144:R144)</f>
        <v>91880698.230000019</v>
      </c>
      <c r="T144" s="274">
        <f t="shared" si="21"/>
        <v>2.7616681163210106E-2</v>
      </c>
    </row>
    <row r="145" spans="1:20">
      <c r="A145" s="298" t="str">
        <f t="shared" si="17"/>
        <v>44p</v>
      </c>
      <c r="B145" s="326" t="str">
        <f>+VLOOKUP(LEFT($A145,LEN(A145)-1)*1,Master!$D$22:$G$218,4,FALSE)</f>
        <v>Kapitalni budžet</v>
      </c>
      <c r="C145" s="327"/>
      <c r="D145" s="327"/>
      <c r="E145" s="327"/>
      <c r="F145" s="327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>
        <f>+INDEX(DataEx!$1:$1048576,MATCH('2013'!$A145,DataEx!$D:$D,0),MATCH('2013'!J$6,DataEx!$7:$7,0))</f>
        <v>0</v>
      </c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>
        <f>+INDEX(DataEx!$1:$1048576,MATCH('2013'!$A145,DataEx!$D:$D,0),MATCH('2013'!N$6,DataEx!$7:$7,0))</f>
        <v>0</v>
      </c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>
        <f>+INDEX(DataEx!$1:$1048576,MATCH('2013'!$A145,DataEx!$D:$D,0),MATCH('2013'!R$6,DataEx!$7:$7,0))</f>
        <v>0</v>
      </c>
      <c r="S145" s="273">
        <f t="shared" si="20"/>
        <v>0</v>
      </c>
      <c r="T145" s="274">
        <f t="shared" si="21"/>
        <v>0</v>
      </c>
    </row>
    <row r="146" spans="1:20">
      <c r="A146" s="298" t="str">
        <f t="shared" si="17"/>
        <v>451p</v>
      </c>
      <c r="B146" s="312" t="str">
        <f>+VLOOKUP(LEFT($A146,LEN(A146)-1)*1,Master!$D$22:$G$218,4,FALSE)</f>
        <v>Pozajmice i krediti</v>
      </c>
      <c r="C146" s="313"/>
      <c r="D146" s="313"/>
      <c r="E146" s="313"/>
      <c r="F146" s="313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>
        <f>+INDEX(DataEx!$1:$1048576,MATCH('2013'!$A146,DataEx!$D:$D,0),MATCH('2013'!J$101,DataEx!$222:$222,0))</f>
        <v>143333.33333333334</v>
      </c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>
        <f>+INDEX(DataEx!$1:$1048576,MATCH('2013'!$A146,DataEx!$D:$D,0),MATCH('2013'!N$101,DataEx!$222:$222,0))</f>
        <v>143333.33333333334</v>
      </c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>
        <f>+INDEX(DataEx!$1:$1048576,MATCH('2013'!$A146,DataEx!$D:$D,0),MATCH('2013'!R$101,DataEx!$222:$222,0))</f>
        <v>143333.33333333334</v>
      </c>
      <c r="S146" s="270">
        <f t="shared" si="20"/>
        <v>1719999.9999999998</v>
      </c>
      <c r="T146" s="271">
        <f t="shared" si="21"/>
        <v>5.1698226630598131E-4</v>
      </c>
    </row>
    <row r="147" spans="1:20">
      <c r="A147" s="298" t="str">
        <f t="shared" si="17"/>
        <v>47p</v>
      </c>
      <c r="B147" s="312" t="str">
        <f>+VLOOKUP(LEFT($A147,LEN(A147)-1)*1,Master!$D$22:$G$218,4,FALSE)</f>
        <v>Rezerve</v>
      </c>
      <c r="C147" s="313"/>
      <c r="D147" s="313"/>
      <c r="E147" s="313"/>
      <c r="F147" s="313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>
        <f>+INDEX(DataEx!$1:$1048576,MATCH('2013'!$A147,DataEx!$D:$D,0),MATCH('2013'!J$101,DataEx!$222:$222,0))</f>
        <v>613005.79833333334</v>
      </c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>
        <f>+INDEX(DataEx!$1:$1048576,MATCH('2013'!$A147,DataEx!$D:$D,0),MATCH('2013'!N$101,DataEx!$222:$222,0))</f>
        <v>613005.79833333334</v>
      </c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>
        <f>+INDEX(DataEx!$1:$1048576,MATCH('2013'!$A147,DataEx!$D:$D,0),MATCH('2013'!R$101,DataEx!$222:$222,0))</f>
        <v>613005.79833333334</v>
      </c>
      <c r="S147" s="270">
        <f t="shared" si="20"/>
        <v>7356069.5800000019</v>
      </c>
      <c r="T147" s="271">
        <f t="shared" si="21"/>
        <v>2.2110218154493544E-3</v>
      </c>
    </row>
    <row r="148" spans="1:20" ht="13.5" thickBot="1">
      <c r="A148" s="298" t="str">
        <f t="shared" si="17"/>
        <v>462p</v>
      </c>
      <c r="B148" s="328" t="str">
        <f>+VLOOKUP(LEFT($A148,LEN(A148)-1)*1,Master!$D$22:$G$218,4,FALSE)</f>
        <v>Otplata garancija</v>
      </c>
      <c r="C148" s="329"/>
      <c r="D148" s="329"/>
      <c r="E148" s="329"/>
      <c r="F148" s="329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>
        <f>+INDEX(DataEx!$1:$1048576,MATCH('2013'!$A148,DataEx!$D:$D,0),MATCH('2013'!J$101,DataEx!$222:$222,0))</f>
        <v>0</v>
      </c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>
        <f>+INDEX(DataEx!$1:$1048576,MATCH('2013'!$A148,DataEx!$D:$D,0),MATCH('2013'!N$101,DataEx!$222:$222,0))</f>
        <v>0</v>
      </c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>
        <f>+INDEX(DataEx!$1:$1048576,MATCH('2013'!$A148,DataEx!$D:$D,0),MATCH('2013'!R$101,DataEx!$222:$222,0))</f>
        <v>0</v>
      </c>
      <c r="S148" s="284">
        <f t="shared" si="20"/>
        <v>0</v>
      </c>
      <c r="T148" s="285">
        <f t="shared" si="21"/>
        <v>0</v>
      </c>
    </row>
    <row r="149" spans="1:20" ht="13.5" thickBot="1">
      <c r="A149" s="299" t="str">
        <f>+CONCATENATE(A56,"p")</f>
        <v>1000p</v>
      </c>
      <c r="B149" s="330" t="str">
        <f>+VLOOKUP(LEFT($A149,LEN(A149)-1)*1,Master!$D$22:$G$218,4,FALSE)</f>
        <v>Suficit / deficit</v>
      </c>
      <c r="C149" s="331"/>
      <c r="D149" s="331"/>
      <c r="E149" s="331"/>
      <c r="F149" s="331"/>
      <c r="G149" s="177">
        <f>+G105-G125</f>
        <v>-48354461.060954176</v>
      </c>
      <c r="H149" s="177">
        <f t="shared" ref="H149:R149" si="27">+H105-H125</f>
        <v>-32691560.666983277</v>
      </c>
      <c r="I149" s="177">
        <f t="shared" si="27"/>
        <v>-21816404.570872396</v>
      </c>
      <c r="J149" s="177">
        <f t="shared" si="27"/>
        <v>-4803512.9519641995</v>
      </c>
      <c r="K149" s="177">
        <f t="shared" si="27"/>
        <v>-8293653.308595404</v>
      </c>
      <c r="L149" s="177">
        <f t="shared" si="27"/>
        <v>-3808077.6239380389</v>
      </c>
      <c r="M149" s="177">
        <f t="shared" si="27"/>
        <v>10831588.342078716</v>
      </c>
      <c r="N149" s="177">
        <f t="shared" si="27"/>
        <v>10137514.333536357</v>
      </c>
      <c r="O149" s="177">
        <f t="shared" si="27"/>
        <v>-5569934.0880613476</v>
      </c>
      <c r="P149" s="177">
        <f t="shared" si="27"/>
        <v>112281.16940359771</v>
      </c>
      <c r="Q149" s="177">
        <f t="shared" si="27"/>
        <v>-7832255.2660046369</v>
      </c>
      <c r="R149" s="177">
        <f t="shared" si="27"/>
        <v>16772759.703588426</v>
      </c>
      <c r="S149" s="286">
        <f t="shared" si="20"/>
        <v>-95315715.988766387</v>
      </c>
      <c r="T149" s="287">
        <f t="shared" si="21"/>
        <v>-2.8649148178168438E-2</v>
      </c>
    </row>
    <row r="150" spans="1:20" ht="13.5" thickBot="1">
      <c r="A150" s="299" t="str">
        <f>+CONCATENATE(A57,"p")</f>
        <v>1001p</v>
      </c>
      <c r="B150" s="322" t="str">
        <f>+VLOOKUP(LEFT($A150,LEN(A150)-1)*1,Master!$D$22:$G$218,4,FALSE)</f>
        <v>Primarni bilans</v>
      </c>
      <c r="C150" s="323"/>
      <c r="D150" s="323"/>
      <c r="E150" s="323"/>
      <c r="F150" s="323"/>
      <c r="G150" s="231">
        <f>+G149+G133</f>
        <v>-42487493.785954177</v>
      </c>
      <c r="H150" s="231">
        <f t="shared" ref="H150:R150" si="28">+H149+H133</f>
        <v>-26824593.391983278</v>
      </c>
      <c r="I150" s="231">
        <f t="shared" si="28"/>
        <v>-15949437.295872398</v>
      </c>
      <c r="J150" s="231">
        <f t="shared" si="28"/>
        <v>1063454.3230357999</v>
      </c>
      <c r="K150" s="231">
        <f t="shared" si="28"/>
        <v>-2426686.0335954046</v>
      </c>
      <c r="L150" s="231">
        <f t="shared" si="28"/>
        <v>2058889.6510619605</v>
      </c>
      <c r="M150" s="231">
        <f t="shared" si="28"/>
        <v>16698555.617078714</v>
      </c>
      <c r="N150" s="231">
        <f t="shared" si="28"/>
        <v>16004481.608536355</v>
      </c>
      <c r="O150" s="231">
        <f t="shared" si="28"/>
        <v>297033.18693865184</v>
      </c>
      <c r="P150" s="231">
        <f t="shared" si="28"/>
        <v>5979248.4444035972</v>
      </c>
      <c r="Q150" s="231">
        <f t="shared" si="28"/>
        <v>-1965287.9910046374</v>
      </c>
      <c r="R150" s="231">
        <f t="shared" si="28"/>
        <v>22639726.978588425</v>
      </c>
      <c r="S150" s="286">
        <f t="shared" si="20"/>
        <v>-24912108.688766353</v>
      </c>
      <c r="T150" s="287">
        <f t="shared" si="21"/>
        <v>-7.4878595397554412E-3</v>
      </c>
    </row>
    <row r="151" spans="1:20">
      <c r="A151" s="299" t="str">
        <f>+CONCATENATE(A58,"p")</f>
        <v>46p</v>
      </c>
      <c r="B151" s="314" t="str">
        <f>+VLOOKUP(LEFT($A151,LEN(A151)-1)*1,Master!$D$22:$G$218,4,FALSE)</f>
        <v>Otplata dugova</v>
      </c>
      <c r="C151" s="315"/>
      <c r="D151" s="315"/>
      <c r="E151" s="315"/>
      <c r="F151" s="315"/>
      <c r="G151" s="219">
        <f>+SUM(G152:G154)</f>
        <v>9889761</v>
      </c>
      <c r="H151" s="219">
        <f t="shared" ref="H151:R151" si="29">+SUM(H152:H154)</f>
        <v>9889761</v>
      </c>
      <c r="I151" s="219">
        <f t="shared" si="29"/>
        <v>9889761</v>
      </c>
      <c r="J151" s="219">
        <f t="shared" si="29"/>
        <v>9889761</v>
      </c>
      <c r="K151" s="219">
        <f t="shared" si="29"/>
        <v>9889761</v>
      </c>
      <c r="L151" s="219">
        <f t="shared" si="29"/>
        <v>9889761</v>
      </c>
      <c r="M151" s="219">
        <f t="shared" si="29"/>
        <v>9889761</v>
      </c>
      <c r="N151" s="219">
        <f t="shared" si="29"/>
        <v>9889761</v>
      </c>
      <c r="O151" s="219">
        <f t="shared" si="29"/>
        <v>9889761</v>
      </c>
      <c r="P151" s="219">
        <f t="shared" si="29"/>
        <v>9889761</v>
      </c>
      <c r="Q151" s="219">
        <f t="shared" si="29"/>
        <v>9889761</v>
      </c>
      <c r="R151" s="219">
        <f t="shared" si="29"/>
        <v>9889761</v>
      </c>
      <c r="S151" s="288">
        <f t="shared" si="20"/>
        <v>118677132</v>
      </c>
      <c r="T151" s="289">
        <f t="shared" si="21"/>
        <v>3.5670914337240754E-2</v>
      </c>
    </row>
    <row r="152" spans="1:20">
      <c r="A152" s="299" t="str">
        <f>+CONCATENATE(A59,"p")</f>
        <v>4611p</v>
      </c>
      <c r="B152" s="316" t="str">
        <f>+VLOOKUP(LEFT($A152,LEN(A152)-1)*1,Master!$D$22:$G$218,4,FALSE)</f>
        <v>Otplata hartija od vrijednosti i kredita rezidentima</v>
      </c>
      <c r="C152" s="317"/>
      <c r="D152" s="317"/>
      <c r="E152" s="317"/>
      <c r="F152" s="317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>
        <f>+INDEX(DataEx!$1:$1048576,MATCH('2013'!$A152,DataEx!$D:$D,0),MATCH('2013'!J$6,DataEx!$7:$7,0))</f>
        <v>1983333.3333333333</v>
      </c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>
        <f>+INDEX(DataEx!$1:$1048576,MATCH('2013'!$A152,DataEx!$D:$D,0),MATCH('2013'!N$6,DataEx!$7:$7,0))</f>
        <v>1983333.3333333333</v>
      </c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>
        <f>+INDEX(DataEx!$1:$1048576,MATCH('2013'!$A152,DataEx!$D:$D,0),MATCH('2013'!R$6,DataEx!$7:$7,0))</f>
        <v>1983333.3333333333</v>
      </c>
      <c r="S152" s="290">
        <f t="shared" si="20"/>
        <v>23799999.999999996</v>
      </c>
      <c r="T152" s="291">
        <f t="shared" si="21"/>
        <v>7.1535918244664855E-3</v>
      </c>
    </row>
    <row r="153" spans="1:20">
      <c r="A153" s="299" t="str">
        <f>+CONCATENATE(A60,"p")</f>
        <v>4612p</v>
      </c>
      <c r="B153" s="312" t="str">
        <f>+VLOOKUP(LEFT($A153,LEN(A153)-1)*1,Master!$D$22:$G$218,4,FALSE)</f>
        <v>Otplata hartija od vrijednosti i kredita nerezidentima</v>
      </c>
      <c r="C153" s="313"/>
      <c r="D153" s="313"/>
      <c r="E153" s="313"/>
      <c r="F153" s="313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>
        <f>+INDEX(DataEx!$1:$1048576,MATCH('2013'!$A153,DataEx!$D:$D,0),MATCH('2013'!J$6,DataEx!$7:$7,0))</f>
        <v>5225000</v>
      </c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>
        <f>+INDEX(DataEx!$1:$1048576,MATCH('2013'!$A153,DataEx!$D:$D,0),MATCH('2013'!N$6,DataEx!$7:$7,0))</f>
        <v>5225000</v>
      </c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>
        <f>+INDEX(DataEx!$1:$1048576,MATCH('2013'!$A153,DataEx!$D:$D,0),MATCH('2013'!R$6,DataEx!$7:$7,0))</f>
        <v>5225000</v>
      </c>
      <c r="S153" s="290">
        <f t="shared" si="20"/>
        <v>62700000</v>
      </c>
      <c r="T153" s="291">
        <f t="shared" si="21"/>
        <v>1.8845807033363391E-2</v>
      </c>
    </row>
    <row r="154" spans="1:20" ht="13.5" thickBot="1">
      <c r="A154" s="299" t="str">
        <f>+CONCATENATE(A54,"p")</f>
        <v>4630p</v>
      </c>
      <c r="B154" s="328" t="str">
        <f>+VLOOKUP(LEFT($A154,LEN(A154)-1)*1,Master!$D$22:$G$218,4,FALSE)</f>
        <v>Otplata obaveza iz prethodnih godina</v>
      </c>
      <c r="C154" s="329"/>
      <c r="D154" s="329"/>
      <c r="E154" s="329"/>
      <c r="F154" s="329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>
        <f>+INDEX(DataEx!$1:$1048576,MATCH('2013'!$A154,DataEx!$D:$D,0),MATCH('2013'!J$6,DataEx!$7:$7,0))</f>
        <v>2681427.6666666665</v>
      </c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>
        <f>+INDEX(DataEx!$1:$1048576,MATCH('2013'!$A154,DataEx!$D:$D,0),MATCH('2013'!N$6,DataEx!$7:$7,0))</f>
        <v>2681427.6666666665</v>
      </c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>
        <f>+INDEX(DataEx!$1:$1048576,MATCH('2013'!$A154,DataEx!$D:$D,0),MATCH('2013'!R$6,DataEx!$7:$7,0))</f>
        <v>2681427.6666666665</v>
      </c>
      <c r="S154" s="290">
        <f t="shared" si="20"/>
        <v>32177132.000000004</v>
      </c>
      <c r="T154" s="291">
        <f t="shared" si="21"/>
        <v>9.6715154794108811E-3</v>
      </c>
    </row>
    <row r="155" spans="1:20" ht="13.5" thickBot="1">
      <c r="A155" s="299" t="str">
        <f t="shared" ref="A155:A160" si="30">+CONCATENATE(A61,"p")</f>
        <v>1002p</v>
      </c>
      <c r="B155" s="318" t="str">
        <f>+VLOOKUP(LEFT($A155,LEN(A155)-1)*1,Master!$D$22:$G$218,4,FALSE)</f>
        <v>Nedostajuća sredstva</v>
      </c>
      <c r="C155" s="319"/>
      <c r="D155" s="319"/>
      <c r="E155" s="319"/>
      <c r="F155" s="319"/>
      <c r="G155" s="243">
        <f>+G149-G151</f>
        <v>-58244222.060954176</v>
      </c>
      <c r="H155" s="243">
        <f t="shared" ref="H155:R155" si="31">+H149-H151</f>
        <v>-42581321.666983277</v>
      </c>
      <c r="I155" s="243">
        <f t="shared" si="31"/>
        <v>-31706165.570872396</v>
      </c>
      <c r="J155" s="243">
        <f t="shared" si="31"/>
        <v>-14693273.9519642</v>
      </c>
      <c r="K155" s="243">
        <f t="shared" si="31"/>
        <v>-18183414.308595404</v>
      </c>
      <c r="L155" s="243">
        <f t="shared" si="31"/>
        <v>-13697838.623938039</v>
      </c>
      <c r="M155" s="243">
        <f t="shared" si="31"/>
        <v>941827.34207871556</v>
      </c>
      <c r="N155" s="243">
        <f t="shared" si="31"/>
        <v>247753.33353635669</v>
      </c>
      <c r="O155" s="243">
        <f t="shared" si="31"/>
        <v>-15459695.088061348</v>
      </c>
      <c r="P155" s="243">
        <f t="shared" si="31"/>
        <v>-9777479.8305964023</v>
      </c>
      <c r="Q155" s="243">
        <f t="shared" si="31"/>
        <v>-17722016.266004637</v>
      </c>
      <c r="R155" s="243">
        <f t="shared" si="31"/>
        <v>6882998.7035884261</v>
      </c>
      <c r="S155" s="292">
        <f t="shared" si="20"/>
        <v>-213992847.98876631</v>
      </c>
      <c r="T155" s="293">
        <f t="shared" si="21"/>
        <v>-6.4320062515409171E-2</v>
      </c>
    </row>
    <row r="156" spans="1:20" ht="13.5" thickBot="1">
      <c r="A156" s="299" t="str">
        <f t="shared" si="30"/>
        <v>1003p</v>
      </c>
      <c r="B156" s="320" t="str">
        <f>+VLOOKUP(LEFT($A156,LEN(A156)-1)*1,Master!$D$22:$G$218,4,FALSE)</f>
        <v>Finansiranje</v>
      </c>
      <c r="C156" s="321"/>
      <c r="D156" s="321"/>
      <c r="E156" s="321"/>
      <c r="F156" s="321"/>
      <c r="G156" s="177">
        <f>+SUM(G157:G160)</f>
        <v>58244222.060954176</v>
      </c>
      <c r="H156" s="177">
        <f t="shared" ref="H156:R156" si="32">+SUM(H157:H160)</f>
        <v>42581321.666983277</v>
      </c>
      <c r="I156" s="177">
        <f t="shared" si="32"/>
        <v>31706165.570872396</v>
      </c>
      <c r="J156" s="177">
        <f t="shared" si="32"/>
        <v>14693273.9519642</v>
      </c>
      <c r="K156" s="177">
        <f t="shared" si="32"/>
        <v>18183414.308595404</v>
      </c>
      <c r="L156" s="177">
        <f t="shared" si="32"/>
        <v>13697838.623938039</v>
      </c>
      <c r="M156" s="177">
        <f t="shared" si="32"/>
        <v>-941827.34207871556</v>
      </c>
      <c r="N156" s="177">
        <f t="shared" si="32"/>
        <v>-247753.33353635669</v>
      </c>
      <c r="O156" s="177">
        <f t="shared" si="32"/>
        <v>15459695.088061348</v>
      </c>
      <c r="P156" s="177">
        <f t="shared" si="32"/>
        <v>9777479.8305964023</v>
      </c>
      <c r="Q156" s="177">
        <f t="shared" si="32"/>
        <v>17722016.266004637</v>
      </c>
      <c r="R156" s="177">
        <f t="shared" si="32"/>
        <v>-6882998.7035884261</v>
      </c>
      <c r="S156" s="294">
        <f t="shared" si="20"/>
        <v>213992847.98876631</v>
      </c>
      <c r="T156" s="295">
        <f t="shared" si="21"/>
        <v>6.4320062515409171E-2</v>
      </c>
    </row>
    <row r="157" spans="1:20">
      <c r="A157" s="299" t="str">
        <f t="shared" si="30"/>
        <v>7511p</v>
      </c>
      <c r="B157" s="316" t="str">
        <f>+VLOOKUP(LEFT($A157,LEN(A157)-1)*1,Master!$D$22:$G$218,4,FALSE)</f>
        <v>Pozajmice i krediti od domaćih izvora</v>
      </c>
      <c r="C157" s="317"/>
      <c r="D157" s="317"/>
      <c r="E157" s="317"/>
      <c r="F157" s="317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>
        <f>+INDEX(DataEx!$1:$1048576,MATCH('2013'!$A157,DataEx!$D:$D,0),MATCH('2013'!J$6,DataEx!$7:$7,0))</f>
        <v>0</v>
      </c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>
        <f>+INDEX(DataEx!$1:$1048576,MATCH('2013'!$A157,DataEx!$D:$D,0),MATCH('2013'!N$6,DataEx!$7:$7,0))</f>
        <v>0</v>
      </c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>
        <f>+INDEX(DataEx!$1:$1048576,MATCH('2013'!$A157,DataEx!$D:$D,0),MATCH('2013'!R$6,DataEx!$7:$7,0))</f>
        <v>0</v>
      </c>
      <c r="S157" s="290">
        <f t="shared" si="20"/>
        <v>0</v>
      </c>
      <c r="T157" s="291">
        <f t="shared" si="21"/>
        <v>0</v>
      </c>
    </row>
    <row r="158" spans="1:20">
      <c r="A158" s="299" t="str">
        <f t="shared" si="30"/>
        <v>7512p</v>
      </c>
      <c r="B158" s="312" t="str">
        <f>+VLOOKUP(LEFT($A158,LEN(A158)-1)*1,Master!$D$22:$G$218,4,FALSE)</f>
        <v>Pozajmice i krediti od inostranih izvora</v>
      </c>
      <c r="C158" s="313"/>
      <c r="D158" s="313"/>
      <c r="E158" s="313"/>
      <c r="F158" s="313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>
        <f>+INDEX(DataEx!$1:$1048576,MATCH('2013'!$A158,DataEx!$D:$D,0),MATCH('2013'!J$6,DataEx!$7:$7,0))</f>
        <v>200000000</v>
      </c>
      <c r="K158" s="237">
        <f>+INDEX(DataEx!$1:$1048576,MATCH('2013'!$A158,DataEx!$D:$D,0),MATCH('2013'!K$6,DataEx!$7:$7,0))</f>
        <v>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>
        <f>+INDEX(DataEx!$1:$1048576,MATCH('2013'!$A158,DataEx!$D:$D,0),MATCH('2013'!N$6,DataEx!$7:$7,0))</f>
        <v>0</v>
      </c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50000000</v>
      </c>
      <c r="Q158" s="237">
        <f>+INDEX(DataEx!$1:$1048576,MATCH('2013'!$A158,DataEx!$D:$D,0),MATCH('2013'!Q$6,DataEx!$7:$7,0))</f>
        <v>0</v>
      </c>
      <c r="R158" s="237">
        <f>+INDEX(DataEx!$1:$1048576,MATCH('2013'!$A158,DataEx!$D:$D,0),MATCH('2013'!R$6,DataEx!$7:$7,0))</f>
        <v>0</v>
      </c>
      <c r="S158" s="290">
        <f t="shared" si="20"/>
        <v>250000000</v>
      </c>
      <c r="T158" s="291">
        <f t="shared" si="21"/>
        <v>7.5142771265404265E-2</v>
      </c>
    </row>
    <row r="159" spans="1:20">
      <c r="A159" s="299" t="str">
        <f t="shared" si="30"/>
        <v>72p</v>
      </c>
      <c r="B159" s="312" t="str">
        <f>+VLOOKUP(LEFT($A159,LEN(A159)-1)*1,Master!$D$22:$G$218,4,FALSE)</f>
        <v>Primici od prodaje imovine</v>
      </c>
      <c r="C159" s="313"/>
      <c r="D159" s="313"/>
      <c r="E159" s="313"/>
      <c r="F159" s="313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>
        <f>+INDEX(DataEx!$1:$1048576,MATCH('2013'!$A159,DataEx!$D:$D,0),MATCH('2013'!J$6,DataEx!$7:$7,0))</f>
        <v>8000000</v>
      </c>
      <c r="K159" s="237">
        <f>+INDEX(DataEx!$1:$1048576,MATCH('2013'!$A159,DataEx!$D:$D,0),MATCH('2013'!K$6,DataEx!$7:$7,0))</f>
        <v>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>
        <f>+INDEX(DataEx!$1:$1048576,MATCH('2013'!$A159,DataEx!$D:$D,0),MATCH('2013'!N$6,DataEx!$7:$7,0))</f>
        <v>0</v>
      </c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>
        <f>+INDEX(DataEx!$1:$1048576,MATCH('2013'!$A159,DataEx!$D:$D,0),MATCH('2013'!R$6,DataEx!$7:$7,0))</f>
        <v>0</v>
      </c>
      <c r="S159" s="290">
        <f t="shared" si="20"/>
        <v>8000000</v>
      </c>
      <c r="T159" s="291">
        <f t="shared" si="21"/>
        <v>2.4045686804929365E-3</v>
      </c>
    </row>
    <row r="160" spans="1:20" ht="13.5" thickBot="1">
      <c r="A160" s="299" t="str">
        <f t="shared" si="30"/>
        <v>1004p</v>
      </c>
      <c r="B160" s="249" t="str">
        <f>+VLOOKUP(LEFT($A160,LEN(A160)-1)*1,Master!$D$22:$G$218,4,FALSE)</f>
        <v>Povećanje / smanjenje depozita</v>
      </c>
      <c r="C160" s="250"/>
      <c r="D160" s="250"/>
      <c r="E160" s="250"/>
      <c r="F160" s="250"/>
      <c r="G160" s="251">
        <f>-G155-SUM(G157:G159)</f>
        <v>58244222.060954176</v>
      </c>
      <c r="H160" s="251">
        <f t="shared" ref="H160:R160" si="33">-H155-SUM(H157:H159)</f>
        <v>42581321.666983277</v>
      </c>
      <c r="I160" s="251">
        <f t="shared" si="33"/>
        <v>31706165.570872396</v>
      </c>
      <c r="J160" s="251">
        <f t="shared" si="33"/>
        <v>-193306726.0480358</v>
      </c>
      <c r="K160" s="251">
        <f t="shared" si="33"/>
        <v>18183414.308595404</v>
      </c>
      <c r="L160" s="251">
        <f t="shared" si="33"/>
        <v>13697838.623938039</v>
      </c>
      <c r="M160" s="251">
        <f t="shared" si="33"/>
        <v>-941827.34207871556</v>
      </c>
      <c r="N160" s="251">
        <f t="shared" si="33"/>
        <v>-247753.33353635669</v>
      </c>
      <c r="O160" s="251">
        <f t="shared" si="33"/>
        <v>15459695.088061348</v>
      </c>
      <c r="P160" s="251">
        <f t="shared" si="33"/>
        <v>-40222520.169403598</v>
      </c>
      <c r="Q160" s="251">
        <f t="shared" si="33"/>
        <v>17722016.266004637</v>
      </c>
      <c r="R160" s="251">
        <f t="shared" si="33"/>
        <v>-6882998.7035884261</v>
      </c>
      <c r="S160" s="296">
        <f t="shared" si="20"/>
        <v>-44007152.011233613</v>
      </c>
      <c r="T160" s="297">
        <f t="shared" si="21"/>
        <v>-1.3227277430488011E-2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S103:T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R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523</v>
      </c>
      <c r="H6" s="69" t="s">
        <v>524</v>
      </c>
      <c r="I6" s="69" t="s">
        <v>525</v>
      </c>
      <c r="J6" s="69" t="s">
        <v>526</v>
      </c>
      <c r="K6" s="69" t="s">
        <v>527</v>
      </c>
      <c r="L6" s="69" t="s">
        <v>528</v>
      </c>
      <c r="M6" s="69" t="s">
        <v>529</v>
      </c>
      <c r="N6" s="69" t="s">
        <v>530</v>
      </c>
      <c r="O6" s="69" t="s">
        <v>531</v>
      </c>
      <c r="P6" s="69" t="s">
        <v>532</v>
      </c>
      <c r="Q6" s="69" t="s">
        <v>533</v>
      </c>
      <c r="R6" s="69" t="s">
        <v>534</v>
      </c>
    </row>
    <row r="7" spans="1:20" ht="15" customHeight="1" thickBot="1">
      <c r="B7" s="399" t="str">
        <f>+Master!G244</f>
        <v>Ostvarenje budžeta</v>
      </c>
      <c r="C7" s="400"/>
      <c r="D7" s="400"/>
      <c r="E7" s="400"/>
      <c r="F7" s="400"/>
      <c r="G7" s="392">
        <v>2013</v>
      </c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4"/>
      <c r="S7" s="116" t="str">
        <f>+Master!G241</f>
        <v>BDP</v>
      </c>
      <c r="T7" s="117">
        <v>3393200615</v>
      </c>
    </row>
    <row r="8" spans="1:20" ht="16.5" customHeight="1">
      <c r="B8" s="401"/>
      <c r="C8" s="402"/>
      <c r="D8" s="402"/>
      <c r="E8" s="402"/>
      <c r="F8" s="403"/>
      <c r="G8" s="73" t="str">
        <f>+Master!G224</f>
        <v>Januar</v>
      </c>
      <c r="H8" s="73" t="str">
        <f>+Master!G225</f>
        <v>Februar</v>
      </c>
      <c r="I8" s="73" t="str">
        <f>+Master!G226</f>
        <v>Mart</v>
      </c>
      <c r="J8" s="73" t="str">
        <f>+Master!G227</f>
        <v>April</v>
      </c>
      <c r="K8" s="73" t="str">
        <f>+Master!G228</f>
        <v>Maj</v>
      </c>
      <c r="L8" s="73" t="str">
        <f>+Master!G229</f>
        <v>Jun</v>
      </c>
      <c r="M8" s="73" t="str">
        <f>+Master!G230</f>
        <v>Jul</v>
      </c>
      <c r="N8" s="73" t="str">
        <f>+Master!G231</f>
        <v>Avgust</v>
      </c>
      <c r="O8" s="73" t="str">
        <f>+Master!G232</f>
        <v>Septembar</v>
      </c>
      <c r="P8" s="73" t="str">
        <f>+Master!G233</f>
        <v>Oktobar</v>
      </c>
      <c r="Q8" s="73" t="str">
        <f>+Master!G234</f>
        <v>Novembar</v>
      </c>
      <c r="R8" s="73" t="str">
        <f>+Master!G235</f>
        <v>Decembar</v>
      </c>
      <c r="S8" s="392" t="str">
        <f>+Master!G238</f>
        <v>Jan - Jan</v>
      </c>
      <c r="T8" s="394"/>
    </row>
    <row r="9" spans="1:20" ht="13.5" thickBot="1">
      <c r="B9" s="404"/>
      <c r="C9" s="405"/>
      <c r="D9" s="405"/>
      <c r="E9" s="405"/>
      <c r="F9" s="406"/>
      <c r="G9" s="68" t="s">
        <v>433</v>
      </c>
      <c r="H9" s="68" t="s">
        <v>433</v>
      </c>
      <c r="I9" s="68" t="s">
        <v>433</v>
      </c>
      <c r="J9" s="68" t="s">
        <v>433</v>
      </c>
      <c r="K9" s="68" t="s">
        <v>433</v>
      </c>
      <c r="L9" s="68" t="s">
        <v>433</v>
      </c>
      <c r="M9" s="68" t="s">
        <v>433</v>
      </c>
      <c r="N9" s="68" t="s">
        <v>433</v>
      </c>
      <c r="O9" s="68" t="s">
        <v>433</v>
      </c>
      <c r="P9" s="68" t="s">
        <v>433</v>
      </c>
      <c r="Q9" s="68" t="s">
        <v>433</v>
      </c>
      <c r="R9" s="68" t="s">
        <v>433</v>
      </c>
      <c r="S9" s="66" t="s">
        <v>433</v>
      </c>
      <c r="T9" s="67" t="str">
        <f>+Master!G242</f>
        <v>% BDP</v>
      </c>
    </row>
    <row r="10" spans="1:20" ht="13.5" thickBot="1">
      <c r="A10" s="72">
        <v>7</v>
      </c>
      <c r="B10" s="395" t="str">
        <f>+VLOOKUP($A10,Master!$D$22:$G$218,4,FALSE)</f>
        <v>Prihodi budžeta</v>
      </c>
      <c r="C10" s="396"/>
      <c r="D10" s="396"/>
      <c r="E10" s="396"/>
      <c r="F10" s="396"/>
      <c r="G10" s="97">
        <f>+G11+G20+SUM(G25:G29)</f>
        <v>55007549.070000008</v>
      </c>
      <c r="H10" s="97">
        <f t="shared" ref="H10:R10" si="1">+H11+H20+SUM(H25:H29)</f>
        <v>75835326.769999996</v>
      </c>
      <c r="I10" s="97">
        <f t="shared" si="1"/>
        <v>88914651.390000001</v>
      </c>
      <c r="J10" s="97">
        <f t="shared" si="1"/>
        <v>104091401.67000002</v>
      </c>
      <c r="K10" s="97">
        <f t="shared" si="1"/>
        <v>94325584.910000011</v>
      </c>
      <c r="L10" s="97">
        <f t="shared" si="1"/>
        <v>99966900.37999998</v>
      </c>
      <c r="M10" s="97">
        <f t="shared" si="1"/>
        <v>122481083.35999997</v>
      </c>
      <c r="N10" s="97">
        <f t="shared" si="1"/>
        <v>125279368.25000004</v>
      </c>
      <c r="O10" s="97">
        <f t="shared" si="1"/>
        <v>117134830.11000004</v>
      </c>
      <c r="P10" s="97">
        <f t="shared" si="1"/>
        <v>118761640.25000001</v>
      </c>
      <c r="Q10" s="97">
        <f t="shared" si="1"/>
        <v>96518169.450000003</v>
      </c>
      <c r="R10" s="97">
        <f t="shared" si="1"/>
        <v>145120002.57999998</v>
      </c>
      <c r="S10" s="122">
        <f>+SUM(G10:R10)</f>
        <v>1243436508.1900001</v>
      </c>
      <c r="T10" s="123">
        <f>+S10/$T$7</f>
        <v>0.36644945267699713</v>
      </c>
    </row>
    <row r="11" spans="1:20">
      <c r="A11" s="72">
        <v>711</v>
      </c>
      <c r="B11" s="397" t="str">
        <f>+VLOOKUP($A11,Master!$D$22:$G$218,4,FALSE)</f>
        <v>Porezi</v>
      </c>
      <c r="C11" s="398"/>
      <c r="D11" s="398"/>
      <c r="E11" s="398"/>
      <c r="F11" s="398"/>
      <c r="G11" s="81">
        <f>+SUM(G12:G19)</f>
        <v>38651682.140000001</v>
      </c>
      <c r="H11" s="81">
        <f t="shared" ref="H11:R11" si="2">+SUM(H12:H19)</f>
        <v>43074559.129999995</v>
      </c>
      <c r="I11" s="81">
        <f t="shared" si="2"/>
        <v>53935470.890000001</v>
      </c>
      <c r="J11" s="81">
        <f t="shared" si="2"/>
        <v>70397095.140000015</v>
      </c>
      <c r="K11" s="81">
        <f t="shared" si="2"/>
        <v>59487673.050000004</v>
      </c>
      <c r="L11" s="81">
        <f t="shared" si="2"/>
        <v>61991252.849999994</v>
      </c>
      <c r="M11" s="81">
        <f t="shared" si="2"/>
        <v>78155438.859999985</v>
      </c>
      <c r="N11" s="81">
        <f t="shared" si="2"/>
        <v>82426236.730000019</v>
      </c>
      <c r="O11" s="81">
        <f t="shared" si="2"/>
        <v>71970399.340000018</v>
      </c>
      <c r="P11" s="81">
        <f t="shared" si="2"/>
        <v>66404277.470000006</v>
      </c>
      <c r="Q11" s="81">
        <f t="shared" si="2"/>
        <v>57024205.149999999</v>
      </c>
      <c r="R11" s="82">
        <f t="shared" si="2"/>
        <v>72178168.75999999</v>
      </c>
      <c r="S11" s="124">
        <f t="shared" ref="S11:S65" si="3">+SUM(G11:R11)</f>
        <v>755696459.51000011</v>
      </c>
      <c r="T11" s="125">
        <f t="shared" ref="T11:T65" si="4">+S11/$T$7</f>
        <v>0.22270904236235384</v>
      </c>
    </row>
    <row r="12" spans="1:20">
      <c r="A12" s="72">
        <v>7111</v>
      </c>
      <c r="B12" s="380" t="str">
        <f>+VLOOKUP($A12,Master!$D$22:$G$218,4,FALSE)</f>
        <v>Porez na dohodak fizičkih lica</v>
      </c>
      <c r="C12" s="381"/>
      <c r="D12" s="381"/>
      <c r="E12" s="381"/>
      <c r="F12" s="381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380" t="str">
        <f>+VLOOKUP($A13,Master!$D$22:$G$218,4,FALSE)</f>
        <v>Porez na dobit pravnih lica</v>
      </c>
      <c r="C13" s="381"/>
      <c r="D13" s="381"/>
      <c r="E13" s="381"/>
      <c r="F13" s="381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380" t="str">
        <f>+VLOOKUP($A14,Master!$D$22:$G$218,4,FALSE)</f>
        <v>Porez na promet nepokretnosti</v>
      </c>
      <c r="C14" s="381"/>
      <c r="D14" s="381"/>
      <c r="E14" s="381"/>
      <c r="F14" s="381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380" t="str">
        <f>+VLOOKUP($A15,Master!$D$22:$G$218,4,FALSE)</f>
        <v>Porez na dodatu vrijednost</v>
      </c>
      <c r="C15" s="381"/>
      <c r="D15" s="381"/>
      <c r="E15" s="381"/>
      <c r="F15" s="381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380" t="str">
        <f>+VLOOKUP($A16,Master!$D$22:$G$218,4,FALSE)</f>
        <v>Akcize</v>
      </c>
      <c r="C16" s="381"/>
      <c r="D16" s="381"/>
      <c r="E16" s="381"/>
      <c r="F16" s="381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380" t="str">
        <f>+VLOOKUP($A17,Master!$D$22:$G$218,4,FALSE)</f>
        <v>Porez na međunarodnu trgovinu i transakcije</v>
      </c>
      <c r="C17" s="381"/>
      <c r="D17" s="381"/>
      <c r="E17" s="381"/>
      <c r="F17" s="381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380" t="str">
        <f>+VLOOKUP($A18,Master!$D$22:$G$218,4,FALSE)</f>
        <v>Lokalni porezi</v>
      </c>
      <c r="C18" s="381"/>
      <c r="D18" s="381"/>
      <c r="E18" s="381"/>
      <c r="F18" s="381"/>
      <c r="G18" s="91">
        <f>+INDEX(DataEx!$1:$1048576,MATCH(Dug!$A18,DataEx!$D:$D,0),MATCH(Dug!G$6,DataEx!$7:$7,0))</f>
        <v>0</v>
      </c>
      <c r="H18" s="91">
        <f>+INDEX(DataEx!$1:$1048576,MATCH(Dug!$A18,DataEx!$D:$D,0),MATCH(Dug!H$6,DataEx!$7:$7,0))</f>
        <v>0</v>
      </c>
      <c r="I18" s="91">
        <f>+INDEX(DataEx!$1:$1048576,MATCH(Dug!$A18,DataEx!$D:$D,0),MATCH(Dug!I$6,DataEx!$7:$7,0))</f>
        <v>0</v>
      </c>
      <c r="J18" s="91">
        <f>+INDEX(DataEx!$1:$1048576,MATCH(Dug!$A18,DataEx!$D:$D,0),MATCH(Dug!J$6,DataEx!$7:$7,0))</f>
        <v>0</v>
      </c>
      <c r="K18" s="91">
        <f>+INDEX(DataEx!$1:$1048576,MATCH(Dug!$A18,DataEx!$D:$D,0),MATCH(Dug!K$6,DataEx!$7:$7,0))</f>
        <v>0</v>
      </c>
      <c r="L18" s="91">
        <f>+INDEX(DataEx!$1:$1048576,MATCH(Dug!$A18,DataEx!$D:$D,0),MATCH(Dug!L$6,DataEx!$7:$7,0))</f>
        <v>0</v>
      </c>
      <c r="M18" s="91">
        <f>+INDEX(DataEx!$1:$1048576,MATCH(Dug!$A18,DataEx!$D:$D,0),MATCH(Dug!M$6,DataEx!$7:$7,0))</f>
        <v>0</v>
      </c>
      <c r="N18" s="91">
        <f>+INDEX(DataEx!$1:$1048576,MATCH(Dug!$A18,DataEx!$D:$D,0),MATCH(Dug!N$6,DataEx!$7:$7,0))</f>
        <v>0</v>
      </c>
      <c r="O18" s="91">
        <f>+INDEX(DataEx!$1:$1048576,MATCH(Dug!$A18,DataEx!$D:$D,0),MATCH(Dug!O$6,DataEx!$7:$7,0))</f>
        <v>0</v>
      </c>
      <c r="P18" s="91">
        <f>+INDEX(DataEx!$1:$1048576,MATCH(Dug!$A18,DataEx!$D:$D,0),MATCH(Dug!P$6,DataEx!$7:$7,0))</f>
        <v>0</v>
      </c>
      <c r="Q18" s="91">
        <f>+INDEX(DataEx!$1:$1048576,MATCH(Dug!$A18,DataEx!$D:$D,0),MATCH(Dug!Q$6,DataEx!$7:$7,0))</f>
        <v>0</v>
      </c>
      <c r="R18" s="91">
        <f>+INDEX(DataEx!$1:$1048576,MATCH(Dug!$A18,DataEx!$D:$D,0),MATCH(Dug!R$6,DataEx!$7:$7,0))</f>
        <v>0</v>
      </c>
      <c r="S18" s="126">
        <f t="shared" si="3"/>
        <v>0</v>
      </c>
      <c r="T18" s="127">
        <f t="shared" si="4"/>
        <v>0</v>
      </c>
    </row>
    <row r="19" spans="1:20">
      <c r="A19" s="72">
        <v>7118</v>
      </c>
      <c r="B19" s="380" t="str">
        <f>+VLOOKUP($A19,Master!$D$22:$G$218,4,FALSE)</f>
        <v>Ostali republički porezi</v>
      </c>
      <c r="C19" s="381"/>
      <c r="D19" s="381"/>
      <c r="E19" s="381"/>
      <c r="F19" s="381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390" t="str">
        <f>+VLOOKUP($A20,Master!$D$22:$G$218,4,FALSE)</f>
        <v>Doprinosi</v>
      </c>
      <c r="C20" s="391"/>
      <c r="D20" s="391"/>
      <c r="E20" s="391"/>
      <c r="F20" s="391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380" t="str">
        <f>+VLOOKUP($A21,Master!$D$22:$G$218,4,FALSE)</f>
        <v>Doprinosi za penzijsko i invalidsko osiguranje</v>
      </c>
      <c r="C21" s="381"/>
      <c r="D21" s="381"/>
      <c r="E21" s="381"/>
      <c r="F21" s="381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380" t="str">
        <f>+VLOOKUP($A22,Master!$D$22:$G$218,4,FALSE)</f>
        <v>Doprinosi za zdravstveno osiguranje</v>
      </c>
      <c r="C22" s="381"/>
      <c r="D22" s="381"/>
      <c r="E22" s="381"/>
      <c r="F22" s="381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380" t="str">
        <f>+VLOOKUP($A23,Master!$D$22:$G$218,4,FALSE)</f>
        <v>Doprinosi za osiguranje od nezaposlenosti</v>
      </c>
      <c r="C23" s="381"/>
      <c r="D23" s="381"/>
      <c r="E23" s="381"/>
      <c r="F23" s="381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380" t="str">
        <f>+VLOOKUP($A24,Master!$D$22:$G$218,4,FALSE)</f>
        <v>Ostali doprinosi</v>
      </c>
      <c r="C24" s="381"/>
      <c r="D24" s="381"/>
      <c r="E24" s="381"/>
      <c r="F24" s="381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384" t="str">
        <f>+VLOOKUP($A25,Master!$D$22:$G$218,4,FALSE)</f>
        <v>Takse</v>
      </c>
      <c r="C25" s="385"/>
      <c r="D25" s="385"/>
      <c r="E25" s="385"/>
      <c r="F25" s="385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384" t="str">
        <f>+VLOOKUP($A26,Master!$D$22:$G$218,4,FALSE)</f>
        <v>Naknade</v>
      </c>
      <c r="C26" s="385"/>
      <c r="D26" s="385"/>
      <c r="E26" s="385"/>
      <c r="F26" s="385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384" t="str">
        <f>+VLOOKUP($A27,Master!$D$22:$G$218,4,FALSE)</f>
        <v>Ostali prihodi</v>
      </c>
      <c r="C27" s="385"/>
      <c r="D27" s="385"/>
      <c r="E27" s="385"/>
      <c r="F27" s="385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384" t="str">
        <f>+VLOOKUP($A28,Master!$D$22:$G$218,4,FALSE)</f>
        <v>Primici od otplate kredita i sredstva prenesena iz prethodne godine</v>
      </c>
      <c r="C28" s="385"/>
      <c r="D28" s="385"/>
      <c r="E28" s="385"/>
      <c r="F28" s="385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386" t="str">
        <f>+VLOOKUP($A29,Master!$D$22:$G$218,4,FALSE)</f>
        <v>Donacije i transferi</v>
      </c>
      <c r="C29" s="387"/>
      <c r="D29" s="387"/>
      <c r="E29" s="387"/>
      <c r="F29" s="387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372" t="str">
        <f>+VLOOKUP($A30,Master!$D$22:$G$218,4,FALSE)</f>
        <v>Budžetki izdaci</v>
      </c>
      <c r="C30" s="373"/>
      <c r="D30" s="373"/>
      <c r="E30" s="373"/>
      <c r="F30" s="373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388" t="str">
        <f>+VLOOKUP($A31,Master!$D$22:$G$218,4,FALSE)</f>
        <v>Tekući izdaci</v>
      </c>
      <c r="C31" s="389"/>
      <c r="D31" s="389"/>
      <c r="E31" s="389"/>
      <c r="F31" s="389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382" t="str">
        <f>+VLOOKUP($A32,Master!$D$22:$G$218,4,FALSE)</f>
        <v>Tekući budžetski izdaci</v>
      </c>
      <c r="C32" s="383"/>
      <c r="D32" s="383"/>
      <c r="E32" s="383"/>
      <c r="F32" s="383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380" t="str">
        <f>+VLOOKUP($A33,Master!$D$22:$G$218,4,FALSE)</f>
        <v>Bruto zarade i doprinosi na teret poslodavca</v>
      </c>
      <c r="C33" s="381"/>
      <c r="D33" s="381"/>
      <c r="E33" s="381"/>
      <c r="F33" s="381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380" t="str">
        <f>+VLOOKUP($A34,Master!$D$22:$G$218,4,FALSE)</f>
        <v>Ostala lična primanja</v>
      </c>
      <c r="C34" s="381"/>
      <c r="D34" s="381"/>
      <c r="E34" s="381"/>
      <c r="F34" s="381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380" t="str">
        <f>+VLOOKUP($A35,Master!$D$22:$G$218,4,FALSE)</f>
        <v>Rashodi za materijal</v>
      </c>
      <c r="C35" s="381"/>
      <c r="D35" s="381"/>
      <c r="E35" s="381"/>
      <c r="F35" s="381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380" t="str">
        <f>+VLOOKUP($A36,Master!$D$22:$G$218,4,FALSE)</f>
        <v>Rashodi za usluge</v>
      </c>
      <c r="C36" s="381"/>
      <c r="D36" s="381"/>
      <c r="E36" s="381"/>
      <c r="F36" s="381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380" t="str">
        <f>+VLOOKUP($A37,Master!$D$22:$G$218,4,FALSE)</f>
        <v>Rashodi za tekuće održavanje</v>
      </c>
      <c r="C37" s="381"/>
      <c r="D37" s="381"/>
      <c r="E37" s="381"/>
      <c r="F37" s="381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380" t="str">
        <f>+VLOOKUP($A38,Master!$D$22:$G$218,4,FALSE)</f>
        <v>Kamate</v>
      </c>
      <c r="C38" s="381"/>
      <c r="D38" s="381"/>
      <c r="E38" s="381"/>
      <c r="F38" s="381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380" t="str">
        <f>+VLOOKUP($A39,Master!$D$22:$G$218,4,FALSE)</f>
        <v>Renta</v>
      </c>
      <c r="C39" s="381"/>
      <c r="D39" s="381"/>
      <c r="E39" s="381"/>
      <c r="F39" s="381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380" t="str">
        <f>+VLOOKUP($A40,Master!$D$22:$G$218,4,FALSE)</f>
        <v>Subvencije</v>
      </c>
      <c r="C40" s="381"/>
      <c r="D40" s="381"/>
      <c r="E40" s="381"/>
      <c r="F40" s="381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380" t="str">
        <f>+VLOOKUP($A41,Master!$D$22:$G$218,4,FALSE)</f>
        <v>Ostali izdaci</v>
      </c>
      <c r="C41" s="381"/>
      <c r="D41" s="381"/>
      <c r="E41" s="381"/>
      <c r="F41" s="381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380" t="str">
        <f>+VLOOKUP($A42,Master!$D$22:$G$218,4,FALSE)</f>
        <v>Kapitalni izdaci u tekućem budžetu</v>
      </c>
      <c r="C42" s="381"/>
      <c r="D42" s="381"/>
      <c r="E42" s="381"/>
      <c r="F42" s="381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366" t="str">
        <f>+VLOOKUP($A43,Master!$D$22:$G$218,4,FALSE)</f>
        <v>Transferi za socijalnu zaštitu</v>
      </c>
      <c r="C43" s="367"/>
      <c r="D43" s="367"/>
      <c r="E43" s="367"/>
      <c r="F43" s="367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380" t="str">
        <f>+VLOOKUP($A44,Master!$D$22:$G$218,4,FALSE)</f>
        <v>Prava iz oblasti socijalne zaštite</v>
      </c>
      <c r="C44" s="381"/>
      <c r="D44" s="381"/>
      <c r="E44" s="381"/>
      <c r="F44" s="381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380" t="str">
        <f>+VLOOKUP($A45,Master!$D$22:$G$218,4,FALSE)</f>
        <v>Sredstva za tehnološke viškove</v>
      </c>
      <c r="C45" s="381"/>
      <c r="D45" s="381"/>
      <c r="E45" s="381"/>
      <c r="F45" s="381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380" t="str">
        <f>+VLOOKUP($A46,Master!$D$22:$G$218,4,FALSE)</f>
        <v>Prava iz oblasti penzijskog i invalidskog osiguranja</v>
      </c>
      <c r="C46" s="381"/>
      <c r="D46" s="381"/>
      <c r="E46" s="381"/>
      <c r="F46" s="381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380" t="str">
        <f>+VLOOKUP($A47,Master!$D$22:$G$218,4,FALSE)</f>
        <v>Ostala prava iz oblasti zdravstvene zaštite</v>
      </c>
      <c r="C47" s="381"/>
      <c r="D47" s="381"/>
      <c r="E47" s="381"/>
      <c r="F47" s="381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380" t="str">
        <f>+VLOOKUP($A48,Master!$D$22:$G$218,4,FALSE)</f>
        <v>Ostala prava iz zdravstvenog osiguranja</v>
      </c>
      <c r="C48" s="381"/>
      <c r="D48" s="381"/>
      <c r="E48" s="381"/>
      <c r="F48" s="381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374" t="str">
        <f>+VLOOKUP($A49,Master!$D$22:$G$218,4,FALSE)</f>
        <v xml:space="preserve">Transferi institucijama, pojedincima, nevladinom i javnom sektoru </v>
      </c>
      <c r="C49" s="375"/>
      <c r="D49" s="375"/>
      <c r="E49" s="375"/>
      <c r="F49" s="375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374" t="str">
        <f>+VLOOKUP($A50,Master!$D$22:$G$218,4,FALSE)</f>
        <v>Kapitalni budžet</v>
      </c>
      <c r="C50" s="375"/>
      <c r="D50" s="375"/>
      <c r="E50" s="375"/>
      <c r="F50" s="375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364" t="str">
        <f>+VLOOKUP($A51,Master!$D$22:$G$218,4,FALSE)</f>
        <v>Pozajmice i krediti</v>
      </c>
      <c r="C51" s="365"/>
      <c r="D51" s="365"/>
      <c r="E51" s="365"/>
      <c r="F51" s="365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364" t="str">
        <f>+VLOOKUP($A52,Master!$D$22:$G$218,4,FALSE)</f>
        <v>Rezerve</v>
      </c>
      <c r="C52" s="365"/>
      <c r="D52" s="365"/>
      <c r="E52" s="365"/>
      <c r="F52" s="365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368" t="str">
        <f>+VLOOKUP($A53,Master!$D$22:$G$218,4,FALSE)</f>
        <v>Otplata garancija</v>
      </c>
      <c r="C53" s="369"/>
      <c r="D53" s="369"/>
      <c r="E53" s="369"/>
      <c r="F53" s="369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376" t="str">
        <f>+VLOOKUP($A54,Master!$D$22:$G$218,4,FALSE)</f>
        <v>Suficit / deficit</v>
      </c>
      <c r="C54" s="377"/>
      <c r="D54" s="377"/>
      <c r="E54" s="377"/>
      <c r="F54" s="377"/>
      <c r="G54" s="97">
        <f>+G10-G30</f>
        <v>-25764865.160000011</v>
      </c>
      <c r="H54" s="97">
        <f t="shared" ref="H54:R54" si="9">+H10-H30</f>
        <v>-19235739.12999998</v>
      </c>
      <c r="I54" s="97">
        <f t="shared" si="9"/>
        <v>-11659777.349999994</v>
      </c>
      <c r="J54" s="97">
        <f t="shared" si="9"/>
        <v>-14364838.129999951</v>
      </c>
      <c r="K54" s="97">
        <f t="shared" si="9"/>
        <v>-6163867.099999994</v>
      </c>
      <c r="L54" s="97">
        <f t="shared" si="9"/>
        <v>5042875.0399999768</v>
      </c>
      <c r="M54" s="97">
        <f t="shared" si="9"/>
        <v>-42234234.610000029</v>
      </c>
      <c r="N54" s="97">
        <f t="shared" si="9"/>
        <v>-17428959.019999936</v>
      </c>
      <c r="O54" s="97">
        <f t="shared" si="9"/>
        <v>-2160139.0499999821</v>
      </c>
      <c r="P54" s="97">
        <f t="shared" si="9"/>
        <v>19917616.980000034</v>
      </c>
      <c r="Q54" s="97">
        <f t="shared" si="9"/>
        <v>-4788039.1100000292</v>
      </c>
      <c r="R54" s="97">
        <f t="shared" si="9"/>
        <v>-6536324.8499999642</v>
      </c>
      <c r="S54" s="114">
        <f>+SUM(G54:R54)</f>
        <v>-125376291.48999986</v>
      </c>
      <c r="T54" s="115">
        <f t="shared" si="4"/>
        <v>-3.6949271709948647E-2</v>
      </c>
    </row>
    <row r="55" spans="1:20" ht="13.5" thickBot="1">
      <c r="A55" s="71">
        <v>1001</v>
      </c>
      <c r="B55" s="378" t="str">
        <f>+VLOOKUP($A55,Master!$D$22:$G$218,4,FALSE)</f>
        <v>Primarni bilans</v>
      </c>
      <c r="C55" s="379"/>
      <c r="D55" s="379"/>
      <c r="E55" s="379"/>
      <c r="F55" s="379"/>
      <c r="G55" s="98">
        <f>+G54+G38</f>
        <v>-25211074.65000001</v>
      </c>
      <c r="H55" s="98">
        <f t="shared" ref="H55:R55" si="10">+H54+H38</f>
        <v>-17451978.339999981</v>
      </c>
      <c r="I55" s="98">
        <f t="shared" si="10"/>
        <v>-9522874.729999993</v>
      </c>
      <c r="J55" s="98">
        <f t="shared" si="10"/>
        <v>10462634.000000048</v>
      </c>
      <c r="K55" s="98">
        <f t="shared" si="10"/>
        <v>-5038451.1699999943</v>
      </c>
      <c r="L55" s="98">
        <f t="shared" si="10"/>
        <v>8836821.489999976</v>
      </c>
      <c r="M55" s="98">
        <f t="shared" si="10"/>
        <v>-36495019.420000032</v>
      </c>
      <c r="N55" s="98">
        <f t="shared" si="10"/>
        <v>-15325378.929999936</v>
      </c>
      <c r="O55" s="98">
        <f t="shared" si="10"/>
        <v>16540179.570000015</v>
      </c>
      <c r="P55" s="98">
        <f t="shared" si="10"/>
        <v>20715005.270000033</v>
      </c>
      <c r="Q55" s="98">
        <f t="shared" si="10"/>
        <v>-4038920.3300000289</v>
      </c>
      <c r="R55" s="98">
        <f t="shared" si="10"/>
        <v>-924458.70999996364</v>
      </c>
      <c r="S55" s="114">
        <f t="shared" si="3"/>
        <v>-57453515.949999876</v>
      </c>
      <c r="T55" s="115">
        <f t="shared" si="4"/>
        <v>-1.6931953771321558E-2</v>
      </c>
    </row>
    <row r="56" spans="1:20">
      <c r="A56" s="71">
        <v>46</v>
      </c>
      <c r="B56" s="366" t="str">
        <f>+VLOOKUP($A56,Master!$D$22:$G$218,4,FALSE)</f>
        <v>Otplata dugova</v>
      </c>
      <c r="C56" s="367"/>
      <c r="D56" s="367"/>
      <c r="E56" s="367"/>
      <c r="F56" s="367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362" t="str">
        <f>+VLOOKUP($A57,Master!$D$22:$G$218,4,FALSE)</f>
        <v>Otplata hartija od vrijednosti i kredita rezidentima</v>
      </c>
      <c r="C57" s="363"/>
      <c r="D57" s="363"/>
      <c r="E57" s="363"/>
      <c r="F57" s="363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364" t="str">
        <f>+VLOOKUP($A58,Master!$D$22:$G$218,4,FALSE)</f>
        <v>Otplata hartija od vrijednosti i kredita nerezidentima</v>
      </c>
      <c r="C58" s="365"/>
      <c r="D58" s="365"/>
      <c r="E58" s="365"/>
      <c r="F58" s="365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368" t="str">
        <f>+VLOOKUP($A59,Master!$D$22:$G$218,4,FALSE)</f>
        <v>Otplata obaveza iz prethodnih godina</v>
      </c>
      <c r="C59" s="369"/>
      <c r="D59" s="369"/>
      <c r="E59" s="369"/>
      <c r="F59" s="369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370" t="str">
        <f>+VLOOKUP($A60,Master!$D$22:$G$218,4,FALSE)</f>
        <v>Nedostajuća sredstva</v>
      </c>
      <c r="C60" s="371"/>
      <c r="D60" s="371"/>
      <c r="E60" s="371"/>
      <c r="F60" s="371"/>
      <c r="G60" s="79">
        <f>+G54-G56</f>
        <v>-41825890.870000012</v>
      </c>
      <c r="H60" s="79">
        <f t="shared" ref="H60:R60" si="12">+H54-H56</f>
        <v>-26797806.449999984</v>
      </c>
      <c r="I60" s="79">
        <f t="shared" si="12"/>
        <v>-18877076.859999992</v>
      </c>
      <c r="J60" s="79">
        <f t="shared" si="12"/>
        <v>-22259665.66999995</v>
      </c>
      <c r="K60" s="79">
        <f t="shared" si="12"/>
        <v>-11728956.599999994</v>
      </c>
      <c r="L60" s="79">
        <f t="shared" si="12"/>
        <v>-13423750.850000024</v>
      </c>
      <c r="M60" s="79">
        <f t="shared" si="12"/>
        <v>-76838153.870000035</v>
      </c>
      <c r="N60" s="79">
        <f t="shared" si="12"/>
        <v>-34408817.129999958</v>
      </c>
      <c r="O60" s="79">
        <f t="shared" si="12"/>
        <v>-26544037.369999982</v>
      </c>
      <c r="P60" s="79">
        <f t="shared" si="12"/>
        <v>5911909.7400000319</v>
      </c>
      <c r="Q60" s="79">
        <f t="shared" si="12"/>
        <v>-14949060.470000029</v>
      </c>
      <c r="R60" s="79">
        <f t="shared" si="12"/>
        <v>-78203626.939999953</v>
      </c>
      <c r="S60" s="118">
        <f t="shared" si="3"/>
        <v>-359944933.33999991</v>
      </c>
      <c r="T60" s="119">
        <f t="shared" si="4"/>
        <v>-0.10607829426554549</v>
      </c>
    </row>
    <row r="61" spans="1:20" ht="13.5" thickBot="1">
      <c r="A61" s="71">
        <v>1003</v>
      </c>
      <c r="B61" s="372" t="str">
        <f>+VLOOKUP($A61,Master!$D$22:$G$218,4,FALSE)</f>
        <v>Finansiranje</v>
      </c>
      <c r="C61" s="373"/>
      <c r="D61" s="373"/>
      <c r="E61" s="373"/>
      <c r="F61" s="373"/>
      <c r="G61" s="97">
        <f>+SUM(G62:G65)</f>
        <v>41825890.870000012</v>
      </c>
      <c r="H61" s="97">
        <f t="shared" ref="H61:R61" si="13">+SUM(H62:H65)</f>
        <v>26797806.449999984</v>
      </c>
      <c r="I61" s="97">
        <f t="shared" si="13"/>
        <v>18877076.859999992</v>
      </c>
      <c r="J61" s="97">
        <f t="shared" si="13"/>
        <v>22259665.66999995</v>
      </c>
      <c r="K61" s="97">
        <f t="shared" si="13"/>
        <v>11728956.599999994</v>
      </c>
      <c r="L61" s="97">
        <f t="shared" si="13"/>
        <v>13423750.850000024</v>
      </c>
      <c r="M61" s="97">
        <f t="shared" si="13"/>
        <v>76838153.870000035</v>
      </c>
      <c r="N61" s="97">
        <f t="shared" si="13"/>
        <v>34408817.129999958</v>
      </c>
      <c r="O61" s="97">
        <f t="shared" si="13"/>
        <v>26544037.369999982</v>
      </c>
      <c r="P61" s="97">
        <f t="shared" si="13"/>
        <v>-5911909.7400000319</v>
      </c>
      <c r="Q61" s="97">
        <f t="shared" si="13"/>
        <v>14949060.470000029</v>
      </c>
      <c r="R61" s="97">
        <f t="shared" si="13"/>
        <v>78203626.939999953</v>
      </c>
      <c r="S61" s="120">
        <f t="shared" si="3"/>
        <v>359944933.33999991</v>
      </c>
      <c r="T61" s="121">
        <f t="shared" si="4"/>
        <v>0.10607829426554549</v>
      </c>
    </row>
    <row r="62" spans="1:20">
      <c r="A62" s="71">
        <v>7511</v>
      </c>
      <c r="B62" s="362" t="str">
        <f>+VLOOKUP($A62,Master!$D$22:$G$218,4,FALSE)</f>
        <v>Pozajmice i krediti od domaćih izvora</v>
      </c>
      <c r="C62" s="363"/>
      <c r="D62" s="363"/>
      <c r="E62" s="363"/>
      <c r="F62" s="363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364" t="str">
        <f>+VLOOKUP($A63,Master!$D$22:$G$218,4,FALSE)</f>
        <v>Pozajmice i krediti od inostranih izvora</v>
      </c>
      <c r="C63" s="365"/>
      <c r="D63" s="365"/>
      <c r="E63" s="365"/>
      <c r="F63" s="365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364" t="str">
        <f>+VLOOKUP($A64,Master!$D$22:$G$218,4,FALSE)</f>
        <v>Primici od prodaje imovine</v>
      </c>
      <c r="C64" s="365"/>
      <c r="D64" s="365"/>
      <c r="E64" s="365"/>
      <c r="F64" s="365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+VLOOKUP($A65,Master!$D$22:$G$218,4,FALSE)</f>
        <v>Povećanje / smanjenje depozita</v>
      </c>
      <c r="C65" s="103"/>
      <c r="D65" s="103"/>
      <c r="E65" s="103"/>
      <c r="F65" s="103"/>
      <c r="G65" s="101">
        <f>-G60-SUM(G62:G64)</f>
        <v>6499753.900000006</v>
      </c>
      <c r="H65" s="101">
        <f t="shared" ref="H65:R65" si="14">-H60-SUM(H62:H64)</f>
        <v>21495119.559999984</v>
      </c>
      <c r="I65" s="101">
        <f t="shared" si="14"/>
        <v>-5236865.1700000055</v>
      </c>
      <c r="J65" s="101">
        <f t="shared" si="14"/>
        <v>6868110.5899999496</v>
      </c>
      <c r="K65" s="101">
        <f t="shared" si="14"/>
        <v>5983629.349999994</v>
      </c>
      <c r="L65" s="101">
        <f t="shared" si="14"/>
        <v>1770190.6200000253</v>
      </c>
      <c r="M65" s="101">
        <f t="shared" si="14"/>
        <v>5538765.6000000387</v>
      </c>
      <c r="N65" s="101">
        <f t="shared" si="14"/>
        <v>-11748811.710000053</v>
      </c>
      <c r="O65" s="101">
        <f t="shared" si="14"/>
        <v>10120881.589999983</v>
      </c>
      <c r="P65" s="101">
        <f t="shared" si="14"/>
        <v>-6617025.1200000318</v>
      </c>
      <c r="Q65" s="101">
        <f t="shared" si="14"/>
        <v>13728473.550000029</v>
      </c>
      <c r="R65" s="101">
        <f t="shared" si="14"/>
        <v>-34273486.02000007</v>
      </c>
      <c r="S65" s="112">
        <f t="shared" si="3"/>
        <v>14128736.739999846</v>
      </c>
      <c r="T65" s="113">
        <f t="shared" si="4"/>
        <v>4.1638377281738902E-3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07" t="str">
        <f>+Master!G245</f>
        <v>Plan ostvarenja budžeta</v>
      </c>
      <c r="C101" s="347"/>
      <c r="D101" s="347"/>
      <c r="E101" s="347"/>
      <c r="F101" s="347"/>
      <c r="G101" s="354">
        <v>2014</v>
      </c>
      <c r="H101" s="355"/>
      <c r="I101" s="355"/>
      <c r="J101" s="355"/>
      <c r="K101" s="355"/>
      <c r="L101" s="355"/>
      <c r="M101" s="355"/>
      <c r="N101" s="355"/>
      <c r="O101" s="355"/>
      <c r="P101" s="355"/>
      <c r="Q101" s="355"/>
      <c r="R101" s="358"/>
      <c r="S101" s="261" t="str">
        <f>+S7</f>
        <v>BDP</v>
      </c>
      <c r="T101" s="262">
        <v>3393200615</v>
      </c>
    </row>
    <row r="102" spans="1:20" ht="15.75" customHeight="1">
      <c r="A102" s="170"/>
      <c r="B102" s="348"/>
      <c r="C102" s="349"/>
      <c r="D102" s="349"/>
      <c r="E102" s="349"/>
      <c r="F102" s="350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354" t="str">
        <f>+Master!G239</f>
        <v>Jan - Dec</v>
      </c>
      <c r="T102" s="358">
        <f t="shared" si="16"/>
        <v>0</v>
      </c>
    </row>
    <row r="103" spans="1:20" ht="13.5" thickBot="1">
      <c r="A103" s="170"/>
      <c r="B103" s="351"/>
      <c r="C103" s="352"/>
      <c r="D103" s="352"/>
      <c r="E103" s="352"/>
      <c r="F103" s="353"/>
      <c r="G103" s="163" t="s">
        <v>433</v>
      </c>
      <c r="H103" s="163" t="s">
        <v>433</v>
      </c>
      <c r="I103" s="163" t="s">
        <v>433</v>
      </c>
      <c r="J103" s="163" t="s">
        <v>433</v>
      </c>
      <c r="K103" s="163" t="s">
        <v>433</v>
      </c>
      <c r="L103" s="163" t="s">
        <v>433</v>
      </c>
      <c r="M103" s="163" t="s">
        <v>433</v>
      </c>
      <c r="N103" s="163" t="s">
        <v>433</v>
      </c>
      <c r="O103" s="163" t="s">
        <v>433</v>
      </c>
      <c r="P103" s="163" t="s">
        <v>433</v>
      </c>
      <c r="Q103" s="163" t="s">
        <v>433</v>
      </c>
      <c r="R103" s="163" t="s">
        <v>433</v>
      </c>
      <c r="S103" s="263" t="s">
        <v>433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340" t="str">
        <f>+VLOOKUP(LEFT($A104,LEN(A104)-1)*1,Master!$D$22:$G$218,4,FALSE)</f>
        <v>Prihodi budžeta</v>
      </c>
      <c r="C104" s="341"/>
      <c r="D104" s="341"/>
      <c r="E104" s="341"/>
      <c r="F104" s="341"/>
      <c r="G104" s="177">
        <f>+G105+G114+SUM(G119:G123)</f>
        <v>56405250.354879163</v>
      </c>
      <c r="H104" s="177">
        <f t="shared" ref="H104:R104" si="17">+H105+H114+SUM(H119:H123)</f>
        <v>72068150.748850062</v>
      </c>
      <c r="I104" s="177">
        <f t="shared" si="17"/>
        <v>82943306.844960943</v>
      </c>
      <c r="J104" s="177">
        <f t="shared" si="17"/>
        <v>99956198.46386914</v>
      </c>
      <c r="K104" s="177">
        <f t="shared" si="17"/>
        <v>96466058.107237935</v>
      </c>
      <c r="L104" s="177">
        <f t="shared" si="17"/>
        <v>100951633.7918953</v>
      </c>
      <c r="M104" s="177">
        <f t="shared" si="17"/>
        <v>115591299.75791205</v>
      </c>
      <c r="N104" s="177">
        <f t="shared" si="17"/>
        <v>114897225.7493697</v>
      </c>
      <c r="O104" s="177">
        <f t="shared" si="17"/>
        <v>99189777.327771991</v>
      </c>
      <c r="P104" s="177">
        <f t="shared" si="17"/>
        <v>104871992.58523694</v>
      </c>
      <c r="Q104" s="177">
        <f t="shared" si="17"/>
        <v>96927456.149828702</v>
      </c>
      <c r="R104" s="177">
        <f t="shared" si="17"/>
        <v>121532471.11942177</v>
      </c>
      <c r="S104" s="265">
        <f>+SUM(G104:R104)</f>
        <v>1161800821.0012338</v>
      </c>
      <c r="T104" s="266">
        <f>+S104/$T$7</f>
        <v>0.34239084357858807</v>
      </c>
    </row>
    <row r="105" spans="1:20">
      <c r="A105" s="298" t="str">
        <f t="shared" ref="A105:A159" si="18">+CONCATENATE(A11,"p")</f>
        <v>711p</v>
      </c>
      <c r="B105" s="342" t="str">
        <f>+VLOOKUP(LEFT($A105,LEN(A105)-1)*1,Master!$D$22:$G$218,4,FALSE)</f>
        <v>Porezi</v>
      </c>
      <c r="C105" s="343"/>
      <c r="D105" s="343"/>
      <c r="E105" s="343"/>
      <c r="F105" s="343"/>
      <c r="G105" s="183">
        <f>+SUM(G106:G113)</f>
        <v>41686253.110737316</v>
      </c>
      <c r="H105" s="183">
        <f t="shared" ref="H105:R105" si="19">+SUM(H106:H113)</f>
        <v>40855853.79586979</v>
      </c>
      <c r="I105" s="183">
        <f t="shared" si="19"/>
        <v>48871129.289274208</v>
      </c>
      <c r="J105" s="183">
        <f t="shared" si="19"/>
        <v>63044978.667560622</v>
      </c>
      <c r="K105" s="183">
        <f t="shared" si="19"/>
        <v>59903018.246625409</v>
      </c>
      <c r="L105" s="183">
        <f t="shared" si="19"/>
        <v>65474825.471494481</v>
      </c>
      <c r="M105" s="183">
        <f t="shared" si="19"/>
        <v>71410525.13479729</v>
      </c>
      <c r="N105" s="183">
        <f t="shared" si="19"/>
        <v>66453623.073847495</v>
      </c>
      <c r="O105" s="183">
        <f t="shared" si="19"/>
        <v>65790416.568190843</v>
      </c>
      <c r="P105" s="183">
        <f t="shared" si="19"/>
        <v>63302926.264795646</v>
      </c>
      <c r="Q105" s="183">
        <f t="shared" si="19"/>
        <v>56224451.677824281</v>
      </c>
      <c r="R105" s="267">
        <f t="shared" si="19"/>
        <v>57412527.94082702</v>
      </c>
      <c r="S105" s="268">
        <f t="shared" ref="S105:S159" si="20">+SUM(G105:R105)</f>
        <v>700430529.24184442</v>
      </c>
      <c r="T105" s="269">
        <f t="shared" ref="T105:T159" si="21">+S105/$T$7</f>
        <v>0.20642178542156264</v>
      </c>
    </row>
    <row r="106" spans="1:20">
      <c r="A106" s="298" t="str">
        <f t="shared" si="18"/>
        <v>7111p</v>
      </c>
      <c r="B106" s="324" t="str">
        <f>+VLOOKUP(LEFT($A106,LEN(A106)-1)*1,Master!$D$22:$G$218,4,FALSE)</f>
        <v>Porez na dohodak fizičkih lica</v>
      </c>
      <c r="C106" s="325"/>
      <c r="D106" s="325"/>
      <c r="E106" s="325"/>
      <c r="F106" s="325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324" t="str">
        <f>+VLOOKUP(LEFT($A107,LEN(A107)-1)*1,Master!$D$22:$G$218,4,FALSE)</f>
        <v>Porez na dobit pravnih lica</v>
      </c>
      <c r="C107" s="325"/>
      <c r="D107" s="325"/>
      <c r="E107" s="325"/>
      <c r="F107" s="325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324" t="str">
        <f>+VLOOKUP(LEFT($A108,LEN(A108)-1)*1,Master!$D$22:$G$218,4,FALSE)</f>
        <v>Porez na promet nepokretnosti</v>
      </c>
      <c r="C108" s="325"/>
      <c r="D108" s="325"/>
      <c r="E108" s="325"/>
      <c r="F108" s="325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324" t="str">
        <f>+VLOOKUP(LEFT($A109,LEN(A109)-1)*1,Master!$D$22:$G$218,4,FALSE)</f>
        <v>Porez na dodatu vrijednost</v>
      </c>
      <c r="C109" s="325"/>
      <c r="D109" s="325"/>
      <c r="E109" s="325"/>
      <c r="F109" s="325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324" t="str">
        <f>+VLOOKUP(LEFT($A110,LEN(A110)-1)*1,Master!$D$22:$G$218,4,FALSE)</f>
        <v>Akcize</v>
      </c>
      <c r="C110" s="325"/>
      <c r="D110" s="325"/>
      <c r="E110" s="325"/>
      <c r="F110" s="325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324" t="str">
        <f>+VLOOKUP(LEFT($A111,LEN(A111)-1)*1,Master!$D$22:$G$218,4,FALSE)</f>
        <v>Porez na međunarodnu trgovinu i transakcije</v>
      </c>
      <c r="C111" s="325"/>
      <c r="D111" s="325"/>
      <c r="E111" s="325"/>
      <c r="F111" s="325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324" t="str">
        <f>+VLOOKUP(LEFT($A112,LEN(A112)-1)*1,Master!$D$22:$G$218,4,FALSE)</f>
        <v>Lokalni porezi</v>
      </c>
      <c r="C112" s="325"/>
      <c r="D112" s="325"/>
      <c r="E112" s="325"/>
      <c r="F112" s="325"/>
      <c r="G112" s="189">
        <f>+INDEX(DataEx!$1:$1048576,MATCH(Dug!$A112,DataEx!$D:$D,0),MATCH(Dug!G$100,DataEx!$222:$222,0))</f>
        <v>0</v>
      </c>
      <c r="H112" s="189">
        <f>+INDEX(DataEx!$1:$1048576,MATCH(Dug!$A112,DataEx!$D:$D,0),MATCH(Dug!H$100,DataEx!$222:$222,0))</f>
        <v>0</v>
      </c>
      <c r="I112" s="189">
        <f>+INDEX(DataEx!$1:$1048576,MATCH(Dug!$A112,DataEx!$D:$D,0),MATCH(Dug!I$100,DataEx!$222:$222,0))</f>
        <v>0</v>
      </c>
      <c r="J112" s="189">
        <f>+INDEX(DataEx!$1:$1048576,MATCH(Dug!$A112,DataEx!$D:$D,0),MATCH(Dug!J$100,DataEx!$222:$222,0))</f>
        <v>0</v>
      </c>
      <c r="K112" s="189">
        <f>+INDEX(DataEx!$1:$1048576,MATCH(Dug!$A112,DataEx!$D:$D,0),MATCH(Dug!K$100,DataEx!$222:$222,0))</f>
        <v>0</v>
      </c>
      <c r="L112" s="189">
        <f>+INDEX(DataEx!$1:$1048576,MATCH(Dug!$A112,DataEx!$D:$D,0),MATCH(Dug!L$100,DataEx!$222:$222,0))</f>
        <v>0</v>
      </c>
      <c r="M112" s="189">
        <f>+INDEX(DataEx!$1:$1048576,MATCH(Dug!$A112,DataEx!$D:$D,0),MATCH(Dug!M$100,DataEx!$222:$222,0))</f>
        <v>0</v>
      </c>
      <c r="N112" s="189">
        <f>+INDEX(DataEx!$1:$1048576,MATCH(Dug!$A112,DataEx!$D:$D,0),MATCH(Dug!N$100,DataEx!$222:$222,0))</f>
        <v>0</v>
      </c>
      <c r="O112" s="189">
        <f>+INDEX(DataEx!$1:$1048576,MATCH(Dug!$A112,DataEx!$D:$D,0),MATCH(Dug!O$100,DataEx!$222:$222,0))</f>
        <v>0</v>
      </c>
      <c r="P112" s="189">
        <f>+INDEX(DataEx!$1:$1048576,MATCH(Dug!$A112,DataEx!$D:$D,0),MATCH(Dug!P$100,DataEx!$222:$222,0))</f>
        <v>0</v>
      </c>
      <c r="Q112" s="189">
        <f>+INDEX(DataEx!$1:$1048576,MATCH(Dug!$A112,DataEx!$D:$D,0),MATCH(Dug!Q$100,DataEx!$222:$222,0))</f>
        <v>0</v>
      </c>
      <c r="R112" s="189">
        <f>+INDEX(DataEx!$1:$1048576,MATCH(Dug!$A112,DataEx!$D:$D,0),MATCH(Dug!R$100,DataEx!$222:$222,0))</f>
        <v>0</v>
      </c>
      <c r="S112" s="270">
        <f t="shared" si="20"/>
        <v>0</v>
      </c>
      <c r="T112" s="271">
        <f t="shared" si="21"/>
        <v>0</v>
      </c>
    </row>
    <row r="113" spans="1:20">
      <c r="A113" s="298" t="str">
        <f t="shared" si="18"/>
        <v>7118p</v>
      </c>
      <c r="B113" s="324" t="str">
        <f>+VLOOKUP(LEFT($A113,LEN(A113)-1)*1,Master!$D$22:$G$218,4,FALSE)</f>
        <v>Ostali republički porezi</v>
      </c>
      <c r="C113" s="325"/>
      <c r="D113" s="325"/>
      <c r="E113" s="325"/>
      <c r="F113" s="325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344" t="str">
        <f>+VLOOKUP(LEFT($A114,LEN(A114)-1)*1,Master!$D$22:$G$218,4,FALSE)</f>
        <v>Doprinosi</v>
      </c>
      <c r="C114" s="345"/>
      <c r="D114" s="345"/>
      <c r="E114" s="345"/>
      <c r="F114" s="345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324" t="str">
        <f>+VLOOKUP(LEFT($A115,LEN(A115)-1)*1,Master!$D$22:$G$218,4,FALSE)</f>
        <v>Doprinosi za penzijsko i invalidsko osiguranje</v>
      </c>
      <c r="C115" s="325"/>
      <c r="D115" s="325"/>
      <c r="E115" s="325"/>
      <c r="F115" s="325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324" t="str">
        <f>+VLOOKUP(LEFT($A116,LEN(A116)-1)*1,Master!$D$22:$G$218,4,FALSE)</f>
        <v>Doprinosi za zdravstveno osiguranje</v>
      </c>
      <c r="C116" s="325"/>
      <c r="D116" s="325"/>
      <c r="E116" s="325"/>
      <c r="F116" s="325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324" t="str">
        <f>+VLOOKUP(LEFT($A117,LEN(A117)-1)*1,Master!$D$22:$G$218,4,FALSE)</f>
        <v>Doprinosi za osiguranje od nezaposlenosti</v>
      </c>
      <c r="C117" s="325"/>
      <c r="D117" s="325"/>
      <c r="E117" s="325"/>
      <c r="F117" s="325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324" t="str">
        <f>+VLOOKUP(LEFT($A118,LEN(A118)-1)*1,Master!$D$22:$G$218,4,FALSE)</f>
        <v>Ostali doprinosi</v>
      </c>
      <c r="C118" s="325"/>
      <c r="D118" s="325"/>
      <c r="E118" s="325"/>
      <c r="F118" s="325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332" t="str">
        <f>+VLOOKUP(LEFT($A119,LEN(A119)-1)*1,Master!$D$22:$G$218,4,FALSE)</f>
        <v>Takse</v>
      </c>
      <c r="C119" s="333"/>
      <c r="D119" s="333"/>
      <c r="E119" s="333"/>
      <c r="F119" s="333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332" t="str">
        <f>+VLOOKUP(LEFT($A120,LEN(A120)-1)*1,Master!$D$22:$G$218,4,FALSE)</f>
        <v>Naknade</v>
      </c>
      <c r="C120" s="333"/>
      <c r="D120" s="333"/>
      <c r="E120" s="333"/>
      <c r="F120" s="333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332" t="str">
        <f>+VLOOKUP(LEFT($A121,LEN(A121)-1)*1,Master!$D$22:$G$218,4,FALSE)</f>
        <v>Ostali prihodi</v>
      </c>
      <c r="C121" s="333"/>
      <c r="D121" s="333"/>
      <c r="E121" s="333"/>
      <c r="F121" s="333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332" t="str">
        <f>+VLOOKUP(LEFT($A122,LEN(A122)-1)*1,Master!$D$22:$G$218,4,FALSE)</f>
        <v>Primici od otplate kredita i sredstva prenesena iz prethodne godine</v>
      </c>
      <c r="C122" s="333"/>
      <c r="D122" s="333"/>
      <c r="E122" s="333"/>
      <c r="F122" s="333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334" t="str">
        <f>+VLOOKUP(LEFT($A123,LEN(A123)-1)*1,Master!$D$22:$G$218,4,FALSE)</f>
        <v>Donacije i transferi</v>
      </c>
      <c r="C123" s="335"/>
      <c r="D123" s="335"/>
      <c r="E123" s="335"/>
      <c r="F123" s="335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320" t="str">
        <f>+VLOOKUP(LEFT($A124,LEN(A124)-1)*1,Master!$D$22:$G$218,4,FALSE)</f>
        <v>Budžetki izdaci</v>
      </c>
      <c r="C124" s="321"/>
      <c r="D124" s="321"/>
      <c r="E124" s="321"/>
      <c r="F124" s="321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336" t="str">
        <f>+VLOOKUP(LEFT($A125,LEN(A125)-1)*1,Master!$D$22:$G$218,4,FALSE)</f>
        <v>Tekući izdaci</v>
      </c>
      <c r="C125" s="337"/>
      <c r="D125" s="337"/>
      <c r="E125" s="337"/>
      <c r="F125" s="337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338" t="str">
        <f>+VLOOKUP(LEFT($A126,LEN(A126)-1)*1,Master!$D$22:$G$218,4,FALSE)</f>
        <v>Tekući budžetski izdaci</v>
      </c>
      <c r="C126" s="339"/>
      <c r="D126" s="339"/>
      <c r="E126" s="339"/>
      <c r="F126" s="339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324" t="str">
        <f>+VLOOKUP(LEFT($A127,LEN(A127)-1)*1,Master!$D$22:$G$218,4,FALSE)</f>
        <v>Bruto zarade i doprinosi na teret poslodavca</v>
      </c>
      <c r="C127" s="325"/>
      <c r="D127" s="325"/>
      <c r="E127" s="325"/>
      <c r="F127" s="325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324" t="str">
        <f>+VLOOKUP(LEFT($A128,LEN(A128)-1)*1,Master!$D$22:$G$218,4,FALSE)</f>
        <v>Ostala lična primanja</v>
      </c>
      <c r="C128" s="325"/>
      <c r="D128" s="325"/>
      <c r="E128" s="325"/>
      <c r="F128" s="325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324" t="str">
        <f>+VLOOKUP(LEFT($A129,LEN(A129)-1)*1,Master!$D$22:$G$218,4,FALSE)</f>
        <v>Rashodi za materijal</v>
      </c>
      <c r="C129" s="325"/>
      <c r="D129" s="325"/>
      <c r="E129" s="325"/>
      <c r="F129" s="325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324" t="str">
        <f>+VLOOKUP(LEFT($A130,LEN(A130)-1)*1,Master!$D$22:$G$218,4,FALSE)</f>
        <v>Rashodi za usluge</v>
      </c>
      <c r="C130" s="325"/>
      <c r="D130" s="325"/>
      <c r="E130" s="325"/>
      <c r="F130" s="325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324" t="str">
        <f>+VLOOKUP(LEFT($A131,LEN(A131)-1)*1,Master!$D$22:$G$218,4,FALSE)</f>
        <v>Rashodi za tekuće održavanje</v>
      </c>
      <c r="C131" s="325"/>
      <c r="D131" s="325"/>
      <c r="E131" s="325"/>
      <c r="F131" s="325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324" t="str">
        <f>+VLOOKUP(LEFT($A132,LEN(A132)-1)*1,Master!$D$22:$G$218,4,FALSE)</f>
        <v>Kamate</v>
      </c>
      <c r="C132" s="325"/>
      <c r="D132" s="325"/>
      <c r="E132" s="325"/>
      <c r="F132" s="325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324" t="str">
        <f>+VLOOKUP(LEFT($A133,LEN(A133)-1)*1,Master!$D$22:$G$218,4,FALSE)</f>
        <v>Renta</v>
      </c>
      <c r="C133" s="325"/>
      <c r="D133" s="325"/>
      <c r="E133" s="325"/>
      <c r="F133" s="325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324" t="str">
        <f>+VLOOKUP(LEFT($A134,LEN(A134)-1)*1,Master!$D$22:$G$218,4,FALSE)</f>
        <v>Subvencije</v>
      </c>
      <c r="C134" s="325"/>
      <c r="D134" s="325"/>
      <c r="E134" s="325"/>
      <c r="F134" s="325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324" t="str">
        <f>+VLOOKUP(LEFT($A135,LEN(A135)-1)*1,Master!$D$22:$G$218,4,FALSE)</f>
        <v>Ostali izdaci</v>
      </c>
      <c r="C135" s="325"/>
      <c r="D135" s="325"/>
      <c r="E135" s="325"/>
      <c r="F135" s="325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324" t="str">
        <f>+VLOOKUP(LEFT($A136,LEN(A136)-1)*1,Master!$D$22:$G$218,4,FALSE)</f>
        <v>Kapitalni izdaci u tekućem budžetu</v>
      </c>
      <c r="C136" s="325"/>
      <c r="D136" s="325"/>
      <c r="E136" s="325"/>
      <c r="F136" s="325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314" t="str">
        <f>+VLOOKUP(LEFT($A137,LEN(A137)-1)*1,Master!$D$22:$G$218,4,FALSE)</f>
        <v>Transferi za socijalnu zaštitu</v>
      </c>
      <c r="C137" s="315"/>
      <c r="D137" s="315"/>
      <c r="E137" s="315"/>
      <c r="F137" s="315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324" t="str">
        <f>+VLOOKUP(LEFT($A138,LEN(A138)-1)*1,Master!$D$22:$G$218,4,FALSE)</f>
        <v>Prava iz oblasti socijalne zaštite</v>
      </c>
      <c r="C138" s="325"/>
      <c r="D138" s="325"/>
      <c r="E138" s="325"/>
      <c r="F138" s="325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324" t="str">
        <f>+VLOOKUP(LEFT($A139,LEN(A139)-1)*1,Master!$D$22:$G$218,4,FALSE)</f>
        <v>Sredstva za tehnološke viškove</v>
      </c>
      <c r="C139" s="325"/>
      <c r="D139" s="325"/>
      <c r="E139" s="325"/>
      <c r="F139" s="325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324" t="str">
        <f>+VLOOKUP(LEFT($A140,LEN(A140)-1)*1,Master!$D$22:$G$218,4,FALSE)</f>
        <v>Prava iz oblasti penzijskog i invalidskog osiguranja</v>
      </c>
      <c r="C140" s="325"/>
      <c r="D140" s="325"/>
      <c r="E140" s="325"/>
      <c r="F140" s="325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324" t="str">
        <f>+VLOOKUP(LEFT($A141,LEN(A141)-1)*1,Master!$D$22:$G$218,4,FALSE)</f>
        <v>Ostala prava iz oblasti zdravstvene zaštite</v>
      </c>
      <c r="C141" s="325"/>
      <c r="D141" s="325"/>
      <c r="E141" s="325"/>
      <c r="F141" s="325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324" t="str">
        <f>+VLOOKUP(LEFT($A142,LEN(A142)-1)*1,Master!$D$22:$G$218,4,FALSE)</f>
        <v>Ostala prava iz zdravstvenog osiguranja</v>
      </c>
      <c r="C142" s="325"/>
      <c r="D142" s="325"/>
      <c r="E142" s="325"/>
      <c r="F142" s="325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326" t="str">
        <f>+VLOOKUP(LEFT($A143,LEN(A143)-1)*1,Master!$D$22:$G$218,4,FALSE)</f>
        <v xml:space="preserve">Transferi institucijama, pojedincima, nevladinom i javnom sektoru </v>
      </c>
      <c r="C143" s="327"/>
      <c r="D143" s="327"/>
      <c r="E143" s="327"/>
      <c r="F143" s="327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326" t="str">
        <f>+VLOOKUP(LEFT($A144,LEN(A144)-1)*1,Master!$D$22:$G$218,4,FALSE)</f>
        <v>Kapitalni budžet</v>
      </c>
      <c r="C144" s="327"/>
      <c r="D144" s="327"/>
      <c r="E144" s="327"/>
      <c r="F144" s="327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312" t="str">
        <f>+VLOOKUP(LEFT($A145,LEN(A145)-1)*1,Master!$D$22:$G$218,4,FALSE)</f>
        <v>Pozajmice i krediti</v>
      </c>
      <c r="C145" s="313"/>
      <c r="D145" s="313"/>
      <c r="E145" s="313"/>
      <c r="F145" s="313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312" t="str">
        <f>+VLOOKUP(LEFT($A146,LEN(A146)-1)*1,Master!$D$22:$G$218,4,FALSE)</f>
        <v>Rezerve</v>
      </c>
      <c r="C146" s="313"/>
      <c r="D146" s="313"/>
      <c r="E146" s="313"/>
      <c r="F146" s="313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328" t="str">
        <f>+VLOOKUP(LEFT($A147,LEN(A147)-1)*1,Master!$D$22:$G$218,4,FALSE)</f>
        <v>Otplata garancija</v>
      </c>
      <c r="C147" s="329"/>
      <c r="D147" s="329"/>
      <c r="E147" s="329"/>
      <c r="F147" s="329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330" t="str">
        <f>+VLOOKUP(LEFT($A148,LEN(A148)-1)*1,Master!$D$22:$G$218,4,FALSE)</f>
        <v>Suficit / deficit</v>
      </c>
      <c r="C148" s="331"/>
      <c r="D148" s="331"/>
      <c r="E148" s="331"/>
      <c r="F148" s="331"/>
      <c r="G148" s="177">
        <f>+G104-G124</f>
        <v>-48354461.060954176</v>
      </c>
      <c r="H148" s="177">
        <f t="shared" ref="H148:R148" si="27">+H104-H124</f>
        <v>-32691560.666983277</v>
      </c>
      <c r="I148" s="177">
        <f t="shared" si="27"/>
        <v>-21816404.570872396</v>
      </c>
      <c r="J148" s="177">
        <f t="shared" si="27"/>
        <v>-4803512.9519641995</v>
      </c>
      <c r="K148" s="177">
        <f t="shared" si="27"/>
        <v>-8293653.308595404</v>
      </c>
      <c r="L148" s="177">
        <f t="shared" si="27"/>
        <v>-3808077.6239380389</v>
      </c>
      <c r="M148" s="177">
        <f t="shared" si="27"/>
        <v>10831588.342078716</v>
      </c>
      <c r="N148" s="177">
        <f t="shared" si="27"/>
        <v>10137514.333536357</v>
      </c>
      <c r="O148" s="177">
        <f t="shared" si="27"/>
        <v>-5569934.0880613476</v>
      </c>
      <c r="P148" s="177">
        <f t="shared" si="27"/>
        <v>112281.16940359771</v>
      </c>
      <c r="Q148" s="177">
        <f t="shared" si="27"/>
        <v>-7832255.2660046369</v>
      </c>
      <c r="R148" s="177">
        <f t="shared" si="27"/>
        <v>16772759.703588426</v>
      </c>
      <c r="S148" s="286">
        <f t="shared" si="20"/>
        <v>-95315715.988766387</v>
      </c>
      <c r="T148" s="287">
        <f t="shared" si="21"/>
        <v>-2.8090209452224322E-2</v>
      </c>
    </row>
    <row r="149" spans="1:20" ht="13.5" thickBot="1">
      <c r="A149" s="299" t="str">
        <f t="shared" si="18"/>
        <v>1001p</v>
      </c>
      <c r="B149" s="322" t="str">
        <f>+VLOOKUP(LEFT($A149,LEN(A149)-1)*1,Master!$D$22:$G$218,4,FALSE)</f>
        <v>Primarni bilans</v>
      </c>
      <c r="C149" s="323"/>
      <c r="D149" s="323"/>
      <c r="E149" s="323"/>
      <c r="F149" s="323"/>
      <c r="G149" s="231">
        <f>+G148+G132</f>
        <v>-42487493.785954177</v>
      </c>
      <c r="H149" s="231">
        <f t="shared" ref="H149:R149" si="28">+H148+H132</f>
        <v>-26824593.391983278</v>
      </c>
      <c r="I149" s="231">
        <f t="shared" si="28"/>
        <v>-15949437.295872398</v>
      </c>
      <c r="J149" s="231">
        <f t="shared" si="28"/>
        <v>1063454.3230357999</v>
      </c>
      <c r="K149" s="231">
        <f t="shared" si="28"/>
        <v>-2426686.0335954046</v>
      </c>
      <c r="L149" s="231">
        <f t="shared" si="28"/>
        <v>2058889.6510619605</v>
      </c>
      <c r="M149" s="231">
        <f t="shared" si="28"/>
        <v>16698555.617078714</v>
      </c>
      <c r="N149" s="231">
        <f t="shared" si="28"/>
        <v>16004481.608536355</v>
      </c>
      <c r="O149" s="231">
        <f t="shared" si="28"/>
        <v>297033.18693865184</v>
      </c>
      <c r="P149" s="231">
        <f t="shared" si="28"/>
        <v>5979248.4444035972</v>
      </c>
      <c r="Q149" s="231">
        <f t="shared" si="28"/>
        <v>-1965287.9910046374</v>
      </c>
      <c r="R149" s="231">
        <f t="shared" si="28"/>
        <v>22639726.978588425</v>
      </c>
      <c r="S149" s="286">
        <f t="shared" si="20"/>
        <v>-24912108.688766353</v>
      </c>
      <c r="T149" s="287">
        <f t="shared" si="21"/>
        <v>-7.3417730088341246E-3</v>
      </c>
    </row>
    <row r="150" spans="1:20">
      <c r="A150" s="299" t="str">
        <f t="shared" si="18"/>
        <v>46p</v>
      </c>
      <c r="B150" s="314" t="str">
        <f>+VLOOKUP(LEFT($A150,LEN(A150)-1)*1,Master!$D$22:$G$218,4,FALSE)</f>
        <v>Otplata dugova</v>
      </c>
      <c r="C150" s="315"/>
      <c r="D150" s="315"/>
      <c r="E150" s="315"/>
      <c r="F150" s="315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316" t="str">
        <f>+VLOOKUP(LEFT($A151,LEN(A151)-1)*1,Master!$D$22:$G$218,4,FALSE)</f>
        <v>Otplata hartija od vrijednosti i kredita rezidentima</v>
      </c>
      <c r="C151" s="317"/>
      <c r="D151" s="317"/>
      <c r="E151" s="317"/>
      <c r="F151" s="317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312" t="str">
        <f>+VLOOKUP(LEFT($A152,LEN(A152)-1)*1,Master!$D$22:$G$218,4,FALSE)</f>
        <v>Otplata hartija od vrijednosti i kredita nerezidentima</v>
      </c>
      <c r="C152" s="313"/>
      <c r="D152" s="313"/>
      <c r="E152" s="313"/>
      <c r="F152" s="313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328" t="str">
        <f>+VLOOKUP(LEFT($A153,LEN(A153)-1)*1,Master!$D$22:$G$218,4,FALSE)</f>
        <v>Otplata obaveza iz prethodnih godina</v>
      </c>
      <c r="C153" s="329"/>
      <c r="D153" s="329"/>
      <c r="E153" s="329"/>
      <c r="F153" s="329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318" t="str">
        <f>+VLOOKUP(LEFT($A154,LEN(A154)-1)*1,Master!$D$22:$G$218,4,FALSE)</f>
        <v>Nedostajuća sredstva</v>
      </c>
      <c r="C154" s="319"/>
      <c r="D154" s="319"/>
      <c r="E154" s="319"/>
      <c r="F154" s="319"/>
      <c r="G154" s="243">
        <f>+G148-G150</f>
        <v>-58244222.060954176</v>
      </c>
      <c r="H154" s="243">
        <f t="shared" ref="H154:R154" si="30">+H148-H150</f>
        <v>-42581321.666983277</v>
      </c>
      <c r="I154" s="243">
        <f t="shared" si="30"/>
        <v>-31706165.570872396</v>
      </c>
      <c r="J154" s="243">
        <f t="shared" si="30"/>
        <v>-14693273.9519642</v>
      </c>
      <c r="K154" s="243">
        <f t="shared" si="30"/>
        <v>-18183414.308595404</v>
      </c>
      <c r="L154" s="243">
        <f t="shared" si="30"/>
        <v>-13697838.623938039</v>
      </c>
      <c r="M154" s="243">
        <f t="shared" si="30"/>
        <v>941827.34207871556</v>
      </c>
      <c r="N154" s="243">
        <f t="shared" si="30"/>
        <v>247753.33353635669</v>
      </c>
      <c r="O154" s="243">
        <f t="shared" si="30"/>
        <v>-15459695.088061348</v>
      </c>
      <c r="P154" s="243">
        <f t="shared" si="30"/>
        <v>-9777479.8305964023</v>
      </c>
      <c r="Q154" s="243">
        <f t="shared" si="30"/>
        <v>-17722016.266004637</v>
      </c>
      <c r="R154" s="243">
        <f t="shared" si="30"/>
        <v>6882998.7035884261</v>
      </c>
      <c r="S154" s="292">
        <f t="shared" si="20"/>
        <v>-213992847.98876631</v>
      </c>
      <c r="T154" s="293">
        <f t="shared" si="21"/>
        <v>-6.3065191914320778E-2</v>
      </c>
    </row>
    <row r="155" spans="1:20" ht="13.5" thickBot="1">
      <c r="A155" s="299" t="str">
        <f t="shared" si="18"/>
        <v>1003p</v>
      </c>
      <c r="B155" s="320" t="str">
        <f>+VLOOKUP(LEFT($A155,LEN(A155)-1)*1,Master!$D$22:$G$218,4,FALSE)</f>
        <v>Finansiranje</v>
      </c>
      <c r="C155" s="321"/>
      <c r="D155" s="321"/>
      <c r="E155" s="321"/>
      <c r="F155" s="321"/>
      <c r="G155" s="177">
        <f>+SUM(G156:G159)</f>
        <v>58244222.060954176</v>
      </c>
      <c r="H155" s="177">
        <f t="shared" ref="H155:R155" si="31">+SUM(H156:H159)</f>
        <v>42581321.666983277</v>
      </c>
      <c r="I155" s="177">
        <f t="shared" si="31"/>
        <v>31706165.570872396</v>
      </c>
      <c r="J155" s="177">
        <f t="shared" si="31"/>
        <v>14693273.9519642</v>
      </c>
      <c r="K155" s="177">
        <f t="shared" si="31"/>
        <v>18183414.308595404</v>
      </c>
      <c r="L155" s="177">
        <f t="shared" si="31"/>
        <v>13697838.623938039</v>
      </c>
      <c r="M155" s="177">
        <f t="shared" si="31"/>
        <v>-941827.34207871556</v>
      </c>
      <c r="N155" s="177">
        <f t="shared" si="31"/>
        <v>-247753.33353635669</v>
      </c>
      <c r="O155" s="177">
        <f t="shared" si="31"/>
        <v>15459695.088061348</v>
      </c>
      <c r="P155" s="177">
        <f t="shared" si="31"/>
        <v>9777479.8305964023</v>
      </c>
      <c r="Q155" s="177">
        <f t="shared" si="31"/>
        <v>17722016.266004637</v>
      </c>
      <c r="R155" s="177">
        <f t="shared" si="31"/>
        <v>-6882998.7035884261</v>
      </c>
      <c r="S155" s="294">
        <f t="shared" si="20"/>
        <v>213992847.98876631</v>
      </c>
      <c r="T155" s="295">
        <f t="shared" si="21"/>
        <v>6.3065191914320778E-2</v>
      </c>
    </row>
    <row r="156" spans="1:20">
      <c r="A156" s="299" t="str">
        <f t="shared" si="18"/>
        <v>7511p</v>
      </c>
      <c r="B156" s="316" t="str">
        <f>+VLOOKUP(LEFT($A156,LEN(A156)-1)*1,Master!$D$22:$G$218,4,FALSE)</f>
        <v>Pozajmice i krediti od domaćih izvora</v>
      </c>
      <c r="C156" s="317"/>
      <c r="D156" s="317"/>
      <c r="E156" s="317"/>
      <c r="F156" s="317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312" t="str">
        <f>+VLOOKUP(LEFT($A157,LEN(A157)-1)*1,Master!$D$22:$G$218,4,FALSE)</f>
        <v>Pozajmice i krediti od inostranih izvora</v>
      </c>
      <c r="C157" s="313"/>
      <c r="D157" s="313"/>
      <c r="E157" s="313"/>
      <c r="F157" s="313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312" t="str">
        <f>+VLOOKUP(LEFT($A158,LEN(A158)-1)*1,Master!$D$22:$G$218,4,FALSE)</f>
        <v>Primici od prodaje imovine</v>
      </c>
      <c r="C158" s="313"/>
      <c r="D158" s="313"/>
      <c r="E158" s="313"/>
      <c r="F158" s="313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+VLOOKUP(LEFT($A159,LEN(A159)-1)*1,Master!$D$22:$G$218,4,FALSE)</f>
        <v>Povećanje / smanjenje depozita</v>
      </c>
      <c r="C159" s="250"/>
      <c r="D159" s="250"/>
      <c r="E159" s="250"/>
      <c r="F159" s="250"/>
      <c r="G159" s="251">
        <f>-G154-SUM(G156:G158)</f>
        <v>58244222.060954176</v>
      </c>
      <c r="H159" s="251">
        <f t="shared" ref="H159:R159" si="32">-H154-SUM(H156:H158)</f>
        <v>42581321.666983277</v>
      </c>
      <c r="I159" s="251">
        <f t="shared" si="32"/>
        <v>31706165.570872396</v>
      </c>
      <c r="J159" s="251">
        <f t="shared" si="32"/>
        <v>-193306726.0480358</v>
      </c>
      <c r="K159" s="251">
        <f t="shared" si="32"/>
        <v>18183414.308595404</v>
      </c>
      <c r="L159" s="251">
        <f t="shared" si="32"/>
        <v>13697838.623938039</v>
      </c>
      <c r="M159" s="251">
        <f t="shared" si="32"/>
        <v>-941827.34207871556</v>
      </c>
      <c r="N159" s="251">
        <f t="shared" si="32"/>
        <v>-247753.33353635669</v>
      </c>
      <c r="O159" s="251">
        <f t="shared" si="32"/>
        <v>15459695.088061348</v>
      </c>
      <c r="P159" s="251">
        <f t="shared" si="32"/>
        <v>-40222520.169403598</v>
      </c>
      <c r="Q159" s="251">
        <f t="shared" si="32"/>
        <v>17722016.266004637</v>
      </c>
      <c r="R159" s="251">
        <f t="shared" si="32"/>
        <v>-6882998.7035884261</v>
      </c>
      <c r="S159" s="296">
        <f t="shared" si="20"/>
        <v>-44007152.011233613</v>
      </c>
      <c r="T159" s="297">
        <f t="shared" si="21"/>
        <v>-1.2969216089580843E-2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2:DU411"/>
  <sheetViews>
    <sheetView zoomScale="90" zoomScaleNormal="90" workbookViewId="0">
      <pane xSplit="5" ySplit="7" topLeftCell="CL38" activePane="bottomRight" state="frozen"/>
      <selection pane="topRight" activeCell="F1" sqref="F1"/>
      <selection pane="bottomLeft" activeCell="A8" sqref="A8"/>
      <selection pane="bottomRight" activeCell="CL8" sqref="CL8:CW194"/>
    </sheetView>
  </sheetViews>
  <sheetFormatPr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43.5703125" style="78" customWidth="1"/>
    <col min="6" max="89" width="14.28515625" style="41" hidden="1" customWidth="1"/>
    <col min="90" max="125" width="14.28515625" style="41" customWidth="1"/>
    <col min="126" max="16384" width="9.140625" style="41"/>
  </cols>
  <sheetData>
    <row r="2" spans="1:125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125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125">
      <c r="CX4" s="307">
        <f>+CX5-CX9</f>
        <v>0</v>
      </c>
      <c r="CY4" s="307">
        <f t="shared" ref="CY4:DI4" si="0">+CY5-CY9</f>
        <v>5575.0699999928474</v>
      </c>
      <c r="CZ4" s="307">
        <f t="shared" si="0"/>
        <v>0</v>
      </c>
      <c r="DA4" s="307">
        <f t="shared" si="0"/>
        <v>263.4299999922514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136.56999999284744</v>
      </c>
      <c r="DF4" s="307">
        <f t="shared" si="0"/>
        <v>0</v>
      </c>
      <c r="DG4" s="307">
        <f t="shared" si="0"/>
        <v>0</v>
      </c>
      <c r="DH4" s="307">
        <f t="shared" si="0"/>
        <v>0</v>
      </c>
      <c r="DI4" s="307">
        <f t="shared" si="0"/>
        <v>817911.16000002623</v>
      </c>
    </row>
    <row r="5" spans="1:125">
      <c r="CX5" s="307">
        <f>+CX10+CX19+CX24+CX31+CX41+CX50+CX53</f>
        <v>70782033.379999995</v>
      </c>
      <c r="CY5" s="307">
        <f t="shared" ref="CY5:DI5" si="1">+CY10+CY19+CY24+CY31+CY41+CY50+CY53</f>
        <v>82133335.86999999</v>
      </c>
      <c r="CZ5" s="307">
        <f t="shared" si="1"/>
        <v>100708163.93000002</v>
      </c>
      <c r="DA5" s="307">
        <f t="shared" si="1"/>
        <v>109084648.57999997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126556433.90000001</v>
      </c>
      <c r="DF5" s="307">
        <f t="shared" si="1"/>
        <v>117901924.08</v>
      </c>
      <c r="DG5" s="307">
        <f t="shared" si="1"/>
        <v>158210534.24000004</v>
      </c>
      <c r="DH5" s="307">
        <f t="shared" si="1"/>
        <v>98496460.129999995</v>
      </c>
      <c r="DI5" s="307">
        <f t="shared" si="1"/>
        <v>155249038.93000004</v>
      </c>
    </row>
    <row r="6" spans="1:125">
      <c r="E6" s="411" t="s">
        <v>575</v>
      </c>
      <c r="F6" s="409">
        <v>2006</v>
      </c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10"/>
      <c r="R6" s="409">
        <v>2007</v>
      </c>
      <c r="S6" s="408"/>
      <c r="T6" s="408"/>
      <c r="U6" s="408"/>
      <c r="V6" s="408"/>
      <c r="W6" s="408"/>
      <c r="X6" s="408"/>
      <c r="Y6" s="408"/>
      <c r="Z6" s="408"/>
      <c r="AA6" s="408"/>
      <c r="AB6" s="408"/>
      <c r="AC6" s="410"/>
      <c r="AD6" s="409">
        <v>2008</v>
      </c>
      <c r="AE6" s="408"/>
      <c r="AF6" s="408"/>
      <c r="AG6" s="408"/>
      <c r="AH6" s="408"/>
      <c r="AI6" s="408"/>
      <c r="AJ6" s="408"/>
      <c r="AK6" s="408"/>
      <c r="AL6" s="408"/>
      <c r="AM6" s="408"/>
      <c r="AN6" s="408"/>
      <c r="AO6" s="410"/>
      <c r="AP6" s="409">
        <v>2009</v>
      </c>
      <c r="AQ6" s="408"/>
      <c r="AR6" s="408"/>
      <c r="AS6" s="408"/>
      <c r="AT6" s="408"/>
      <c r="AU6" s="408"/>
      <c r="AV6" s="408"/>
      <c r="AW6" s="408"/>
      <c r="AX6" s="408"/>
      <c r="AY6" s="408"/>
      <c r="AZ6" s="408"/>
      <c r="BA6" s="410"/>
      <c r="BB6" s="409">
        <v>2010</v>
      </c>
      <c r="BC6" s="408"/>
      <c r="BD6" s="408"/>
      <c r="BE6" s="408"/>
      <c r="BF6" s="408"/>
      <c r="BG6" s="408"/>
      <c r="BH6" s="408"/>
      <c r="BI6" s="408"/>
      <c r="BJ6" s="408"/>
      <c r="BK6" s="408"/>
      <c r="BL6" s="408"/>
      <c r="BM6" s="410"/>
      <c r="BN6" s="409">
        <v>2011</v>
      </c>
      <c r="BO6" s="408"/>
      <c r="BP6" s="408"/>
      <c r="BQ6" s="408"/>
      <c r="BR6" s="408"/>
      <c r="BS6" s="408"/>
      <c r="BT6" s="408"/>
      <c r="BU6" s="408"/>
      <c r="BV6" s="408"/>
      <c r="BW6" s="408"/>
      <c r="BX6" s="408"/>
      <c r="BY6" s="410"/>
      <c r="BZ6" s="408">
        <v>2012</v>
      </c>
      <c r="CA6" s="408"/>
      <c r="CB6" s="408"/>
      <c r="CC6" s="408"/>
      <c r="CD6" s="408"/>
      <c r="CE6" s="408"/>
      <c r="CF6" s="408"/>
      <c r="CG6" s="408"/>
      <c r="CH6" s="408"/>
      <c r="CI6" s="408"/>
      <c r="CJ6" s="408"/>
      <c r="CK6" s="408"/>
      <c r="CL6" s="409">
        <v>2013</v>
      </c>
      <c r="CM6" s="408"/>
      <c r="CN6" s="408"/>
      <c r="CO6" s="408"/>
      <c r="CP6" s="408"/>
      <c r="CQ6" s="408"/>
      <c r="CR6" s="408"/>
      <c r="CS6" s="408"/>
      <c r="CT6" s="408"/>
      <c r="CU6" s="408"/>
      <c r="CV6" s="408"/>
      <c r="CW6" s="410"/>
      <c r="CX6" s="409">
        <v>2014</v>
      </c>
      <c r="CY6" s="408"/>
      <c r="CZ6" s="408"/>
      <c r="DA6" s="408"/>
      <c r="DB6" s="408"/>
      <c r="DC6" s="408"/>
      <c r="DD6" s="408"/>
      <c r="DE6" s="408"/>
      <c r="DF6" s="408"/>
      <c r="DG6" s="408"/>
      <c r="DH6" s="408"/>
      <c r="DI6" s="410"/>
      <c r="DJ6" s="409">
        <v>2015</v>
      </c>
      <c r="DK6" s="408"/>
      <c r="DL6" s="408"/>
      <c r="DM6" s="408"/>
      <c r="DN6" s="408"/>
      <c r="DO6" s="408"/>
      <c r="DP6" s="408"/>
      <c r="DQ6" s="408"/>
      <c r="DR6" s="408"/>
      <c r="DS6" s="408"/>
      <c r="DT6" s="408"/>
      <c r="DU6" s="410"/>
    </row>
    <row r="7" spans="1:125">
      <c r="E7" s="411"/>
      <c r="F7" s="75" t="s">
        <v>439</v>
      </c>
      <c r="G7" s="76" t="s">
        <v>440</v>
      </c>
      <c r="H7" s="76" t="s">
        <v>441</v>
      </c>
      <c r="I7" s="76" t="s">
        <v>442</v>
      </c>
      <c r="J7" s="76" t="s">
        <v>443</v>
      </c>
      <c r="K7" s="76" t="s">
        <v>444</v>
      </c>
      <c r="L7" s="76" t="s">
        <v>445</v>
      </c>
      <c r="M7" s="76" t="s">
        <v>446</v>
      </c>
      <c r="N7" s="76" t="s">
        <v>447</v>
      </c>
      <c r="O7" s="76" t="s">
        <v>448</v>
      </c>
      <c r="P7" s="76" t="s">
        <v>449</v>
      </c>
      <c r="Q7" s="77" t="s">
        <v>450</v>
      </c>
      <c r="R7" s="75" t="s">
        <v>451</v>
      </c>
      <c r="S7" s="76" t="s">
        <v>452</v>
      </c>
      <c r="T7" s="76" t="s">
        <v>453</v>
      </c>
      <c r="U7" s="76" t="s">
        <v>454</v>
      </c>
      <c r="V7" s="76" t="s">
        <v>455</v>
      </c>
      <c r="W7" s="76" t="s">
        <v>456</v>
      </c>
      <c r="X7" s="76" t="s">
        <v>457</v>
      </c>
      <c r="Y7" s="76" t="s">
        <v>458</v>
      </c>
      <c r="Z7" s="76" t="s">
        <v>459</v>
      </c>
      <c r="AA7" s="76" t="s">
        <v>460</v>
      </c>
      <c r="AB7" s="76" t="s">
        <v>461</v>
      </c>
      <c r="AC7" s="77" t="s">
        <v>462</v>
      </c>
      <c r="AD7" s="75" t="s">
        <v>464</v>
      </c>
      <c r="AE7" s="76" t="s">
        <v>465</v>
      </c>
      <c r="AF7" s="76" t="s">
        <v>466</v>
      </c>
      <c r="AG7" s="76" t="s">
        <v>467</v>
      </c>
      <c r="AH7" s="76" t="s">
        <v>468</v>
      </c>
      <c r="AI7" s="76" t="s">
        <v>469</v>
      </c>
      <c r="AJ7" s="76" t="s">
        <v>470</v>
      </c>
      <c r="AK7" s="76" t="s">
        <v>471</v>
      </c>
      <c r="AL7" s="76" t="s">
        <v>472</v>
      </c>
      <c r="AM7" s="76" t="s">
        <v>473</v>
      </c>
      <c r="AN7" s="76" t="s">
        <v>474</v>
      </c>
      <c r="AO7" s="77" t="s">
        <v>463</v>
      </c>
      <c r="AP7" s="75" t="s">
        <v>475</v>
      </c>
      <c r="AQ7" s="76" t="s">
        <v>476</v>
      </c>
      <c r="AR7" s="76" t="s">
        <v>477</v>
      </c>
      <c r="AS7" s="76" t="s">
        <v>478</v>
      </c>
      <c r="AT7" s="76" t="s">
        <v>479</v>
      </c>
      <c r="AU7" s="76" t="s">
        <v>480</v>
      </c>
      <c r="AV7" s="76" t="s">
        <v>481</v>
      </c>
      <c r="AW7" s="76" t="s">
        <v>482</v>
      </c>
      <c r="AX7" s="76" t="s">
        <v>483</v>
      </c>
      <c r="AY7" s="76" t="s">
        <v>484</v>
      </c>
      <c r="AZ7" s="76" t="s">
        <v>485</v>
      </c>
      <c r="BA7" s="77" t="s">
        <v>486</v>
      </c>
      <c r="BB7" s="75" t="s">
        <v>487</v>
      </c>
      <c r="BC7" s="76" t="s">
        <v>488</v>
      </c>
      <c r="BD7" s="76" t="s">
        <v>489</v>
      </c>
      <c r="BE7" s="76" t="s">
        <v>490</v>
      </c>
      <c r="BF7" s="76" t="s">
        <v>491</v>
      </c>
      <c r="BG7" s="76" t="s">
        <v>492</v>
      </c>
      <c r="BH7" s="76" t="s">
        <v>493</v>
      </c>
      <c r="BI7" s="76" t="s">
        <v>494</v>
      </c>
      <c r="BJ7" s="76" t="s">
        <v>495</v>
      </c>
      <c r="BK7" s="76" t="s">
        <v>496</v>
      </c>
      <c r="BL7" s="76" t="s">
        <v>497</v>
      </c>
      <c r="BM7" s="77" t="s">
        <v>498</v>
      </c>
      <c r="BN7" s="75" t="s">
        <v>499</v>
      </c>
      <c r="BO7" s="76" t="s">
        <v>500</v>
      </c>
      <c r="BP7" s="76" t="s">
        <v>501</v>
      </c>
      <c r="BQ7" s="76" t="s">
        <v>502</v>
      </c>
      <c r="BR7" s="76" t="s">
        <v>503</v>
      </c>
      <c r="BS7" s="76" t="s">
        <v>504</v>
      </c>
      <c r="BT7" s="76" t="s">
        <v>505</v>
      </c>
      <c r="BU7" s="76" t="s">
        <v>506</v>
      </c>
      <c r="BV7" s="76" t="s">
        <v>507</v>
      </c>
      <c r="BW7" s="76" t="s">
        <v>508</v>
      </c>
      <c r="BX7" s="76" t="s">
        <v>509</v>
      </c>
      <c r="BY7" s="77" t="s">
        <v>510</v>
      </c>
      <c r="BZ7" s="76" t="s">
        <v>511</v>
      </c>
      <c r="CA7" s="76" t="s">
        <v>512</v>
      </c>
      <c r="CB7" s="76" t="s">
        <v>513</v>
      </c>
      <c r="CC7" s="76" t="s">
        <v>514</v>
      </c>
      <c r="CD7" s="76" t="s">
        <v>515</v>
      </c>
      <c r="CE7" s="76" t="s">
        <v>516</v>
      </c>
      <c r="CF7" s="76" t="s">
        <v>517</v>
      </c>
      <c r="CG7" s="76" t="s">
        <v>518</v>
      </c>
      <c r="CH7" s="76" t="s">
        <v>519</v>
      </c>
      <c r="CI7" s="76" t="s">
        <v>520</v>
      </c>
      <c r="CJ7" s="76" t="s">
        <v>521</v>
      </c>
      <c r="CK7" s="76" t="s">
        <v>522</v>
      </c>
      <c r="CL7" s="75" t="s">
        <v>523</v>
      </c>
      <c r="CM7" s="76" t="s">
        <v>524</v>
      </c>
      <c r="CN7" s="76" t="s">
        <v>525</v>
      </c>
      <c r="CO7" s="76" t="s">
        <v>526</v>
      </c>
      <c r="CP7" s="76" t="s">
        <v>527</v>
      </c>
      <c r="CQ7" s="76" t="s">
        <v>528</v>
      </c>
      <c r="CR7" s="76" t="s">
        <v>529</v>
      </c>
      <c r="CS7" s="76" t="s">
        <v>530</v>
      </c>
      <c r="CT7" s="76" t="s">
        <v>531</v>
      </c>
      <c r="CU7" s="76" t="s">
        <v>532</v>
      </c>
      <c r="CV7" s="76" t="s">
        <v>533</v>
      </c>
      <c r="CW7" s="77" t="s">
        <v>534</v>
      </c>
      <c r="CX7" s="75" t="s">
        <v>535</v>
      </c>
      <c r="CY7" s="76" t="s">
        <v>536</v>
      </c>
      <c r="CZ7" s="76" t="s">
        <v>537</v>
      </c>
      <c r="DA7" s="76" t="s">
        <v>538</v>
      </c>
      <c r="DB7" s="76" t="s">
        <v>539</v>
      </c>
      <c r="DC7" s="76" t="s">
        <v>540</v>
      </c>
      <c r="DD7" s="76" t="s">
        <v>541</v>
      </c>
      <c r="DE7" s="76" t="s">
        <v>542</v>
      </c>
      <c r="DF7" s="76" t="s">
        <v>543</v>
      </c>
      <c r="DG7" s="76" t="s">
        <v>544</v>
      </c>
      <c r="DH7" s="76" t="s">
        <v>545</v>
      </c>
      <c r="DI7" s="77" t="s">
        <v>546</v>
      </c>
      <c r="DJ7" s="75" t="s">
        <v>547</v>
      </c>
      <c r="DK7" s="76" t="s">
        <v>548</v>
      </c>
      <c r="DL7" s="76" t="s">
        <v>549</v>
      </c>
      <c r="DM7" s="76" t="s">
        <v>550</v>
      </c>
      <c r="DN7" s="76" t="s">
        <v>551</v>
      </c>
      <c r="DO7" s="76" t="s">
        <v>552</v>
      </c>
      <c r="DP7" s="76" t="s">
        <v>553</v>
      </c>
      <c r="DQ7" s="76" t="s">
        <v>554</v>
      </c>
      <c r="DR7" s="76" t="s">
        <v>555</v>
      </c>
      <c r="DS7" s="76" t="s">
        <v>556</v>
      </c>
      <c r="DT7" s="76" t="s">
        <v>557</v>
      </c>
      <c r="DU7" s="77" t="s">
        <v>558</v>
      </c>
    </row>
    <row r="8" spans="1:125">
      <c r="A8" s="74">
        <v>7</v>
      </c>
      <c r="B8" s="74" t="s">
        <v>100</v>
      </c>
      <c r="D8" s="74">
        <v>7</v>
      </c>
      <c r="E8" s="78" t="s">
        <v>23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92325723.37999998</v>
      </c>
      <c r="DK8" s="105"/>
      <c r="DL8" s="105">
        <v>0</v>
      </c>
      <c r="DM8" s="105">
        <v>0</v>
      </c>
      <c r="DN8" s="105">
        <v>0</v>
      </c>
      <c r="DO8" s="105">
        <v>0</v>
      </c>
      <c r="DP8" s="105">
        <v>0</v>
      </c>
      <c r="DQ8" s="105">
        <v>0</v>
      </c>
      <c r="DR8" s="105">
        <v>0</v>
      </c>
      <c r="DS8" s="105">
        <v>0</v>
      </c>
      <c r="DT8" s="105">
        <v>0</v>
      </c>
      <c r="DU8" s="106">
        <v>0</v>
      </c>
    </row>
    <row r="9" spans="1:125">
      <c r="B9" s="74">
        <v>71</v>
      </c>
      <c r="D9" s="74">
        <v>71</v>
      </c>
      <c r="E9" s="78" t="s">
        <v>25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71160727.089999989</v>
      </c>
      <c r="DK9" s="105"/>
      <c r="DL9" s="105">
        <v>0</v>
      </c>
      <c r="DM9" s="105">
        <v>0</v>
      </c>
      <c r="DN9" s="105">
        <v>0</v>
      </c>
      <c r="DO9" s="105">
        <v>0</v>
      </c>
      <c r="DP9" s="105">
        <v>0</v>
      </c>
      <c r="DQ9" s="105">
        <v>0</v>
      </c>
      <c r="DR9" s="105">
        <v>0</v>
      </c>
      <c r="DS9" s="105">
        <v>0</v>
      </c>
      <c r="DT9" s="105">
        <v>0</v>
      </c>
      <c r="DU9" s="106">
        <v>0</v>
      </c>
    </row>
    <row r="10" spans="1:125" s="9" customFormat="1">
      <c r="A10" s="140"/>
      <c r="B10" s="140"/>
      <c r="C10" s="140">
        <v>711</v>
      </c>
      <c r="D10" s="140">
        <v>711</v>
      </c>
      <c r="E10" s="141" t="s">
        <v>27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/>
      <c r="DL10" s="143">
        <v>0</v>
      </c>
      <c r="DM10" s="143">
        <v>0</v>
      </c>
      <c r="DN10" s="143">
        <v>0</v>
      </c>
      <c r="DO10" s="143">
        <v>0</v>
      </c>
      <c r="DP10" s="143">
        <v>0</v>
      </c>
      <c r="DQ10" s="143">
        <v>0</v>
      </c>
      <c r="DR10" s="143">
        <v>0</v>
      </c>
      <c r="DS10" s="143">
        <v>0</v>
      </c>
      <c r="DT10" s="143">
        <v>0</v>
      </c>
      <c r="DU10" s="144">
        <v>0</v>
      </c>
    </row>
    <row r="11" spans="1:125">
      <c r="D11" s="74">
        <v>7111</v>
      </c>
      <c r="E11" s="78" t="s">
        <v>29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/>
      <c r="DL11" s="105">
        <v>0</v>
      </c>
      <c r="DM11" s="105">
        <v>0</v>
      </c>
      <c r="DN11" s="105">
        <v>0</v>
      </c>
      <c r="DO11" s="105">
        <v>0</v>
      </c>
      <c r="DP11" s="105">
        <v>0</v>
      </c>
      <c r="DQ11" s="105">
        <v>0</v>
      </c>
      <c r="DR11" s="105">
        <v>0</v>
      </c>
      <c r="DS11" s="105">
        <v>0</v>
      </c>
      <c r="DT11" s="105">
        <v>0</v>
      </c>
      <c r="DU11" s="106">
        <v>0</v>
      </c>
    </row>
    <row r="12" spans="1:125">
      <c r="D12" s="74">
        <v>7112</v>
      </c>
      <c r="E12" s="78" t="s">
        <v>31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/>
      <c r="DL12" s="105">
        <v>0</v>
      </c>
      <c r="DM12" s="105">
        <v>0</v>
      </c>
      <c r="DN12" s="105">
        <v>0</v>
      </c>
      <c r="DO12" s="105">
        <v>0</v>
      </c>
      <c r="DP12" s="105">
        <v>0</v>
      </c>
      <c r="DQ12" s="105">
        <v>0</v>
      </c>
      <c r="DR12" s="105">
        <v>0</v>
      </c>
      <c r="DS12" s="105">
        <v>0</v>
      </c>
      <c r="DT12" s="105">
        <v>0</v>
      </c>
      <c r="DU12" s="106">
        <v>0</v>
      </c>
    </row>
    <row r="13" spans="1:125">
      <c r="D13" s="74">
        <v>7113</v>
      </c>
      <c r="E13" s="78" t="s">
        <v>33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/>
      <c r="DL13" s="105">
        <v>0</v>
      </c>
      <c r="DM13" s="105">
        <v>0</v>
      </c>
      <c r="DN13" s="105">
        <v>0</v>
      </c>
      <c r="DO13" s="105">
        <v>0</v>
      </c>
      <c r="DP13" s="105">
        <v>0</v>
      </c>
      <c r="DQ13" s="105">
        <v>0</v>
      </c>
      <c r="DR13" s="105">
        <v>0</v>
      </c>
      <c r="DS13" s="105">
        <v>0</v>
      </c>
      <c r="DT13" s="105">
        <v>0</v>
      </c>
      <c r="DU13" s="106">
        <v>0</v>
      </c>
    </row>
    <row r="14" spans="1:125">
      <c r="D14" s="74">
        <v>7114</v>
      </c>
      <c r="E14" s="78" t="s">
        <v>35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/>
      <c r="DL14" s="105">
        <v>0</v>
      </c>
      <c r="DM14" s="105">
        <v>0</v>
      </c>
      <c r="DN14" s="105">
        <v>0</v>
      </c>
      <c r="DO14" s="105">
        <v>0</v>
      </c>
      <c r="DP14" s="105">
        <v>0</v>
      </c>
      <c r="DQ14" s="105">
        <v>0</v>
      </c>
      <c r="DR14" s="105">
        <v>0</v>
      </c>
      <c r="DS14" s="105">
        <v>0</v>
      </c>
      <c r="DT14" s="105">
        <v>0</v>
      </c>
      <c r="DU14" s="106">
        <v>0</v>
      </c>
    </row>
    <row r="15" spans="1:125">
      <c r="D15" s="74">
        <v>7115</v>
      </c>
      <c r="E15" s="78" t="s">
        <v>37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/>
      <c r="DL15" s="105">
        <v>0</v>
      </c>
      <c r="DM15" s="105">
        <v>0</v>
      </c>
      <c r="DN15" s="105">
        <v>0</v>
      </c>
      <c r="DO15" s="105">
        <v>0</v>
      </c>
      <c r="DP15" s="105">
        <v>0</v>
      </c>
      <c r="DQ15" s="105">
        <v>0</v>
      </c>
      <c r="DR15" s="105">
        <v>0</v>
      </c>
      <c r="DS15" s="105">
        <v>0</v>
      </c>
      <c r="DT15" s="105">
        <v>0</v>
      </c>
      <c r="DU15" s="106">
        <v>0</v>
      </c>
    </row>
    <row r="16" spans="1:125">
      <c r="D16" s="74">
        <v>7116</v>
      </c>
      <c r="E16" s="78" t="s">
        <v>39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/>
      <c r="DL16" s="105">
        <v>0</v>
      </c>
      <c r="DM16" s="105">
        <v>0</v>
      </c>
      <c r="DN16" s="105">
        <v>0</v>
      </c>
      <c r="DO16" s="105">
        <v>0</v>
      </c>
      <c r="DP16" s="105">
        <v>0</v>
      </c>
      <c r="DQ16" s="105">
        <v>0</v>
      </c>
      <c r="DR16" s="105">
        <v>0</v>
      </c>
      <c r="DS16" s="105">
        <v>0</v>
      </c>
      <c r="DT16" s="105">
        <v>0</v>
      </c>
      <c r="DU16" s="106">
        <v>0</v>
      </c>
    </row>
    <row r="17" spans="1:125">
      <c r="D17" s="74">
        <v>7117</v>
      </c>
      <c r="E17" s="78" t="s">
        <v>41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0</v>
      </c>
      <c r="CM17" s="105">
        <v>0</v>
      </c>
      <c r="CN17" s="105">
        <v>0</v>
      </c>
      <c r="CO17" s="105">
        <v>0</v>
      </c>
      <c r="CP17" s="105">
        <v>0</v>
      </c>
      <c r="CQ17" s="105">
        <v>0</v>
      </c>
      <c r="CR17" s="105">
        <v>0</v>
      </c>
      <c r="CS17" s="105">
        <v>0</v>
      </c>
      <c r="CT17" s="105">
        <v>0</v>
      </c>
      <c r="CU17" s="105">
        <v>0</v>
      </c>
      <c r="CV17" s="105">
        <v>0</v>
      </c>
      <c r="CW17" s="106">
        <v>0</v>
      </c>
      <c r="CX17" s="104">
        <v>0</v>
      </c>
      <c r="CY17" s="105">
        <v>0</v>
      </c>
      <c r="CZ17" s="105">
        <v>0</v>
      </c>
      <c r="DA17" s="105">
        <v>0</v>
      </c>
      <c r="DB17" s="105">
        <v>0</v>
      </c>
      <c r="DC17" s="105">
        <v>0</v>
      </c>
      <c r="DD17" s="105">
        <v>0</v>
      </c>
      <c r="DE17" s="105">
        <v>0</v>
      </c>
      <c r="DF17" s="105">
        <v>0</v>
      </c>
      <c r="DG17" s="105">
        <v>0</v>
      </c>
      <c r="DH17" s="105">
        <v>0</v>
      </c>
      <c r="DI17" s="106">
        <v>0</v>
      </c>
      <c r="DJ17" s="104">
        <v>0</v>
      </c>
      <c r="DK17" s="105"/>
      <c r="DL17" s="105">
        <v>0</v>
      </c>
      <c r="DM17" s="105">
        <v>0</v>
      </c>
      <c r="DN17" s="105">
        <v>0</v>
      </c>
      <c r="DO17" s="105">
        <v>0</v>
      </c>
      <c r="DP17" s="105">
        <v>0</v>
      </c>
      <c r="DQ17" s="105">
        <v>0</v>
      </c>
      <c r="DR17" s="105">
        <v>0</v>
      </c>
      <c r="DS17" s="105">
        <v>0</v>
      </c>
      <c r="DT17" s="105">
        <v>0</v>
      </c>
      <c r="DU17" s="106">
        <v>0</v>
      </c>
    </row>
    <row r="18" spans="1:125">
      <c r="D18" s="74">
        <v>7118</v>
      </c>
      <c r="E18" s="78" t="s">
        <v>43</v>
      </c>
      <c r="F18" s="104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6"/>
      <c r="R18" s="104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6"/>
      <c r="AD18" s="104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104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6"/>
      <c r="BB18" s="104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6"/>
      <c r="BN18" s="104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6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4">
        <v>295222.94000000006</v>
      </c>
      <c r="CM18" s="105">
        <v>270164.90999999992</v>
      </c>
      <c r="CN18" s="105">
        <v>351628.71</v>
      </c>
      <c r="CO18" s="105">
        <v>434315.91000000003</v>
      </c>
      <c r="CP18" s="105">
        <v>461704.03</v>
      </c>
      <c r="CQ18" s="105">
        <v>485397.07</v>
      </c>
      <c r="CR18" s="105">
        <v>545196.39000000013</v>
      </c>
      <c r="CS18" s="105">
        <v>493389.22000000003</v>
      </c>
      <c r="CT18" s="105">
        <v>528832.29000000015</v>
      </c>
      <c r="CU18" s="105">
        <v>429830.19</v>
      </c>
      <c r="CV18" s="105">
        <v>402695.85000000003</v>
      </c>
      <c r="CW18" s="106">
        <v>390434.24000000011</v>
      </c>
      <c r="CX18" s="104">
        <v>257844.3</v>
      </c>
      <c r="CY18" s="105">
        <v>330138.67</v>
      </c>
      <c r="CZ18" s="105">
        <v>443171.56</v>
      </c>
      <c r="DA18" s="105">
        <v>507536.21</v>
      </c>
      <c r="DB18" s="105">
        <v>532418.4</v>
      </c>
      <c r="DC18" s="105">
        <v>568768.81999999995</v>
      </c>
      <c r="DD18" s="105">
        <v>587460.77</v>
      </c>
      <c r="DE18" s="105">
        <v>616895.22</v>
      </c>
      <c r="DF18" s="105">
        <v>576626.91</v>
      </c>
      <c r="DG18" s="105">
        <v>561680.22</v>
      </c>
      <c r="DH18" s="105">
        <v>461901.98</v>
      </c>
      <c r="DI18" s="106">
        <v>527177.4</v>
      </c>
      <c r="DJ18" s="104">
        <v>409619.65</v>
      </c>
      <c r="DK18" s="105"/>
      <c r="DL18" s="105">
        <v>0</v>
      </c>
      <c r="DM18" s="105">
        <v>0</v>
      </c>
      <c r="DN18" s="105">
        <v>0</v>
      </c>
      <c r="DO18" s="105">
        <v>0</v>
      </c>
      <c r="DP18" s="105">
        <v>0</v>
      </c>
      <c r="DQ18" s="105">
        <v>0</v>
      </c>
      <c r="DR18" s="105">
        <v>0</v>
      </c>
      <c r="DS18" s="105">
        <v>0</v>
      </c>
      <c r="DT18" s="105">
        <v>0</v>
      </c>
      <c r="DU18" s="106">
        <v>0</v>
      </c>
    </row>
    <row r="19" spans="1:125" s="9" customFormat="1">
      <c r="A19" s="140"/>
      <c r="B19" s="140"/>
      <c r="C19" s="140">
        <v>712</v>
      </c>
      <c r="D19" s="140">
        <v>712</v>
      </c>
      <c r="E19" s="141" t="s">
        <v>45</v>
      </c>
      <c r="F19" s="14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4"/>
      <c r="R19" s="142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4"/>
      <c r="AD19" s="142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4"/>
      <c r="AP19" s="142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4"/>
      <c r="BB19" s="142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4"/>
      <c r="BN19" s="142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4"/>
      <c r="BZ19" s="143"/>
      <c r="CA19" s="143"/>
      <c r="CB19" s="143"/>
      <c r="CC19" s="143"/>
      <c r="CD19" s="143"/>
      <c r="CE19" s="143"/>
      <c r="CF19" s="143"/>
      <c r="CG19" s="143"/>
      <c r="CH19" s="143"/>
      <c r="CI19" s="143"/>
      <c r="CJ19" s="143"/>
      <c r="CK19" s="143"/>
      <c r="CL19" s="142">
        <v>11682979.650000002</v>
      </c>
      <c r="CM19" s="143">
        <v>27994298.859999996</v>
      </c>
      <c r="CN19" s="143">
        <v>28945916.929999996</v>
      </c>
      <c r="CO19" s="143">
        <v>27280628.25</v>
      </c>
      <c r="CP19" s="143">
        <v>28636828.640000008</v>
      </c>
      <c r="CQ19" s="143">
        <v>32181705.779999986</v>
      </c>
      <c r="CR19" s="143">
        <v>33084499.86999999</v>
      </c>
      <c r="CS19" s="143">
        <v>36125435.900000021</v>
      </c>
      <c r="CT19" s="143">
        <v>38355351.650000013</v>
      </c>
      <c r="CU19" s="143">
        <v>43749236.140000015</v>
      </c>
      <c r="CV19" s="143">
        <v>30216321.530000016</v>
      </c>
      <c r="CW19" s="144">
        <v>60241080.990000017</v>
      </c>
      <c r="CX19" s="142">
        <v>17610366.019999992</v>
      </c>
      <c r="CY19" s="143">
        <v>27692962.629999995</v>
      </c>
      <c r="CZ19" s="143">
        <v>29711005.170000013</v>
      </c>
      <c r="DA19" s="143">
        <v>32199860.619999997</v>
      </c>
      <c r="DB19" s="143">
        <v>36807892.170000002</v>
      </c>
      <c r="DC19" s="143">
        <v>36834320.209999993</v>
      </c>
      <c r="DD19" s="143">
        <v>35671054.020000011</v>
      </c>
      <c r="DE19" s="143">
        <v>35976379.269999973</v>
      </c>
      <c r="DF19" s="143">
        <v>32269308.189999994</v>
      </c>
      <c r="DG19" s="143">
        <v>48759873.820000008</v>
      </c>
      <c r="DH19" s="143">
        <v>35594183.499999993</v>
      </c>
      <c r="DI19" s="144">
        <v>75176038.930000007</v>
      </c>
      <c r="DJ19" s="142">
        <v>19334368.370000001</v>
      </c>
      <c r="DK19" s="143"/>
      <c r="DL19" s="143">
        <v>0</v>
      </c>
      <c r="DM19" s="143">
        <v>0</v>
      </c>
      <c r="DN19" s="143">
        <v>0</v>
      </c>
      <c r="DO19" s="143">
        <v>0</v>
      </c>
      <c r="DP19" s="143">
        <v>0</v>
      </c>
      <c r="DQ19" s="143">
        <v>0</v>
      </c>
      <c r="DR19" s="143">
        <v>0</v>
      </c>
      <c r="DS19" s="143">
        <v>0</v>
      </c>
      <c r="DT19" s="143">
        <v>0</v>
      </c>
      <c r="DU19" s="144">
        <v>0</v>
      </c>
    </row>
    <row r="20" spans="1:125">
      <c r="D20" s="74">
        <v>7121</v>
      </c>
      <c r="E20" s="78" t="s">
        <v>47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6569958.7900000019</v>
      </c>
      <c r="CM20" s="105">
        <v>16611196.839999998</v>
      </c>
      <c r="CN20" s="105">
        <v>17067697.949999996</v>
      </c>
      <c r="CO20" s="105">
        <v>16395294.609999999</v>
      </c>
      <c r="CP20" s="105">
        <v>17202945.740000002</v>
      </c>
      <c r="CQ20" s="105">
        <v>19884670.049999997</v>
      </c>
      <c r="CR20" s="105">
        <v>20554627.069999993</v>
      </c>
      <c r="CS20" s="105">
        <v>21794241.240000013</v>
      </c>
      <c r="CT20" s="105">
        <v>24404439.250000011</v>
      </c>
      <c r="CU20" s="105">
        <v>26554882.900000017</v>
      </c>
      <c r="CV20" s="105">
        <v>18167916.660000004</v>
      </c>
      <c r="CW20" s="106">
        <v>36741484.63000001</v>
      </c>
      <c r="CX20" s="104">
        <v>11471497.619999999</v>
      </c>
      <c r="CY20" s="105">
        <v>17428110.199999999</v>
      </c>
      <c r="CZ20" s="105">
        <v>17730616.32</v>
      </c>
      <c r="DA20" s="105">
        <v>19478759.109999999</v>
      </c>
      <c r="DB20" s="105">
        <v>22230622.68</v>
      </c>
      <c r="DC20" s="105">
        <v>22243647.52</v>
      </c>
      <c r="DD20" s="105">
        <v>21915813.260000002</v>
      </c>
      <c r="DE20" s="105">
        <v>21555700.870000001</v>
      </c>
      <c r="DF20" s="105">
        <v>19594244.739999998</v>
      </c>
      <c r="DG20" s="105">
        <v>29370699.489999998</v>
      </c>
      <c r="DH20" s="105">
        <v>21438880.609999999</v>
      </c>
      <c r="DI20" s="106">
        <v>45661635.619999997</v>
      </c>
      <c r="DJ20" s="104">
        <v>11664478.33</v>
      </c>
      <c r="DK20" s="105"/>
      <c r="DL20" s="105">
        <v>0</v>
      </c>
      <c r="DM20" s="105">
        <v>0</v>
      </c>
      <c r="DN20" s="105">
        <v>0</v>
      </c>
      <c r="DO20" s="105">
        <v>0</v>
      </c>
      <c r="DP20" s="105">
        <v>0</v>
      </c>
      <c r="DQ20" s="105">
        <v>0</v>
      </c>
      <c r="DR20" s="105">
        <v>0</v>
      </c>
      <c r="DS20" s="105">
        <v>0</v>
      </c>
      <c r="DT20" s="105">
        <v>0</v>
      </c>
      <c r="DU20" s="106">
        <v>0</v>
      </c>
    </row>
    <row r="21" spans="1:125">
      <c r="D21" s="74">
        <v>7122</v>
      </c>
      <c r="E21" s="78" t="s">
        <v>49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4448210.5799999991</v>
      </c>
      <c r="CM21" s="105">
        <v>9815385.6499999948</v>
      </c>
      <c r="CN21" s="105">
        <v>10258473.91</v>
      </c>
      <c r="CO21" s="105">
        <v>9269268.3100000005</v>
      </c>
      <c r="CP21" s="105">
        <v>9910929.3900000043</v>
      </c>
      <c r="CQ21" s="105">
        <v>10350588.919999991</v>
      </c>
      <c r="CR21" s="105">
        <v>10616032.939999998</v>
      </c>
      <c r="CS21" s="105">
        <v>12357023.080000006</v>
      </c>
      <c r="CT21" s="105">
        <v>12078523.4</v>
      </c>
      <c r="CU21" s="105">
        <v>14819585.57</v>
      </c>
      <c r="CV21" s="105">
        <v>10483154.240000008</v>
      </c>
      <c r="CW21" s="106">
        <v>20296721.100000005</v>
      </c>
      <c r="CX21" s="104">
        <v>5448406.1600000001</v>
      </c>
      <c r="CY21" s="105">
        <v>8879083.2599999998</v>
      </c>
      <c r="CZ21" s="105">
        <v>10464094.869999999</v>
      </c>
      <c r="DA21" s="105">
        <v>11013856.119999999</v>
      </c>
      <c r="DB21" s="105">
        <v>12764297.09</v>
      </c>
      <c r="DC21" s="105">
        <v>12628126.41</v>
      </c>
      <c r="DD21" s="105">
        <v>11914884.220000001</v>
      </c>
      <c r="DE21" s="105">
        <v>12465801.640000001</v>
      </c>
      <c r="DF21" s="105">
        <v>10974978.939999999</v>
      </c>
      <c r="DG21" s="105">
        <v>16738445.109999999</v>
      </c>
      <c r="DH21" s="105">
        <v>12242350.449999999</v>
      </c>
      <c r="DI21" s="106">
        <v>25500379.309999999</v>
      </c>
      <c r="DJ21" s="104">
        <v>6634782.3899999987</v>
      </c>
      <c r="DK21" s="105"/>
      <c r="DL21" s="105">
        <v>0</v>
      </c>
      <c r="DM21" s="105">
        <v>0</v>
      </c>
      <c r="DN21" s="105">
        <v>0</v>
      </c>
      <c r="DO21" s="105">
        <v>0</v>
      </c>
      <c r="DP21" s="105">
        <v>0</v>
      </c>
      <c r="DQ21" s="105">
        <v>0</v>
      </c>
      <c r="DR21" s="105">
        <v>0</v>
      </c>
      <c r="DS21" s="105">
        <v>0</v>
      </c>
      <c r="DT21" s="105">
        <v>0</v>
      </c>
      <c r="DU21" s="106">
        <v>0</v>
      </c>
    </row>
    <row r="22" spans="1:125">
      <c r="D22" s="74">
        <v>7123</v>
      </c>
      <c r="E22" s="78" t="s">
        <v>51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320175.13999999996</v>
      </c>
      <c r="CM22" s="105">
        <v>855409.47999999975</v>
      </c>
      <c r="CN22" s="105">
        <v>794755.32</v>
      </c>
      <c r="CO22" s="105">
        <v>736973.07000000018</v>
      </c>
      <c r="CP22" s="105">
        <v>797748.44000000006</v>
      </c>
      <c r="CQ22" s="105">
        <v>812695.58999999973</v>
      </c>
      <c r="CR22" s="105">
        <v>832467.98</v>
      </c>
      <c r="CS22" s="105">
        <v>972876.82999999973</v>
      </c>
      <c r="CT22" s="105">
        <v>974818.92999999982</v>
      </c>
      <c r="CU22" s="105">
        <v>1188966.4200000004</v>
      </c>
      <c r="CV22" s="105">
        <v>830457.97999999963</v>
      </c>
      <c r="CW22" s="106">
        <v>1652845.01</v>
      </c>
      <c r="CX22" s="104">
        <v>423773.65</v>
      </c>
      <c r="CY22" s="105">
        <v>737969.6</v>
      </c>
      <c r="CZ22" s="105">
        <v>824174.47</v>
      </c>
      <c r="DA22" s="105">
        <v>896402.02</v>
      </c>
      <c r="DB22" s="105">
        <v>1004316.56</v>
      </c>
      <c r="DC22" s="105">
        <v>1020288.9</v>
      </c>
      <c r="DD22" s="105">
        <v>956259.22</v>
      </c>
      <c r="DE22" s="105">
        <v>1012670.5</v>
      </c>
      <c r="DF22" s="105">
        <v>892387.44</v>
      </c>
      <c r="DG22" s="105">
        <v>1351827.03</v>
      </c>
      <c r="DH22" s="105">
        <v>989045.49</v>
      </c>
      <c r="DI22" s="106">
        <v>2051002.51</v>
      </c>
      <c r="DJ22" s="104">
        <v>533032.30000000005</v>
      </c>
      <c r="DK22" s="105"/>
      <c r="DL22" s="105">
        <v>0</v>
      </c>
      <c r="DM22" s="105">
        <v>0</v>
      </c>
      <c r="DN22" s="105">
        <v>0</v>
      </c>
      <c r="DO22" s="105">
        <v>0</v>
      </c>
      <c r="DP22" s="105">
        <v>0</v>
      </c>
      <c r="DQ22" s="105">
        <v>0</v>
      </c>
      <c r="DR22" s="105">
        <v>0</v>
      </c>
      <c r="DS22" s="105">
        <v>0</v>
      </c>
      <c r="DT22" s="105">
        <v>0</v>
      </c>
      <c r="DU22" s="106">
        <v>0</v>
      </c>
    </row>
    <row r="23" spans="1:125">
      <c r="D23" s="74">
        <v>7124</v>
      </c>
      <c r="E23" s="78" t="s">
        <v>53</v>
      </c>
      <c r="F23" s="104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6"/>
      <c r="R23" s="104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104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6"/>
      <c r="AP23" s="104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6"/>
      <c r="BB23" s="104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6"/>
      <c r="BN23" s="104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6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4">
        <v>344635.14000000007</v>
      </c>
      <c r="CM23" s="105">
        <v>712306.89000000025</v>
      </c>
      <c r="CN23" s="105">
        <v>824989.75</v>
      </c>
      <c r="CO23" s="105">
        <v>879092.25999999966</v>
      </c>
      <c r="CP23" s="105">
        <v>725205.07000000018</v>
      </c>
      <c r="CQ23" s="105">
        <v>1133751.2200000002</v>
      </c>
      <c r="CR23" s="105">
        <v>1081371.8799999994</v>
      </c>
      <c r="CS23" s="105">
        <v>1001294.7499999998</v>
      </c>
      <c r="CT23" s="105">
        <v>897570.06999999948</v>
      </c>
      <c r="CU23" s="105">
        <v>1185801.2499999998</v>
      </c>
      <c r="CV23" s="105">
        <v>734792.65000000037</v>
      </c>
      <c r="CW23" s="106">
        <v>1550030.2500000012</v>
      </c>
      <c r="CX23" s="104">
        <v>266688.59000000003</v>
      </c>
      <c r="CY23" s="105">
        <v>647799.56999999995</v>
      </c>
      <c r="CZ23" s="105">
        <v>692119.51</v>
      </c>
      <c r="DA23" s="105">
        <v>810843.37</v>
      </c>
      <c r="DB23" s="105">
        <v>808655.84</v>
      </c>
      <c r="DC23" s="105">
        <v>942257.38</v>
      </c>
      <c r="DD23" s="105">
        <v>884097.32</v>
      </c>
      <c r="DE23" s="105">
        <v>942206.26</v>
      </c>
      <c r="DF23" s="105">
        <v>807697.07</v>
      </c>
      <c r="DG23" s="105">
        <v>1298902.19</v>
      </c>
      <c r="DH23" s="105">
        <v>923906.95</v>
      </c>
      <c r="DI23" s="106">
        <v>1963021.49</v>
      </c>
      <c r="DJ23" s="104">
        <v>502075.35</v>
      </c>
      <c r="DK23" s="105"/>
      <c r="DL23" s="105">
        <v>0</v>
      </c>
      <c r="DM23" s="105">
        <v>0</v>
      </c>
      <c r="DN23" s="105">
        <v>0</v>
      </c>
      <c r="DO23" s="105">
        <v>0</v>
      </c>
      <c r="DP23" s="105">
        <v>0</v>
      </c>
      <c r="DQ23" s="105">
        <v>0</v>
      </c>
      <c r="DR23" s="105">
        <v>0</v>
      </c>
      <c r="DS23" s="105">
        <v>0</v>
      </c>
      <c r="DT23" s="105">
        <v>0</v>
      </c>
      <c r="DU23" s="106">
        <v>0</v>
      </c>
    </row>
    <row r="24" spans="1:125" s="9" customFormat="1">
      <c r="A24" s="140"/>
      <c r="B24" s="140"/>
      <c r="C24" s="140">
        <v>713</v>
      </c>
      <c r="D24" s="140">
        <v>713</v>
      </c>
      <c r="E24" s="141" t="s">
        <v>55</v>
      </c>
      <c r="F24" s="142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4"/>
      <c r="R24" s="142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4"/>
      <c r="AD24" s="142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4"/>
      <c r="AP24" s="142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4"/>
      <c r="BB24" s="142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/>
      <c r="BN24" s="142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4"/>
      <c r="BZ24" s="143"/>
      <c r="CA24" s="143"/>
      <c r="CB24" s="143"/>
      <c r="CC24" s="143"/>
      <c r="CD24" s="143"/>
      <c r="CE24" s="143"/>
      <c r="CF24" s="143"/>
      <c r="CG24" s="143"/>
      <c r="CH24" s="143"/>
      <c r="CI24" s="143"/>
      <c r="CJ24" s="143"/>
      <c r="CK24" s="143"/>
      <c r="CL24" s="142">
        <v>1080928.04</v>
      </c>
      <c r="CM24" s="143">
        <v>1829225.4899999998</v>
      </c>
      <c r="CN24" s="143">
        <v>2131564.3200000003</v>
      </c>
      <c r="CO24" s="143">
        <v>2230267.9299999997</v>
      </c>
      <c r="CP24" s="143">
        <v>2071940.6700000004</v>
      </c>
      <c r="CQ24" s="143">
        <v>2056189.4</v>
      </c>
      <c r="CR24" s="143">
        <v>2845514.48</v>
      </c>
      <c r="CS24" s="143">
        <v>2292067.08</v>
      </c>
      <c r="CT24" s="143">
        <v>1734506.4499999997</v>
      </c>
      <c r="CU24" s="143">
        <v>2895854.4999999995</v>
      </c>
      <c r="CV24" s="143">
        <v>2729149.32</v>
      </c>
      <c r="CW24" s="144">
        <v>3282224.9699999997</v>
      </c>
      <c r="CX24" s="142">
        <f>+SUM(CX25:CX30)</f>
        <v>987210.26</v>
      </c>
      <c r="CY24" s="143">
        <f t="shared" ref="CY24:DI24" si="2">+SUM(CY25:CY30)</f>
        <v>2559133.91</v>
      </c>
      <c r="CZ24" s="143">
        <f t="shared" si="2"/>
        <v>1026658.4100000001</v>
      </c>
      <c r="DA24" s="143">
        <f t="shared" si="2"/>
        <v>1154845.05</v>
      </c>
      <c r="DB24" s="143">
        <f t="shared" si="2"/>
        <v>1020195.28</v>
      </c>
      <c r="DC24" s="143">
        <f t="shared" si="2"/>
        <v>1227617.2</v>
      </c>
      <c r="DD24" s="143">
        <f t="shared" si="2"/>
        <v>1201295.81</v>
      </c>
      <c r="DE24" s="143">
        <f t="shared" si="2"/>
        <v>1330351.8499999999</v>
      </c>
      <c r="DF24" s="143">
        <f t="shared" si="2"/>
        <v>1239112.8199999998</v>
      </c>
      <c r="DG24" s="143">
        <f t="shared" si="2"/>
        <v>1180240.26</v>
      </c>
      <c r="DH24" s="143">
        <f t="shared" si="2"/>
        <v>933354.76</v>
      </c>
      <c r="DI24" s="144">
        <f t="shared" si="2"/>
        <v>1146974.23</v>
      </c>
      <c r="DJ24" s="142">
        <v>686222.97000000009</v>
      </c>
      <c r="DK24" s="143"/>
      <c r="DL24" s="143">
        <v>0</v>
      </c>
      <c r="DM24" s="143">
        <v>0</v>
      </c>
      <c r="DN24" s="143">
        <v>0</v>
      </c>
      <c r="DO24" s="143">
        <v>0</v>
      </c>
      <c r="DP24" s="143">
        <v>0</v>
      </c>
      <c r="DQ24" s="143">
        <v>0</v>
      </c>
      <c r="DR24" s="143">
        <v>0</v>
      </c>
      <c r="DS24" s="143">
        <v>0</v>
      </c>
      <c r="DT24" s="143">
        <v>0</v>
      </c>
      <c r="DU24" s="144">
        <v>0</v>
      </c>
    </row>
    <row r="25" spans="1:125">
      <c r="D25" s="74">
        <v>7131</v>
      </c>
      <c r="E25" s="78" t="s">
        <v>57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459792.76999999996</v>
      </c>
      <c r="CM25" s="105">
        <v>500772.31999999995</v>
      </c>
      <c r="CN25" s="105">
        <v>416213.56000000006</v>
      </c>
      <c r="CO25" s="105">
        <v>800629.84000000008</v>
      </c>
      <c r="CP25" s="105">
        <v>741038.80000000016</v>
      </c>
      <c r="CQ25" s="105">
        <v>867200.6100000001</v>
      </c>
      <c r="CR25" s="105">
        <v>871700.12000000023</v>
      </c>
      <c r="CS25" s="105">
        <v>683870.65</v>
      </c>
      <c r="CT25" s="105">
        <v>680610.77000000014</v>
      </c>
      <c r="CU25" s="105">
        <v>705025.44999999972</v>
      </c>
      <c r="CV25" s="105">
        <v>617424.99000000011</v>
      </c>
      <c r="CW25" s="106">
        <v>647157.71000000008</v>
      </c>
      <c r="CX25" s="104">
        <v>413582.89</v>
      </c>
      <c r="CY25" s="105">
        <v>528295.03</v>
      </c>
      <c r="CZ25" s="105">
        <v>616320.68000000005</v>
      </c>
      <c r="DA25" s="105">
        <v>712408.64</v>
      </c>
      <c r="DB25" s="105">
        <v>695566.03</v>
      </c>
      <c r="DC25" s="105">
        <v>814803.79</v>
      </c>
      <c r="DD25" s="105">
        <v>738641.56</v>
      </c>
      <c r="DE25" s="105">
        <v>720107.7</v>
      </c>
      <c r="DF25" s="105">
        <v>714366.37</v>
      </c>
      <c r="DG25" s="105">
        <v>678264.56</v>
      </c>
      <c r="DH25" s="105">
        <v>586863.15</v>
      </c>
      <c r="DI25" s="106">
        <v>654627.1</v>
      </c>
      <c r="DJ25" s="104">
        <v>426625.15000000008</v>
      </c>
      <c r="DK25" s="105"/>
      <c r="DL25" s="105">
        <v>0</v>
      </c>
      <c r="DM25" s="105">
        <v>0</v>
      </c>
      <c r="DN25" s="105">
        <v>0</v>
      </c>
      <c r="DO25" s="105">
        <v>0</v>
      </c>
      <c r="DP25" s="105">
        <v>0</v>
      </c>
      <c r="DQ25" s="105">
        <v>0</v>
      </c>
      <c r="DR25" s="105">
        <v>0</v>
      </c>
      <c r="DS25" s="105">
        <v>0</v>
      </c>
      <c r="DT25" s="105">
        <v>0</v>
      </c>
      <c r="DU25" s="106">
        <v>0</v>
      </c>
    </row>
    <row r="26" spans="1:125">
      <c r="D26" s="74">
        <v>7132</v>
      </c>
      <c r="E26" s="78" t="s">
        <v>59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249117.51999999996</v>
      </c>
      <c r="CM26" s="105">
        <v>274019.35000000009</v>
      </c>
      <c r="CN26" s="105">
        <v>324113.08000000007</v>
      </c>
      <c r="CO26" s="105">
        <v>340962.39999999973</v>
      </c>
      <c r="CP26" s="105">
        <v>236053.60000000003</v>
      </c>
      <c r="CQ26" s="105">
        <v>329926.79999999981</v>
      </c>
      <c r="CR26" s="105">
        <v>394971.79</v>
      </c>
      <c r="CS26" s="105">
        <v>193627.12</v>
      </c>
      <c r="CT26" s="105">
        <v>283408.96999999997</v>
      </c>
      <c r="CU26" s="105">
        <v>354059.71999999991</v>
      </c>
      <c r="CV26" s="105">
        <v>925664.49999999988</v>
      </c>
      <c r="CW26" s="106">
        <v>651866.40999999992</v>
      </c>
      <c r="CX26" s="104">
        <v>245212.08</v>
      </c>
      <c r="CY26" s="105">
        <v>1313502.6499999999</v>
      </c>
      <c r="CZ26" s="105">
        <v>318720.94</v>
      </c>
      <c r="DA26" s="105">
        <v>297710.26</v>
      </c>
      <c r="DB26" s="105">
        <v>188013.48</v>
      </c>
      <c r="DC26" s="105">
        <v>252707.13</v>
      </c>
      <c r="DD26" s="105">
        <v>181433.41</v>
      </c>
      <c r="DE26" s="105">
        <v>171182.51</v>
      </c>
      <c r="DF26" s="105">
        <v>189661.52</v>
      </c>
      <c r="DG26" s="105">
        <v>231318.37</v>
      </c>
      <c r="DH26" s="105">
        <v>162582.62</v>
      </c>
      <c r="DI26" s="106">
        <v>232160.93</v>
      </c>
      <c r="DJ26" s="104">
        <v>132407.34000000003</v>
      </c>
      <c r="DK26" s="105"/>
      <c r="DL26" s="105">
        <v>0</v>
      </c>
      <c r="DM26" s="105">
        <v>0</v>
      </c>
      <c r="DN26" s="105">
        <v>0</v>
      </c>
      <c r="DO26" s="105">
        <v>0</v>
      </c>
      <c r="DP26" s="105">
        <v>0</v>
      </c>
      <c r="DQ26" s="105">
        <v>0</v>
      </c>
      <c r="DR26" s="105">
        <v>0</v>
      </c>
      <c r="DS26" s="105">
        <v>0</v>
      </c>
      <c r="DT26" s="105">
        <v>0</v>
      </c>
      <c r="DU26" s="106">
        <v>0</v>
      </c>
    </row>
    <row r="27" spans="1:125">
      <c r="D27" s="74">
        <v>7133</v>
      </c>
      <c r="E27" s="78" t="s">
        <v>61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7635.0399999999991</v>
      </c>
      <c r="CM27" s="105">
        <v>9839.27</v>
      </c>
      <c r="CN27" s="105">
        <v>13749.619999999999</v>
      </c>
      <c r="CO27" s="105">
        <v>30237.239999999994</v>
      </c>
      <c r="CP27" s="105">
        <v>51941.319999999985</v>
      </c>
      <c r="CQ27" s="105">
        <v>88623.709999999992</v>
      </c>
      <c r="CR27" s="105">
        <v>163284.24</v>
      </c>
      <c r="CS27" s="105">
        <v>197232.93000000005</v>
      </c>
      <c r="CT27" s="105">
        <v>111463.84999999999</v>
      </c>
      <c r="CU27" s="105">
        <v>50426.220000000008</v>
      </c>
      <c r="CV27" s="105">
        <v>31073.220000000005</v>
      </c>
      <c r="CW27" s="106">
        <v>12430.33</v>
      </c>
      <c r="CX27" s="104">
        <v>8119.6</v>
      </c>
      <c r="CY27" s="105">
        <v>9491.69</v>
      </c>
      <c r="CZ27" s="105">
        <v>11037.38</v>
      </c>
      <c r="DA27" s="105">
        <v>15407.26</v>
      </c>
      <c r="DB27" s="105">
        <v>23006.79</v>
      </c>
      <c r="DC27" s="105">
        <v>53188.68</v>
      </c>
      <c r="DD27" s="105">
        <v>116408.5</v>
      </c>
      <c r="DE27" s="105">
        <v>226076.19</v>
      </c>
      <c r="DF27" s="105">
        <v>102526.32</v>
      </c>
      <c r="DG27" s="105">
        <v>52441.97</v>
      </c>
      <c r="DH27" s="105">
        <v>12614.08</v>
      </c>
      <c r="DI27" s="106">
        <v>13870.62</v>
      </c>
      <c r="DJ27" s="104">
        <v>8869.4399999999987</v>
      </c>
      <c r="DK27" s="105"/>
      <c r="DL27" s="105">
        <v>0</v>
      </c>
      <c r="DM27" s="105">
        <v>0</v>
      </c>
      <c r="DN27" s="105">
        <v>0</v>
      </c>
      <c r="DO27" s="105">
        <v>0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</row>
    <row r="28" spans="1:125">
      <c r="D28" s="74">
        <v>7134</v>
      </c>
      <c r="E28" s="78" t="s">
        <v>63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/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</row>
    <row r="29" spans="1:125">
      <c r="D29" s="74">
        <v>7135</v>
      </c>
      <c r="E29" s="78" t="s">
        <v>65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4">
        <v>0</v>
      </c>
      <c r="CM29" s="105">
        <v>0</v>
      </c>
      <c r="CN29" s="105">
        <v>0</v>
      </c>
      <c r="CO29" s="105">
        <v>0</v>
      </c>
      <c r="CP29" s="105">
        <v>0</v>
      </c>
      <c r="CQ29" s="105">
        <v>0</v>
      </c>
      <c r="CR29" s="105">
        <v>0</v>
      </c>
      <c r="CS29" s="105">
        <v>0</v>
      </c>
      <c r="CT29" s="105">
        <v>0</v>
      </c>
      <c r="CU29" s="105">
        <v>0</v>
      </c>
      <c r="CV29" s="105">
        <v>0</v>
      </c>
      <c r="CW29" s="106">
        <v>0</v>
      </c>
      <c r="CX29" s="104">
        <v>0</v>
      </c>
      <c r="CY29" s="105">
        <v>0</v>
      </c>
      <c r="CZ29" s="105">
        <v>0</v>
      </c>
      <c r="DA29" s="105">
        <v>0</v>
      </c>
      <c r="DB29" s="105">
        <v>0</v>
      </c>
      <c r="DC29" s="105">
        <v>0</v>
      </c>
      <c r="DD29" s="105">
        <v>0</v>
      </c>
      <c r="DE29" s="105">
        <v>0</v>
      </c>
      <c r="DF29" s="105">
        <v>0</v>
      </c>
      <c r="DG29" s="105">
        <v>0</v>
      </c>
      <c r="DH29" s="105">
        <v>0</v>
      </c>
      <c r="DI29" s="106">
        <v>0</v>
      </c>
      <c r="DJ29" s="104">
        <v>0</v>
      </c>
      <c r="DK29" s="105"/>
      <c r="DL29" s="105">
        <v>0</v>
      </c>
      <c r="DM29" s="105">
        <v>0</v>
      </c>
      <c r="DN29" s="105">
        <v>0</v>
      </c>
      <c r="DO29" s="105">
        <v>0</v>
      </c>
      <c r="DP29" s="105">
        <v>0</v>
      </c>
      <c r="DQ29" s="105">
        <v>0</v>
      </c>
      <c r="DR29" s="105">
        <v>0</v>
      </c>
      <c r="DS29" s="105">
        <v>0</v>
      </c>
      <c r="DT29" s="105">
        <v>0</v>
      </c>
      <c r="DU29" s="106">
        <v>0</v>
      </c>
    </row>
    <row r="30" spans="1:125">
      <c r="D30" s="74">
        <v>7136</v>
      </c>
      <c r="E30" s="78" t="s">
        <v>67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364382.71</v>
      </c>
      <c r="CM30" s="105">
        <v>1044594.5499999998</v>
      </c>
      <c r="CN30" s="105">
        <v>1377488.06</v>
      </c>
      <c r="CO30" s="105">
        <v>1058438.4500000002</v>
      </c>
      <c r="CP30" s="105">
        <v>1042906.9500000002</v>
      </c>
      <c r="CQ30" s="105">
        <v>770438.28</v>
      </c>
      <c r="CR30" s="105">
        <v>1415558.3299999998</v>
      </c>
      <c r="CS30" s="105">
        <v>1217336.3799999999</v>
      </c>
      <c r="CT30" s="105">
        <v>659022.85999999975</v>
      </c>
      <c r="CU30" s="105">
        <v>1786343.1099999999</v>
      </c>
      <c r="CV30" s="105">
        <v>1154986.6099999999</v>
      </c>
      <c r="CW30" s="106">
        <v>1970770.5199999998</v>
      </c>
      <c r="CX30" s="104">
        <v>320295.69</v>
      </c>
      <c r="CY30" s="105">
        <v>707844.54</v>
      </c>
      <c r="CZ30" s="105">
        <v>80579.41</v>
      </c>
      <c r="DA30" s="105">
        <v>129318.89</v>
      </c>
      <c r="DB30" s="105">
        <v>113608.98</v>
      </c>
      <c r="DC30" s="105">
        <v>106917.6</v>
      </c>
      <c r="DD30" s="105">
        <v>164812.34</v>
      </c>
      <c r="DE30" s="105">
        <v>212985.45</v>
      </c>
      <c r="DF30" s="105">
        <v>232558.61</v>
      </c>
      <c r="DG30" s="105">
        <v>218215.36</v>
      </c>
      <c r="DH30" s="105">
        <v>171294.91</v>
      </c>
      <c r="DI30" s="106">
        <v>246315.58</v>
      </c>
      <c r="DJ30" s="104">
        <v>118321.04000000001</v>
      </c>
      <c r="DK30" s="105"/>
      <c r="DL30" s="105">
        <v>0</v>
      </c>
      <c r="DM30" s="105">
        <v>0</v>
      </c>
      <c r="DN30" s="105">
        <v>0</v>
      </c>
      <c r="DO30" s="105">
        <v>0</v>
      </c>
      <c r="DP30" s="105">
        <v>0</v>
      </c>
      <c r="DQ30" s="105">
        <v>0</v>
      </c>
      <c r="DR30" s="105">
        <v>0</v>
      </c>
      <c r="DS30" s="105">
        <v>0</v>
      </c>
      <c r="DT30" s="105">
        <v>0</v>
      </c>
      <c r="DU30" s="106">
        <v>0</v>
      </c>
    </row>
    <row r="31" spans="1:125" s="9" customFormat="1">
      <c r="A31" s="140"/>
      <c r="B31" s="140"/>
      <c r="C31" s="140">
        <v>714</v>
      </c>
      <c r="D31" s="140">
        <v>714</v>
      </c>
      <c r="E31" s="141" t="s">
        <v>69</v>
      </c>
      <c r="F31" s="142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4"/>
      <c r="R31" s="142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4"/>
      <c r="AD31" s="142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4"/>
      <c r="AP31" s="142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4"/>
      <c r="BB31" s="142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4"/>
      <c r="BN31" s="142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4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2">
        <v>893749.16999999993</v>
      </c>
      <c r="CM31" s="143">
        <v>1163449.2899999996</v>
      </c>
      <c r="CN31" s="143">
        <v>1397810.9500000002</v>
      </c>
      <c r="CO31" s="143">
        <v>988260.99000000022</v>
      </c>
      <c r="CP31" s="143">
        <v>663493.42000000004</v>
      </c>
      <c r="CQ31" s="143">
        <v>985589.2799999998</v>
      </c>
      <c r="CR31" s="143">
        <v>1220629.8</v>
      </c>
      <c r="CS31" s="143">
        <v>1071856.1399999999</v>
      </c>
      <c r="CT31" s="143">
        <v>1326309.73</v>
      </c>
      <c r="CU31" s="143">
        <v>1344708.9499999997</v>
      </c>
      <c r="CV31" s="143">
        <v>1250084.5299999996</v>
      </c>
      <c r="CW31" s="144">
        <v>927547.93</v>
      </c>
      <c r="CX31" s="142">
        <f>+SUM(CX32:CX40)</f>
        <v>1287580.6800000002</v>
      </c>
      <c r="CY31" s="143">
        <f t="shared" ref="CY31:DI31" si="3">+SUM(CY32:CY40)</f>
        <v>715085.05</v>
      </c>
      <c r="CZ31" s="143">
        <f t="shared" si="3"/>
        <v>890846.15</v>
      </c>
      <c r="DA31" s="143">
        <f t="shared" si="3"/>
        <v>876230.8</v>
      </c>
      <c r="DB31" s="143">
        <f t="shared" si="3"/>
        <v>1494813.69</v>
      </c>
      <c r="DC31" s="143">
        <f t="shared" si="3"/>
        <v>1663478.84</v>
      </c>
      <c r="DD31" s="143">
        <f t="shared" si="3"/>
        <v>1730168.3699999999</v>
      </c>
      <c r="DE31" s="143">
        <f t="shared" si="3"/>
        <v>1561341.1400000001</v>
      </c>
      <c r="DF31" s="143">
        <f t="shared" si="3"/>
        <v>1413088.9</v>
      </c>
      <c r="DG31" s="143">
        <f t="shared" si="3"/>
        <v>2751386.49</v>
      </c>
      <c r="DH31" s="143">
        <f t="shared" si="3"/>
        <v>1144837.4099999999</v>
      </c>
      <c r="DI31" s="144">
        <f t="shared" si="3"/>
        <v>1428133.03</v>
      </c>
      <c r="DJ31" s="142">
        <v>704766.22</v>
      </c>
      <c r="DK31" s="143"/>
      <c r="DL31" s="143">
        <v>0</v>
      </c>
      <c r="DM31" s="143">
        <v>0</v>
      </c>
      <c r="DN31" s="143">
        <v>0</v>
      </c>
      <c r="DO31" s="143">
        <v>0</v>
      </c>
      <c r="DP31" s="143">
        <v>0</v>
      </c>
      <c r="DQ31" s="143">
        <v>0</v>
      </c>
      <c r="DR31" s="143">
        <v>0</v>
      </c>
      <c r="DS31" s="143">
        <v>0</v>
      </c>
      <c r="DT31" s="143">
        <v>0</v>
      </c>
      <c r="DU31" s="144">
        <v>0</v>
      </c>
    </row>
    <row r="32" spans="1:125" ht="30">
      <c r="D32" s="74">
        <v>7141</v>
      </c>
      <c r="E32" s="78" t="s">
        <v>71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12391.259999999998</v>
      </c>
      <c r="CM32" s="105">
        <v>9264.06</v>
      </c>
      <c r="CN32" s="105">
        <v>19332.669999999998</v>
      </c>
      <c r="CO32" s="105">
        <v>48395.810000000005</v>
      </c>
      <c r="CP32" s="105">
        <v>27750.960000000003</v>
      </c>
      <c r="CQ32" s="105">
        <v>70400.889999999985</v>
      </c>
      <c r="CR32" s="105">
        <v>64040.69</v>
      </c>
      <c r="CS32" s="105">
        <v>63273.440000000002</v>
      </c>
      <c r="CT32" s="105">
        <v>75343.26999999999</v>
      </c>
      <c r="CU32" s="105">
        <v>96159.1</v>
      </c>
      <c r="CV32" s="105">
        <v>77271.909999999989</v>
      </c>
      <c r="CW32" s="106">
        <v>83642.799999999974</v>
      </c>
      <c r="CX32" s="104">
        <v>11805.07</v>
      </c>
      <c r="CY32" s="105">
        <v>13526.36</v>
      </c>
      <c r="CZ32" s="105">
        <v>13005.58</v>
      </c>
      <c r="DA32" s="105">
        <v>7337.36</v>
      </c>
      <c r="DB32" s="105">
        <v>46276.56</v>
      </c>
      <c r="DC32" s="105">
        <v>117655.46</v>
      </c>
      <c r="DD32" s="105">
        <v>64905.22</v>
      </c>
      <c r="DE32" s="105">
        <v>103478.82</v>
      </c>
      <c r="DF32" s="105">
        <v>93023.22</v>
      </c>
      <c r="DG32" s="105">
        <v>47233.75</v>
      </c>
      <c r="DH32" s="105">
        <v>81196.22</v>
      </c>
      <c r="DI32" s="106">
        <v>91998.38</v>
      </c>
      <c r="DJ32" s="104">
        <v>15802.27</v>
      </c>
      <c r="DK32" s="105"/>
      <c r="DL32" s="105">
        <v>0</v>
      </c>
      <c r="DM32" s="105">
        <v>0</v>
      </c>
      <c r="DN32" s="105">
        <v>0</v>
      </c>
      <c r="DO32" s="105">
        <v>0</v>
      </c>
      <c r="DP32" s="105">
        <v>0</v>
      </c>
      <c r="DQ32" s="105">
        <v>0</v>
      </c>
      <c r="DR32" s="105">
        <v>0</v>
      </c>
      <c r="DS32" s="105">
        <v>0</v>
      </c>
      <c r="DT32" s="105">
        <v>0</v>
      </c>
      <c r="DU32" s="106">
        <v>0</v>
      </c>
    </row>
    <row r="33" spans="1:125">
      <c r="D33" s="74">
        <v>7142</v>
      </c>
      <c r="E33" s="78" t="s">
        <v>73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68464.97</v>
      </c>
      <c r="CM33" s="105">
        <v>158539.48000000001</v>
      </c>
      <c r="CN33" s="105">
        <v>86875.06</v>
      </c>
      <c r="CO33" s="105">
        <v>139023.51</v>
      </c>
      <c r="CP33" s="105">
        <v>88167.329999999987</v>
      </c>
      <c r="CQ33" s="105">
        <v>150765.27999999997</v>
      </c>
      <c r="CR33" s="105">
        <v>282162.88999999996</v>
      </c>
      <c r="CS33" s="105">
        <v>250555.05000000005</v>
      </c>
      <c r="CT33" s="105">
        <v>339587.75</v>
      </c>
      <c r="CU33" s="105">
        <v>157373.04</v>
      </c>
      <c r="CV33" s="105">
        <v>139158.56</v>
      </c>
      <c r="CW33" s="106">
        <v>134510.71000000002</v>
      </c>
      <c r="CX33" s="104">
        <v>199447.96</v>
      </c>
      <c r="CY33" s="105">
        <v>95519.52</v>
      </c>
      <c r="CZ33" s="105">
        <v>97649.919999999998</v>
      </c>
      <c r="DA33" s="105">
        <v>82870.850000000006</v>
      </c>
      <c r="DB33" s="105">
        <v>71980.22</v>
      </c>
      <c r="DC33" s="105">
        <v>144705</v>
      </c>
      <c r="DD33" s="105">
        <v>259275.84</v>
      </c>
      <c r="DE33" s="105">
        <v>192419.95</v>
      </c>
      <c r="DF33" s="105">
        <v>222474.97</v>
      </c>
      <c r="DG33" s="105">
        <v>231620.43</v>
      </c>
      <c r="DH33" s="105">
        <v>227627.36</v>
      </c>
      <c r="DI33" s="106">
        <v>361777.89</v>
      </c>
      <c r="DJ33" s="104">
        <v>185675.62</v>
      </c>
      <c r="DK33" s="105"/>
      <c r="DL33" s="105">
        <v>0</v>
      </c>
      <c r="DM33" s="105">
        <v>0</v>
      </c>
      <c r="DN33" s="105">
        <v>0</v>
      </c>
      <c r="DO33" s="105">
        <v>0</v>
      </c>
      <c r="DP33" s="105">
        <v>0</v>
      </c>
      <c r="DQ33" s="105">
        <v>0</v>
      </c>
      <c r="DR33" s="105">
        <v>0</v>
      </c>
      <c r="DS33" s="105">
        <v>0</v>
      </c>
      <c r="DT33" s="105">
        <v>0</v>
      </c>
      <c r="DU33" s="106">
        <v>0</v>
      </c>
    </row>
    <row r="34" spans="1:125">
      <c r="D34" s="74">
        <v>7143</v>
      </c>
      <c r="E34" s="78" t="s">
        <v>75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6048</v>
      </c>
      <c r="CM34" s="105">
        <v>320.10999999999996</v>
      </c>
      <c r="CN34" s="105">
        <v>56177.94</v>
      </c>
      <c r="CO34" s="105">
        <v>130839.86000000003</v>
      </c>
      <c r="CP34" s="105">
        <v>16753.849999999999</v>
      </c>
      <c r="CQ34" s="105">
        <v>764.61000000000013</v>
      </c>
      <c r="CR34" s="105">
        <v>914.61000000000013</v>
      </c>
      <c r="CS34" s="105">
        <v>42276.509999999995</v>
      </c>
      <c r="CT34" s="105">
        <v>13918.49</v>
      </c>
      <c r="CU34" s="105">
        <v>13185.38</v>
      </c>
      <c r="CV34" s="105">
        <v>13873.999999999998</v>
      </c>
      <c r="CW34" s="106">
        <v>14777.889999999998</v>
      </c>
      <c r="CX34" s="104">
        <v>1060.0899999999999</v>
      </c>
      <c r="CY34" s="105">
        <v>375.97</v>
      </c>
      <c r="CZ34" s="105">
        <v>13202.22</v>
      </c>
      <c r="DA34" s="105">
        <v>12964.26</v>
      </c>
      <c r="DB34" s="105">
        <v>26281.200000000001</v>
      </c>
      <c r="DC34" s="105">
        <v>348.13</v>
      </c>
      <c r="DD34" s="105">
        <v>1616.23</v>
      </c>
      <c r="DE34" s="105">
        <v>1010.33</v>
      </c>
      <c r="DF34" s="105">
        <v>44516.99</v>
      </c>
      <c r="DG34" s="105">
        <v>2431.4299999999998</v>
      </c>
      <c r="DH34" s="105">
        <v>36650.42</v>
      </c>
      <c r="DI34" s="106">
        <v>26159.97</v>
      </c>
      <c r="DJ34" s="104">
        <v>1212.81</v>
      </c>
      <c r="DK34" s="105"/>
      <c r="DL34" s="105">
        <v>0</v>
      </c>
      <c r="DM34" s="105">
        <v>0</v>
      </c>
      <c r="DN34" s="105">
        <v>0</v>
      </c>
      <c r="DO34" s="105">
        <v>0</v>
      </c>
      <c r="DP34" s="105">
        <v>0</v>
      </c>
      <c r="DQ34" s="105">
        <v>0</v>
      </c>
      <c r="DR34" s="105">
        <v>0</v>
      </c>
      <c r="DS34" s="105">
        <v>0</v>
      </c>
      <c r="DT34" s="105">
        <v>0</v>
      </c>
      <c r="DU34" s="106">
        <v>0</v>
      </c>
    </row>
    <row r="35" spans="1:125">
      <c r="D35" s="74">
        <v>7144</v>
      </c>
      <c r="E35" s="78" t="s">
        <v>77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222019.59</v>
      </c>
      <c r="CM35" s="105">
        <v>260412.75999999998</v>
      </c>
      <c r="CN35" s="105">
        <v>313915.52000000002</v>
      </c>
      <c r="CO35" s="105">
        <v>296413.04000000004</v>
      </c>
      <c r="CP35" s="105">
        <v>213025.27000000002</v>
      </c>
      <c r="CQ35" s="105">
        <v>239906.21999999997</v>
      </c>
      <c r="CR35" s="105">
        <v>270961.98</v>
      </c>
      <c r="CS35" s="105">
        <v>229984.59999999995</v>
      </c>
      <c r="CT35" s="105">
        <v>298987.89</v>
      </c>
      <c r="CU35" s="105">
        <v>282520.88</v>
      </c>
      <c r="CV35" s="105">
        <v>371527.13</v>
      </c>
      <c r="CW35" s="106">
        <v>324502.27999999997</v>
      </c>
      <c r="CX35" s="104">
        <v>353041.95</v>
      </c>
      <c r="CY35" s="105">
        <v>346116.13</v>
      </c>
      <c r="CZ35" s="105">
        <v>387159.84</v>
      </c>
      <c r="DA35" s="105">
        <v>354782.12</v>
      </c>
      <c r="DB35" s="105">
        <v>305099.5</v>
      </c>
      <c r="DC35" s="105">
        <v>376168.74</v>
      </c>
      <c r="DD35" s="105">
        <v>484126.17</v>
      </c>
      <c r="DE35" s="105">
        <v>530705.4</v>
      </c>
      <c r="DF35" s="105">
        <v>537911.5</v>
      </c>
      <c r="DG35" s="105">
        <v>446582.67</v>
      </c>
      <c r="DH35" s="105">
        <v>423348.29</v>
      </c>
      <c r="DI35" s="106">
        <v>420348.35</v>
      </c>
      <c r="DJ35" s="104">
        <v>237130.88000000003</v>
      </c>
      <c r="DK35" s="105"/>
      <c r="DL35" s="105">
        <v>0</v>
      </c>
      <c r="DM35" s="105">
        <v>0</v>
      </c>
      <c r="DN35" s="105">
        <v>0</v>
      </c>
      <c r="DO35" s="105">
        <v>0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</row>
    <row r="36" spans="1:125">
      <c r="D36" s="74">
        <v>7145</v>
      </c>
      <c r="E36" s="78" t="s">
        <v>79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/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</row>
    <row r="37" spans="1:125" ht="30">
      <c r="D37" s="74">
        <v>7146</v>
      </c>
      <c r="E37" s="78" t="s">
        <v>559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/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</row>
    <row r="38" spans="1:125" ht="45">
      <c r="D38" s="74">
        <v>7147</v>
      </c>
      <c r="E38" s="78" t="s">
        <v>83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0</v>
      </c>
      <c r="CM38" s="105">
        <v>0</v>
      </c>
      <c r="CN38" s="105">
        <v>0</v>
      </c>
      <c r="CO38" s="105">
        <v>0</v>
      </c>
      <c r="CP38" s="105">
        <v>0</v>
      </c>
      <c r="CQ38" s="105">
        <v>0</v>
      </c>
      <c r="CR38" s="105">
        <v>0</v>
      </c>
      <c r="CS38" s="105">
        <v>0</v>
      </c>
      <c r="CT38" s="105">
        <v>0</v>
      </c>
      <c r="CU38" s="105">
        <v>0</v>
      </c>
      <c r="CV38" s="105">
        <v>0</v>
      </c>
      <c r="CW38" s="106">
        <v>0</v>
      </c>
      <c r="CX38" s="104">
        <v>0</v>
      </c>
      <c r="CY38" s="105">
        <v>0</v>
      </c>
      <c r="CZ38" s="105">
        <v>0</v>
      </c>
      <c r="DA38" s="105">
        <v>0</v>
      </c>
      <c r="DB38" s="105">
        <v>0</v>
      </c>
      <c r="DC38" s="105">
        <v>0</v>
      </c>
      <c r="DD38" s="105">
        <v>0</v>
      </c>
      <c r="DE38" s="105">
        <v>0</v>
      </c>
      <c r="DF38" s="105">
        <v>0</v>
      </c>
      <c r="DG38" s="105">
        <v>0</v>
      </c>
      <c r="DH38" s="105">
        <v>0</v>
      </c>
      <c r="DI38" s="106">
        <v>0</v>
      </c>
      <c r="DJ38" s="104">
        <v>0</v>
      </c>
      <c r="DK38" s="105"/>
      <c r="DL38" s="105">
        <v>0</v>
      </c>
      <c r="DM38" s="105">
        <v>0</v>
      </c>
      <c r="DN38" s="105">
        <v>0</v>
      </c>
      <c r="DO38" s="105">
        <v>0</v>
      </c>
      <c r="DP38" s="105">
        <v>0</v>
      </c>
      <c r="DQ38" s="105">
        <v>0</v>
      </c>
      <c r="DR38" s="105">
        <v>0</v>
      </c>
      <c r="DS38" s="105">
        <v>0</v>
      </c>
      <c r="DT38" s="105">
        <v>0</v>
      </c>
      <c r="DU38" s="106">
        <v>0</v>
      </c>
    </row>
    <row r="39" spans="1:125">
      <c r="D39" s="74">
        <v>7148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200170.60000000003</v>
      </c>
      <c r="CM39" s="105">
        <v>185749.99999999997</v>
      </c>
      <c r="CN39" s="105">
        <v>228989.35000000003</v>
      </c>
      <c r="CO39" s="105">
        <v>274371.25000000006</v>
      </c>
      <c r="CP39" s="105">
        <v>243469.35</v>
      </c>
      <c r="CQ39" s="105">
        <v>383575.8299999999</v>
      </c>
      <c r="CR39" s="105">
        <v>441154.73999999993</v>
      </c>
      <c r="CS39" s="105">
        <v>390342.59</v>
      </c>
      <c r="CT39" s="105">
        <v>273601.75999999995</v>
      </c>
      <c r="CU39" s="105">
        <v>630488.81999999972</v>
      </c>
      <c r="CV39" s="105">
        <v>193495.36000000004</v>
      </c>
      <c r="CW39" s="106">
        <v>213614.54</v>
      </c>
      <c r="CX39" s="104">
        <v>125915.12</v>
      </c>
      <c r="CY39" s="105">
        <v>108356.37</v>
      </c>
      <c r="CZ39" s="105">
        <v>205665.12</v>
      </c>
      <c r="DA39" s="105">
        <v>255519.42</v>
      </c>
      <c r="DB39" s="105">
        <v>291151.05</v>
      </c>
      <c r="DC39" s="105">
        <v>361590.53</v>
      </c>
      <c r="DD39" s="105">
        <v>317192.61</v>
      </c>
      <c r="DE39" s="105">
        <v>510679.05</v>
      </c>
      <c r="DF39" s="105">
        <v>294723.99</v>
      </c>
      <c r="DG39" s="105">
        <v>197967.26</v>
      </c>
      <c r="DH39" s="105">
        <v>229075.65</v>
      </c>
      <c r="DI39" s="106">
        <v>256486.97</v>
      </c>
      <c r="DJ39" s="104">
        <v>142068.94999999998</v>
      </c>
      <c r="DK39" s="105"/>
      <c r="DL39" s="105">
        <v>0</v>
      </c>
      <c r="DM39" s="105">
        <v>0</v>
      </c>
      <c r="DN39" s="105">
        <v>0</v>
      </c>
      <c r="DO39" s="105">
        <v>0</v>
      </c>
      <c r="DP39" s="105">
        <v>0</v>
      </c>
      <c r="DQ39" s="105">
        <v>0</v>
      </c>
      <c r="DR39" s="105">
        <v>0</v>
      </c>
      <c r="DS39" s="105">
        <v>0</v>
      </c>
      <c r="DT39" s="105">
        <v>0</v>
      </c>
      <c r="DU39" s="106">
        <v>0</v>
      </c>
    </row>
    <row r="40" spans="1:125">
      <c r="D40" s="74">
        <v>7149</v>
      </c>
      <c r="E40" s="78" t="s">
        <v>87</v>
      </c>
      <c r="F40" s="104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6"/>
      <c r="R40" s="104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6"/>
      <c r="AD40" s="104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6"/>
      <c r="AP40" s="104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6"/>
      <c r="BB40" s="104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6"/>
      <c r="BN40" s="104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6"/>
      <c r="BZ40" s="104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4">
        <v>384654.74999999988</v>
      </c>
      <c r="CM40" s="105">
        <v>549162.87999999966</v>
      </c>
      <c r="CN40" s="105">
        <v>692520.41</v>
      </c>
      <c r="CO40" s="105">
        <v>99217.51999999996</v>
      </c>
      <c r="CP40" s="105">
        <v>74326.66</v>
      </c>
      <c r="CQ40" s="105">
        <v>140176.44999999992</v>
      </c>
      <c r="CR40" s="105">
        <v>161394.89000000004</v>
      </c>
      <c r="CS40" s="105">
        <v>95423.950000000012</v>
      </c>
      <c r="CT40" s="105">
        <v>324870.57000000007</v>
      </c>
      <c r="CU40" s="105">
        <v>164981.72999999992</v>
      </c>
      <c r="CV40" s="105">
        <v>454757.5699999996</v>
      </c>
      <c r="CW40" s="106">
        <v>156499.71000000005</v>
      </c>
      <c r="CX40" s="104">
        <v>596310.49</v>
      </c>
      <c r="CY40" s="105">
        <v>151190.70000000001</v>
      </c>
      <c r="CZ40" s="105">
        <v>174163.47</v>
      </c>
      <c r="DA40" s="105">
        <v>162756.79</v>
      </c>
      <c r="DB40" s="105">
        <v>754025.16</v>
      </c>
      <c r="DC40" s="105">
        <v>663010.98</v>
      </c>
      <c r="DD40" s="105">
        <v>603052.30000000005</v>
      </c>
      <c r="DE40" s="105">
        <v>223047.59</v>
      </c>
      <c r="DF40" s="105">
        <v>220438.23</v>
      </c>
      <c r="DG40" s="105">
        <v>1825550.95</v>
      </c>
      <c r="DH40" s="105">
        <v>146939.47</v>
      </c>
      <c r="DI40" s="106">
        <v>271361.46999999997</v>
      </c>
      <c r="DJ40" s="104">
        <v>122875.68999999999</v>
      </c>
      <c r="DK40" s="105"/>
      <c r="DL40" s="105">
        <v>0</v>
      </c>
      <c r="DM40" s="105">
        <v>0</v>
      </c>
      <c r="DN40" s="105">
        <v>0</v>
      </c>
      <c r="DO40" s="105">
        <v>0</v>
      </c>
      <c r="DP40" s="105">
        <v>0</v>
      </c>
      <c r="DQ40" s="105">
        <v>0</v>
      </c>
      <c r="DR40" s="105">
        <v>0</v>
      </c>
      <c r="DS40" s="105">
        <v>0</v>
      </c>
      <c r="DT40" s="105">
        <v>0</v>
      </c>
      <c r="DU40" s="106">
        <v>0</v>
      </c>
    </row>
    <row r="41" spans="1:125" s="9" customFormat="1">
      <c r="A41" s="140"/>
      <c r="B41" s="140"/>
      <c r="C41" s="140">
        <v>715</v>
      </c>
      <c r="D41" s="140">
        <v>715</v>
      </c>
      <c r="E41" s="141" t="s">
        <v>89</v>
      </c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4"/>
      <c r="R41" s="142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4"/>
      <c r="AD41" s="142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2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4"/>
      <c r="BB41" s="142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4"/>
      <c r="BN41" s="142"/>
      <c r="BO41" s="143"/>
      <c r="BP41" s="143"/>
      <c r="BQ41" s="143"/>
      <c r="BR41" s="143"/>
      <c r="BS41" s="143"/>
      <c r="BT41" s="143"/>
      <c r="BU41" s="143"/>
      <c r="BV41" s="143"/>
      <c r="BW41" s="143"/>
      <c r="BX41" s="143"/>
      <c r="BY41" s="144"/>
      <c r="BZ41" s="142"/>
      <c r="CA41" s="143"/>
      <c r="CB41" s="143"/>
      <c r="CC41" s="143"/>
      <c r="CD41" s="143"/>
      <c r="CE41" s="143"/>
      <c r="CF41" s="143"/>
      <c r="CG41" s="143"/>
      <c r="CH41" s="143"/>
      <c r="CI41" s="143"/>
      <c r="CJ41" s="143"/>
      <c r="CK41" s="143"/>
      <c r="CL41" s="142">
        <v>2325408.9100000015</v>
      </c>
      <c r="CM41" s="143">
        <v>1380294.78</v>
      </c>
      <c r="CN41" s="143">
        <v>1585729.3000000012</v>
      </c>
      <c r="CO41" s="143">
        <v>2752927.87</v>
      </c>
      <c r="CP41" s="143">
        <v>2926591.1800000006</v>
      </c>
      <c r="CQ41" s="143">
        <v>2018414.159999999</v>
      </c>
      <c r="CR41" s="143">
        <v>3252322.99</v>
      </c>
      <c r="CS41" s="143">
        <v>2552195.8000000003</v>
      </c>
      <c r="CT41" s="143">
        <v>2584912.9000000013</v>
      </c>
      <c r="CU41" s="143">
        <v>2305817.4300000011</v>
      </c>
      <c r="CV41" s="143">
        <v>4419328.6100000013</v>
      </c>
      <c r="CW41" s="144">
        <v>5571807.3499999987</v>
      </c>
      <c r="CX41" s="142">
        <f>+SUM(CX42:CX46)</f>
        <v>2213002.56</v>
      </c>
      <c r="CY41" s="143">
        <f t="shared" ref="CY41:DI41" si="4">+SUM(CY42:CY46)</f>
        <v>1442024.72</v>
      </c>
      <c r="CZ41" s="143">
        <f t="shared" si="4"/>
        <v>1630424.69</v>
      </c>
      <c r="DA41" s="143">
        <f t="shared" si="4"/>
        <v>2256750.63</v>
      </c>
      <c r="DB41" s="143">
        <f t="shared" si="4"/>
        <v>3037379.71</v>
      </c>
      <c r="DC41" s="143">
        <f t="shared" si="4"/>
        <v>3367439.83</v>
      </c>
      <c r="DD41" s="143">
        <f t="shared" si="4"/>
        <v>2293849.2600000002</v>
      </c>
      <c r="DE41" s="143">
        <f t="shared" si="4"/>
        <v>2870350.6599999997</v>
      </c>
      <c r="DF41" s="143">
        <f t="shared" si="4"/>
        <v>2413546.9499999997</v>
      </c>
      <c r="DG41" s="143">
        <f t="shared" si="4"/>
        <v>2082889.32</v>
      </c>
      <c r="DH41" s="143">
        <f t="shared" si="4"/>
        <v>1707765.33</v>
      </c>
      <c r="DI41" s="144">
        <f t="shared" si="4"/>
        <v>4214617.99</v>
      </c>
      <c r="DJ41" s="142">
        <v>1079000.2299999995</v>
      </c>
      <c r="DK41" s="143"/>
      <c r="DL41" s="143">
        <v>0</v>
      </c>
      <c r="DM41" s="143">
        <v>0</v>
      </c>
      <c r="DN41" s="143">
        <v>0</v>
      </c>
      <c r="DO41" s="143">
        <v>0</v>
      </c>
      <c r="DP41" s="143">
        <v>0</v>
      </c>
      <c r="DQ41" s="143">
        <v>0</v>
      </c>
      <c r="DR41" s="143">
        <v>0</v>
      </c>
      <c r="DS41" s="143">
        <v>0</v>
      </c>
      <c r="DT41" s="143">
        <v>0</v>
      </c>
      <c r="DU41" s="144">
        <v>0</v>
      </c>
    </row>
    <row r="42" spans="1:125">
      <c r="D42" s="74">
        <v>7151</v>
      </c>
      <c r="E42" s="78" t="s">
        <v>91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94696.66</v>
      </c>
      <c r="CM42" s="105">
        <v>18969.600000000002</v>
      </c>
      <c r="CN42" s="105">
        <v>46547.31</v>
      </c>
      <c r="CO42" s="105">
        <v>990030.31</v>
      </c>
      <c r="CP42" s="105">
        <v>254972.35999999996</v>
      </c>
      <c r="CQ42" s="105">
        <v>113427.79</v>
      </c>
      <c r="CR42" s="105">
        <v>79102.33</v>
      </c>
      <c r="CS42" s="105">
        <v>7776.58</v>
      </c>
      <c r="CT42" s="105">
        <v>31884.589999999997</v>
      </c>
      <c r="CU42" s="105">
        <v>75119.199999999997</v>
      </c>
      <c r="CV42" s="105">
        <v>2100781.7800000003</v>
      </c>
      <c r="CW42" s="106">
        <v>2339576.2200000002</v>
      </c>
      <c r="CX42" s="104">
        <v>790825.44</v>
      </c>
      <c r="CY42" s="105">
        <v>6808.29</v>
      </c>
      <c r="CZ42" s="105">
        <v>31068.01</v>
      </c>
      <c r="DA42" s="105">
        <v>479404.25</v>
      </c>
      <c r="DB42" s="105">
        <v>546746.59</v>
      </c>
      <c r="DC42" s="105">
        <v>57097.79</v>
      </c>
      <c r="DD42" s="105">
        <v>132005.81</v>
      </c>
      <c r="DE42" s="105">
        <v>20548.169999999998</v>
      </c>
      <c r="DF42" s="105">
        <v>169093.45</v>
      </c>
      <c r="DG42" s="105">
        <v>272552.94</v>
      </c>
      <c r="DH42" s="105">
        <v>10087.67</v>
      </c>
      <c r="DI42" s="106">
        <v>222075.65</v>
      </c>
      <c r="DJ42" s="104">
        <v>94474.830000000016</v>
      </c>
      <c r="DK42" s="105"/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</row>
    <row r="43" spans="1:125">
      <c r="D43" s="74">
        <v>7152</v>
      </c>
      <c r="E43" s="78" t="s">
        <v>93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557860.02000000025</v>
      </c>
      <c r="CM43" s="105">
        <v>771358.4800000001</v>
      </c>
      <c r="CN43" s="105">
        <v>756900.55000000016</v>
      </c>
      <c r="CO43" s="105">
        <v>784739.93000000028</v>
      </c>
      <c r="CP43" s="105">
        <v>1021420.2400000001</v>
      </c>
      <c r="CQ43" s="105">
        <v>1082837.399999999</v>
      </c>
      <c r="CR43" s="105">
        <v>1623054.5499999996</v>
      </c>
      <c r="CS43" s="105">
        <v>1626229.2100000002</v>
      </c>
      <c r="CT43" s="105">
        <v>1195519.1200000001</v>
      </c>
      <c r="CU43" s="105">
        <v>922428.97999999975</v>
      </c>
      <c r="CV43" s="105">
        <v>869707.82999999961</v>
      </c>
      <c r="CW43" s="106">
        <v>1104644.1199999987</v>
      </c>
      <c r="CX43" s="104">
        <v>656458.4</v>
      </c>
      <c r="CY43" s="105">
        <v>837985.98</v>
      </c>
      <c r="CZ43" s="105">
        <v>970016.33</v>
      </c>
      <c r="DA43" s="105">
        <v>945260.91</v>
      </c>
      <c r="DB43" s="105">
        <v>952872.01</v>
      </c>
      <c r="DC43" s="105">
        <v>1382633.53</v>
      </c>
      <c r="DD43" s="105">
        <v>1407232.77</v>
      </c>
      <c r="DE43" s="105">
        <v>2109107.23</v>
      </c>
      <c r="DF43" s="105">
        <v>1446940.5</v>
      </c>
      <c r="DG43" s="105">
        <v>1096826.21</v>
      </c>
      <c r="DH43" s="105">
        <v>976844.31</v>
      </c>
      <c r="DI43" s="106">
        <v>1367203.26</v>
      </c>
      <c r="DJ43" s="104">
        <v>626884.89999999956</v>
      </c>
      <c r="DK43" s="105"/>
      <c r="DL43" s="105">
        <v>0</v>
      </c>
      <c r="DM43" s="105">
        <v>0</v>
      </c>
      <c r="DN43" s="105">
        <v>0</v>
      </c>
      <c r="DO43" s="105">
        <v>0</v>
      </c>
      <c r="DP43" s="105">
        <v>0</v>
      </c>
      <c r="DQ43" s="105">
        <v>0</v>
      </c>
      <c r="DR43" s="105">
        <v>0</v>
      </c>
      <c r="DS43" s="105">
        <v>0</v>
      </c>
      <c r="DT43" s="105">
        <v>0</v>
      </c>
      <c r="DU43" s="106">
        <v>0</v>
      </c>
    </row>
    <row r="44" spans="1:125" ht="30">
      <c r="D44" s="74">
        <v>7153</v>
      </c>
      <c r="E44" s="78" t="s">
        <v>95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90759.260000000009</v>
      </c>
      <c r="CM44" s="105">
        <v>122800.12000000001</v>
      </c>
      <c r="CN44" s="105">
        <v>196877.73000000016</v>
      </c>
      <c r="CO44" s="105">
        <v>166320.09</v>
      </c>
      <c r="CP44" s="105">
        <v>148764.78999999998</v>
      </c>
      <c r="CQ44" s="105">
        <v>212250.30999999991</v>
      </c>
      <c r="CR44" s="105">
        <v>254772.72000000012</v>
      </c>
      <c r="CS44" s="105">
        <v>246804.62</v>
      </c>
      <c r="CT44" s="105">
        <v>170264.19999999998</v>
      </c>
      <c r="CU44" s="105">
        <v>179854.41000000003</v>
      </c>
      <c r="CV44" s="105">
        <v>146602.05000000008</v>
      </c>
      <c r="CW44" s="106">
        <v>243339.96</v>
      </c>
      <c r="CX44" s="104">
        <v>109376.37</v>
      </c>
      <c r="CY44" s="105">
        <v>160251.59</v>
      </c>
      <c r="CZ44" s="105">
        <v>171488.41</v>
      </c>
      <c r="DA44" s="105">
        <v>218231.41</v>
      </c>
      <c r="DB44" s="105">
        <v>317538.11</v>
      </c>
      <c r="DC44" s="105">
        <v>227087.17</v>
      </c>
      <c r="DD44" s="105">
        <v>181729.34</v>
      </c>
      <c r="DE44" s="105">
        <v>200156.99</v>
      </c>
      <c r="DF44" s="105">
        <v>183628.91</v>
      </c>
      <c r="DG44" s="105">
        <v>177171.64</v>
      </c>
      <c r="DH44" s="105">
        <v>151926.85</v>
      </c>
      <c r="DI44" s="106">
        <v>230907.9</v>
      </c>
      <c r="DJ44" s="104">
        <v>95135.840000000026</v>
      </c>
      <c r="DK44" s="105"/>
      <c r="DL44" s="105">
        <v>0</v>
      </c>
      <c r="DM44" s="105">
        <v>0</v>
      </c>
      <c r="DN44" s="105">
        <v>0</v>
      </c>
      <c r="DO44" s="105">
        <v>0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</row>
    <row r="45" spans="1:125">
      <c r="D45" s="74">
        <v>7154</v>
      </c>
      <c r="E45" s="78" t="s">
        <v>97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/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</row>
    <row r="46" spans="1:125">
      <c r="D46" s="74">
        <v>7155</v>
      </c>
      <c r="E46" s="78" t="s">
        <v>89</v>
      </c>
      <c r="F46" s="104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6"/>
      <c r="R46" s="104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6"/>
      <c r="AD46" s="104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6"/>
      <c r="AP46" s="104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6"/>
      <c r="BB46" s="104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6"/>
      <c r="BN46" s="104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6"/>
      <c r="BZ46" s="104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4">
        <v>1582092.9700000011</v>
      </c>
      <c r="CM46" s="105">
        <v>467166.5799999999</v>
      </c>
      <c r="CN46" s="105">
        <v>585403.71000000078</v>
      </c>
      <c r="CO46" s="105">
        <v>811837.54</v>
      </c>
      <c r="CP46" s="105">
        <v>1501433.7900000005</v>
      </c>
      <c r="CQ46" s="105">
        <v>609898.66000000015</v>
      </c>
      <c r="CR46" s="105">
        <v>1295393.3900000006</v>
      </c>
      <c r="CS46" s="105">
        <v>671385.39000000013</v>
      </c>
      <c r="CT46" s="105">
        <v>1187244.9900000012</v>
      </c>
      <c r="CU46" s="105">
        <v>1128414.8400000012</v>
      </c>
      <c r="CV46" s="105">
        <v>1302236.9500000007</v>
      </c>
      <c r="CW46" s="106">
        <v>1884247.05</v>
      </c>
      <c r="CX46" s="104">
        <v>656342.35</v>
      </c>
      <c r="CY46" s="105">
        <v>436978.86</v>
      </c>
      <c r="CZ46" s="105">
        <v>457851.94</v>
      </c>
      <c r="DA46" s="105">
        <v>613854.06000000006</v>
      </c>
      <c r="DB46" s="105">
        <v>1220223</v>
      </c>
      <c r="DC46" s="105">
        <v>1700621.34</v>
      </c>
      <c r="DD46" s="105">
        <v>572881.34</v>
      </c>
      <c r="DE46" s="105">
        <v>540538.27</v>
      </c>
      <c r="DF46" s="105">
        <v>613884.09</v>
      </c>
      <c r="DG46" s="105">
        <v>536338.53</v>
      </c>
      <c r="DH46" s="105">
        <v>568906.5</v>
      </c>
      <c r="DI46" s="106">
        <v>2394431.1800000002</v>
      </c>
      <c r="DJ46" s="104">
        <v>262504.66000000003</v>
      </c>
      <c r="DK46" s="105"/>
      <c r="DL46" s="105">
        <v>0</v>
      </c>
      <c r="DM46" s="105">
        <v>0</v>
      </c>
      <c r="DN46" s="105">
        <v>0</v>
      </c>
      <c r="DO46" s="105">
        <v>0</v>
      </c>
      <c r="DP46" s="105">
        <v>0</v>
      </c>
      <c r="DQ46" s="105">
        <v>0</v>
      </c>
      <c r="DR46" s="105">
        <v>0</v>
      </c>
      <c r="DS46" s="105">
        <v>0</v>
      </c>
      <c r="DT46" s="105">
        <v>0</v>
      </c>
      <c r="DU46" s="106">
        <v>0</v>
      </c>
    </row>
    <row r="47" spans="1:125" s="9" customFormat="1">
      <c r="A47" s="140"/>
      <c r="B47" s="140">
        <v>72</v>
      </c>
      <c r="C47" s="140" t="s">
        <v>100</v>
      </c>
      <c r="D47" s="140">
        <v>72</v>
      </c>
      <c r="E47" s="141" t="s">
        <v>101</v>
      </c>
      <c r="F47" s="142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4"/>
      <c r="R47" s="142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4"/>
      <c r="AD47" s="142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4"/>
      <c r="AP47" s="142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4"/>
      <c r="BB47" s="142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4"/>
      <c r="BN47" s="142"/>
      <c r="BO47" s="143"/>
      <c r="BP47" s="143"/>
      <c r="BQ47" s="143"/>
      <c r="BR47" s="143"/>
      <c r="BS47" s="143"/>
      <c r="BT47" s="143"/>
      <c r="BU47" s="143"/>
      <c r="BV47" s="143"/>
      <c r="BW47" s="143"/>
      <c r="BX47" s="143"/>
      <c r="BY47" s="144"/>
      <c r="BZ47" s="142"/>
      <c r="CA47" s="143"/>
      <c r="CB47" s="143"/>
      <c r="CC47" s="143"/>
      <c r="CD47" s="143"/>
      <c r="CE47" s="143"/>
      <c r="CF47" s="143"/>
      <c r="CG47" s="143"/>
      <c r="CH47" s="143"/>
      <c r="CI47" s="143"/>
      <c r="CJ47" s="143"/>
      <c r="CK47" s="143"/>
      <c r="CL47" s="142">
        <v>10542.3</v>
      </c>
      <c r="CM47" s="143">
        <v>34351.880000000005</v>
      </c>
      <c r="CN47" s="143">
        <v>12933.289999999999</v>
      </c>
      <c r="CO47" s="143">
        <v>120350.93999999999</v>
      </c>
      <c r="CP47" s="143">
        <v>206183.41000000003</v>
      </c>
      <c r="CQ47" s="143">
        <v>461491.11</v>
      </c>
      <c r="CR47" s="143">
        <v>435504.79999999993</v>
      </c>
      <c r="CS47" s="143">
        <v>828248.49</v>
      </c>
      <c r="CT47" s="143">
        <v>315288.5</v>
      </c>
      <c r="CU47" s="143">
        <v>261391.69</v>
      </c>
      <c r="CV47" s="143">
        <v>330347.20999999996</v>
      </c>
      <c r="CW47" s="144">
        <v>8932212.7300000004</v>
      </c>
      <c r="CX47" s="142">
        <f>+SUM(CX48:CX49)</f>
        <v>121041.09000000001</v>
      </c>
      <c r="CY47" s="143">
        <f t="shared" ref="CY47:DI47" si="5">+SUM(CY48:CY49)</f>
        <v>26587.549999999996</v>
      </c>
      <c r="CZ47" s="143">
        <f t="shared" si="5"/>
        <v>140595.07999999999</v>
      </c>
      <c r="DA47" s="143">
        <f t="shared" si="5"/>
        <v>36604.900000000009</v>
      </c>
      <c r="DB47" s="143">
        <f t="shared" si="5"/>
        <v>20702.649999999998</v>
      </c>
      <c r="DC47" s="143">
        <f t="shared" si="5"/>
        <v>163425.53000000003</v>
      </c>
      <c r="DD47" s="143">
        <f t="shared" si="5"/>
        <v>380433.99</v>
      </c>
      <c r="DE47" s="143">
        <f t="shared" si="5"/>
        <v>461911.67999999993</v>
      </c>
      <c r="DF47" s="143">
        <f t="shared" si="5"/>
        <v>1916179.51</v>
      </c>
      <c r="DG47" s="143">
        <f t="shared" si="5"/>
        <v>112214.6</v>
      </c>
      <c r="DH47" s="143">
        <f t="shared" si="5"/>
        <v>76598.429999999993</v>
      </c>
      <c r="DI47" s="144">
        <f t="shared" si="5"/>
        <v>462623.71</v>
      </c>
      <c r="DJ47" s="142">
        <v>5775.32</v>
      </c>
      <c r="DK47" s="143"/>
      <c r="DL47" s="143">
        <v>0</v>
      </c>
      <c r="DM47" s="143">
        <v>0</v>
      </c>
      <c r="DN47" s="143">
        <v>0</v>
      </c>
      <c r="DO47" s="143">
        <v>0</v>
      </c>
      <c r="DP47" s="143">
        <v>0</v>
      </c>
      <c r="DQ47" s="143">
        <v>0</v>
      </c>
      <c r="DR47" s="143">
        <v>0</v>
      </c>
      <c r="DS47" s="143">
        <v>0</v>
      </c>
      <c r="DT47" s="143">
        <v>0</v>
      </c>
      <c r="DU47" s="144">
        <v>0</v>
      </c>
    </row>
    <row r="48" spans="1:125">
      <c r="C48" s="74">
        <v>721</v>
      </c>
      <c r="D48" s="74">
        <v>7212</v>
      </c>
      <c r="E48" s="78" t="s">
        <v>103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806645.4</v>
      </c>
      <c r="CT48" s="105">
        <v>0</v>
      </c>
      <c r="CU48" s="105">
        <v>42455.02</v>
      </c>
      <c r="CV48" s="105">
        <v>0</v>
      </c>
      <c r="CW48" s="106">
        <v>808096.84</v>
      </c>
      <c r="CX48" s="104">
        <v>121041.09000000001</v>
      </c>
      <c r="CY48" s="105">
        <v>26587.549999999996</v>
      </c>
      <c r="CZ48" s="105">
        <v>140595.07999999999</v>
      </c>
      <c r="DA48" s="105">
        <v>36604.900000000009</v>
      </c>
      <c r="DB48" s="105">
        <v>20702.649999999998</v>
      </c>
      <c r="DC48" s="105">
        <v>163425.53000000003</v>
      </c>
      <c r="DD48" s="105">
        <v>380433.99</v>
      </c>
      <c r="DE48" s="105">
        <v>461911.67999999993</v>
      </c>
      <c r="DF48" s="105">
        <v>1916179.51</v>
      </c>
      <c r="DG48" s="105">
        <v>112214.6</v>
      </c>
      <c r="DH48" s="105">
        <v>76598.429999999993</v>
      </c>
      <c r="DI48" s="106">
        <v>462623.71</v>
      </c>
      <c r="DJ48" s="104">
        <v>5775.32</v>
      </c>
      <c r="DK48" s="105"/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</row>
    <row r="49" spans="1:125">
      <c r="C49" s="74">
        <v>722</v>
      </c>
      <c r="D49" s="74">
        <v>7222</v>
      </c>
      <c r="E49" s="78" t="s">
        <v>105</v>
      </c>
      <c r="F49" s="104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6"/>
      <c r="R49" s="104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6"/>
      <c r="AD49" s="104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6"/>
      <c r="AP49" s="104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6"/>
      <c r="BB49" s="104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6"/>
      <c r="BN49" s="104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6"/>
      <c r="BZ49" s="104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4">
        <v>10542.3</v>
      </c>
      <c r="CM49" s="105">
        <v>34351.880000000005</v>
      </c>
      <c r="CN49" s="105">
        <v>12933.289999999999</v>
      </c>
      <c r="CO49" s="105">
        <v>120350.93999999999</v>
      </c>
      <c r="CP49" s="105">
        <v>206183.41000000003</v>
      </c>
      <c r="CQ49" s="105">
        <v>461491.11</v>
      </c>
      <c r="CR49" s="105">
        <v>435504.79999999993</v>
      </c>
      <c r="CS49" s="105">
        <v>21603.090000000004</v>
      </c>
      <c r="CT49" s="105">
        <v>315288.5</v>
      </c>
      <c r="CU49" s="105">
        <v>218936.67</v>
      </c>
      <c r="CV49" s="105">
        <v>330347.20999999996</v>
      </c>
      <c r="CW49" s="106">
        <v>8124115.8899999997</v>
      </c>
      <c r="CX49" s="104">
        <v>0</v>
      </c>
      <c r="CY49" s="105">
        <v>0</v>
      </c>
      <c r="CZ49" s="105">
        <v>0</v>
      </c>
      <c r="DA49" s="105">
        <v>0</v>
      </c>
      <c r="DB49" s="105">
        <v>0</v>
      </c>
      <c r="DC49" s="105">
        <v>0</v>
      </c>
      <c r="DD49" s="105">
        <v>0</v>
      </c>
      <c r="DE49" s="105">
        <v>0</v>
      </c>
      <c r="DF49" s="105">
        <v>0</v>
      </c>
      <c r="DG49" s="105">
        <v>0</v>
      </c>
      <c r="DH49" s="105">
        <v>0</v>
      </c>
      <c r="DI49" s="106">
        <v>0</v>
      </c>
      <c r="DJ49" s="104">
        <v>0</v>
      </c>
      <c r="DK49" s="105"/>
      <c r="DL49" s="105">
        <v>0</v>
      </c>
      <c r="DM49" s="105">
        <v>0</v>
      </c>
      <c r="DN49" s="105">
        <v>0</v>
      </c>
      <c r="DO49" s="105">
        <v>0</v>
      </c>
      <c r="DP49" s="105">
        <v>0</v>
      </c>
      <c r="DQ49" s="105">
        <v>0</v>
      </c>
      <c r="DR49" s="105">
        <v>0</v>
      </c>
      <c r="DS49" s="105">
        <v>0</v>
      </c>
      <c r="DT49" s="105">
        <v>0</v>
      </c>
      <c r="DU49" s="106">
        <v>0</v>
      </c>
    </row>
    <row r="50" spans="1:125" s="9" customFormat="1" ht="30">
      <c r="A50" s="140"/>
      <c r="B50" s="140">
        <v>73</v>
      </c>
      <c r="C50" s="140"/>
      <c r="D50" s="140">
        <v>73</v>
      </c>
      <c r="E50" s="141" t="s">
        <v>107</v>
      </c>
      <c r="F50" s="142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4"/>
      <c r="R50" s="142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4"/>
      <c r="AD50" s="142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4"/>
      <c r="AP50" s="142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4"/>
      <c r="BB50" s="142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4"/>
      <c r="BN50" s="142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4"/>
      <c r="BZ50" s="142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2">
        <v>206949.9</v>
      </c>
      <c r="CM50" s="143">
        <v>235107.78999999998</v>
      </c>
      <c r="CN50" s="143">
        <v>299748.19</v>
      </c>
      <c r="CO50" s="143">
        <v>298965.78000000003</v>
      </c>
      <c r="CP50" s="143">
        <v>208873.82</v>
      </c>
      <c r="CQ50" s="143">
        <v>273742.46000000002</v>
      </c>
      <c r="CR50" s="143">
        <v>3435190.4099999997</v>
      </c>
      <c r="CS50" s="143">
        <v>586185.70000000007</v>
      </c>
      <c r="CT50" s="143">
        <v>401482.51</v>
      </c>
      <c r="CU50" s="143">
        <v>614629.94999999995</v>
      </c>
      <c r="CV50" s="143">
        <v>171580.47</v>
      </c>
      <c r="CW50" s="144">
        <v>1810625.69</v>
      </c>
      <c r="CX50" s="142">
        <f>+SUM(CX51:CX52)</f>
        <v>145969.23000000001</v>
      </c>
      <c r="CY50" s="143">
        <f t="shared" ref="CY50:DI50" si="6">+SUM(CY51:CY52)</f>
        <v>107462.68</v>
      </c>
      <c r="CZ50" s="143">
        <f t="shared" si="6"/>
        <v>292731.87</v>
      </c>
      <c r="DA50" s="143">
        <f t="shared" si="6"/>
        <v>369726.11</v>
      </c>
      <c r="DB50" s="143">
        <f t="shared" si="6"/>
        <v>118088.34</v>
      </c>
      <c r="DC50" s="143">
        <f t="shared" si="6"/>
        <v>988773.85000000009</v>
      </c>
      <c r="DD50" s="143">
        <f t="shared" si="6"/>
        <v>98780.82</v>
      </c>
      <c r="DE50" s="143">
        <f t="shared" si="6"/>
        <v>305044.76</v>
      </c>
      <c r="DF50" s="143">
        <f t="shared" si="6"/>
        <v>476893.98</v>
      </c>
      <c r="DG50" s="143">
        <f t="shared" si="6"/>
        <v>368051.05</v>
      </c>
      <c r="DH50" s="143">
        <f t="shared" si="6"/>
        <v>1895040.21</v>
      </c>
      <c r="DI50" s="144">
        <f t="shared" si="6"/>
        <v>2215639.15</v>
      </c>
      <c r="DJ50" s="142">
        <v>444135.32</v>
      </c>
      <c r="DK50" s="143"/>
      <c r="DL50" s="143">
        <v>0</v>
      </c>
      <c r="DM50" s="143">
        <v>0</v>
      </c>
      <c r="DN50" s="143">
        <v>0</v>
      </c>
      <c r="DO50" s="143">
        <v>0</v>
      </c>
      <c r="DP50" s="143">
        <v>0</v>
      </c>
      <c r="DQ50" s="143">
        <v>0</v>
      </c>
      <c r="DR50" s="143">
        <v>0</v>
      </c>
      <c r="DS50" s="143">
        <v>0</v>
      </c>
      <c r="DT50" s="143">
        <v>0</v>
      </c>
      <c r="DU50" s="144">
        <v>0</v>
      </c>
    </row>
    <row r="51" spans="1:125">
      <c r="B51" s="74" t="s">
        <v>100</v>
      </c>
      <c r="C51" s="74">
        <v>731</v>
      </c>
      <c r="D51" s="74">
        <v>7311</v>
      </c>
      <c r="E51" s="78" t="s">
        <v>109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206949.9</v>
      </c>
      <c r="CM51" s="105">
        <v>235107.78999999998</v>
      </c>
      <c r="CN51" s="105">
        <v>299748.19</v>
      </c>
      <c r="CO51" s="105">
        <v>298965.78000000003</v>
      </c>
      <c r="CP51" s="105">
        <v>208873.82</v>
      </c>
      <c r="CQ51" s="105">
        <v>273742.46000000002</v>
      </c>
      <c r="CR51" s="105">
        <v>3435190.4099999997</v>
      </c>
      <c r="CS51" s="105">
        <v>586185.70000000007</v>
      </c>
      <c r="CT51" s="105">
        <v>401482.51</v>
      </c>
      <c r="CU51" s="105">
        <v>614629.94999999995</v>
      </c>
      <c r="CV51" s="105">
        <v>171580.47</v>
      </c>
      <c r="CW51" s="106">
        <v>1810625.69</v>
      </c>
      <c r="CX51" s="104">
        <v>145969.23000000001</v>
      </c>
      <c r="CY51" s="105">
        <v>107462.68</v>
      </c>
      <c r="CZ51" s="105">
        <v>292731.87</v>
      </c>
      <c r="DA51" s="105">
        <v>369726.11</v>
      </c>
      <c r="DB51" s="105">
        <v>118088.34</v>
      </c>
      <c r="DC51" s="105">
        <v>988773.85000000009</v>
      </c>
      <c r="DD51" s="105">
        <v>98780.82</v>
      </c>
      <c r="DE51" s="105">
        <v>305044.76</v>
      </c>
      <c r="DF51" s="105">
        <v>476893.98</v>
      </c>
      <c r="DG51" s="105">
        <v>368051.05</v>
      </c>
      <c r="DH51" s="105">
        <v>1895040.21</v>
      </c>
      <c r="DI51" s="106">
        <v>2215639.15</v>
      </c>
      <c r="DJ51" s="104">
        <v>444135.32</v>
      </c>
      <c r="DK51" s="105"/>
      <c r="DL51" s="105">
        <v>0</v>
      </c>
      <c r="DM51" s="105">
        <v>0</v>
      </c>
      <c r="DN51" s="105">
        <v>0</v>
      </c>
      <c r="DO51" s="105">
        <v>0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</row>
    <row r="52" spans="1:125">
      <c r="C52" s="74">
        <v>732</v>
      </c>
      <c r="D52" s="74">
        <v>7321</v>
      </c>
      <c r="E52" s="78" t="s">
        <v>111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0</v>
      </c>
      <c r="CM52" s="105">
        <v>0</v>
      </c>
      <c r="CN52" s="105">
        <v>0</v>
      </c>
      <c r="CO52" s="105">
        <v>0</v>
      </c>
      <c r="CP52" s="105">
        <v>0</v>
      </c>
      <c r="CQ52" s="105">
        <v>0</v>
      </c>
      <c r="CR52" s="105">
        <v>0</v>
      </c>
      <c r="CS52" s="105">
        <v>0</v>
      </c>
      <c r="CT52" s="105">
        <v>0</v>
      </c>
      <c r="CU52" s="105">
        <v>0</v>
      </c>
      <c r="CV52" s="105">
        <v>0</v>
      </c>
      <c r="CW52" s="106">
        <v>0</v>
      </c>
      <c r="CX52" s="104">
        <v>0</v>
      </c>
      <c r="CY52" s="105">
        <v>0</v>
      </c>
      <c r="CZ52" s="105">
        <v>0</v>
      </c>
      <c r="DA52" s="105">
        <v>0</v>
      </c>
      <c r="DB52" s="105">
        <v>0</v>
      </c>
      <c r="DC52" s="105">
        <v>0</v>
      </c>
      <c r="DD52" s="105">
        <v>0</v>
      </c>
      <c r="DE52" s="105">
        <v>0</v>
      </c>
      <c r="DF52" s="105">
        <v>0</v>
      </c>
      <c r="DG52" s="105">
        <v>0</v>
      </c>
      <c r="DH52" s="105">
        <v>0</v>
      </c>
      <c r="DI52" s="106">
        <v>0</v>
      </c>
      <c r="DJ52" s="104">
        <v>0</v>
      </c>
      <c r="DK52" s="105"/>
      <c r="DL52" s="105">
        <v>0</v>
      </c>
      <c r="DM52" s="105">
        <v>0</v>
      </c>
      <c r="DN52" s="105">
        <v>0</v>
      </c>
      <c r="DO52" s="105">
        <v>0</v>
      </c>
      <c r="DP52" s="105">
        <v>0</v>
      </c>
      <c r="DQ52" s="105">
        <v>0</v>
      </c>
      <c r="DR52" s="105">
        <v>0</v>
      </c>
      <c r="DS52" s="105">
        <v>0</v>
      </c>
      <c r="DT52" s="105">
        <v>0</v>
      </c>
      <c r="DU52" s="106">
        <v>0</v>
      </c>
    </row>
    <row r="53" spans="1:125" s="9" customFormat="1">
      <c r="A53" s="140"/>
      <c r="B53" s="140">
        <v>74</v>
      </c>
      <c r="C53" s="140" t="s">
        <v>100</v>
      </c>
      <c r="D53" s="140">
        <v>74</v>
      </c>
      <c r="E53" s="141" t="s">
        <v>113</v>
      </c>
      <c r="F53" s="142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4"/>
      <c r="R53" s="142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  <c r="AC53" s="144"/>
      <c r="AD53" s="142"/>
      <c r="AE53" s="143"/>
      <c r="AF53" s="143"/>
      <c r="AG53" s="143"/>
      <c r="AH53" s="143"/>
      <c r="AI53" s="143"/>
      <c r="AJ53" s="143"/>
      <c r="AK53" s="143"/>
      <c r="AL53" s="143"/>
      <c r="AM53" s="143"/>
      <c r="AN53" s="143"/>
      <c r="AO53" s="144"/>
      <c r="AP53" s="142"/>
      <c r="AQ53" s="143"/>
      <c r="AR53" s="143"/>
      <c r="AS53" s="143"/>
      <c r="AT53" s="143"/>
      <c r="AU53" s="143"/>
      <c r="AV53" s="143"/>
      <c r="AW53" s="143"/>
      <c r="AX53" s="143"/>
      <c r="AY53" s="143"/>
      <c r="AZ53" s="143"/>
      <c r="BA53" s="144"/>
      <c r="BB53" s="142"/>
      <c r="BC53" s="143"/>
      <c r="BD53" s="143"/>
      <c r="BE53" s="143"/>
      <c r="BF53" s="143"/>
      <c r="BG53" s="143"/>
      <c r="BH53" s="143"/>
      <c r="BI53" s="143"/>
      <c r="BJ53" s="143"/>
      <c r="BK53" s="143"/>
      <c r="BL53" s="143"/>
      <c r="BM53" s="144"/>
      <c r="BN53" s="142"/>
      <c r="BO53" s="143"/>
      <c r="BP53" s="143"/>
      <c r="BQ53" s="143"/>
      <c r="BR53" s="143"/>
      <c r="BS53" s="143"/>
      <c r="BT53" s="143"/>
      <c r="BU53" s="143"/>
      <c r="BV53" s="143"/>
      <c r="BW53" s="143"/>
      <c r="BX53" s="143"/>
      <c r="BY53" s="144"/>
      <c r="BZ53" s="142"/>
      <c r="CA53" s="143"/>
      <c r="CB53" s="143"/>
      <c r="CC53" s="143"/>
      <c r="CD53" s="143"/>
      <c r="CE53" s="143"/>
      <c r="CF53" s="143"/>
      <c r="CG53" s="143"/>
      <c r="CH53" s="143"/>
      <c r="CI53" s="143"/>
      <c r="CJ53" s="143"/>
      <c r="CK53" s="143"/>
      <c r="CL53" s="142">
        <v>165851.26</v>
      </c>
      <c r="CM53" s="143">
        <v>158391.43</v>
      </c>
      <c r="CN53" s="143">
        <v>618410.81000000006</v>
      </c>
      <c r="CO53" s="143">
        <v>143255.71000000002</v>
      </c>
      <c r="CP53" s="143">
        <v>330184.12999999995</v>
      </c>
      <c r="CQ53" s="143">
        <v>460006.45</v>
      </c>
      <c r="CR53" s="143">
        <v>487486.95</v>
      </c>
      <c r="CS53" s="143">
        <v>225390.90000000002</v>
      </c>
      <c r="CT53" s="143">
        <v>761867.5299999998</v>
      </c>
      <c r="CU53" s="143">
        <v>1447115.8099999996</v>
      </c>
      <c r="CV53" s="143">
        <v>707499.84000000008</v>
      </c>
      <c r="CW53" s="144">
        <v>1108546.8899999999</v>
      </c>
      <c r="CX53" s="142">
        <f>+SUM(CX54:CX55)</f>
        <v>149764.72</v>
      </c>
      <c r="CY53" s="143">
        <f t="shared" ref="CY53:DI53" si="7">+SUM(CY54:CY55)</f>
        <v>724986.19</v>
      </c>
      <c r="CZ53" s="143">
        <f t="shared" si="7"/>
        <v>173095.78</v>
      </c>
      <c r="DA53" s="143">
        <f t="shared" si="7"/>
        <v>637220.35</v>
      </c>
      <c r="DB53" s="143">
        <f t="shared" si="7"/>
        <v>295224.23</v>
      </c>
      <c r="DC53" s="143">
        <f t="shared" si="7"/>
        <v>145661.5</v>
      </c>
      <c r="DD53" s="143">
        <f t="shared" si="7"/>
        <v>289870.69</v>
      </c>
      <c r="DE53" s="143">
        <f t="shared" si="7"/>
        <v>331260.12</v>
      </c>
      <c r="DF53" s="143">
        <f t="shared" si="7"/>
        <v>407300.13</v>
      </c>
      <c r="DG53" s="143">
        <f t="shared" si="7"/>
        <v>306869.74</v>
      </c>
      <c r="DH53" s="143">
        <f t="shared" si="7"/>
        <v>985123.3</v>
      </c>
      <c r="DI53" s="144">
        <f t="shared" si="7"/>
        <v>1023748.68</v>
      </c>
      <c r="DJ53" s="142">
        <v>261888.06</v>
      </c>
      <c r="DK53" s="143"/>
      <c r="DL53" s="143">
        <v>0</v>
      </c>
      <c r="DM53" s="143">
        <v>0</v>
      </c>
      <c r="DN53" s="143">
        <v>0</v>
      </c>
      <c r="DO53" s="143">
        <v>0</v>
      </c>
      <c r="DP53" s="143">
        <v>0</v>
      </c>
      <c r="DQ53" s="143">
        <v>0</v>
      </c>
      <c r="DR53" s="143">
        <v>0</v>
      </c>
      <c r="DS53" s="143">
        <v>0</v>
      </c>
      <c r="DT53" s="143">
        <v>0</v>
      </c>
      <c r="DU53" s="144">
        <v>0</v>
      </c>
    </row>
    <row r="54" spans="1:125">
      <c r="C54" s="74">
        <v>741</v>
      </c>
      <c r="D54" s="74">
        <v>7411</v>
      </c>
      <c r="E54" s="78" t="s">
        <v>115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165851.26</v>
      </c>
      <c r="CM54" s="105">
        <v>158391.43</v>
      </c>
      <c r="CN54" s="105">
        <v>618410.81000000006</v>
      </c>
      <c r="CO54" s="105">
        <v>143255.71000000002</v>
      </c>
      <c r="CP54" s="105">
        <v>330184.12999999995</v>
      </c>
      <c r="CQ54" s="105">
        <v>460006.45</v>
      </c>
      <c r="CR54" s="105">
        <v>487486.95</v>
      </c>
      <c r="CS54" s="105">
        <v>225390.90000000002</v>
      </c>
      <c r="CT54" s="105">
        <v>761867.5299999998</v>
      </c>
      <c r="CU54" s="105">
        <v>1447115.8099999996</v>
      </c>
      <c r="CV54" s="105">
        <v>707499.84000000008</v>
      </c>
      <c r="CW54" s="106">
        <v>1108546.8899999999</v>
      </c>
      <c r="CX54" s="104">
        <v>149764.72</v>
      </c>
      <c r="CY54" s="105">
        <v>724986.19</v>
      </c>
      <c r="CZ54" s="105">
        <v>173095.78</v>
      </c>
      <c r="DA54" s="105">
        <v>637220.35</v>
      </c>
      <c r="DB54" s="105">
        <v>295224.23</v>
      </c>
      <c r="DC54" s="105">
        <v>145661.5</v>
      </c>
      <c r="DD54" s="105">
        <v>289870.69</v>
      </c>
      <c r="DE54" s="105">
        <v>331260.12</v>
      </c>
      <c r="DF54" s="105">
        <v>407300.13</v>
      </c>
      <c r="DG54" s="105">
        <v>306869.74</v>
      </c>
      <c r="DH54" s="105">
        <v>985123.3</v>
      </c>
      <c r="DI54" s="106">
        <v>1023748.68</v>
      </c>
      <c r="DJ54" s="104">
        <v>261888.06</v>
      </c>
      <c r="DK54" s="105"/>
      <c r="DL54" s="105">
        <v>0</v>
      </c>
      <c r="DM54" s="105">
        <v>0</v>
      </c>
      <c r="DN54" s="105">
        <v>0</v>
      </c>
      <c r="DO54" s="105">
        <v>0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</row>
    <row r="55" spans="1:125">
      <c r="C55" s="74">
        <v>742</v>
      </c>
      <c r="D55" s="74">
        <v>7421</v>
      </c>
      <c r="E55" s="78" t="s">
        <v>117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0</v>
      </c>
      <c r="CM55" s="105">
        <v>0</v>
      </c>
      <c r="CN55" s="105">
        <v>0</v>
      </c>
      <c r="CO55" s="105">
        <v>0</v>
      </c>
      <c r="CP55" s="105">
        <v>0</v>
      </c>
      <c r="CQ55" s="105">
        <v>0</v>
      </c>
      <c r="CR55" s="105">
        <v>0</v>
      </c>
      <c r="CS55" s="105">
        <v>0</v>
      </c>
      <c r="CT55" s="105">
        <v>0</v>
      </c>
      <c r="CU55" s="105">
        <v>0</v>
      </c>
      <c r="CV55" s="105">
        <v>0</v>
      </c>
      <c r="CW55" s="106">
        <v>0</v>
      </c>
      <c r="CX55" s="104">
        <v>0</v>
      </c>
      <c r="CY55" s="105">
        <v>0</v>
      </c>
      <c r="CZ55" s="105">
        <v>0</v>
      </c>
      <c r="DA55" s="105">
        <v>0</v>
      </c>
      <c r="DB55" s="105">
        <v>0</v>
      </c>
      <c r="DC55" s="105">
        <v>0</v>
      </c>
      <c r="DD55" s="105">
        <v>0</v>
      </c>
      <c r="DE55" s="105">
        <v>0</v>
      </c>
      <c r="DF55" s="105">
        <v>0</v>
      </c>
      <c r="DG55" s="105">
        <v>0</v>
      </c>
      <c r="DH55" s="105">
        <v>0</v>
      </c>
      <c r="DI55" s="106">
        <v>0</v>
      </c>
      <c r="DJ55" s="104">
        <v>0</v>
      </c>
      <c r="DK55" s="105"/>
      <c r="DL55" s="105">
        <v>0</v>
      </c>
      <c r="DM55" s="105">
        <v>0</v>
      </c>
      <c r="DN55" s="105">
        <v>0</v>
      </c>
      <c r="DO55" s="105">
        <v>0</v>
      </c>
      <c r="DP55" s="105">
        <v>0</v>
      </c>
      <c r="DQ55" s="105">
        <v>0</v>
      </c>
      <c r="DR55" s="105">
        <v>0</v>
      </c>
      <c r="DS55" s="105">
        <v>0</v>
      </c>
      <c r="DT55" s="105">
        <v>0</v>
      </c>
      <c r="DU55" s="106">
        <v>0</v>
      </c>
    </row>
    <row r="56" spans="1:125" s="9" customFormat="1">
      <c r="A56" s="140"/>
      <c r="B56" s="140">
        <v>75</v>
      </c>
      <c r="C56" s="140"/>
      <c r="D56" s="140">
        <v>75</v>
      </c>
      <c r="E56" s="141" t="s">
        <v>119</v>
      </c>
      <c r="F56" s="142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4"/>
      <c r="R56" s="142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4"/>
      <c r="AD56" s="142"/>
      <c r="AE56" s="143"/>
      <c r="AF56" s="143"/>
      <c r="AG56" s="143"/>
      <c r="AH56" s="143"/>
      <c r="AI56" s="143"/>
      <c r="AJ56" s="143"/>
      <c r="AK56" s="143"/>
      <c r="AL56" s="143"/>
      <c r="AM56" s="143"/>
      <c r="AN56" s="143"/>
      <c r="AO56" s="144"/>
      <c r="AP56" s="142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4"/>
      <c r="BB56" s="142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4"/>
      <c r="BN56" s="142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4"/>
      <c r="BZ56" s="142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2">
        <v>35315594.670000009</v>
      </c>
      <c r="CM56" s="143">
        <v>5268335.01</v>
      </c>
      <c r="CN56" s="143">
        <v>24101008.739999998</v>
      </c>
      <c r="CO56" s="143">
        <v>15271204.140000001</v>
      </c>
      <c r="CP56" s="143">
        <v>5539143.8399999999</v>
      </c>
      <c r="CQ56" s="143">
        <v>11192069.119999999</v>
      </c>
      <c r="CR56" s="143">
        <v>70863883.469999999</v>
      </c>
      <c r="CS56" s="143">
        <v>45329380.350000009</v>
      </c>
      <c r="CT56" s="143">
        <v>16107867.279999999</v>
      </c>
      <c r="CU56" s="143">
        <v>443723.68999999994</v>
      </c>
      <c r="CV56" s="143">
        <v>890239.71000000008</v>
      </c>
      <c r="CW56" s="144">
        <v>103544900.23000002</v>
      </c>
      <c r="CX56" s="142">
        <f>+CX57</f>
        <v>8465009.2400000002</v>
      </c>
      <c r="CY56" s="143">
        <f t="shared" ref="CY56:DI56" si="8">+CY57</f>
        <v>1291764.22</v>
      </c>
      <c r="CZ56" s="143">
        <f t="shared" si="8"/>
        <v>68907940.25</v>
      </c>
      <c r="DA56" s="143">
        <f t="shared" si="8"/>
        <v>21255913.530000001</v>
      </c>
      <c r="DB56" s="143">
        <f t="shared" si="8"/>
        <v>195116927.54999995</v>
      </c>
      <c r="DC56" s="143">
        <f t="shared" si="8"/>
        <v>524720.3600000001</v>
      </c>
      <c r="DD56" s="143">
        <f t="shared" si="8"/>
        <v>2030778.19</v>
      </c>
      <c r="DE56" s="143">
        <f t="shared" si="8"/>
        <v>1036448.0800000001</v>
      </c>
      <c r="DF56" s="143">
        <f t="shared" si="8"/>
        <v>686675.49999999988</v>
      </c>
      <c r="DG56" s="143">
        <f t="shared" si="8"/>
        <v>667139.21999999974</v>
      </c>
      <c r="DH56" s="143">
        <f t="shared" si="8"/>
        <v>3183546.63</v>
      </c>
      <c r="DI56" s="144">
        <f t="shared" si="8"/>
        <v>6991400.6100000003</v>
      </c>
      <c r="DJ56" s="142">
        <v>21159220.969999999</v>
      </c>
      <c r="DK56" s="143"/>
      <c r="DL56" s="143">
        <v>0</v>
      </c>
      <c r="DM56" s="143">
        <v>0</v>
      </c>
      <c r="DN56" s="143">
        <v>0</v>
      </c>
      <c r="DO56" s="143">
        <v>0</v>
      </c>
      <c r="DP56" s="143">
        <v>0</v>
      </c>
      <c r="DQ56" s="143">
        <v>0</v>
      </c>
      <c r="DR56" s="143">
        <v>0</v>
      </c>
      <c r="DS56" s="143">
        <v>0</v>
      </c>
      <c r="DT56" s="143">
        <v>0</v>
      </c>
      <c r="DU56" s="144">
        <v>0</v>
      </c>
    </row>
    <row r="57" spans="1:125">
      <c r="C57" s="74">
        <v>751</v>
      </c>
      <c r="D57" s="74">
        <v>751</v>
      </c>
      <c r="E57" s="78" t="s">
        <v>121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35315594.670000009</v>
      </c>
      <c r="CM57" s="105">
        <v>5268335.01</v>
      </c>
      <c r="CN57" s="105">
        <v>24101008.739999998</v>
      </c>
      <c r="CO57" s="105">
        <v>15271204.140000001</v>
      </c>
      <c r="CP57" s="105">
        <v>5539143.8399999999</v>
      </c>
      <c r="CQ57" s="105">
        <v>11192069.119999999</v>
      </c>
      <c r="CR57" s="105">
        <v>70863883.469999999</v>
      </c>
      <c r="CS57" s="105">
        <v>45329380.350000009</v>
      </c>
      <c r="CT57" s="105">
        <v>16107867.279999999</v>
      </c>
      <c r="CU57" s="105">
        <v>443723.68999999994</v>
      </c>
      <c r="CV57" s="105">
        <v>890239.71000000008</v>
      </c>
      <c r="CW57" s="106">
        <v>103544900.23000002</v>
      </c>
      <c r="CX57" s="104">
        <f>+SUM(CX58:CX59)</f>
        <v>8465009.2400000002</v>
      </c>
      <c r="CY57" s="105">
        <f t="shared" ref="CY57:DI57" si="9">+SUM(CY58:CY59)</f>
        <v>1291764.22</v>
      </c>
      <c r="CZ57" s="105">
        <f t="shared" si="9"/>
        <v>68907940.25</v>
      </c>
      <c r="DA57" s="105">
        <f t="shared" si="9"/>
        <v>21255913.530000001</v>
      </c>
      <c r="DB57" s="105">
        <f t="shared" si="9"/>
        <v>195116927.54999995</v>
      </c>
      <c r="DC57" s="105">
        <f t="shared" si="9"/>
        <v>524720.3600000001</v>
      </c>
      <c r="DD57" s="105">
        <f t="shared" si="9"/>
        <v>2030778.19</v>
      </c>
      <c r="DE57" s="105">
        <f t="shared" si="9"/>
        <v>1036448.0800000001</v>
      </c>
      <c r="DF57" s="105">
        <f t="shared" si="9"/>
        <v>686675.49999999988</v>
      </c>
      <c r="DG57" s="105">
        <f t="shared" si="9"/>
        <v>667139.21999999974</v>
      </c>
      <c r="DH57" s="105">
        <f t="shared" si="9"/>
        <v>3183546.63</v>
      </c>
      <c r="DI57" s="106">
        <f t="shared" si="9"/>
        <v>6991400.6100000003</v>
      </c>
      <c r="DJ57" s="104">
        <v>21159220.969999999</v>
      </c>
      <c r="DK57" s="105"/>
      <c r="DL57" s="105">
        <v>0</v>
      </c>
      <c r="DM57" s="105">
        <v>0</v>
      </c>
      <c r="DN57" s="105">
        <v>0</v>
      </c>
      <c r="DO57" s="105">
        <v>0</v>
      </c>
      <c r="DP57" s="105">
        <v>0</v>
      </c>
      <c r="DQ57" s="105">
        <v>0</v>
      </c>
      <c r="DR57" s="105">
        <v>0</v>
      </c>
      <c r="DS57" s="105">
        <v>0</v>
      </c>
      <c r="DT57" s="105">
        <v>0</v>
      </c>
      <c r="DU57" s="106">
        <v>0</v>
      </c>
    </row>
    <row r="58" spans="1:125">
      <c r="D58" s="74">
        <v>7511</v>
      </c>
      <c r="E58" s="78" t="s">
        <v>122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0</v>
      </c>
      <c r="CM58" s="105">
        <v>3971500</v>
      </c>
      <c r="CN58" s="105">
        <v>23000000</v>
      </c>
      <c r="CO58" s="105">
        <v>14499142</v>
      </c>
      <c r="CP58" s="105">
        <v>4400000</v>
      </c>
      <c r="CQ58" s="105">
        <v>7801000</v>
      </c>
      <c r="CR58" s="105">
        <v>11000000</v>
      </c>
      <c r="CS58" s="105">
        <v>44678500</v>
      </c>
      <c r="CT58" s="105">
        <v>16000000</v>
      </c>
      <c r="CU58" s="105">
        <v>0</v>
      </c>
      <c r="CV58" s="105">
        <v>0</v>
      </c>
      <c r="CW58" s="106">
        <v>20000000</v>
      </c>
      <c r="CX58" s="104">
        <v>8351610.0300000003</v>
      </c>
      <c r="CY58" s="105">
        <v>1000000</v>
      </c>
      <c r="CZ58" s="105">
        <v>68600000</v>
      </c>
      <c r="DA58" s="105">
        <v>20459149.640000001</v>
      </c>
      <c r="DB58" s="105">
        <v>0</v>
      </c>
      <c r="DC58" s="105">
        <v>0</v>
      </c>
      <c r="DD58" s="105">
        <v>0</v>
      </c>
      <c r="DE58" s="105">
        <v>0</v>
      </c>
      <c r="DF58" s="105">
        <v>0</v>
      </c>
      <c r="DG58" s="105">
        <v>0</v>
      </c>
      <c r="DH58" s="105">
        <v>0</v>
      </c>
      <c r="DI58" s="106">
        <v>6000000</v>
      </c>
      <c r="DJ58" s="104">
        <v>21128188.379999999</v>
      </c>
      <c r="DK58" s="105"/>
      <c r="DL58" s="105">
        <v>0</v>
      </c>
      <c r="DM58" s="105">
        <v>0</v>
      </c>
      <c r="DN58" s="105">
        <v>0</v>
      </c>
      <c r="DO58" s="105">
        <v>0</v>
      </c>
      <c r="DP58" s="105">
        <v>0</v>
      </c>
      <c r="DQ58" s="105">
        <v>0</v>
      </c>
      <c r="DR58" s="105">
        <v>0</v>
      </c>
      <c r="DS58" s="105">
        <v>0</v>
      </c>
      <c r="DT58" s="105">
        <v>0</v>
      </c>
      <c r="DU58" s="106">
        <v>0</v>
      </c>
    </row>
    <row r="59" spans="1:125">
      <c r="D59" s="74">
        <v>7512</v>
      </c>
      <c r="E59" s="78" t="s">
        <v>124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35315594.670000009</v>
      </c>
      <c r="CM59" s="105">
        <v>1296835.0099999998</v>
      </c>
      <c r="CN59" s="105">
        <v>1101008.7399999998</v>
      </c>
      <c r="CO59" s="105">
        <v>772062.14000000025</v>
      </c>
      <c r="CP59" s="105">
        <v>1139143.8399999999</v>
      </c>
      <c r="CQ59" s="105">
        <v>3391069.1199999996</v>
      </c>
      <c r="CR59" s="105">
        <v>59863883.469999999</v>
      </c>
      <c r="CS59" s="105">
        <v>650880.35000001104</v>
      </c>
      <c r="CT59" s="105">
        <v>107867.28</v>
      </c>
      <c r="CU59" s="105">
        <v>443723.68999999994</v>
      </c>
      <c r="CV59" s="105">
        <v>890239.71000000008</v>
      </c>
      <c r="CW59" s="106">
        <v>83544900.230000019</v>
      </c>
      <c r="CX59" s="104">
        <v>113399.21</v>
      </c>
      <c r="CY59" s="105">
        <v>291764.22000000003</v>
      </c>
      <c r="CZ59" s="105">
        <v>307940.25</v>
      </c>
      <c r="DA59" s="105">
        <v>796763.8899999999</v>
      </c>
      <c r="DB59" s="105">
        <v>195116927.54999995</v>
      </c>
      <c r="DC59" s="105">
        <v>524720.3600000001</v>
      </c>
      <c r="DD59" s="105">
        <v>2030778.19</v>
      </c>
      <c r="DE59" s="105">
        <v>1036448.0800000001</v>
      </c>
      <c r="DF59" s="105">
        <v>686675.49999999988</v>
      </c>
      <c r="DG59" s="105">
        <v>667139.21999999974</v>
      </c>
      <c r="DH59" s="105">
        <v>3183546.63</v>
      </c>
      <c r="DI59" s="106">
        <v>991400.6100000001</v>
      </c>
      <c r="DJ59" s="104">
        <v>31032.590000000004</v>
      </c>
      <c r="DK59" s="105"/>
      <c r="DL59" s="105">
        <v>0</v>
      </c>
      <c r="DM59" s="105">
        <v>0</v>
      </c>
      <c r="DN59" s="105">
        <v>0</v>
      </c>
      <c r="DO59" s="105">
        <v>0</v>
      </c>
      <c r="DP59" s="105">
        <v>0</v>
      </c>
      <c r="DQ59" s="105">
        <v>0</v>
      </c>
      <c r="DR59" s="105">
        <v>0</v>
      </c>
      <c r="DS59" s="105">
        <v>0</v>
      </c>
      <c r="DT59" s="105">
        <v>0</v>
      </c>
      <c r="DU59" s="106">
        <v>0</v>
      </c>
    </row>
    <row r="60" spans="1:125">
      <c r="A60" s="74">
        <v>4</v>
      </c>
      <c r="B60" s="74" t="s">
        <v>100</v>
      </c>
      <c r="E60" s="78" t="s">
        <v>126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94307949.460000023</v>
      </c>
      <c r="CM60" s="105">
        <v>96306254.559999973</v>
      </c>
      <c r="CN60" s="105">
        <v>105643727.31999998</v>
      </c>
      <c r="CO60" s="105">
        <v>123882956.18999998</v>
      </c>
      <c r="CP60" s="105">
        <v>104952049.41000001</v>
      </c>
      <c r="CQ60" s="105">
        <v>107208498.05000001</v>
      </c>
      <c r="CR60" s="105">
        <v>183973851.75</v>
      </c>
      <c r="CS60" s="105">
        <v>153443488.11999997</v>
      </c>
      <c r="CT60" s="105">
        <v>138489025.28</v>
      </c>
      <c r="CU60" s="105">
        <v>110071743.03999998</v>
      </c>
      <c r="CV60" s="105">
        <v>108715971.88000003</v>
      </c>
      <c r="CW60" s="106">
        <v>215842736.36999997</v>
      </c>
      <c r="CX60" s="104">
        <v>97317484.659999967</v>
      </c>
      <c r="CY60" s="105">
        <v>92267662.769999996</v>
      </c>
      <c r="CZ60" s="105">
        <v>123864954.85999998</v>
      </c>
      <c r="DA60" s="105">
        <v>159996047.92000002</v>
      </c>
      <c r="DB60" s="105">
        <v>115946248.65000004</v>
      </c>
      <c r="DC60" s="105">
        <v>156848754.83000001</v>
      </c>
      <c r="DD60" s="105">
        <v>138918968.11000001</v>
      </c>
      <c r="DE60" s="105">
        <v>113231651.90000004</v>
      </c>
      <c r="DF60" s="105">
        <v>135037244.5</v>
      </c>
      <c r="DG60" s="105">
        <v>168342623.51999995</v>
      </c>
      <c r="DH60" s="105">
        <v>110912573.27999999</v>
      </c>
      <c r="DI60" s="106">
        <v>186218449.95999998</v>
      </c>
      <c r="DJ60" s="104">
        <v>108489340.23000002</v>
      </c>
      <c r="DK60" s="105"/>
      <c r="DL60" s="105">
        <v>0</v>
      </c>
      <c r="DM60" s="105">
        <v>0</v>
      </c>
      <c r="DN60" s="105">
        <v>0</v>
      </c>
      <c r="DO60" s="105">
        <v>0</v>
      </c>
      <c r="DP60" s="105">
        <v>0</v>
      </c>
      <c r="DQ60" s="105">
        <v>0</v>
      </c>
      <c r="DR60" s="105">
        <v>0</v>
      </c>
      <c r="DS60" s="105">
        <v>0</v>
      </c>
      <c r="DT60" s="105">
        <v>0</v>
      </c>
      <c r="DU60" s="106">
        <v>0</v>
      </c>
    </row>
    <row r="61" spans="1:125">
      <c r="A61" s="74" t="s">
        <v>100</v>
      </c>
      <c r="B61" s="74">
        <v>41</v>
      </c>
      <c r="D61" s="74">
        <v>41</v>
      </c>
      <c r="E61" s="78" t="s">
        <v>128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37559259.920000024</v>
      </c>
      <c r="CM61" s="105">
        <v>43448523.989999987</v>
      </c>
      <c r="CN61" s="105">
        <v>45712746.45000001</v>
      </c>
      <c r="CO61" s="105">
        <v>66765798.219999984</v>
      </c>
      <c r="CP61" s="105">
        <v>47578093.07</v>
      </c>
      <c r="CQ61" s="105">
        <v>39972707.770000003</v>
      </c>
      <c r="CR61" s="105">
        <v>52244035.139999993</v>
      </c>
      <c r="CS61" s="105">
        <v>46109305.099999987</v>
      </c>
      <c r="CT61" s="105">
        <v>64428387.520000018</v>
      </c>
      <c r="CU61" s="105">
        <v>44963115.269999988</v>
      </c>
      <c r="CV61" s="105">
        <v>46191093.280000009</v>
      </c>
      <c r="CW61" s="106">
        <v>70669565.129999951</v>
      </c>
      <c r="CX61" s="104">
        <v>42216035.849999994</v>
      </c>
      <c r="CY61" s="105">
        <v>41130298.030000016</v>
      </c>
      <c r="CZ61" s="105">
        <v>49493169.750000015</v>
      </c>
      <c r="DA61" s="105">
        <v>70051323.610000014</v>
      </c>
      <c r="DB61" s="105">
        <v>51516751.940000005</v>
      </c>
      <c r="DC61" s="105">
        <v>49625821.550000019</v>
      </c>
      <c r="DD61" s="105">
        <v>50767489.420000017</v>
      </c>
      <c r="DE61" s="105">
        <v>49252371.980000004</v>
      </c>
      <c r="DF61" s="105">
        <v>61638074.43</v>
      </c>
      <c r="DG61" s="105">
        <v>93391867.109999985</v>
      </c>
      <c r="DH61" s="105">
        <v>52952569</v>
      </c>
      <c r="DI61" s="106">
        <v>79489436.039999947</v>
      </c>
      <c r="DJ61" s="104">
        <v>39976063.779999986</v>
      </c>
      <c r="DK61" s="105"/>
      <c r="DL61" s="105">
        <v>0</v>
      </c>
      <c r="DM61" s="105">
        <v>0</v>
      </c>
      <c r="DN61" s="105">
        <v>0</v>
      </c>
      <c r="DO61" s="105">
        <v>0</v>
      </c>
      <c r="DP61" s="105">
        <v>0</v>
      </c>
      <c r="DQ61" s="105">
        <v>0</v>
      </c>
      <c r="DR61" s="105">
        <v>0</v>
      </c>
      <c r="DS61" s="105">
        <v>0</v>
      </c>
      <c r="DT61" s="105">
        <v>0</v>
      </c>
      <c r="DU61" s="106">
        <v>0</v>
      </c>
    </row>
    <row r="62" spans="1:125">
      <c r="C62" s="74">
        <v>411</v>
      </c>
      <c r="D62" s="74">
        <v>411</v>
      </c>
      <c r="E62" s="78" t="s">
        <v>130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30971376.560000021</v>
      </c>
      <c r="CM62" s="105">
        <v>31767543.569999989</v>
      </c>
      <c r="CN62" s="105">
        <v>27281136.950000007</v>
      </c>
      <c r="CO62" s="105">
        <v>29258745.93999999</v>
      </c>
      <c r="CP62" s="105">
        <v>36008593.489999995</v>
      </c>
      <c r="CQ62" s="105">
        <v>25859054.300000004</v>
      </c>
      <c r="CR62" s="105">
        <v>34643447.109999992</v>
      </c>
      <c r="CS62" s="105">
        <v>30708364.169999976</v>
      </c>
      <c r="CT62" s="105">
        <v>31076205.190000027</v>
      </c>
      <c r="CU62" s="105">
        <v>30090664.149999991</v>
      </c>
      <c r="CV62" s="105">
        <v>33509791.740000006</v>
      </c>
      <c r="CW62" s="106">
        <v>29829446.999999981</v>
      </c>
      <c r="CX62" s="104">
        <v>31746411.439999994</v>
      </c>
      <c r="CY62" s="105">
        <v>31990959.730000015</v>
      </c>
      <c r="CZ62" s="105">
        <v>28950708.15000001</v>
      </c>
      <c r="DA62" s="105">
        <v>33400618.050000034</v>
      </c>
      <c r="DB62" s="105">
        <v>33991909.009999998</v>
      </c>
      <c r="DC62" s="105">
        <v>29160070.500000026</v>
      </c>
      <c r="DD62" s="105">
        <v>31638711.200000018</v>
      </c>
      <c r="DE62" s="105">
        <v>33567786.790000007</v>
      </c>
      <c r="DF62" s="105">
        <v>32190092.469999995</v>
      </c>
      <c r="DG62" s="105">
        <v>28617014.909999985</v>
      </c>
      <c r="DH62" s="105">
        <v>36527138.559999987</v>
      </c>
      <c r="DI62" s="106">
        <v>35561795.230000004</v>
      </c>
      <c r="DJ62" s="104">
        <v>31311233.129999995</v>
      </c>
      <c r="DK62" s="105"/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</row>
    <row r="63" spans="1:125">
      <c r="D63" s="74">
        <v>4111</v>
      </c>
      <c r="E63" s="78" t="s">
        <v>132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18758147.750000019</v>
      </c>
      <c r="CM63" s="105">
        <v>18989881.539999992</v>
      </c>
      <c r="CN63" s="105">
        <v>18491769.340000004</v>
      </c>
      <c r="CO63" s="105">
        <v>18557037.069999985</v>
      </c>
      <c r="CP63" s="105">
        <v>18809546.539999992</v>
      </c>
      <c r="CQ63" s="105">
        <v>18845356.610000007</v>
      </c>
      <c r="CR63" s="105">
        <v>18329118.359999999</v>
      </c>
      <c r="CS63" s="105">
        <v>17729850.409999985</v>
      </c>
      <c r="CT63" s="105">
        <v>18635314.670000028</v>
      </c>
      <c r="CU63" s="105">
        <v>18568296.599999987</v>
      </c>
      <c r="CV63" s="105">
        <v>18594970.310000006</v>
      </c>
      <c r="CW63" s="106">
        <v>17457834.379999984</v>
      </c>
      <c r="CX63" s="104">
        <v>18808221.599999998</v>
      </c>
      <c r="CY63" s="105">
        <v>19006831.740000017</v>
      </c>
      <c r="CZ63" s="105">
        <v>18690045.350000009</v>
      </c>
      <c r="DA63" s="105">
        <v>18847542.830000032</v>
      </c>
      <c r="DB63" s="105">
        <v>18962976.520000003</v>
      </c>
      <c r="DC63" s="105">
        <v>18798683.290000021</v>
      </c>
      <c r="DD63" s="105">
        <v>18728690.680000022</v>
      </c>
      <c r="DE63" s="105">
        <v>18176066.640000004</v>
      </c>
      <c r="DF63" s="105">
        <v>18820822.929999996</v>
      </c>
      <c r="DG63" s="105">
        <v>18899273.949999981</v>
      </c>
      <c r="DH63" s="105">
        <v>19064032.809999999</v>
      </c>
      <c r="DI63" s="106">
        <v>19808287.590000004</v>
      </c>
      <c r="DJ63" s="104">
        <v>18655971.129999995</v>
      </c>
      <c r="DK63" s="105"/>
      <c r="DL63" s="105">
        <v>0</v>
      </c>
      <c r="DM63" s="105">
        <v>0</v>
      </c>
      <c r="DN63" s="105">
        <v>0</v>
      </c>
      <c r="DO63" s="105">
        <v>0</v>
      </c>
      <c r="DP63" s="105">
        <v>0</v>
      </c>
      <c r="DQ63" s="105">
        <v>0</v>
      </c>
      <c r="DR63" s="105">
        <v>0</v>
      </c>
      <c r="DS63" s="105">
        <v>0</v>
      </c>
      <c r="DT63" s="105">
        <v>0</v>
      </c>
      <c r="DU63" s="106">
        <v>0</v>
      </c>
    </row>
    <row r="64" spans="1:125">
      <c r="D64" s="74">
        <v>4112</v>
      </c>
      <c r="E64" s="78" t="s">
        <v>134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2431094.8300000015</v>
      </c>
      <c r="CM64" s="105">
        <v>2651304.4</v>
      </c>
      <c r="CN64" s="105">
        <v>1609026.9900000007</v>
      </c>
      <c r="CO64" s="105">
        <v>2182272.67</v>
      </c>
      <c r="CP64" s="105">
        <v>3617366.3199999994</v>
      </c>
      <c r="CQ64" s="105">
        <v>1485049.0899999999</v>
      </c>
      <c r="CR64" s="105">
        <v>3587807.7899999991</v>
      </c>
      <c r="CS64" s="105">
        <v>2639815.1</v>
      </c>
      <c r="CT64" s="105">
        <v>2531424.3000000003</v>
      </c>
      <c r="CU64" s="105">
        <v>2534399.5599999996</v>
      </c>
      <c r="CV64" s="105">
        <v>3159372.88</v>
      </c>
      <c r="CW64" s="106">
        <v>2753289.49</v>
      </c>
      <c r="CX64" s="104">
        <v>2675264.75</v>
      </c>
      <c r="CY64" s="105">
        <v>2705751.2</v>
      </c>
      <c r="CZ64" s="105">
        <v>2103408.4899999993</v>
      </c>
      <c r="DA64" s="105">
        <v>3206091.22</v>
      </c>
      <c r="DB64" s="105">
        <v>3060411.29</v>
      </c>
      <c r="DC64" s="105">
        <v>2151902.8800000013</v>
      </c>
      <c r="DD64" s="105">
        <v>2665901.8399999994</v>
      </c>
      <c r="DE64" s="105">
        <v>3141726.9400000004</v>
      </c>
      <c r="DF64" s="105">
        <v>2763120.8400000008</v>
      </c>
      <c r="DG64" s="105">
        <v>1664258.1799999992</v>
      </c>
      <c r="DH64" s="105">
        <v>3999693.7899999996</v>
      </c>
      <c r="DI64" s="106">
        <v>3380577.3200000003</v>
      </c>
      <c r="DJ64" s="104">
        <v>2607738.7099999995</v>
      </c>
      <c r="DK64" s="105"/>
      <c r="DL64" s="105">
        <v>0</v>
      </c>
      <c r="DM64" s="105">
        <v>0</v>
      </c>
      <c r="DN64" s="105">
        <v>0</v>
      </c>
      <c r="DO64" s="105">
        <v>0</v>
      </c>
      <c r="DP64" s="105">
        <v>0</v>
      </c>
      <c r="DQ64" s="105">
        <v>0</v>
      </c>
      <c r="DR64" s="105">
        <v>0</v>
      </c>
      <c r="DS64" s="105">
        <v>0</v>
      </c>
      <c r="DT64" s="105">
        <v>0</v>
      </c>
      <c r="DU64" s="106">
        <v>0</v>
      </c>
    </row>
    <row r="65" spans="3:125">
      <c r="D65" s="74">
        <v>4113</v>
      </c>
      <c r="E65" s="78" t="s">
        <v>135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6343908.7599999979</v>
      </c>
      <c r="CM65" s="105">
        <v>6417211.330000001</v>
      </c>
      <c r="CN65" s="105">
        <v>4181642.1700000013</v>
      </c>
      <c r="CO65" s="105">
        <v>5287956.8800000045</v>
      </c>
      <c r="CP65" s="105">
        <v>8800435.3200000022</v>
      </c>
      <c r="CQ65" s="105">
        <v>3046457.2</v>
      </c>
      <c r="CR65" s="105">
        <v>8138688.8899999941</v>
      </c>
      <c r="CS65" s="105">
        <v>6611090.3299999945</v>
      </c>
      <c r="CT65" s="105">
        <v>6272723.6099999985</v>
      </c>
      <c r="CU65" s="105">
        <v>5646318.7200000035</v>
      </c>
      <c r="CV65" s="105">
        <v>7714058.6300000018</v>
      </c>
      <c r="CW65" s="106">
        <v>6070028.1499999966</v>
      </c>
      <c r="CX65" s="104">
        <v>6537985.2499999963</v>
      </c>
      <c r="CY65" s="105">
        <v>6565570.8700000001</v>
      </c>
      <c r="CZ65" s="105">
        <v>5120485.9700000007</v>
      </c>
      <c r="DA65" s="105">
        <v>6909301.370000002</v>
      </c>
      <c r="DB65" s="105">
        <v>7837021.7299999967</v>
      </c>
      <c r="DC65" s="105">
        <v>5312936.7400000021</v>
      </c>
      <c r="DD65" s="105">
        <v>6511278.9899999956</v>
      </c>
      <c r="DE65" s="105">
        <v>7870507.089999998</v>
      </c>
      <c r="DF65" s="105">
        <v>6748205.0299999965</v>
      </c>
      <c r="DG65" s="105">
        <v>5155134.6600000048</v>
      </c>
      <c r="DH65" s="105">
        <v>8404579.709999986</v>
      </c>
      <c r="DI65" s="106">
        <v>7898105.0900000008</v>
      </c>
      <c r="DJ65" s="104">
        <v>6437294.6500000022</v>
      </c>
      <c r="DK65" s="105"/>
      <c r="DL65" s="105">
        <v>0</v>
      </c>
      <c r="DM65" s="105">
        <v>0</v>
      </c>
      <c r="DN65" s="105">
        <v>0</v>
      </c>
      <c r="DO65" s="105">
        <v>0</v>
      </c>
      <c r="DP65" s="105">
        <v>0</v>
      </c>
      <c r="DQ65" s="105">
        <v>0</v>
      </c>
      <c r="DR65" s="105">
        <v>0</v>
      </c>
      <c r="DS65" s="105">
        <v>0</v>
      </c>
      <c r="DT65" s="105">
        <v>0</v>
      </c>
      <c r="DU65" s="106">
        <v>0</v>
      </c>
    </row>
    <row r="66" spans="3:125">
      <c r="D66" s="74">
        <v>4114</v>
      </c>
      <c r="E66" s="78" t="s">
        <v>137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3322321.0100000007</v>
      </c>
      <c r="CM66" s="105">
        <v>3390483.3899999987</v>
      </c>
      <c r="CN66" s="105">
        <v>2701315.0200000009</v>
      </c>
      <c r="CO66" s="105">
        <v>2868289.1900000018</v>
      </c>
      <c r="CP66" s="105">
        <v>4326169.6700000009</v>
      </c>
      <c r="CQ66" s="105">
        <v>2193301.4299999992</v>
      </c>
      <c r="CR66" s="105">
        <v>3951470.6399999983</v>
      </c>
      <c r="CS66" s="105">
        <v>3347001.8199999933</v>
      </c>
      <c r="CT66" s="105">
        <v>3269202.2800000026</v>
      </c>
      <c r="CU66" s="105">
        <v>3242322.49</v>
      </c>
      <c r="CV66" s="105">
        <v>3315110.6299999994</v>
      </c>
      <c r="CW66" s="106">
        <v>3155457.2800000007</v>
      </c>
      <c r="CX66" s="104">
        <v>3348368.9899999993</v>
      </c>
      <c r="CY66" s="105">
        <v>3600953.8299999982</v>
      </c>
      <c r="CZ66" s="105">
        <v>2741076.2599999974</v>
      </c>
      <c r="DA66" s="105">
        <v>3971889.810000001</v>
      </c>
      <c r="DB66" s="105">
        <v>3439099.7700000005</v>
      </c>
      <c r="DC66" s="105">
        <v>2874066.7999999993</v>
      </c>
      <c r="DD66" s="105">
        <v>3346931.6500000013</v>
      </c>
      <c r="DE66" s="105">
        <v>3895981.3400000026</v>
      </c>
      <c r="DF66" s="105">
        <v>3516555.9799999995</v>
      </c>
      <c r="DG66" s="105">
        <v>2321253.34</v>
      </c>
      <c r="DH66" s="105">
        <v>4573579.5700000012</v>
      </c>
      <c r="DI66" s="106">
        <v>4015725.6599999978</v>
      </c>
      <c r="DJ66" s="104">
        <v>3359458.5799999982</v>
      </c>
      <c r="DK66" s="105"/>
      <c r="DL66" s="105">
        <v>0</v>
      </c>
      <c r="DM66" s="105">
        <v>0</v>
      </c>
      <c r="DN66" s="105">
        <v>0</v>
      </c>
      <c r="DO66" s="105">
        <v>0</v>
      </c>
      <c r="DP66" s="105">
        <v>0</v>
      </c>
      <c r="DQ66" s="105">
        <v>0</v>
      </c>
      <c r="DR66" s="105">
        <v>0</v>
      </c>
      <c r="DS66" s="105">
        <v>0</v>
      </c>
      <c r="DT66" s="105">
        <v>0</v>
      </c>
      <c r="DU66" s="106">
        <v>0</v>
      </c>
    </row>
    <row r="67" spans="3:125">
      <c r="D67" s="74">
        <v>4115</v>
      </c>
      <c r="E67" s="78" t="s">
        <v>139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115904.21</v>
      </c>
      <c r="CM67" s="105">
        <v>318662.90999999974</v>
      </c>
      <c r="CN67" s="105">
        <v>297383.4299999997</v>
      </c>
      <c r="CO67" s="105">
        <v>363190.12999999995</v>
      </c>
      <c r="CP67" s="105">
        <v>455075.63999999955</v>
      </c>
      <c r="CQ67" s="105">
        <v>288889.96999999974</v>
      </c>
      <c r="CR67" s="105">
        <v>636361.43000000017</v>
      </c>
      <c r="CS67" s="105">
        <v>380606.51000000036</v>
      </c>
      <c r="CT67" s="105">
        <v>367540.3299999999</v>
      </c>
      <c r="CU67" s="105">
        <v>99326.77999999997</v>
      </c>
      <c r="CV67" s="105">
        <v>726279.28999999992</v>
      </c>
      <c r="CW67" s="106">
        <v>392837.70000000013</v>
      </c>
      <c r="CX67" s="104">
        <v>376570.8499999998</v>
      </c>
      <c r="CY67" s="105">
        <v>111852.08999999998</v>
      </c>
      <c r="CZ67" s="105">
        <v>295692.08000000025</v>
      </c>
      <c r="DA67" s="105">
        <v>465792.81999999977</v>
      </c>
      <c r="DB67" s="105">
        <v>692399.700000001</v>
      </c>
      <c r="DC67" s="105">
        <v>22480.79</v>
      </c>
      <c r="DD67" s="105">
        <v>385908.0400000001</v>
      </c>
      <c r="DE67" s="105">
        <v>483504.78</v>
      </c>
      <c r="DF67" s="105">
        <v>341387.68999999994</v>
      </c>
      <c r="DG67" s="105">
        <v>577094.77999999945</v>
      </c>
      <c r="DH67" s="105">
        <v>485252.67999999918</v>
      </c>
      <c r="DI67" s="106">
        <v>459099.56999999954</v>
      </c>
      <c r="DJ67" s="104">
        <v>250770.06000000011</v>
      </c>
      <c r="DK67" s="105"/>
      <c r="DL67" s="105">
        <v>0</v>
      </c>
      <c r="DM67" s="105">
        <v>0</v>
      </c>
      <c r="DN67" s="105">
        <v>0</v>
      </c>
      <c r="DO67" s="105">
        <v>0</v>
      </c>
      <c r="DP67" s="105">
        <v>0</v>
      </c>
      <c r="DQ67" s="105">
        <v>0</v>
      </c>
      <c r="DR67" s="105">
        <v>0</v>
      </c>
      <c r="DS67" s="105">
        <v>0</v>
      </c>
      <c r="DT67" s="105">
        <v>0</v>
      </c>
      <c r="DU67" s="106">
        <v>0</v>
      </c>
    </row>
    <row r="68" spans="3:125">
      <c r="C68" s="74">
        <v>412</v>
      </c>
      <c r="D68" s="74">
        <v>412</v>
      </c>
      <c r="E68" s="78" t="s">
        <v>141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1584140</v>
      </c>
      <c r="CM68" s="105">
        <v>494224.27999999968</v>
      </c>
      <c r="CN68" s="105">
        <v>1196100.0600000008</v>
      </c>
      <c r="CO68" s="105">
        <v>1826112.7700000014</v>
      </c>
      <c r="CP68" s="105">
        <v>404313.79000000004</v>
      </c>
      <c r="CQ68" s="105">
        <v>460176.8899999999</v>
      </c>
      <c r="CR68" s="105">
        <v>807342.56</v>
      </c>
      <c r="CS68" s="105">
        <v>1160483.8900000001</v>
      </c>
      <c r="CT68" s="105">
        <v>545300.30999999971</v>
      </c>
      <c r="CU68" s="105">
        <v>1094017.3800000006</v>
      </c>
      <c r="CV68" s="105">
        <v>577957.56000000029</v>
      </c>
      <c r="CW68" s="106">
        <v>1871989.5499999986</v>
      </c>
      <c r="CX68" s="104">
        <v>439879.61999999988</v>
      </c>
      <c r="CY68" s="105">
        <v>458274.3799999996</v>
      </c>
      <c r="CZ68" s="105">
        <v>1312845.2299999986</v>
      </c>
      <c r="DA68" s="105">
        <v>817179.90999999957</v>
      </c>
      <c r="DB68" s="105">
        <v>624959.39999999921</v>
      </c>
      <c r="DC68" s="105">
        <v>907125.79999999935</v>
      </c>
      <c r="DD68" s="105">
        <v>1035451.5999999981</v>
      </c>
      <c r="DE68" s="105">
        <v>804790.15999999922</v>
      </c>
      <c r="DF68" s="105">
        <v>843122.86999999988</v>
      </c>
      <c r="DG68" s="105">
        <v>1264399.8800000008</v>
      </c>
      <c r="DH68" s="105">
        <v>892455.30999999994</v>
      </c>
      <c r="DI68" s="106">
        <v>2425531.3999999957</v>
      </c>
      <c r="DJ68" s="104">
        <v>328535.11000000004</v>
      </c>
      <c r="DK68" s="105"/>
      <c r="DL68" s="105">
        <v>0</v>
      </c>
      <c r="DM68" s="105">
        <v>0</v>
      </c>
      <c r="DN68" s="105">
        <v>0</v>
      </c>
      <c r="DO68" s="105">
        <v>0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</row>
    <row r="69" spans="3:125">
      <c r="D69" s="74">
        <v>4121</v>
      </c>
      <c r="E69" s="78" t="s">
        <v>143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0</v>
      </c>
      <c r="CM69" s="105">
        <v>0</v>
      </c>
      <c r="CN69" s="105">
        <v>0</v>
      </c>
      <c r="CO69" s="105">
        <v>0</v>
      </c>
      <c r="CP69" s="105">
        <v>0</v>
      </c>
      <c r="CQ69" s="105">
        <v>0</v>
      </c>
      <c r="CR69" s="105">
        <v>0</v>
      </c>
      <c r="CS69" s="105">
        <v>0</v>
      </c>
      <c r="CT69" s="105">
        <v>0</v>
      </c>
      <c r="CU69" s="105">
        <v>0</v>
      </c>
      <c r="CV69" s="105">
        <v>0</v>
      </c>
      <c r="CW69" s="106">
        <v>0</v>
      </c>
      <c r="CX69" s="104">
        <v>0</v>
      </c>
      <c r="CY69" s="105">
        <v>0</v>
      </c>
      <c r="CZ69" s="105">
        <v>0</v>
      </c>
      <c r="DA69" s="105">
        <v>0</v>
      </c>
      <c r="DB69" s="105">
        <v>0</v>
      </c>
      <c r="DC69" s="105">
        <v>0</v>
      </c>
      <c r="DD69" s="105">
        <v>0</v>
      </c>
      <c r="DE69" s="105">
        <v>0</v>
      </c>
      <c r="DF69" s="105">
        <v>0</v>
      </c>
      <c r="DG69" s="105">
        <v>0</v>
      </c>
      <c r="DH69" s="105">
        <v>0</v>
      </c>
      <c r="DI69" s="106">
        <v>0</v>
      </c>
      <c r="DJ69" s="104">
        <v>0</v>
      </c>
      <c r="DK69" s="105"/>
      <c r="DL69" s="105">
        <v>0</v>
      </c>
      <c r="DM69" s="105">
        <v>0</v>
      </c>
      <c r="DN69" s="105">
        <v>0</v>
      </c>
      <c r="DO69" s="105">
        <v>0</v>
      </c>
      <c r="DP69" s="105">
        <v>0</v>
      </c>
      <c r="DQ69" s="105">
        <v>0</v>
      </c>
      <c r="DR69" s="105">
        <v>0</v>
      </c>
      <c r="DS69" s="105">
        <v>0</v>
      </c>
      <c r="DT69" s="105">
        <v>0</v>
      </c>
      <c r="DU69" s="106">
        <v>0</v>
      </c>
    </row>
    <row r="70" spans="3:125">
      <c r="D70" s="74">
        <v>4122</v>
      </c>
      <c r="E70" s="78" t="s">
        <v>145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95525.150000000009</v>
      </c>
      <c r="CM70" s="105">
        <v>91532.839999999778</v>
      </c>
      <c r="CN70" s="105">
        <v>259848.52999999988</v>
      </c>
      <c r="CO70" s="105">
        <v>174792.77000000002</v>
      </c>
      <c r="CP70" s="105">
        <v>62540.990000000005</v>
      </c>
      <c r="CQ70" s="105">
        <v>169673.50999999998</v>
      </c>
      <c r="CR70" s="105">
        <v>176301.60999999981</v>
      </c>
      <c r="CS70" s="105">
        <v>265807.46999999968</v>
      </c>
      <c r="CT70" s="105">
        <v>94053.199999999793</v>
      </c>
      <c r="CU70" s="105">
        <v>250038.06999999972</v>
      </c>
      <c r="CV70" s="105">
        <v>76916.069999999818</v>
      </c>
      <c r="CW70" s="106">
        <v>351202.66999999963</v>
      </c>
      <c r="CX70" s="104">
        <v>110004.98999999999</v>
      </c>
      <c r="CY70" s="105">
        <v>62670.119999999981</v>
      </c>
      <c r="CZ70" s="105">
        <v>165102.31999999972</v>
      </c>
      <c r="DA70" s="105">
        <v>221698.77999999985</v>
      </c>
      <c r="DB70" s="105">
        <v>198457.40999999983</v>
      </c>
      <c r="DC70" s="105">
        <v>163753.70999999988</v>
      </c>
      <c r="DD70" s="105">
        <v>66630.97</v>
      </c>
      <c r="DE70" s="105">
        <v>187153.51000000007</v>
      </c>
      <c r="DF70" s="105">
        <v>188558.53000000006</v>
      </c>
      <c r="DG70" s="105">
        <v>271663.46999999991</v>
      </c>
      <c r="DH70" s="105">
        <v>61567.119999999981</v>
      </c>
      <c r="DI70" s="106">
        <v>379473.51999999996</v>
      </c>
      <c r="DJ70" s="104">
        <v>99742.120000000024</v>
      </c>
      <c r="DK70" s="105"/>
      <c r="DL70" s="105">
        <v>0</v>
      </c>
      <c r="DM70" s="105">
        <v>0</v>
      </c>
      <c r="DN70" s="105">
        <v>0</v>
      </c>
      <c r="DO70" s="105">
        <v>0</v>
      </c>
      <c r="DP70" s="105">
        <v>0</v>
      </c>
      <c r="DQ70" s="105">
        <v>0</v>
      </c>
      <c r="DR70" s="105">
        <v>0</v>
      </c>
      <c r="DS70" s="105">
        <v>0</v>
      </c>
      <c r="DT70" s="105">
        <v>0</v>
      </c>
      <c r="DU70" s="106">
        <v>0</v>
      </c>
    </row>
    <row r="71" spans="3:125">
      <c r="D71" s="74">
        <v>4123</v>
      </c>
      <c r="E71" s="78" t="s">
        <v>147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7143.1</v>
      </c>
      <c r="CM71" s="105">
        <v>7130.23</v>
      </c>
      <c r="CN71" s="105">
        <v>20976.6</v>
      </c>
      <c r="CO71" s="105">
        <v>22470.159999999996</v>
      </c>
      <c r="CP71" s="105">
        <v>8532.18</v>
      </c>
      <c r="CQ71" s="105">
        <v>7912.7800000000025</v>
      </c>
      <c r="CR71" s="105">
        <v>14068.380000000001</v>
      </c>
      <c r="CS71" s="105">
        <v>27578.57</v>
      </c>
      <c r="CT71" s="105">
        <v>6278.68</v>
      </c>
      <c r="CU71" s="105">
        <v>13598.800000000001</v>
      </c>
      <c r="CV71" s="105">
        <v>7547.7000000000007</v>
      </c>
      <c r="CW71" s="106">
        <v>28632.500000000004</v>
      </c>
      <c r="CX71" s="104">
        <v>14134.220000000005</v>
      </c>
      <c r="CY71" s="105">
        <v>1038.8</v>
      </c>
      <c r="CZ71" s="105">
        <v>13398.020000000002</v>
      </c>
      <c r="DA71" s="105">
        <v>30075.170000000002</v>
      </c>
      <c r="DB71" s="105">
        <v>14974.900000000001</v>
      </c>
      <c r="DC71" s="105">
        <v>13611.099999999999</v>
      </c>
      <c r="DD71" s="105">
        <v>1055</v>
      </c>
      <c r="DE71" s="105">
        <v>24517.22</v>
      </c>
      <c r="DF71" s="105">
        <v>6236.4900000000016</v>
      </c>
      <c r="DG71" s="105">
        <v>37585.109999999993</v>
      </c>
      <c r="DH71" s="105">
        <v>1166.4000000000001</v>
      </c>
      <c r="DI71" s="106">
        <v>35685.26</v>
      </c>
      <c r="DJ71" s="104">
        <v>16501.02</v>
      </c>
      <c r="DK71" s="105"/>
      <c r="DL71" s="105">
        <v>0</v>
      </c>
      <c r="DM71" s="105">
        <v>0</v>
      </c>
      <c r="DN71" s="105">
        <v>0</v>
      </c>
      <c r="DO71" s="105">
        <v>0</v>
      </c>
      <c r="DP71" s="105">
        <v>0</v>
      </c>
      <c r="DQ71" s="105">
        <v>0</v>
      </c>
      <c r="DR71" s="105">
        <v>0</v>
      </c>
      <c r="DS71" s="105">
        <v>0</v>
      </c>
      <c r="DT71" s="105">
        <v>0</v>
      </c>
      <c r="DU71" s="106">
        <v>0</v>
      </c>
    </row>
    <row r="72" spans="3:125">
      <c r="D72" s="74">
        <v>4124</v>
      </c>
      <c r="E72" s="78" t="s">
        <v>149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0</v>
      </c>
      <c r="CM72" s="105">
        <v>0</v>
      </c>
      <c r="CN72" s="105">
        <v>7919.99</v>
      </c>
      <c r="CO72" s="105">
        <v>880</v>
      </c>
      <c r="CP72" s="105">
        <v>3300</v>
      </c>
      <c r="CQ72" s="105">
        <v>275.02</v>
      </c>
      <c r="CR72" s="105">
        <v>0</v>
      </c>
      <c r="CS72" s="105">
        <v>0</v>
      </c>
      <c r="CT72" s="105">
        <v>0</v>
      </c>
      <c r="CU72" s="105">
        <v>0</v>
      </c>
      <c r="CV72" s="105">
        <v>0</v>
      </c>
      <c r="CW72" s="106">
        <v>880</v>
      </c>
      <c r="CX72" s="104">
        <v>0</v>
      </c>
      <c r="CY72" s="105">
        <v>0</v>
      </c>
      <c r="CZ72" s="105">
        <v>0</v>
      </c>
      <c r="DA72" s="105">
        <v>0</v>
      </c>
      <c r="DB72" s="105">
        <v>0</v>
      </c>
      <c r="DC72" s="105">
        <v>220</v>
      </c>
      <c r="DD72" s="105">
        <v>0</v>
      </c>
      <c r="DE72" s="105">
        <v>0</v>
      </c>
      <c r="DF72" s="105">
        <v>1260</v>
      </c>
      <c r="DG72" s="105">
        <v>4410</v>
      </c>
      <c r="DH72" s="105">
        <v>1100</v>
      </c>
      <c r="DI72" s="106">
        <v>2014.53</v>
      </c>
      <c r="DJ72" s="104">
        <v>0</v>
      </c>
      <c r="DK72" s="105"/>
      <c r="DL72" s="105">
        <v>0</v>
      </c>
      <c r="DM72" s="105">
        <v>0</v>
      </c>
      <c r="DN72" s="105">
        <v>0</v>
      </c>
      <c r="DO72" s="105">
        <v>0</v>
      </c>
      <c r="DP72" s="105">
        <v>0</v>
      </c>
      <c r="DQ72" s="105">
        <v>0</v>
      </c>
      <c r="DR72" s="105">
        <v>0</v>
      </c>
      <c r="DS72" s="105">
        <v>0</v>
      </c>
      <c r="DT72" s="105">
        <v>0</v>
      </c>
      <c r="DU72" s="106">
        <v>0</v>
      </c>
    </row>
    <row r="73" spans="3:125">
      <c r="D73" s="74">
        <v>4125</v>
      </c>
      <c r="E73" s="78" t="s">
        <v>151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1221485.56</v>
      </c>
      <c r="CM73" s="105">
        <v>153412.51</v>
      </c>
      <c r="CN73" s="105">
        <v>56693.119999999995</v>
      </c>
      <c r="CO73" s="105">
        <v>567562.17999999993</v>
      </c>
      <c r="CP73" s="105">
        <v>5494.36</v>
      </c>
      <c r="CQ73" s="105">
        <v>28468.670000000002</v>
      </c>
      <c r="CR73" s="105">
        <v>22699.850000000002</v>
      </c>
      <c r="CS73" s="105">
        <v>59440.05</v>
      </c>
      <c r="CT73" s="105">
        <v>100283.12000000001</v>
      </c>
      <c r="CU73" s="105">
        <v>119534.84</v>
      </c>
      <c r="CV73" s="105">
        <v>42742.419999999991</v>
      </c>
      <c r="CW73" s="106">
        <v>104816.25</v>
      </c>
      <c r="CX73" s="104">
        <v>15491.8</v>
      </c>
      <c r="CY73" s="105">
        <v>102229.24</v>
      </c>
      <c r="CZ73" s="105">
        <v>200176.31</v>
      </c>
      <c r="DA73" s="105">
        <v>1469.3500000000001</v>
      </c>
      <c r="DB73" s="105">
        <v>11340</v>
      </c>
      <c r="DC73" s="105">
        <v>97217.66</v>
      </c>
      <c r="DD73" s="105">
        <v>219731.72000000003</v>
      </c>
      <c r="DE73" s="105">
        <v>31001.489999999994</v>
      </c>
      <c r="DF73" s="105">
        <v>60523.16</v>
      </c>
      <c r="DG73" s="105">
        <v>49442.149999999987</v>
      </c>
      <c r="DH73" s="105">
        <v>5032.93</v>
      </c>
      <c r="DI73" s="106">
        <v>384453.1</v>
      </c>
      <c r="DJ73" s="104">
        <v>0</v>
      </c>
      <c r="DK73" s="105"/>
      <c r="DL73" s="105">
        <v>0</v>
      </c>
      <c r="DM73" s="105">
        <v>0</v>
      </c>
      <c r="DN73" s="105">
        <v>0</v>
      </c>
      <c r="DO73" s="105">
        <v>0</v>
      </c>
      <c r="DP73" s="105">
        <v>0</v>
      </c>
      <c r="DQ73" s="105">
        <v>0</v>
      </c>
      <c r="DR73" s="105">
        <v>0</v>
      </c>
      <c r="DS73" s="105">
        <v>0</v>
      </c>
      <c r="DT73" s="105">
        <v>0</v>
      </c>
      <c r="DU73" s="106">
        <v>0</v>
      </c>
    </row>
    <row r="74" spans="3:125">
      <c r="D74" s="74">
        <v>4126</v>
      </c>
      <c r="E74" s="78" t="s">
        <v>153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31182.18</v>
      </c>
      <c r="CM74" s="105">
        <v>31469.98</v>
      </c>
      <c r="CN74" s="105">
        <v>31469.98</v>
      </c>
      <c r="CO74" s="105">
        <v>31084.34</v>
      </c>
      <c r="CP74" s="105">
        <v>31855.62</v>
      </c>
      <c r="CQ74" s="105">
        <v>0</v>
      </c>
      <c r="CR74" s="105">
        <v>31096.04</v>
      </c>
      <c r="CS74" s="105">
        <v>62885.88</v>
      </c>
      <c r="CT74" s="105">
        <v>31512.39</v>
      </c>
      <c r="CU74" s="105">
        <v>37819.769999999997</v>
      </c>
      <c r="CV74" s="105">
        <v>608.32999999999993</v>
      </c>
      <c r="CW74" s="106">
        <v>68136.239999999991</v>
      </c>
      <c r="CX74" s="104">
        <v>19725</v>
      </c>
      <c r="CY74" s="105">
        <v>11535.51</v>
      </c>
      <c r="CZ74" s="105">
        <v>51319.14</v>
      </c>
      <c r="DA74" s="105">
        <v>11121.94</v>
      </c>
      <c r="DB74" s="105">
        <v>62396.37</v>
      </c>
      <c r="DC74" s="105">
        <v>30961.360000000001</v>
      </c>
      <c r="DD74" s="105">
        <v>0</v>
      </c>
      <c r="DE74" s="105">
        <v>60775.96</v>
      </c>
      <c r="DF74" s="105">
        <v>30387.98</v>
      </c>
      <c r="DG74" s="105">
        <v>49979.39</v>
      </c>
      <c r="DH74" s="105">
        <v>29574.48</v>
      </c>
      <c r="DI74" s="106">
        <v>48672.17</v>
      </c>
      <c r="DJ74" s="104">
        <v>0</v>
      </c>
      <c r="DK74" s="105"/>
      <c r="DL74" s="105">
        <v>0</v>
      </c>
      <c r="DM74" s="105">
        <v>0</v>
      </c>
      <c r="DN74" s="105">
        <v>0</v>
      </c>
      <c r="DO74" s="105">
        <v>0</v>
      </c>
      <c r="DP74" s="105">
        <v>0</v>
      </c>
      <c r="DQ74" s="105">
        <v>0</v>
      </c>
      <c r="DR74" s="105">
        <v>0</v>
      </c>
      <c r="DS74" s="105">
        <v>0</v>
      </c>
      <c r="DT74" s="105">
        <v>0</v>
      </c>
      <c r="DU74" s="106">
        <v>0</v>
      </c>
    </row>
    <row r="75" spans="3:125">
      <c r="D75" s="74">
        <v>4127</v>
      </c>
      <c r="E75" s="78" t="s">
        <v>87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228804.00999999998</v>
      </c>
      <c r="CM75" s="105">
        <v>210678.71999999988</v>
      </c>
      <c r="CN75" s="105">
        <v>819191.8400000009</v>
      </c>
      <c r="CO75" s="105">
        <v>1029323.3200000016</v>
      </c>
      <c r="CP75" s="105">
        <v>292590.64</v>
      </c>
      <c r="CQ75" s="105">
        <v>253846.90999999995</v>
      </c>
      <c r="CR75" s="105">
        <v>563176.68000000028</v>
      </c>
      <c r="CS75" s="105">
        <v>744771.92000000051</v>
      </c>
      <c r="CT75" s="105">
        <v>313172.91999999987</v>
      </c>
      <c r="CU75" s="105">
        <v>673025.90000000084</v>
      </c>
      <c r="CV75" s="105">
        <v>450143.04000000044</v>
      </c>
      <c r="CW75" s="106">
        <v>1318321.889999999</v>
      </c>
      <c r="CX75" s="104">
        <v>280523.60999999987</v>
      </c>
      <c r="CY75" s="105">
        <v>280800.70999999961</v>
      </c>
      <c r="CZ75" s="105">
        <v>882849.4399999989</v>
      </c>
      <c r="DA75" s="105">
        <v>552814.66999999969</v>
      </c>
      <c r="DB75" s="105">
        <v>337790.71999999939</v>
      </c>
      <c r="DC75" s="105">
        <v>601361.96999999951</v>
      </c>
      <c r="DD75" s="105">
        <v>748033.90999999805</v>
      </c>
      <c r="DE75" s="105">
        <v>501341.97999999911</v>
      </c>
      <c r="DF75" s="105">
        <v>556156.70999999985</v>
      </c>
      <c r="DG75" s="105">
        <v>851319.76000000094</v>
      </c>
      <c r="DH75" s="105">
        <v>794014.38</v>
      </c>
      <c r="DI75" s="106">
        <v>1575232.8199999959</v>
      </c>
      <c r="DJ75" s="104">
        <v>212291.97000000003</v>
      </c>
      <c r="DK75" s="105"/>
      <c r="DL75" s="105">
        <v>0</v>
      </c>
      <c r="DM75" s="105">
        <v>0</v>
      </c>
      <c r="DN75" s="105">
        <v>0</v>
      </c>
      <c r="DO75" s="105">
        <v>0</v>
      </c>
      <c r="DP75" s="105">
        <v>0</v>
      </c>
      <c r="DQ75" s="105">
        <v>0</v>
      </c>
      <c r="DR75" s="105">
        <v>0</v>
      </c>
      <c r="DS75" s="105">
        <v>0</v>
      </c>
      <c r="DT75" s="105">
        <v>0</v>
      </c>
      <c r="DU75" s="106">
        <v>0</v>
      </c>
    </row>
    <row r="76" spans="3:125">
      <c r="C76" s="74">
        <v>413</v>
      </c>
      <c r="D76" s="74">
        <v>413</v>
      </c>
      <c r="E76" s="78" t="s">
        <v>156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1731979.6599999997</v>
      </c>
      <c r="CM76" s="105">
        <v>2425317.9600000009</v>
      </c>
      <c r="CN76" s="105">
        <v>2387853.52</v>
      </c>
      <c r="CO76" s="105">
        <v>1861509.3800000004</v>
      </c>
      <c r="CP76" s="105">
        <v>1558724.7399999998</v>
      </c>
      <c r="CQ76" s="105">
        <v>1781711.4100000006</v>
      </c>
      <c r="CR76" s="105">
        <v>1451041.02</v>
      </c>
      <c r="CS76" s="105">
        <v>2067913.99</v>
      </c>
      <c r="CT76" s="105">
        <v>1776948.5700000003</v>
      </c>
      <c r="CU76" s="105">
        <v>2217702.7300000004</v>
      </c>
      <c r="CV76" s="105">
        <v>2315316.7400000002</v>
      </c>
      <c r="CW76" s="106">
        <v>5693241.2300000023</v>
      </c>
      <c r="CX76" s="104">
        <v>1654244.6599999997</v>
      </c>
      <c r="CY76" s="105">
        <v>1756878.32</v>
      </c>
      <c r="CZ76" s="105">
        <v>2361059.9200000004</v>
      </c>
      <c r="DA76" s="105">
        <v>1598969.7499999995</v>
      </c>
      <c r="DB76" s="105">
        <v>1736657.1300000001</v>
      </c>
      <c r="DC76" s="105">
        <v>2742207.45</v>
      </c>
      <c r="DD76" s="105">
        <v>1644397.4700000009</v>
      </c>
      <c r="DE76" s="105">
        <v>1795823.8599999996</v>
      </c>
      <c r="DF76" s="105">
        <v>1934935.9600000004</v>
      </c>
      <c r="DG76" s="105">
        <v>1997456.8600000003</v>
      </c>
      <c r="DH76" s="105">
        <v>2609608.1299999994</v>
      </c>
      <c r="DI76" s="106">
        <v>6753045.8400000036</v>
      </c>
      <c r="DJ76" s="104">
        <v>641443.39</v>
      </c>
      <c r="DK76" s="105"/>
      <c r="DL76" s="105">
        <v>0</v>
      </c>
      <c r="DM76" s="105">
        <v>0</v>
      </c>
      <c r="DN76" s="105">
        <v>0</v>
      </c>
      <c r="DO76" s="105">
        <v>0</v>
      </c>
      <c r="DP76" s="105">
        <v>0</v>
      </c>
      <c r="DQ76" s="105">
        <v>0</v>
      </c>
      <c r="DR76" s="105">
        <v>0</v>
      </c>
      <c r="DS76" s="105">
        <v>0</v>
      </c>
      <c r="DT76" s="105">
        <v>0</v>
      </c>
      <c r="DU76" s="106">
        <v>0</v>
      </c>
    </row>
    <row r="77" spans="3:125">
      <c r="D77" s="74">
        <v>4131</v>
      </c>
      <c r="E77" s="78" t="s">
        <v>158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52781.939999999981</v>
      </c>
      <c r="CM77" s="105">
        <v>353552.09000000049</v>
      </c>
      <c r="CN77" s="105">
        <v>306303.07999999996</v>
      </c>
      <c r="CO77" s="105">
        <v>274757.26000000047</v>
      </c>
      <c r="CP77" s="105">
        <v>306965.56999999972</v>
      </c>
      <c r="CQ77" s="105">
        <v>389335.88999999996</v>
      </c>
      <c r="CR77" s="105">
        <v>338308.39</v>
      </c>
      <c r="CS77" s="105">
        <v>339611.0399999998</v>
      </c>
      <c r="CT77" s="105">
        <v>541850.54000000027</v>
      </c>
      <c r="CU77" s="105">
        <v>396140.75000000023</v>
      </c>
      <c r="CV77" s="105">
        <v>300982.39999999973</v>
      </c>
      <c r="CW77" s="106">
        <v>1099854.6700000011</v>
      </c>
      <c r="CX77" s="104">
        <v>191135.16999999995</v>
      </c>
      <c r="CY77" s="105">
        <v>227479.39999999997</v>
      </c>
      <c r="CZ77" s="105">
        <v>364307.9600000002</v>
      </c>
      <c r="DA77" s="105">
        <v>281048.11000000004</v>
      </c>
      <c r="DB77" s="105">
        <v>338147.74000000011</v>
      </c>
      <c r="DC77" s="105">
        <v>238038.90999999995</v>
      </c>
      <c r="DD77" s="105">
        <v>266591.60000000038</v>
      </c>
      <c r="DE77" s="105">
        <v>232904.34000000003</v>
      </c>
      <c r="DF77" s="105">
        <v>351431.87000000034</v>
      </c>
      <c r="DG77" s="105">
        <v>480146.22000000003</v>
      </c>
      <c r="DH77" s="105">
        <v>353636.01999999967</v>
      </c>
      <c r="DI77" s="106">
        <v>1154503.2300000009</v>
      </c>
      <c r="DJ77" s="104">
        <v>80302.519999999975</v>
      </c>
      <c r="DK77" s="105"/>
      <c r="DL77" s="105">
        <v>0</v>
      </c>
      <c r="DM77" s="105">
        <v>0</v>
      </c>
      <c r="DN77" s="105">
        <v>0</v>
      </c>
      <c r="DO77" s="105">
        <v>0</v>
      </c>
      <c r="DP77" s="105">
        <v>0</v>
      </c>
      <c r="DQ77" s="105">
        <v>0</v>
      </c>
      <c r="DR77" s="105">
        <v>0</v>
      </c>
      <c r="DS77" s="105">
        <v>0</v>
      </c>
      <c r="DT77" s="105">
        <v>0</v>
      </c>
      <c r="DU77" s="106">
        <v>0</v>
      </c>
    </row>
    <row r="78" spans="3:125">
      <c r="D78" s="74">
        <v>4132</v>
      </c>
      <c r="E78" s="78" t="s">
        <v>160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41666.67</v>
      </c>
      <c r="CM78" s="105">
        <v>44224.53</v>
      </c>
      <c r="CN78" s="105">
        <v>48596.060000000005</v>
      </c>
      <c r="CO78" s="105">
        <v>55256.95</v>
      </c>
      <c r="CP78" s="105">
        <v>51808.34</v>
      </c>
      <c r="CQ78" s="105">
        <v>51299.899999999994</v>
      </c>
      <c r="CR78" s="105">
        <v>13018.39</v>
      </c>
      <c r="CS78" s="105">
        <v>90371.86</v>
      </c>
      <c r="CT78" s="105">
        <v>51900.630000000012</v>
      </c>
      <c r="CU78" s="105">
        <v>51161.91</v>
      </c>
      <c r="CV78" s="105">
        <v>43639.68</v>
      </c>
      <c r="CW78" s="106">
        <v>112935.21000000005</v>
      </c>
      <c r="CX78" s="104">
        <v>906.51</v>
      </c>
      <c r="CY78" s="105">
        <v>99288.55</v>
      </c>
      <c r="CZ78" s="105">
        <v>60220.399999999994</v>
      </c>
      <c r="DA78" s="105">
        <v>59557.75</v>
      </c>
      <c r="DB78" s="105">
        <v>53401.990000000005</v>
      </c>
      <c r="DC78" s="105">
        <v>57527.649999999994</v>
      </c>
      <c r="DD78" s="105">
        <v>58139.169999999984</v>
      </c>
      <c r="DE78" s="105">
        <v>75117.91</v>
      </c>
      <c r="DF78" s="105">
        <v>60518.11</v>
      </c>
      <c r="DG78" s="105">
        <v>56298.99000000002</v>
      </c>
      <c r="DH78" s="105">
        <v>57434.280000000006</v>
      </c>
      <c r="DI78" s="106">
        <v>95845.599999999991</v>
      </c>
      <c r="DJ78" s="104">
        <v>18278.789999999997</v>
      </c>
      <c r="DK78" s="105"/>
      <c r="DL78" s="105">
        <v>0</v>
      </c>
      <c r="DM78" s="105">
        <v>0</v>
      </c>
      <c r="DN78" s="105">
        <v>0</v>
      </c>
      <c r="DO78" s="105">
        <v>0</v>
      </c>
      <c r="DP78" s="105">
        <v>0</v>
      </c>
      <c r="DQ78" s="105">
        <v>0</v>
      </c>
      <c r="DR78" s="105">
        <v>0</v>
      </c>
      <c r="DS78" s="105">
        <v>0</v>
      </c>
      <c r="DT78" s="105">
        <v>0</v>
      </c>
      <c r="DU78" s="106">
        <v>0</v>
      </c>
    </row>
    <row r="79" spans="3:125">
      <c r="D79" s="74">
        <v>4133</v>
      </c>
      <c r="E79" s="78" t="s">
        <v>162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106191.58999999998</v>
      </c>
      <c r="CM79" s="105">
        <v>228987.16</v>
      </c>
      <c r="CN79" s="105">
        <v>666204.63000000012</v>
      </c>
      <c r="CO79" s="105">
        <v>395023.24999999988</v>
      </c>
      <c r="CP79" s="105">
        <v>374579.87999999989</v>
      </c>
      <c r="CQ79" s="105">
        <v>417230.24000000046</v>
      </c>
      <c r="CR79" s="105">
        <v>493891.35999999993</v>
      </c>
      <c r="CS79" s="105">
        <v>347483.81999999995</v>
      </c>
      <c r="CT79" s="105">
        <v>376318.65</v>
      </c>
      <c r="CU79" s="105">
        <v>337698.44000000018</v>
      </c>
      <c r="CV79" s="105">
        <v>457140.49</v>
      </c>
      <c r="CW79" s="106">
        <v>1167231.1400000004</v>
      </c>
      <c r="CX79" s="104">
        <v>221647.15999999989</v>
      </c>
      <c r="CY79" s="105">
        <v>329176.18000000017</v>
      </c>
      <c r="CZ79" s="105">
        <v>519016.97999999986</v>
      </c>
      <c r="DA79" s="105">
        <v>322821.71999999962</v>
      </c>
      <c r="DB79" s="105">
        <v>481206.3499999998</v>
      </c>
      <c r="DC79" s="105">
        <v>539972.26</v>
      </c>
      <c r="DD79" s="105">
        <v>279025.43</v>
      </c>
      <c r="DE79" s="105">
        <v>372881.23999999993</v>
      </c>
      <c r="DF79" s="105">
        <v>433431.72000000009</v>
      </c>
      <c r="DG79" s="105">
        <v>615374.76</v>
      </c>
      <c r="DH79" s="105">
        <v>425428.86999999988</v>
      </c>
      <c r="DI79" s="106">
        <v>672597.6600000005</v>
      </c>
      <c r="DJ79" s="104">
        <v>52082.229999999974</v>
      </c>
      <c r="DK79" s="105"/>
      <c r="DL79" s="105">
        <v>0</v>
      </c>
      <c r="DM79" s="105">
        <v>0</v>
      </c>
      <c r="DN79" s="105">
        <v>0</v>
      </c>
      <c r="DO79" s="105">
        <v>0</v>
      </c>
      <c r="DP79" s="105">
        <v>0</v>
      </c>
      <c r="DQ79" s="105">
        <v>0</v>
      </c>
      <c r="DR79" s="105">
        <v>0</v>
      </c>
      <c r="DS79" s="105">
        <v>0</v>
      </c>
      <c r="DT79" s="105">
        <v>0</v>
      </c>
      <c r="DU79" s="106">
        <v>0</v>
      </c>
    </row>
    <row r="80" spans="3:125">
      <c r="D80" s="74">
        <v>4134</v>
      </c>
      <c r="E80" s="78" t="s">
        <v>164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367796.15</v>
      </c>
      <c r="CM80" s="105">
        <v>932864.90000000026</v>
      </c>
      <c r="CN80" s="105">
        <v>470950.32</v>
      </c>
      <c r="CO80" s="105">
        <v>332090.72000000015</v>
      </c>
      <c r="CP80" s="105">
        <v>621423.91</v>
      </c>
      <c r="CQ80" s="105">
        <v>595192.07999999996</v>
      </c>
      <c r="CR80" s="105">
        <v>406352.31999999995</v>
      </c>
      <c r="CS80" s="105">
        <v>125974.06000000001</v>
      </c>
      <c r="CT80" s="105">
        <v>457964.40000000014</v>
      </c>
      <c r="CU80" s="105">
        <v>350811.00999999978</v>
      </c>
      <c r="CV80" s="105">
        <v>991316.97000000044</v>
      </c>
      <c r="CW80" s="106">
        <v>1177899.8700000003</v>
      </c>
      <c r="CX80" s="104">
        <v>285542.79000000004</v>
      </c>
      <c r="CY80" s="105">
        <v>238238.80000000019</v>
      </c>
      <c r="CZ80" s="105">
        <v>701843.73999999987</v>
      </c>
      <c r="DA80" s="105">
        <v>292768.44000000018</v>
      </c>
      <c r="DB80" s="105">
        <v>524744.2300000001</v>
      </c>
      <c r="DC80" s="105">
        <v>783503.76000000047</v>
      </c>
      <c r="DD80" s="105">
        <v>435800.35000000003</v>
      </c>
      <c r="DE80" s="105">
        <v>581410.33999999973</v>
      </c>
      <c r="DF80" s="105">
        <v>361900.25999999983</v>
      </c>
      <c r="DG80" s="105">
        <v>294486.82</v>
      </c>
      <c r="DH80" s="105">
        <v>701248.41</v>
      </c>
      <c r="DI80" s="106">
        <v>2160316.1400000011</v>
      </c>
      <c r="DJ80" s="104">
        <v>279982.03000000003</v>
      </c>
      <c r="DK80" s="105"/>
      <c r="DL80" s="105">
        <v>0</v>
      </c>
      <c r="DM80" s="105">
        <v>0</v>
      </c>
      <c r="DN80" s="105">
        <v>0</v>
      </c>
      <c r="DO80" s="105">
        <v>0</v>
      </c>
      <c r="DP80" s="105">
        <v>0</v>
      </c>
      <c r="DQ80" s="105">
        <v>0</v>
      </c>
      <c r="DR80" s="105">
        <v>0</v>
      </c>
      <c r="DS80" s="105">
        <v>0</v>
      </c>
      <c r="DT80" s="105">
        <v>0</v>
      </c>
      <c r="DU80" s="106">
        <v>0</v>
      </c>
    </row>
    <row r="81" spans="3:125">
      <c r="D81" s="74">
        <v>4135</v>
      </c>
      <c r="E81" s="78" t="s">
        <v>166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1163543.3099999998</v>
      </c>
      <c r="CM81" s="105">
        <v>865689.28000000026</v>
      </c>
      <c r="CN81" s="105">
        <v>895799.42999999993</v>
      </c>
      <c r="CO81" s="105">
        <v>804381.19999999972</v>
      </c>
      <c r="CP81" s="105">
        <v>203947.03999999998</v>
      </c>
      <c r="CQ81" s="105">
        <v>328653.30000000016</v>
      </c>
      <c r="CR81" s="105">
        <v>199470.56000000006</v>
      </c>
      <c r="CS81" s="105">
        <v>1164473.2100000002</v>
      </c>
      <c r="CT81" s="105">
        <v>348914.34999999986</v>
      </c>
      <c r="CU81" s="105">
        <v>1081890.6200000001</v>
      </c>
      <c r="CV81" s="105">
        <v>522237.20000000036</v>
      </c>
      <c r="CW81" s="106">
        <v>2135320.3400000003</v>
      </c>
      <c r="CX81" s="104">
        <v>955013.0299999998</v>
      </c>
      <c r="CY81" s="105">
        <v>848267.85999999975</v>
      </c>
      <c r="CZ81" s="105">
        <v>707904.35000000009</v>
      </c>
      <c r="DA81" s="105">
        <v>640417.37999999966</v>
      </c>
      <c r="DB81" s="105">
        <v>339156.82000000012</v>
      </c>
      <c r="DC81" s="105">
        <v>1120597.28</v>
      </c>
      <c r="DD81" s="105">
        <v>603460.94000000041</v>
      </c>
      <c r="DE81" s="105">
        <v>530769.71000000008</v>
      </c>
      <c r="DF81" s="105">
        <v>725900.94000000018</v>
      </c>
      <c r="DG81" s="105">
        <v>549665.46999999986</v>
      </c>
      <c r="DH81" s="105">
        <v>1057921.96</v>
      </c>
      <c r="DI81" s="106">
        <v>2635828.9700000002</v>
      </c>
      <c r="DJ81" s="104">
        <v>210631.15000000002</v>
      </c>
      <c r="DK81" s="105"/>
      <c r="DL81" s="105">
        <v>0</v>
      </c>
      <c r="DM81" s="105">
        <v>0</v>
      </c>
      <c r="DN81" s="105">
        <v>0</v>
      </c>
      <c r="DO81" s="105">
        <v>0</v>
      </c>
      <c r="DP81" s="105">
        <v>0</v>
      </c>
      <c r="DQ81" s="105">
        <v>0</v>
      </c>
      <c r="DR81" s="105">
        <v>0</v>
      </c>
      <c r="DS81" s="105">
        <v>0</v>
      </c>
      <c r="DT81" s="105">
        <v>0</v>
      </c>
      <c r="DU81" s="106">
        <v>0</v>
      </c>
    </row>
    <row r="82" spans="3:125">
      <c r="D82" s="74">
        <v>4139</v>
      </c>
      <c r="E82" s="78" t="s">
        <v>168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0</v>
      </c>
      <c r="CM82" s="105">
        <v>0</v>
      </c>
      <c r="CN82" s="105">
        <v>0</v>
      </c>
      <c r="CO82" s="105">
        <v>0</v>
      </c>
      <c r="CP82" s="105">
        <v>0</v>
      </c>
      <c r="CQ82" s="105">
        <v>0</v>
      </c>
      <c r="CR82" s="105">
        <v>0</v>
      </c>
      <c r="CS82" s="105">
        <v>0</v>
      </c>
      <c r="CT82" s="105">
        <v>0</v>
      </c>
      <c r="CU82" s="105">
        <v>0</v>
      </c>
      <c r="CV82" s="105">
        <v>0</v>
      </c>
      <c r="CW82" s="106">
        <v>0</v>
      </c>
      <c r="CX82" s="104">
        <v>0</v>
      </c>
      <c r="CY82" s="105">
        <v>14427.53</v>
      </c>
      <c r="CZ82" s="105">
        <v>7766.49</v>
      </c>
      <c r="DA82" s="105">
        <v>2356.35</v>
      </c>
      <c r="DB82" s="105">
        <v>0</v>
      </c>
      <c r="DC82" s="105">
        <v>2567.5899999999997</v>
      </c>
      <c r="DD82" s="105">
        <v>1379.9800000000002</v>
      </c>
      <c r="DE82" s="105">
        <v>2740.32</v>
      </c>
      <c r="DF82" s="105">
        <v>1753.06</v>
      </c>
      <c r="DG82" s="105">
        <v>1484.6</v>
      </c>
      <c r="DH82" s="105">
        <v>13938.590000000002</v>
      </c>
      <c r="DI82" s="106">
        <v>33954.239999999998</v>
      </c>
      <c r="DJ82" s="104">
        <v>166.67</v>
      </c>
      <c r="DK82" s="105"/>
      <c r="DL82" s="105">
        <v>0</v>
      </c>
      <c r="DM82" s="105">
        <v>0</v>
      </c>
      <c r="DN82" s="105">
        <v>0</v>
      </c>
      <c r="DO82" s="105">
        <v>0</v>
      </c>
      <c r="DP82" s="105">
        <v>0</v>
      </c>
      <c r="DQ82" s="105">
        <v>0</v>
      </c>
      <c r="DR82" s="105">
        <v>0</v>
      </c>
      <c r="DS82" s="105">
        <v>0</v>
      </c>
      <c r="DT82" s="105">
        <v>0</v>
      </c>
      <c r="DU82" s="106">
        <v>0</v>
      </c>
    </row>
    <row r="83" spans="3:125">
      <c r="C83" s="74">
        <v>414</v>
      </c>
      <c r="D83" s="74">
        <v>414</v>
      </c>
      <c r="E83" s="78" t="s">
        <v>170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1344848.0100000005</v>
      </c>
      <c r="CM83" s="105">
        <v>3095515.3200000022</v>
      </c>
      <c r="CN83" s="105">
        <v>2997100.3900000025</v>
      </c>
      <c r="CO83" s="105">
        <v>4519384.7399999993</v>
      </c>
      <c r="CP83" s="105">
        <v>2812296.3000000012</v>
      </c>
      <c r="CQ83" s="105">
        <v>3053712.3000000021</v>
      </c>
      <c r="CR83" s="105">
        <v>4454753.2700000042</v>
      </c>
      <c r="CS83" s="105">
        <v>3481453.1100000064</v>
      </c>
      <c r="CT83" s="105">
        <v>4104785.9800000018</v>
      </c>
      <c r="CU83" s="105">
        <v>5063438.4500000039</v>
      </c>
      <c r="CV83" s="105">
        <v>2900734.9700000016</v>
      </c>
      <c r="CW83" s="106">
        <v>9675540.9999999739</v>
      </c>
      <c r="CX83" s="104">
        <v>1469717.6599999995</v>
      </c>
      <c r="CY83" s="105">
        <v>2666787.4400000018</v>
      </c>
      <c r="CZ83" s="105">
        <v>4045459.9400000055</v>
      </c>
      <c r="DA83" s="105">
        <v>3646674.5000000028</v>
      </c>
      <c r="DB83" s="105">
        <v>4539346.7700000033</v>
      </c>
      <c r="DC83" s="105">
        <v>3875089.3900000062</v>
      </c>
      <c r="DD83" s="105">
        <v>4316636.1600000039</v>
      </c>
      <c r="DE83" s="105">
        <v>4147376.0900000054</v>
      </c>
      <c r="DF83" s="105">
        <v>3358091.4400000013</v>
      </c>
      <c r="DG83" s="105">
        <v>6691301.8300000075</v>
      </c>
      <c r="DH83" s="105">
        <v>3749089.27</v>
      </c>
      <c r="DI83" s="106">
        <v>9401300.1599999405</v>
      </c>
      <c r="DJ83" s="104">
        <v>1667242.58</v>
      </c>
      <c r="DK83" s="105"/>
      <c r="DL83" s="105">
        <v>0</v>
      </c>
      <c r="DM83" s="105">
        <v>0</v>
      </c>
      <c r="DN83" s="105">
        <v>0</v>
      </c>
      <c r="DO83" s="105">
        <v>0</v>
      </c>
      <c r="DP83" s="105">
        <v>0</v>
      </c>
      <c r="DQ83" s="105">
        <v>0</v>
      </c>
      <c r="DR83" s="105">
        <v>0</v>
      </c>
      <c r="DS83" s="105">
        <v>0</v>
      </c>
      <c r="DT83" s="105">
        <v>0</v>
      </c>
      <c r="DU83" s="106">
        <v>0</v>
      </c>
    </row>
    <row r="84" spans="3:125">
      <c r="D84" s="74">
        <v>4141</v>
      </c>
      <c r="E84" s="78" t="s">
        <v>172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226503.46000000005</v>
      </c>
      <c r="CM84" s="105">
        <v>398506.28000000009</v>
      </c>
      <c r="CN84" s="105">
        <v>347888.30000000005</v>
      </c>
      <c r="CO84" s="105">
        <v>482538.72999999992</v>
      </c>
      <c r="CP84" s="105">
        <v>434220.79999999987</v>
      </c>
      <c r="CQ84" s="105">
        <v>577179.18000000028</v>
      </c>
      <c r="CR84" s="105">
        <v>499353.83000000025</v>
      </c>
      <c r="CS84" s="105">
        <v>308512.45000000042</v>
      </c>
      <c r="CT84" s="105">
        <v>546623.92000000016</v>
      </c>
      <c r="CU84" s="105">
        <v>610230.16</v>
      </c>
      <c r="CV84" s="105">
        <v>474745.23000000004</v>
      </c>
      <c r="CW84" s="106">
        <v>725760.34999999986</v>
      </c>
      <c r="CX84" s="104">
        <v>289988.72000000003</v>
      </c>
      <c r="CY84" s="105">
        <v>435794.73</v>
      </c>
      <c r="CZ84" s="105">
        <v>525599.02000000048</v>
      </c>
      <c r="DA84" s="105">
        <v>365390.02999999997</v>
      </c>
      <c r="DB84" s="105">
        <v>507506.99000000017</v>
      </c>
      <c r="DC84" s="105">
        <v>616318.53000000049</v>
      </c>
      <c r="DD84" s="105">
        <v>551002.77999999956</v>
      </c>
      <c r="DE84" s="105">
        <v>356840.33999999997</v>
      </c>
      <c r="DF84" s="105">
        <v>551833.21999999951</v>
      </c>
      <c r="DG84" s="105">
        <v>740586.68000000098</v>
      </c>
      <c r="DH84" s="105">
        <v>560718.96000000031</v>
      </c>
      <c r="DI84" s="106">
        <v>723941.19000000111</v>
      </c>
      <c r="DJ84" s="104">
        <v>278611.90999999997</v>
      </c>
      <c r="DK84" s="105"/>
      <c r="DL84" s="105">
        <v>0</v>
      </c>
      <c r="DM84" s="105">
        <v>0</v>
      </c>
      <c r="DN84" s="105">
        <v>0</v>
      </c>
      <c r="DO84" s="105">
        <v>0</v>
      </c>
      <c r="DP84" s="105">
        <v>0</v>
      </c>
      <c r="DQ84" s="105">
        <v>0</v>
      </c>
      <c r="DR84" s="105">
        <v>0</v>
      </c>
      <c r="DS84" s="105">
        <v>0</v>
      </c>
      <c r="DT84" s="105">
        <v>0</v>
      </c>
      <c r="DU84" s="106">
        <v>0</v>
      </c>
    </row>
    <row r="85" spans="3:125">
      <c r="D85" s="74">
        <v>4142</v>
      </c>
      <c r="E85" s="78" t="s">
        <v>174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46247.10000000002</v>
      </c>
      <c r="CM85" s="105">
        <v>33679.420000000013</v>
      </c>
      <c r="CN85" s="105">
        <v>44630.640000000021</v>
      </c>
      <c r="CO85" s="105">
        <v>45134.449999999975</v>
      </c>
      <c r="CP85" s="105">
        <v>37348.049999999996</v>
      </c>
      <c r="CQ85" s="105">
        <v>31825.48000000001</v>
      </c>
      <c r="CR85" s="105">
        <v>76407.780000000042</v>
      </c>
      <c r="CS85" s="105">
        <v>45816.000000000007</v>
      </c>
      <c r="CT85" s="105">
        <v>52300.480000000003</v>
      </c>
      <c r="CU85" s="105">
        <v>49950.549999999996</v>
      </c>
      <c r="CV85" s="105">
        <v>67377.350000000006</v>
      </c>
      <c r="CW85" s="106">
        <v>186052.19000000003</v>
      </c>
      <c r="CX85" s="104">
        <v>20398.920000000006</v>
      </c>
      <c r="CY85" s="105">
        <v>28325.639999999978</v>
      </c>
      <c r="CZ85" s="105">
        <v>58456.899999999972</v>
      </c>
      <c r="DA85" s="105">
        <v>21680.629999999997</v>
      </c>
      <c r="DB85" s="105">
        <v>34546.55999999999</v>
      </c>
      <c r="DC85" s="105">
        <v>73651.659999999989</v>
      </c>
      <c r="DD85" s="105">
        <v>39053.009999999995</v>
      </c>
      <c r="DE85" s="105">
        <v>27813.960000000003</v>
      </c>
      <c r="DF85" s="105">
        <v>55514.319999999963</v>
      </c>
      <c r="DG85" s="105">
        <v>44428.660000000011</v>
      </c>
      <c r="DH85" s="105">
        <v>39851.319999999992</v>
      </c>
      <c r="DI85" s="106">
        <v>232619.35999999996</v>
      </c>
      <c r="DJ85" s="104">
        <v>13844.959999999997</v>
      </c>
      <c r="DK85" s="105"/>
      <c r="DL85" s="105">
        <v>0</v>
      </c>
      <c r="DM85" s="105">
        <v>0</v>
      </c>
      <c r="DN85" s="105">
        <v>0</v>
      </c>
      <c r="DO85" s="105">
        <v>0</v>
      </c>
      <c r="DP85" s="105">
        <v>0</v>
      </c>
      <c r="DQ85" s="105">
        <v>0</v>
      </c>
      <c r="DR85" s="105">
        <v>0</v>
      </c>
      <c r="DS85" s="105">
        <v>0</v>
      </c>
      <c r="DT85" s="105">
        <v>0</v>
      </c>
      <c r="DU85" s="106">
        <v>0</v>
      </c>
    </row>
    <row r="86" spans="3:125">
      <c r="D86" s="74">
        <v>4143</v>
      </c>
      <c r="E86" s="78" t="s">
        <v>176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108423.51999999996</v>
      </c>
      <c r="CM86" s="105">
        <v>434351.04999999987</v>
      </c>
      <c r="CN86" s="105">
        <v>511934.51000000077</v>
      </c>
      <c r="CO86" s="105">
        <v>488510.20000000013</v>
      </c>
      <c r="CP86" s="105">
        <v>440174.75999999972</v>
      </c>
      <c r="CQ86" s="105">
        <v>399462.03999999992</v>
      </c>
      <c r="CR86" s="105">
        <v>628497.15999999945</v>
      </c>
      <c r="CS86" s="105">
        <v>400543.24999999983</v>
      </c>
      <c r="CT86" s="105">
        <v>417515.24000000028</v>
      </c>
      <c r="CU86" s="105">
        <v>788512.48000000045</v>
      </c>
      <c r="CV86" s="105">
        <v>454890.08000000066</v>
      </c>
      <c r="CW86" s="106">
        <v>1203017.2800000003</v>
      </c>
      <c r="CX86" s="104">
        <v>246553.46000000008</v>
      </c>
      <c r="CY86" s="105">
        <v>283932.06000000006</v>
      </c>
      <c r="CZ86" s="105">
        <v>430895.02999999945</v>
      </c>
      <c r="DA86" s="105">
        <v>445887.7899999998</v>
      </c>
      <c r="DB86" s="105">
        <v>453879.39999999956</v>
      </c>
      <c r="DC86" s="105">
        <v>395264.77000000054</v>
      </c>
      <c r="DD86" s="105">
        <v>309774.35000000009</v>
      </c>
      <c r="DE86" s="105">
        <v>284282.76000000036</v>
      </c>
      <c r="DF86" s="105">
        <v>734835.1399999999</v>
      </c>
      <c r="DG86" s="105">
        <v>1011085.2999999989</v>
      </c>
      <c r="DH86" s="105">
        <v>579789.38000000012</v>
      </c>
      <c r="DI86" s="106">
        <v>944444.49000000046</v>
      </c>
      <c r="DJ86" s="104">
        <v>187979.47999999978</v>
      </c>
      <c r="DK86" s="105"/>
      <c r="DL86" s="105">
        <v>0</v>
      </c>
      <c r="DM86" s="105">
        <v>0</v>
      </c>
      <c r="DN86" s="105">
        <v>0</v>
      </c>
      <c r="DO86" s="105">
        <v>0</v>
      </c>
      <c r="DP86" s="105">
        <v>0</v>
      </c>
      <c r="DQ86" s="105">
        <v>0</v>
      </c>
      <c r="DR86" s="105">
        <v>0</v>
      </c>
      <c r="DS86" s="105">
        <v>0</v>
      </c>
      <c r="DT86" s="105">
        <v>0</v>
      </c>
      <c r="DU86" s="106">
        <v>0</v>
      </c>
    </row>
    <row r="87" spans="3:125">
      <c r="D87" s="74">
        <v>4144</v>
      </c>
      <c r="E87" s="78" t="s">
        <v>178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211397.70000000013</v>
      </c>
      <c r="CM87" s="105">
        <v>139735.81000000006</v>
      </c>
      <c r="CN87" s="105">
        <v>258231.0100000001</v>
      </c>
      <c r="CO87" s="105">
        <v>803722.28</v>
      </c>
      <c r="CP87" s="105">
        <v>180118.94000000006</v>
      </c>
      <c r="CQ87" s="105">
        <v>168900.85</v>
      </c>
      <c r="CR87" s="105">
        <v>412448.97000000003</v>
      </c>
      <c r="CS87" s="105">
        <v>432834.22999999975</v>
      </c>
      <c r="CT87" s="105">
        <v>387566.27000000008</v>
      </c>
      <c r="CU87" s="105">
        <v>223074.4200000001</v>
      </c>
      <c r="CV87" s="105">
        <v>141807.76999999999</v>
      </c>
      <c r="CW87" s="106">
        <v>464433.3600000001</v>
      </c>
      <c r="CX87" s="104">
        <v>208237.35999999975</v>
      </c>
      <c r="CY87" s="105">
        <v>107663.48</v>
      </c>
      <c r="CZ87" s="105">
        <v>305661.9699999998</v>
      </c>
      <c r="DA87" s="105">
        <v>413829.33999999979</v>
      </c>
      <c r="DB87" s="105">
        <v>1498566.5500000014</v>
      </c>
      <c r="DC87" s="105">
        <v>578680.51000000024</v>
      </c>
      <c r="DD87" s="105">
        <v>318164.44999999995</v>
      </c>
      <c r="DE87" s="105">
        <v>160494.91000000009</v>
      </c>
      <c r="DF87" s="105">
        <v>287210.83999999979</v>
      </c>
      <c r="DG87" s="105">
        <v>216329.30999999971</v>
      </c>
      <c r="DH87" s="105">
        <v>200931.17999999993</v>
      </c>
      <c r="DI87" s="106">
        <v>332903.43999999977</v>
      </c>
      <c r="DJ87" s="104">
        <v>575332.56000000006</v>
      </c>
      <c r="DK87" s="105"/>
      <c r="DL87" s="105">
        <v>0</v>
      </c>
      <c r="DM87" s="105">
        <v>0</v>
      </c>
      <c r="DN87" s="105">
        <v>0</v>
      </c>
      <c r="DO87" s="105">
        <v>0</v>
      </c>
      <c r="DP87" s="105">
        <v>0</v>
      </c>
      <c r="DQ87" s="105">
        <v>0</v>
      </c>
      <c r="DR87" s="105">
        <v>0</v>
      </c>
      <c r="DS87" s="105">
        <v>0</v>
      </c>
      <c r="DT87" s="105">
        <v>0</v>
      </c>
      <c r="DU87" s="106">
        <v>0</v>
      </c>
    </row>
    <row r="88" spans="3:125">
      <c r="D88" s="74">
        <v>4145</v>
      </c>
      <c r="E88" s="78" t="s">
        <v>180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4112.79</v>
      </c>
      <c r="CM88" s="105">
        <v>33289.14</v>
      </c>
      <c r="CN88" s="105">
        <v>58328.62</v>
      </c>
      <c r="CO88" s="105">
        <v>88032.74000000002</v>
      </c>
      <c r="CP88" s="105">
        <v>88161.300000000017</v>
      </c>
      <c r="CQ88" s="105">
        <v>84099.11</v>
      </c>
      <c r="CR88" s="105">
        <v>66646.719999999987</v>
      </c>
      <c r="CS88" s="105">
        <v>30573.73</v>
      </c>
      <c r="CT88" s="105">
        <v>163148.0799999999</v>
      </c>
      <c r="CU88" s="105">
        <v>103825.34000000001</v>
      </c>
      <c r="CV88" s="105">
        <v>89477.15</v>
      </c>
      <c r="CW88" s="106">
        <v>256196.28999999998</v>
      </c>
      <c r="CX88" s="104">
        <v>4423.3999999999996</v>
      </c>
      <c r="CY88" s="105">
        <v>17957</v>
      </c>
      <c r="CZ88" s="105">
        <v>68493.490000000005</v>
      </c>
      <c r="DA88" s="105">
        <v>71647.73</v>
      </c>
      <c r="DB88" s="105">
        <v>143270.09</v>
      </c>
      <c r="DC88" s="105">
        <v>7074.1200000000008</v>
      </c>
      <c r="DD88" s="105">
        <v>64153.799999999988</v>
      </c>
      <c r="DE88" s="105">
        <v>126308.92000000001</v>
      </c>
      <c r="DF88" s="105">
        <v>7279.34</v>
      </c>
      <c r="DG88" s="105">
        <v>179193.19999999992</v>
      </c>
      <c r="DH88" s="105">
        <v>21275.7</v>
      </c>
      <c r="DI88" s="106">
        <v>238702.38</v>
      </c>
      <c r="DJ88" s="104">
        <v>2327.3399999999997</v>
      </c>
      <c r="DK88" s="105"/>
      <c r="DL88" s="105">
        <v>0</v>
      </c>
      <c r="DM88" s="105">
        <v>0</v>
      </c>
      <c r="DN88" s="105">
        <v>0</v>
      </c>
      <c r="DO88" s="105">
        <v>0</v>
      </c>
      <c r="DP88" s="105">
        <v>0</v>
      </c>
      <c r="DQ88" s="105">
        <v>0</v>
      </c>
      <c r="DR88" s="105">
        <v>0</v>
      </c>
      <c r="DS88" s="105">
        <v>0</v>
      </c>
      <c r="DT88" s="105">
        <v>0</v>
      </c>
      <c r="DU88" s="106">
        <v>0</v>
      </c>
    </row>
    <row r="89" spans="3:125">
      <c r="D89" s="74">
        <v>4146</v>
      </c>
      <c r="E89" s="78" t="s">
        <v>182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19164.340000000011</v>
      </c>
      <c r="CM89" s="105">
        <v>76479.920000000042</v>
      </c>
      <c r="CN89" s="105">
        <v>174865.26000000056</v>
      </c>
      <c r="CO89" s="105">
        <v>86185.309999999808</v>
      </c>
      <c r="CP89" s="105">
        <v>70042.270000000062</v>
      </c>
      <c r="CQ89" s="105">
        <v>62793.540000000299</v>
      </c>
      <c r="CR89" s="105">
        <v>85215.149999999732</v>
      </c>
      <c r="CS89" s="105">
        <v>29267.81</v>
      </c>
      <c r="CT89" s="105">
        <v>163460.76000000027</v>
      </c>
      <c r="CU89" s="105">
        <v>81544.769999999917</v>
      </c>
      <c r="CV89" s="105">
        <v>165439.28999999989</v>
      </c>
      <c r="CW89" s="106">
        <v>185721.0700000003</v>
      </c>
      <c r="CX89" s="104">
        <v>17712.440000000002</v>
      </c>
      <c r="CY89" s="105">
        <v>35027.070000000007</v>
      </c>
      <c r="CZ89" s="105">
        <v>211562.27</v>
      </c>
      <c r="DA89" s="105">
        <v>113779.95</v>
      </c>
      <c r="DB89" s="105">
        <v>115307.38</v>
      </c>
      <c r="DC89" s="105">
        <v>98180.98000000001</v>
      </c>
      <c r="DD89" s="105">
        <v>188021.37</v>
      </c>
      <c r="DE89" s="105">
        <v>59420.59</v>
      </c>
      <c r="DF89" s="105">
        <v>118699.10999999999</v>
      </c>
      <c r="DG89" s="105">
        <v>390170.25999999995</v>
      </c>
      <c r="DH89" s="105">
        <v>76264.149999999951</v>
      </c>
      <c r="DI89" s="106">
        <v>237322.82000000018</v>
      </c>
      <c r="DJ89" s="104">
        <v>26550.260000000002</v>
      </c>
      <c r="DK89" s="105"/>
      <c r="DL89" s="105">
        <v>0</v>
      </c>
      <c r="DM89" s="105">
        <v>0</v>
      </c>
      <c r="DN89" s="105">
        <v>0</v>
      </c>
      <c r="DO89" s="105">
        <v>0</v>
      </c>
      <c r="DP89" s="105">
        <v>0</v>
      </c>
      <c r="DQ89" s="105">
        <v>0</v>
      </c>
      <c r="DR89" s="105">
        <v>0</v>
      </c>
      <c r="DS89" s="105">
        <v>0</v>
      </c>
      <c r="DT89" s="105">
        <v>0</v>
      </c>
      <c r="DU89" s="106">
        <v>0</v>
      </c>
    </row>
    <row r="90" spans="3:125">
      <c r="D90" s="74">
        <v>4147</v>
      </c>
      <c r="E90" s="78" t="s">
        <v>184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575542.00000000035</v>
      </c>
      <c r="CM90" s="105">
        <v>1569357.430000002</v>
      </c>
      <c r="CN90" s="105">
        <v>965269.03000000108</v>
      </c>
      <c r="CO90" s="105">
        <v>1958614.35</v>
      </c>
      <c r="CP90" s="105">
        <v>1144959.3800000013</v>
      </c>
      <c r="CQ90" s="105">
        <v>1217090.4000000015</v>
      </c>
      <c r="CR90" s="105">
        <v>1990417.9600000046</v>
      </c>
      <c r="CS90" s="105">
        <v>1689489.1800000062</v>
      </c>
      <c r="CT90" s="105">
        <v>1488943.2700000009</v>
      </c>
      <c r="CU90" s="105">
        <v>2219343.7900000028</v>
      </c>
      <c r="CV90" s="105">
        <v>1087658.1300000006</v>
      </c>
      <c r="CW90" s="106">
        <v>5123340.8499999736</v>
      </c>
      <c r="CX90" s="104">
        <v>477874.8699999997</v>
      </c>
      <c r="CY90" s="105">
        <v>1310675.5000000019</v>
      </c>
      <c r="CZ90" s="105">
        <v>1493359.5800000059</v>
      </c>
      <c r="DA90" s="105">
        <v>1959634.3100000035</v>
      </c>
      <c r="DB90" s="105">
        <v>1373302.9900000023</v>
      </c>
      <c r="DC90" s="105">
        <v>1494432.4300000053</v>
      </c>
      <c r="DD90" s="105">
        <v>2078673.8900000043</v>
      </c>
      <c r="DE90" s="105">
        <v>2402537.6600000057</v>
      </c>
      <c r="DF90" s="105">
        <v>1024608.5900000025</v>
      </c>
      <c r="DG90" s="105">
        <v>2752578.7500000079</v>
      </c>
      <c r="DH90" s="105">
        <v>1697787.8700000003</v>
      </c>
      <c r="DI90" s="106">
        <v>4954832.4499999378</v>
      </c>
      <c r="DJ90" s="104">
        <v>283026.37</v>
      </c>
      <c r="DK90" s="105"/>
      <c r="DL90" s="105">
        <v>0</v>
      </c>
      <c r="DM90" s="105">
        <v>0</v>
      </c>
      <c r="DN90" s="105">
        <v>0</v>
      </c>
      <c r="DO90" s="105">
        <v>0</v>
      </c>
      <c r="DP90" s="105">
        <v>0</v>
      </c>
      <c r="DQ90" s="105">
        <v>0</v>
      </c>
      <c r="DR90" s="105">
        <v>0</v>
      </c>
      <c r="DS90" s="105">
        <v>0</v>
      </c>
      <c r="DT90" s="105">
        <v>0</v>
      </c>
      <c r="DU90" s="106">
        <v>0</v>
      </c>
    </row>
    <row r="91" spans="3:125">
      <c r="D91" s="74">
        <v>4148</v>
      </c>
      <c r="E91" s="78" t="s">
        <v>186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23608.660000000003</v>
      </c>
      <c r="CM91" s="105">
        <v>68994.710000000006</v>
      </c>
      <c r="CN91" s="105">
        <v>56507.05</v>
      </c>
      <c r="CO91" s="105">
        <v>118610.68999999999</v>
      </c>
      <c r="CP91" s="105">
        <v>64395.270000000004</v>
      </c>
      <c r="CQ91" s="105">
        <v>38849.080000000009</v>
      </c>
      <c r="CR91" s="105">
        <v>65830.870000000068</v>
      </c>
      <c r="CS91" s="105">
        <v>20381.910000000011</v>
      </c>
      <c r="CT91" s="105">
        <v>69137.900000000038</v>
      </c>
      <c r="CU91" s="105">
        <v>61167.240000000049</v>
      </c>
      <c r="CV91" s="105">
        <v>60878.409999999996</v>
      </c>
      <c r="CW91" s="106">
        <v>175526.28999999992</v>
      </c>
      <c r="CX91" s="104">
        <v>36341.520000000011</v>
      </c>
      <c r="CY91" s="105">
        <v>52736.150000000009</v>
      </c>
      <c r="CZ91" s="105">
        <v>104754.58000000003</v>
      </c>
      <c r="DA91" s="105">
        <v>39692.649999999987</v>
      </c>
      <c r="DB91" s="105">
        <v>42558.040000000008</v>
      </c>
      <c r="DC91" s="105">
        <v>112758.09000000001</v>
      </c>
      <c r="DD91" s="105">
        <v>80510.150000000009</v>
      </c>
      <c r="DE91" s="105">
        <v>32205.96</v>
      </c>
      <c r="DF91" s="105">
        <v>128650.67999999991</v>
      </c>
      <c r="DG91" s="105">
        <v>74044.49000000002</v>
      </c>
      <c r="DH91" s="105">
        <v>68947.929999999993</v>
      </c>
      <c r="DI91" s="106">
        <v>215067.01999999967</v>
      </c>
      <c r="DJ91" s="104">
        <v>22800.330000000005</v>
      </c>
      <c r="DK91" s="105"/>
      <c r="DL91" s="105">
        <v>0</v>
      </c>
      <c r="DM91" s="105">
        <v>0</v>
      </c>
      <c r="DN91" s="105">
        <v>0</v>
      </c>
      <c r="DO91" s="105">
        <v>0</v>
      </c>
      <c r="DP91" s="105">
        <v>0</v>
      </c>
      <c r="DQ91" s="105">
        <v>0</v>
      </c>
      <c r="DR91" s="105">
        <v>0</v>
      </c>
      <c r="DS91" s="105">
        <v>0</v>
      </c>
      <c r="DT91" s="105">
        <v>0</v>
      </c>
      <c r="DU91" s="106">
        <v>0</v>
      </c>
    </row>
    <row r="92" spans="3:125">
      <c r="D92" s="74">
        <v>4149</v>
      </c>
      <c r="E92" s="78" t="s">
        <v>188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129848.44</v>
      </c>
      <c r="CM92" s="105">
        <v>341121.55999999994</v>
      </c>
      <c r="CN92" s="105">
        <v>579445.97</v>
      </c>
      <c r="CO92" s="105">
        <v>448035.98999999947</v>
      </c>
      <c r="CP92" s="105">
        <v>352875.53000000009</v>
      </c>
      <c r="CQ92" s="105">
        <v>473512.61999999959</v>
      </c>
      <c r="CR92" s="105">
        <v>629934.83000000031</v>
      </c>
      <c r="CS92" s="105">
        <v>524034.55000000016</v>
      </c>
      <c r="CT92" s="105">
        <v>816090.06000000052</v>
      </c>
      <c r="CU92" s="105">
        <v>925789.70000000019</v>
      </c>
      <c r="CV92" s="105">
        <v>358461.56000000029</v>
      </c>
      <c r="CW92" s="106">
        <v>1355493.3199999989</v>
      </c>
      <c r="CX92" s="104">
        <v>168186.97000000006</v>
      </c>
      <c r="CY92" s="105">
        <v>394675.81000000023</v>
      </c>
      <c r="CZ92" s="105">
        <v>846677.10000000009</v>
      </c>
      <c r="DA92" s="105">
        <v>215132.06999999992</v>
      </c>
      <c r="DB92" s="105">
        <v>370408.77000000025</v>
      </c>
      <c r="DC92" s="105">
        <v>498728.29999999993</v>
      </c>
      <c r="DD92" s="105">
        <v>687282.35999999964</v>
      </c>
      <c r="DE92" s="105">
        <v>697470.98999999929</v>
      </c>
      <c r="DF92" s="105">
        <v>449460.19999999978</v>
      </c>
      <c r="DG92" s="105">
        <v>1282885.18</v>
      </c>
      <c r="DH92" s="105">
        <v>503522.77999999939</v>
      </c>
      <c r="DI92" s="106">
        <v>1521467.0100000009</v>
      </c>
      <c r="DJ92" s="104">
        <v>276769.37</v>
      </c>
      <c r="DK92" s="105"/>
      <c r="DL92" s="105">
        <v>0</v>
      </c>
      <c r="DM92" s="105">
        <v>0</v>
      </c>
      <c r="DN92" s="105">
        <v>0</v>
      </c>
      <c r="DO92" s="105">
        <v>0</v>
      </c>
      <c r="DP92" s="105">
        <v>0</v>
      </c>
      <c r="DQ92" s="105">
        <v>0</v>
      </c>
      <c r="DR92" s="105">
        <v>0</v>
      </c>
      <c r="DS92" s="105">
        <v>0</v>
      </c>
      <c r="DT92" s="105">
        <v>0</v>
      </c>
      <c r="DU92" s="106">
        <v>0</v>
      </c>
    </row>
    <row r="93" spans="3:125">
      <c r="C93" s="74">
        <v>415</v>
      </c>
      <c r="D93" s="74">
        <v>415</v>
      </c>
      <c r="E93" s="78" t="s">
        <v>190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39625.519999999997</v>
      </c>
      <c r="CM93" s="105">
        <v>746518.12</v>
      </c>
      <c r="CN93" s="105">
        <v>2188111.64</v>
      </c>
      <c r="CO93" s="105">
        <v>860738.31999999983</v>
      </c>
      <c r="CP93" s="105">
        <v>1045961.96</v>
      </c>
      <c r="CQ93" s="105">
        <v>1586588.0699999998</v>
      </c>
      <c r="CR93" s="105">
        <v>1708745.73</v>
      </c>
      <c r="CS93" s="105">
        <v>2046173.92</v>
      </c>
      <c r="CT93" s="105">
        <v>2633936.0099999998</v>
      </c>
      <c r="CU93" s="105">
        <v>1316206.53</v>
      </c>
      <c r="CV93" s="105">
        <v>1381658.69</v>
      </c>
      <c r="CW93" s="106">
        <v>4861519.66</v>
      </c>
      <c r="CX93" s="104">
        <v>639522.21</v>
      </c>
      <c r="CY93" s="105">
        <v>185129.93999999994</v>
      </c>
      <c r="CZ93" s="105">
        <v>1189329.8499999999</v>
      </c>
      <c r="DA93" s="105">
        <v>2186869.6</v>
      </c>
      <c r="DB93" s="105">
        <v>2500201.56</v>
      </c>
      <c r="DC93" s="105">
        <v>1421763.2600000002</v>
      </c>
      <c r="DD93" s="105">
        <v>1944244.05</v>
      </c>
      <c r="DE93" s="105">
        <v>1888022.9799999997</v>
      </c>
      <c r="DF93" s="105">
        <v>2165109.09</v>
      </c>
      <c r="DG93" s="105">
        <v>2645946.2399999998</v>
      </c>
      <c r="DH93" s="105">
        <v>1134749.9900000002</v>
      </c>
      <c r="DI93" s="106">
        <v>3374454.9999999991</v>
      </c>
      <c r="DJ93" s="104">
        <v>605572.42000000004</v>
      </c>
      <c r="DK93" s="105"/>
      <c r="DL93" s="105">
        <v>0</v>
      </c>
      <c r="DM93" s="105">
        <v>0</v>
      </c>
      <c r="DN93" s="105">
        <v>0</v>
      </c>
      <c r="DO93" s="105">
        <v>0</v>
      </c>
      <c r="DP93" s="105">
        <v>0</v>
      </c>
      <c r="DQ93" s="105">
        <v>0</v>
      </c>
      <c r="DR93" s="105">
        <v>0</v>
      </c>
      <c r="DS93" s="105">
        <v>0</v>
      </c>
      <c r="DT93" s="105">
        <v>0</v>
      </c>
      <c r="DU93" s="106">
        <v>0</v>
      </c>
    </row>
    <row r="94" spans="3:125">
      <c r="D94" s="74">
        <v>4151</v>
      </c>
      <c r="E94" s="78" t="s">
        <v>192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0</v>
      </c>
      <c r="CM94" s="105">
        <v>567333.32999999996</v>
      </c>
      <c r="CN94" s="105">
        <v>1961942.4200000002</v>
      </c>
      <c r="CO94" s="105">
        <v>567000</v>
      </c>
      <c r="CP94" s="105">
        <v>831109.08</v>
      </c>
      <c r="CQ94" s="105">
        <v>1395275.75</v>
      </c>
      <c r="CR94" s="105">
        <v>1439952.94</v>
      </c>
      <c r="CS94" s="105">
        <v>1795442.42</v>
      </c>
      <c r="CT94" s="105">
        <v>2362275.7399999998</v>
      </c>
      <c r="CU94" s="105">
        <v>996275.75</v>
      </c>
      <c r="CV94" s="105">
        <v>1058825.47</v>
      </c>
      <c r="CW94" s="106">
        <v>3869101.56</v>
      </c>
      <c r="CX94" s="104">
        <v>558500</v>
      </c>
      <c r="CY94" s="105">
        <v>166.67</v>
      </c>
      <c r="CZ94" s="105">
        <v>558500</v>
      </c>
      <c r="DA94" s="105">
        <v>1886084.75</v>
      </c>
      <c r="DB94" s="105">
        <v>2215051.5</v>
      </c>
      <c r="DC94" s="105">
        <v>1118456.52</v>
      </c>
      <c r="DD94" s="105">
        <v>1686775.75</v>
      </c>
      <c r="DE94" s="105">
        <v>1436775.75</v>
      </c>
      <c r="DF94" s="105">
        <v>1752310.79</v>
      </c>
      <c r="DG94" s="105">
        <v>2272390.75</v>
      </c>
      <c r="DH94" s="105">
        <v>783152.4</v>
      </c>
      <c r="DI94" s="106">
        <v>2402498.1499999994</v>
      </c>
      <c r="DJ94" s="104">
        <v>537642.97000000009</v>
      </c>
      <c r="DK94" s="105"/>
      <c r="DL94" s="105">
        <v>0</v>
      </c>
      <c r="DM94" s="105">
        <v>0</v>
      </c>
      <c r="DN94" s="105">
        <v>0</v>
      </c>
      <c r="DO94" s="105">
        <v>0</v>
      </c>
      <c r="DP94" s="105">
        <v>0</v>
      </c>
      <c r="DQ94" s="105">
        <v>0</v>
      </c>
      <c r="DR94" s="105">
        <v>0</v>
      </c>
      <c r="DS94" s="105">
        <v>0</v>
      </c>
      <c r="DT94" s="105">
        <v>0</v>
      </c>
      <c r="DU94" s="106">
        <v>0</v>
      </c>
    </row>
    <row r="95" spans="3:125">
      <c r="D95" s="74">
        <v>4152</v>
      </c>
      <c r="E95" s="78" t="s">
        <v>194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9044.9000000000015</v>
      </c>
      <c r="CM95" s="105">
        <v>60860.650000000009</v>
      </c>
      <c r="CN95" s="105">
        <v>79115.170000000013</v>
      </c>
      <c r="CO95" s="105">
        <v>96998.14</v>
      </c>
      <c r="CP95" s="105">
        <v>69695.600000000006</v>
      </c>
      <c r="CQ95" s="105">
        <v>68808.770000000033</v>
      </c>
      <c r="CR95" s="105">
        <v>77664.74000000002</v>
      </c>
      <c r="CS95" s="105">
        <v>85421.62000000001</v>
      </c>
      <c r="CT95" s="105">
        <v>105069.08</v>
      </c>
      <c r="CU95" s="105">
        <v>137215.75000000003</v>
      </c>
      <c r="CV95" s="105">
        <v>148559.49999999994</v>
      </c>
      <c r="CW95" s="106">
        <v>377252.82000000012</v>
      </c>
      <c r="CX95" s="104">
        <v>32206.209999999995</v>
      </c>
      <c r="CY95" s="105">
        <v>57542.049999999996</v>
      </c>
      <c r="CZ95" s="105">
        <v>133172.41999999998</v>
      </c>
      <c r="DA95" s="105">
        <v>48134.829999999994</v>
      </c>
      <c r="DB95" s="105">
        <v>76474.040000000008</v>
      </c>
      <c r="DC95" s="105">
        <v>107768.05000000002</v>
      </c>
      <c r="DD95" s="105">
        <v>145315.33000000002</v>
      </c>
      <c r="DE95" s="105">
        <v>169127.42</v>
      </c>
      <c r="DF95" s="105">
        <v>189337.90999999997</v>
      </c>
      <c r="DG95" s="105">
        <v>105564.60999999999</v>
      </c>
      <c r="DH95" s="105">
        <v>91502.499999999971</v>
      </c>
      <c r="DI95" s="106">
        <v>317366.66999999975</v>
      </c>
      <c r="DJ95" s="104">
        <v>17430.63</v>
      </c>
      <c r="DK95" s="105"/>
      <c r="DL95" s="105">
        <v>0</v>
      </c>
      <c r="DM95" s="105">
        <v>0</v>
      </c>
      <c r="DN95" s="105">
        <v>0</v>
      </c>
      <c r="DO95" s="105">
        <v>0</v>
      </c>
      <c r="DP95" s="105">
        <v>0</v>
      </c>
      <c r="DQ95" s="105">
        <v>0</v>
      </c>
      <c r="DR95" s="105">
        <v>0</v>
      </c>
      <c r="DS95" s="105">
        <v>0</v>
      </c>
      <c r="DT95" s="105">
        <v>0</v>
      </c>
      <c r="DU95" s="106">
        <v>0</v>
      </c>
    </row>
    <row r="96" spans="3:125">
      <c r="D96" s="74">
        <v>4153</v>
      </c>
      <c r="E96" s="78" t="s">
        <v>196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30580.619999999995</v>
      </c>
      <c r="CM96" s="105">
        <v>118324.14000000004</v>
      </c>
      <c r="CN96" s="105">
        <v>147054.04999999993</v>
      </c>
      <c r="CO96" s="105">
        <v>196740.17999999985</v>
      </c>
      <c r="CP96" s="105">
        <v>145157.27999999997</v>
      </c>
      <c r="CQ96" s="105">
        <v>122503.54999999987</v>
      </c>
      <c r="CR96" s="105">
        <v>191128.04999999993</v>
      </c>
      <c r="CS96" s="105">
        <v>165309.87999999992</v>
      </c>
      <c r="CT96" s="105">
        <v>166591.18999999983</v>
      </c>
      <c r="CU96" s="105">
        <v>182715.02999999997</v>
      </c>
      <c r="CV96" s="105">
        <v>174273.72000000003</v>
      </c>
      <c r="CW96" s="106">
        <v>615165.2799999998</v>
      </c>
      <c r="CX96" s="104">
        <v>48815.999999999985</v>
      </c>
      <c r="CY96" s="105">
        <v>127421.21999999996</v>
      </c>
      <c r="CZ96" s="105">
        <v>497657.43</v>
      </c>
      <c r="DA96" s="105">
        <v>252650.02000000005</v>
      </c>
      <c r="DB96" s="105">
        <v>208676.01999999996</v>
      </c>
      <c r="DC96" s="105">
        <v>195538.69000000012</v>
      </c>
      <c r="DD96" s="105">
        <v>112152.97000000004</v>
      </c>
      <c r="DE96" s="105">
        <v>282119.80999999988</v>
      </c>
      <c r="DF96" s="105">
        <v>223460.38999999998</v>
      </c>
      <c r="DG96" s="105">
        <v>267990.87999999977</v>
      </c>
      <c r="DH96" s="105">
        <v>260095.09000000023</v>
      </c>
      <c r="DI96" s="106">
        <v>654590.17999999982</v>
      </c>
      <c r="DJ96" s="104">
        <v>50498.82</v>
      </c>
      <c r="DK96" s="105"/>
      <c r="DL96" s="105">
        <v>0</v>
      </c>
      <c r="DM96" s="105">
        <v>0</v>
      </c>
      <c r="DN96" s="105">
        <v>0</v>
      </c>
      <c r="DO96" s="105">
        <v>0</v>
      </c>
      <c r="DP96" s="105">
        <v>0</v>
      </c>
      <c r="DQ96" s="105">
        <v>0</v>
      </c>
      <c r="DR96" s="105">
        <v>0</v>
      </c>
      <c r="DS96" s="105">
        <v>0</v>
      </c>
      <c r="DT96" s="105">
        <v>0</v>
      </c>
      <c r="DU96" s="106">
        <v>0</v>
      </c>
    </row>
    <row r="97" spans="3:125">
      <c r="C97" s="74">
        <v>416</v>
      </c>
      <c r="D97" s="74">
        <v>416</v>
      </c>
      <c r="E97" s="78" t="s">
        <v>198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553790.51</v>
      </c>
      <c r="CM97" s="105">
        <v>1783760.79</v>
      </c>
      <c r="CN97" s="105">
        <v>2136902.62</v>
      </c>
      <c r="CO97" s="105">
        <v>24827472.129999999</v>
      </c>
      <c r="CP97" s="105">
        <v>1125415.9300000002</v>
      </c>
      <c r="CQ97" s="105">
        <v>3793946.4499999997</v>
      </c>
      <c r="CR97" s="105">
        <v>5739215.1899999995</v>
      </c>
      <c r="CS97" s="105">
        <v>2103580.0900000003</v>
      </c>
      <c r="CT97" s="105">
        <v>18700318.619999997</v>
      </c>
      <c r="CU97" s="105">
        <v>797388.29</v>
      </c>
      <c r="CV97" s="105">
        <v>749118.78</v>
      </c>
      <c r="CW97" s="106">
        <v>5611866.1400000006</v>
      </c>
      <c r="CX97" s="104">
        <v>2311659.59</v>
      </c>
      <c r="CY97" s="105">
        <v>1110012.8900000001</v>
      </c>
      <c r="CZ97" s="105">
        <v>4624851.26</v>
      </c>
      <c r="DA97" s="105">
        <v>24662562.759999998</v>
      </c>
      <c r="DB97" s="105">
        <v>4723174.4800000004</v>
      </c>
      <c r="DC97" s="105">
        <v>5612578.3699999992</v>
      </c>
      <c r="DD97" s="105">
        <v>6410905.9299999997</v>
      </c>
      <c r="DE97" s="105">
        <v>1247748.4300000002</v>
      </c>
      <c r="DF97" s="105">
        <v>17459439.960000001</v>
      </c>
      <c r="DG97" s="105">
        <v>588543.66</v>
      </c>
      <c r="DH97" s="105">
        <v>554376.06999999995</v>
      </c>
      <c r="DI97" s="106">
        <v>5676117.540000001</v>
      </c>
      <c r="DJ97" s="104">
        <v>2231451.0099999998</v>
      </c>
      <c r="DK97" s="105"/>
      <c r="DL97" s="105">
        <v>0</v>
      </c>
      <c r="DM97" s="105">
        <v>0</v>
      </c>
      <c r="DN97" s="105">
        <v>0</v>
      </c>
      <c r="DO97" s="105">
        <v>0</v>
      </c>
      <c r="DP97" s="105">
        <v>0</v>
      </c>
      <c r="DQ97" s="105">
        <v>0</v>
      </c>
      <c r="DR97" s="105">
        <v>0</v>
      </c>
      <c r="DS97" s="105">
        <v>0</v>
      </c>
      <c r="DT97" s="105">
        <v>0</v>
      </c>
      <c r="DU97" s="106">
        <v>0</v>
      </c>
    </row>
    <row r="98" spans="3:125">
      <c r="D98" s="74">
        <v>4161</v>
      </c>
      <c r="E98" s="78" t="s">
        <v>200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186935.47000000003</v>
      </c>
      <c r="CM98" s="105">
        <v>1089798.1599999999</v>
      </c>
      <c r="CN98" s="105">
        <v>235648.29</v>
      </c>
      <c r="CO98" s="105">
        <v>572214.51</v>
      </c>
      <c r="CP98" s="105">
        <v>347437.52</v>
      </c>
      <c r="CQ98" s="105">
        <v>628963.75</v>
      </c>
      <c r="CR98" s="105">
        <v>646150.64999999991</v>
      </c>
      <c r="CS98" s="105">
        <v>1284391.8300000003</v>
      </c>
      <c r="CT98" s="105">
        <v>1025800.6699999999</v>
      </c>
      <c r="CU98" s="105">
        <v>418836.32</v>
      </c>
      <c r="CV98" s="105">
        <v>319838.31</v>
      </c>
      <c r="CW98" s="106">
        <v>1647052.3900000001</v>
      </c>
      <c r="CX98" s="104">
        <v>93043.17</v>
      </c>
      <c r="CY98" s="105">
        <v>509193.57999999996</v>
      </c>
      <c r="CZ98" s="105">
        <v>1466411.9400000002</v>
      </c>
      <c r="DA98" s="105">
        <v>211077.17</v>
      </c>
      <c r="DB98" s="105">
        <v>157533.94</v>
      </c>
      <c r="DC98" s="105">
        <v>1310779.0299999998</v>
      </c>
      <c r="DD98" s="105">
        <v>186110.45999999996</v>
      </c>
      <c r="DE98" s="105">
        <v>356547.31999999995</v>
      </c>
      <c r="DF98" s="105">
        <v>2301010.7899999996</v>
      </c>
      <c r="DG98" s="105">
        <v>119844.53</v>
      </c>
      <c r="DH98" s="105">
        <v>62627.89</v>
      </c>
      <c r="DI98" s="106">
        <v>1579337.62</v>
      </c>
      <c r="DJ98" s="104">
        <v>111733.16999999998</v>
      </c>
      <c r="DK98" s="105"/>
      <c r="DL98" s="105">
        <v>0</v>
      </c>
      <c r="DM98" s="105">
        <v>0</v>
      </c>
      <c r="DN98" s="105">
        <v>0</v>
      </c>
      <c r="DO98" s="105">
        <v>0</v>
      </c>
      <c r="DP98" s="105">
        <v>0</v>
      </c>
      <c r="DQ98" s="105">
        <v>0</v>
      </c>
      <c r="DR98" s="105">
        <v>0</v>
      </c>
      <c r="DS98" s="105">
        <v>0</v>
      </c>
      <c r="DT98" s="105">
        <v>0</v>
      </c>
      <c r="DU98" s="106">
        <v>0</v>
      </c>
    </row>
    <row r="99" spans="3:125">
      <c r="D99" s="74">
        <v>4162</v>
      </c>
      <c r="E99" s="78" t="s">
        <v>202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366855.03999999992</v>
      </c>
      <c r="CM99" s="105">
        <v>693962.63</v>
      </c>
      <c r="CN99" s="105">
        <v>1901254.33</v>
      </c>
      <c r="CO99" s="105">
        <v>24255257.619999997</v>
      </c>
      <c r="CP99" s="105">
        <v>777978.41000000015</v>
      </c>
      <c r="CQ99" s="105">
        <v>3164982.6999999997</v>
      </c>
      <c r="CR99" s="105">
        <v>5093064.54</v>
      </c>
      <c r="CS99" s="105">
        <v>819188.26</v>
      </c>
      <c r="CT99" s="105">
        <v>17674517.949999999</v>
      </c>
      <c r="CU99" s="105">
        <v>378551.97000000009</v>
      </c>
      <c r="CV99" s="105">
        <v>429280.47000000003</v>
      </c>
      <c r="CW99" s="106">
        <v>3964813.7500000005</v>
      </c>
      <c r="CX99" s="104">
        <v>2218616.42</v>
      </c>
      <c r="CY99" s="105">
        <v>600819.31000000006</v>
      </c>
      <c r="CZ99" s="105">
        <v>3158439.3199999994</v>
      </c>
      <c r="DA99" s="105">
        <v>24451485.589999996</v>
      </c>
      <c r="DB99" s="105">
        <v>4565640.54</v>
      </c>
      <c r="DC99" s="105">
        <v>4301799.34</v>
      </c>
      <c r="DD99" s="105">
        <v>6224795.4699999997</v>
      </c>
      <c r="DE99" s="105">
        <v>891201.1100000001</v>
      </c>
      <c r="DF99" s="105">
        <v>15158429.170000002</v>
      </c>
      <c r="DG99" s="105">
        <v>468699.13000000006</v>
      </c>
      <c r="DH99" s="105">
        <v>491748.18</v>
      </c>
      <c r="DI99" s="106">
        <v>4096779.9200000004</v>
      </c>
      <c r="DJ99" s="104">
        <v>2119717.84</v>
      </c>
      <c r="DK99" s="105"/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</row>
    <row r="100" spans="3:125">
      <c r="C100" s="74">
        <v>417</v>
      </c>
      <c r="D100" s="74">
        <v>417</v>
      </c>
      <c r="E100" s="78" t="s">
        <v>204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514851.78</v>
      </c>
      <c r="CM100" s="105">
        <v>585306.03000000014</v>
      </c>
      <c r="CN100" s="105">
        <v>717206.67999999959</v>
      </c>
      <c r="CO100" s="105">
        <v>605035.83000000007</v>
      </c>
      <c r="CP100" s="105">
        <v>812757.71</v>
      </c>
      <c r="CQ100" s="105">
        <v>562444.47999999986</v>
      </c>
      <c r="CR100" s="105">
        <v>546494.50999999989</v>
      </c>
      <c r="CS100" s="105">
        <v>583035.2899999998</v>
      </c>
      <c r="CT100" s="105">
        <v>872287.29000000015</v>
      </c>
      <c r="CU100" s="105">
        <v>927461.39000000013</v>
      </c>
      <c r="CV100" s="105">
        <v>532803.81000000006</v>
      </c>
      <c r="CW100" s="106">
        <v>668357.01</v>
      </c>
      <c r="CX100" s="104">
        <v>940663.68000000028</v>
      </c>
      <c r="CY100" s="105">
        <v>532115.69999999995</v>
      </c>
      <c r="CZ100" s="105">
        <v>635952.7300000001</v>
      </c>
      <c r="DA100" s="105">
        <v>682674.54999999993</v>
      </c>
      <c r="DB100" s="105">
        <v>791656.25</v>
      </c>
      <c r="DC100" s="105">
        <v>768899.79999999993</v>
      </c>
      <c r="DD100" s="105">
        <v>704468.67000000016</v>
      </c>
      <c r="DE100" s="105">
        <v>564493.41999999993</v>
      </c>
      <c r="DF100" s="105">
        <v>382571.17999999993</v>
      </c>
      <c r="DG100" s="105">
        <v>878175.46000000008</v>
      </c>
      <c r="DH100" s="105">
        <v>526085.07000000007</v>
      </c>
      <c r="DI100" s="106">
        <v>640245.18999999983</v>
      </c>
      <c r="DJ100" s="104">
        <v>1031507.4999999999</v>
      </c>
      <c r="DK100" s="105"/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</row>
    <row r="101" spans="3:125">
      <c r="D101" s="74">
        <v>4171</v>
      </c>
      <c r="E101" s="78" t="s">
        <v>206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514751.78</v>
      </c>
      <c r="CM101" s="105">
        <v>582861.37000000011</v>
      </c>
      <c r="CN101" s="105">
        <v>692835.68999999959</v>
      </c>
      <c r="CO101" s="105">
        <v>590493.67000000004</v>
      </c>
      <c r="CP101" s="105">
        <v>803392.72</v>
      </c>
      <c r="CQ101" s="105">
        <v>556683.66999999981</v>
      </c>
      <c r="CR101" s="105">
        <v>543388.6399999999</v>
      </c>
      <c r="CS101" s="105">
        <v>569208.54999999981</v>
      </c>
      <c r="CT101" s="105">
        <v>859166.07000000018</v>
      </c>
      <c r="CU101" s="105">
        <v>903568.1100000001</v>
      </c>
      <c r="CV101" s="105">
        <v>530576.55000000005</v>
      </c>
      <c r="CW101" s="106">
        <v>527625.15</v>
      </c>
      <c r="CX101" s="104">
        <v>936514.28000000026</v>
      </c>
      <c r="CY101" s="105">
        <v>522916.67</v>
      </c>
      <c r="CZ101" s="105">
        <v>625117.02000000014</v>
      </c>
      <c r="DA101" s="105">
        <v>675542.83</v>
      </c>
      <c r="DB101" s="105">
        <v>736275.13</v>
      </c>
      <c r="DC101" s="105">
        <v>720893.92999999993</v>
      </c>
      <c r="DD101" s="105">
        <v>687223.75000000012</v>
      </c>
      <c r="DE101" s="105">
        <v>553618.18999999994</v>
      </c>
      <c r="DF101" s="105">
        <v>338280.82999999996</v>
      </c>
      <c r="DG101" s="105">
        <v>876646.63000000012</v>
      </c>
      <c r="DH101" s="105">
        <v>504065.32000000007</v>
      </c>
      <c r="DI101" s="106">
        <v>544633.68999999983</v>
      </c>
      <c r="DJ101" s="104">
        <v>1021315.3099999999</v>
      </c>
      <c r="DK101" s="105"/>
      <c r="DL101" s="105">
        <v>0</v>
      </c>
      <c r="DM101" s="105">
        <v>0</v>
      </c>
      <c r="DN101" s="105">
        <v>0</v>
      </c>
      <c r="DO101" s="105">
        <v>0</v>
      </c>
      <c r="DP101" s="105">
        <v>0</v>
      </c>
      <c r="DQ101" s="105">
        <v>0</v>
      </c>
      <c r="DR101" s="105">
        <v>0</v>
      </c>
      <c r="DS101" s="105">
        <v>0</v>
      </c>
      <c r="DT101" s="105">
        <v>0</v>
      </c>
      <c r="DU101" s="106">
        <v>0</v>
      </c>
    </row>
    <row r="102" spans="3:125">
      <c r="D102" s="74">
        <v>4172</v>
      </c>
      <c r="E102" s="78" t="s">
        <v>208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100</v>
      </c>
      <c r="CM102" s="105">
        <v>2264.66</v>
      </c>
      <c r="CN102" s="105">
        <v>22048.989999999998</v>
      </c>
      <c r="CO102" s="105">
        <v>14290.16</v>
      </c>
      <c r="CP102" s="105">
        <v>8590.99</v>
      </c>
      <c r="CQ102" s="105">
        <v>4938.8099999999995</v>
      </c>
      <c r="CR102" s="105">
        <v>2259.87</v>
      </c>
      <c r="CS102" s="105">
        <v>13112.74</v>
      </c>
      <c r="CT102" s="105">
        <v>12857.220000000001</v>
      </c>
      <c r="CU102" s="105">
        <v>22393.279999999999</v>
      </c>
      <c r="CV102" s="105">
        <v>1441.2600000000002</v>
      </c>
      <c r="CW102" s="106">
        <v>139111.85999999999</v>
      </c>
      <c r="CX102" s="104">
        <v>4149.3999999999996</v>
      </c>
      <c r="CY102" s="105">
        <v>9199.0300000000007</v>
      </c>
      <c r="CZ102" s="105">
        <v>10391.710000000001</v>
      </c>
      <c r="DA102" s="105">
        <v>4203.7199999999993</v>
      </c>
      <c r="DB102" s="105">
        <v>54523.12000000001</v>
      </c>
      <c r="DC102" s="105">
        <v>47933.87</v>
      </c>
      <c r="DD102" s="105">
        <v>15344.919999999998</v>
      </c>
      <c r="DE102" s="105">
        <v>10875.23</v>
      </c>
      <c r="DF102" s="105">
        <v>42718.350000000006</v>
      </c>
      <c r="DG102" s="105">
        <v>1456.83</v>
      </c>
      <c r="DH102" s="105">
        <v>21947.75</v>
      </c>
      <c r="DI102" s="106">
        <v>92577.49</v>
      </c>
      <c r="DJ102" s="104">
        <v>10192.19</v>
      </c>
      <c r="DK102" s="105"/>
      <c r="DL102" s="105">
        <v>0</v>
      </c>
      <c r="DM102" s="105">
        <v>0</v>
      </c>
      <c r="DN102" s="105">
        <v>0</v>
      </c>
      <c r="DO102" s="105">
        <v>0</v>
      </c>
      <c r="DP102" s="105">
        <v>0</v>
      </c>
      <c r="DQ102" s="105">
        <v>0</v>
      </c>
      <c r="DR102" s="105">
        <v>0</v>
      </c>
      <c r="DS102" s="105">
        <v>0</v>
      </c>
      <c r="DT102" s="105">
        <v>0</v>
      </c>
      <c r="DU102" s="106">
        <v>0</v>
      </c>
    </row>
    <row r="103" spans="3:125">
      <c r="D103" s="74">
        <v>4173</v>
      </c>
      <c r="E103" s="78" t="s">
        <v>210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0</v>
      </c>
      <c r="CM103" s="105">
        <v>180</v>
      </c>
      <c r="CN103" s="105">
        <v>2322</v>
      </c>
      <c r="CO103" s="105">
        <v>252</v>
      </c>
      <c r="CP103" s="105">
        <v>774</v>
      </c>
      <c r="CQ103" s="105">
        <v>822</v>
      </c>
      <c r="CR103" s="105">
        <v>846</v>
      </c>
      <c r="CS103" s="105">
        <v>714</v>
      </c>
      <c r="CT103" s="105">
        <v>264</v>
      </c>
      <c r="CU103" s="105">
        <v>1500</v>
      </c>
      <c r="CV103" s="105">
        <v>786</v>
      </c>
      <c r="CW103" s="106">
        <v>1620</v>
      </c>
      <c r="CX103" s="104">
        <v>0</v>
      </c>
      <c r="CY103" s="105">
        <v>0</v>
      </c>
      <c r="CZ103" s="105">
        <v>444</v>
      </c>
      <c r="DA103" s="105">
        <v>2928</v>
      </c>
      <c r="DB103" s="105">
        <v>858</v>
      </c>
      <c r="DC103" s="105">
        <v>72</v>
      </c>
      <c r="DD103" s="105">
        <v>1900</v>
      </c>
      <c r="DE103" s="105">
        <v>0</v>
      </c>
      <c r="DF103" s="105">
        <v>1572</v>
      </c>
      <c r="DG103" s="105">
        <v>72</v>
      </c>
      <c r="DH103" s="105">
        <v>72</v>
      </c>
      <c r="DI103" s="106">
        <v>3034.01</v>
      </c>
      <c r="DJ103" s="104">
        <v>0</v>
      </c>
      <c r="DK103" s="105"/>
      <c r="DL103" s="105">
        <v>0</v>
      </c>
      <c r="DM103" s="105">
        <v>0</v>
      </c>
      <c r="DN103" s="105">
        <v>0</v>
      </c>
      <c r="DO103" s="105">
        <v>0</v>
      </c>
      <c r="DP103" s="105">
        <v>0</v>
      </c>
      <c r="DQ103" s="105">
        <v>0</v>
      </c>
      <c r="DR103" s="105">
        <v>0</v>
      </c>
      <c r="DS103" s="105">
        <v>0</v>
      </c>
      <c r="DT103" s="105">
        <v>0</v>
      </c>
      <c r="DU103" s="106">
        <v>0</v>
      </c>
    </row>
    <row r="104" spans="3:125">
      <c r="C104" s="74">
        <v>418</v>
      </c>
      <c r="D104" s="74">
        <v>418</v>
      </c>
      <c r="E104" s="78" t="s">
        <v>212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/>
      <c r="DL104" s="105">
        <v>0</v>
      </c>
      <c r="DM104" s="105">
        <v>0</v>
      </c>
      <c r="DN104" s="105">
        <v>0</v>
      </c>
      <c r="DO104" s="105">
        <v>0</v>
      </c>
      <c r="DP104" s="105">
        <v>0</v>
      </c>
      <c r="DQ104" s="105">
        <v>0</v>
      </c>
      <c r="DR104" s="105">
        <v>0</v>
      </c>
      <c r="DS104" s="105">
        <v>0</v>
      </c>
      <c r="DT104" s="105">
        <v>0</v>
      </c>
      <c r="DU104" s="106">
        <v>0</v>
      </c>
    </row>
    <row r="105" spans="3:125">
      <c r="D105" s="74">
        <v>4181</v>
      </c>
      <c r="E105" s="78" t="s">
        <v>214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77660</v>
      </c>
      <c r="CM105" s="105">
        <v>1074577.6399999999</v>
      </c>
      <c r="CN105" s="105">
        <v>3164428.47</v>
      </c>
      <c r="CO105" s="105">
        <v>667057.27000000025</v>
      </c>
      <c r="CP105" s="105">
        <v>1249861.7200000004</v>
      </c>
      <c r="CQ105" s="105">
        <v>697386.65000000014</v>
      </c>
      <c r="CR105" s="105">
        <v>891788.01000000024</v>
      </c>
      <c r="CS105" s="105">
        <v>1091929.3799999997</v>
      </c>
      <c r="CT105" s="105">
        <v>1191416.1399999999</v>
      </c>
      <c r="CU105" s="105">
        <v>1143142.19</v>
      </c>
      <c r="CV105" s="105">
        <v>2199265.1999999997</v>
      </c>
      <c r="CW105" s="106">
        <v>3977237.29</v>
      </c>
      <c r="CX105" s="104">
        <v>2104751.61</v>
      </c>
      <c r="CY105" s="105">
        <v>964053.87</v>
      </c>
      <c r="CZ105" s="105">
        <v>3024119.0700000003</v>
      </c>
      <c r="DA105" s="105">
        <v>1097205.76</v>
      </c>
      <c r="DB105" s="105">
        <v>593941.83000000007</v>
      </c>
      <c r="DC105" s="105">
        <v>2276344.9</v>
      </c>
      <c r="DD105" s="105">
        <v>349559.56000000006</v>
      </c>
      <c r="DE105" s="105">
        <v>1341562.3399999999</v>
      </c>
      <c r="DF105" s="105">
        <v>328229.89</v>
      </c>
      <c r="DG105" s="105">
        <v>1158637.43</v>
      </c>
      <c r="DH105" s="105">
        <v>606415.77999999991</v>
      </c>
      <c r="DI105" s="106">
        <v>4582041.3</v>
      </c>
      <c r="DJ105" s="104">
        <v>1086971.1499999999</v>
      </c>
      <c r="DK105" s="105"/>
      <c r="DL105" s="105">
        <v>0</v>
      </c>
      <c r="DM105" s="105">
        <v>0</v>
      </c>
      <c r="DN105" s="105">
        <v>0</v>
      </c>
      <c r="DO105" s="105">
        <v>0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</row>
    <row r="106" spans="3:125">
      <c r="D106" s="74">
        <v>4182</v>
      </c>
      <c r="E106" s="78" t="s">
        <v>216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/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</row>
    <row r="107" spans="3:125">
      <c r="D107" s="74">
        <v>4183</v>
      </c>
      <c r="E107" s="78" t="s">
        <v>218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0</v>
      </c>
      <c r="CM107" s="105">
        <v>0</v>
      </c>
      <c r="CN107" s="105">
        <v>0</v>
      </c>
      <c r="CO107" s="105">
        <v>0</v>
      </c>
      <c r="CP107" s="105">
        <v>0</v>
      </c>
      <c r="CQ107" s="105">
        <v>0</v>
      </c>
      <c r="CR107" s="105">
        <v>0</v>
      </c>
      <c r="CS107" s="105">
        <v>0</v>
      </c>
      <c r="CT107" s="105">
        <v>0</v>
      </c>
      <c r="CU107" s="105">
        <v>0</v>
      </c>
      <c r="CV107" s="105">
        <v>0</v>
      </c>
      <c r="CW107" s="106">
        <v>0</v>
      </c>
      <c r="CX107" s="104">
        <v>0</v>
      </c>
      <c r="CY107" s="105">
        <v>0</v>
      </c>
      <c r="CZ107" s="105">
        <v>0</v>
      </c>
      <c r="DA107" s="105">
        <v>0</v>
      </c>
      <c r="DB107" s="105">
        <v>0</v>
      </c>
      <c r="DC107" s="105">
        <v>0</v>
      </c>
      <c r="DD107" s="105">
        <v>0</v>
      </c>
      <c r="DE107" s="105">
        <v>0</v>
      </c>
      <c r="DF107" s="105">
        <v>0</v>
      </c>
      <c r="DG107" s="105">
        <v>0</v>
      </c>
      <c r="DH107" s="105">
        <v>0</v>
      </c>
      <c r="DI107" s="106">
        <v>0</v>
      </c>
      <c r="DJ107" s="104">
        <v>0</v>
      </c>
      <c r="DK107" s="105"/>
      <c r="DL107" s="105">
        <v>0</v>
      </c>
      <c r="DM107" s="105">
        <v>0</v>
      </c>
      <c r="DN107" s="105">
        <v>0</v>
      </c>
      <c r="DO107" s="105">
        <v>0</v>
      </c>
      <c r="DP107" s="105">
        <v>0</v>
      </c>
      <c r="DQ107" s="105">
        <v>0</v>
      </c>
      <c r="DR107" s="105">
        <v>0</v>
      </c>
      <c r="DS107" s="105">
        <v>0</v>
      </c>
      <c r="DT107" s="105">
        <v>0</v>
      </c>
      <c r="DU107" s="106">
        <v>0</v>
      </c>
    </row>
    <row r="108" spans="3:125">
      <c r="C108" s="74">
        <v>419</v>
      </c>
      <c r="D108" s="74">
        <v>419</v>
      </c>
      <c r="E108" s="78" t="s">
        <v>220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581683.60000000021</v>
      </c>
      <c r="CM108" s="105">
        <v>1362314.9500000002</v>
      </c>
      <c r="CN108" s="105">
        <v>3124988.67</v>
      </c>
      <c r="CO108" s="105">
        <v>1637869.83</v>
      </c>
      <c r="CP108" s="105">
        <v>1862941.280000001</v>
      </c>
      <c r="CQ108" s="105">
        <v>1673742.2199999997</v>
      </c>
      <c r="CR108" s="105">
        <v>1597215.3400000008</v>
      </c>
      <c r="CS108" s="105">
        <v>1583362.94</v>
      </c>
      <c r="CT108" s="105">
        <v>1556662.8600000006</v>
      </c>
      <c r="CU108" s="105">
        <v>1657284.79</v>
      </c>
      <c r="CV108" s="105">
        <v>1584386.8800000004</v>
      </c>
      <c r="CW108" s="106">
        <v>3716241.4299999992</v>
      </c>
      <c r="CX108" s="104">
        <v>895446.35000000172</v>
      </c>
      <c r="CY108" s="105">
        <v>1098193.1100000003</v>
      </c>
      <c r="CZ108" s="105">
        <v>2924489.21</v>
      </c>
      <c r="DA108" s="105">
        <v>1209220.0199999996</v>
      </c>
      <c r="DB108" s="105">
        <v>1380836.0100000007</v>
      </c>
      <c r="DC108" s="105">
        <v>2095342.0500000005</v>
      </c>
      <c r="DD108" s="105">
        <v>1959342.91</v>
      </c>
      <c r="DE108" s="105">
        <v>2009638.3300000005</v>
      </c>
      <c r="DF108" s="105">
        <v>2480108.0599999996</v>
      </c>
      <c r="DG108" s="105">
        <v>2591569.5599999996</v>
      </c>
      <c r="DH108" s="105">
        <v>1790553.1799999985</v>
      </c>
      <c r="DI108" s="106">
        <v>4342483.6900000004</v>
      </c>
      <c r="DJ108" s="104">
        <v>1010384.4799999997</v>
      </c>
      <c r="DK108" s="105"/>
      <c r="DL108" s="105">
        <v>0</v>
      </c>
      <c r="DM108" s="105">
        <v>0</v>
      </c>
      <c r="DN108" s="105">
        <v>0</v>
      </c>
      <c r="DO108" s="105">
        <v>0</v>
      </c>
      <c r="DP108" s="105">
        <v>0</v>
      </c>
      <c r="DQ108" s="105">
        <v>0</v>
      </c>
      <c r="DR108" s="105">
        <v>0</v>
      </c>
      <c r="DS108" s="105">
        <v>0</v>
      </c>
      <c r="DT108" s="105">
        <v>0</v>
      </c>
      <c r="DU108" s="106">
        <v>0</v>
      </c>
    </row>
    <row r="109" spans="3:125">
      <c r="D109" s="74">
        <v>4191</v>
      </c>
      <c r="E109" s="78" t="s">
        <v>222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283086.12000000017</v>
      </c>
      <c r="CM109" s="105">
        <v>367364.43000000005</v>
      </c>
      <c r="CN109" s="105">
        <v>444242.45999999967</v>
      </c>
      <c r="CO109" s="105">
        <v>365150.47000000015</v>
      </c>
      <c r="CP109" s="105">
        <v>388210.11000000022</v>
      </c>
      <c r="CQ109" s="105">
        <v>570502.57999999973</v>
      </c>
      <c r="CR109" s="105">
        <v>448100.37000000064</v>
      </c>
      <c r="CS109" s="105">
        <v>462249.64999999991</v>
      </c>
      <c r="CT109" s="105">
        <v>489608.62000000052</v>
      </c>
      <c r="CU109" s="105">
        <v>433406.06000000058</v>
      </c>
      <c r="CV109" s="105">
        <v>591397.98000000045</v>
      </c>
      <c r="CW109" s="106">
        <v>413093.39999999967</v>
      </c>
      <c r="CX109" s="104">
        <v>530941.73000000149</v>
      </c>
      <c r="CY109" s="105">
        <v>448992.99000000057</v>
      </c>
      <c r="CZ109" s="105">
        <v>313674.21999999968</v>
      </c>
      <c r="DA109" s="105">
        <v>309711.95999999979</v>
      </c>
      <c r="DB109" s="105">
        <v>421184.69000000047</v>
      </c>
      <c r="DC109" s="105">
        <v>610044.64999999979</v>
      </c>
      <c r="DD109" s="105">
        <v>472922.0299999998</v>
      </c>
      <c r="DE109" s="105">
        <v>477582.25000000012</v>
      </c>
      <c r="DF109" s="105">
        <v>389784.58000000013</v>
      </c>
      <c r="DG109" s="105">
        <v>484471.64999999979</v>
      </c>
      <c r="DH109" s="105">
        <v>601906.97999999812</v>
      </c>
      <c r="DI109" s="106">
        <v>589448.55000000016</v>
      </c>
      <c r="DJ109" s="104">
        <v>499996.19999999972</v>
      </c>
      <c r="DK109" s="105"/>
      <c r="DL109" s="105">
        <v>0</v>
      </c>
      <c r="DM109" s="105">
        <v>0</v>
      </c>
      <c r="DN109" s="105">
        <v>0</v>
      </c>
      <c r="DO109" s="105">
        <v>0</v>
      </c>
      <c r="DP109" s="105">
        <v>0</v>
      </c>
      <c r="DQ109" s="105">
        <v>0</v>
      </c>
      <c r="DR109" s="105">
        <v>0</v>
      </c>
      <c r="DS109" s="105">
        <v>0</v>
      </c>
      <c r="DT109" s="105">
        <v>0</v>
      </c>
      <c r="DU109" s="106">
        <v>0</v>
      </c>
    </row>
    <row r="110" spans="3:125">
      <c r="D110" s="74">
        <v>4192</v>
      </c>
      <c r="E110" s="78" t="s">
        <v>224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3280.2200000000003</v>
      </c>
      <c r="CM110" s="105">
        <v>85409.770000000019</v>
      </c>
      <c r="CN110" s="105">
        <v>144108.80000000005</v>
      </c>
      <c r="CO110" s="105">
        <v>79898.049999999974</v>
      </c>
      <c r="CP110" s="105">
        <v>47061.93</v>
      </c>
      <c r="CQ110" s="105">
        <v>82660.480000000069</v>
      </c>
      <c r="CR110" s="105">
        <v>61924.409999999989</v>
      </c>
      <c r="CS110" s="105">
        <v>45003.42000000002</v>
      </c>
      <c r="CT110" s="105">
        <v>55110.779999999992</v>
      </c>
      <c r="CU110" s="105">
        <v>80659.240000000034</v>
      </c>
      <c r="CV110" s="105">
        <v>137519.99000000008</v>
      </c>
      <c r="CW110" s="106">
        <v>167225.20000000016</v>
      </c>
      <c r="CX110" s="104">
        <v>17970.670000000002</v>
      </c>
      <c r="CY110" s="105">
        <v>62797.659999999996</v>
      </c>
      <c r="CZ110" s="105">
        <v>73053</v>
      </c>
      <c r="DA110" s="105">
        <v>104823.62</v>
      </c>
      <c r="DB110" s="105">
        <v>97058.87</v>
      </c>
      <c r="DC110" s="105">
        <v>89989.73000000001</v>
      </c>
      <c r="DD110" s="105">
        <v>143648.54000000004</v>
      </c>
      <c r="DE110" s="105">
        <v>38959.64999999998</v>
      </c>
      <c r="DF110" s="105">
        <v>52323.590000000011</v>
      </c>
      <c r="DG110" s="105">
        <v>80528.649999999994</v>
      </c>
      <c r="DH110" s="105">
        <v>119187.34999999992</v>
      </c>
      <c r="DI110" s="106">
        <v>325888.15999999986</v>
      </c>
      <c r="DJ110" s="104">
        <v>34983.10000000002</v>
      </c>
      <c r="DK110" s="105"/>
      <c r="DL110" s="105">
        <v>0</v>
      </c>
      <c r="DM110" s="105">
        <v>0</v>
      </c>
      <c r="DN110" s="105">
        <v>0</v>
      </c>
      <c r="DO110" s="105">
        <v>0</v>
      </c>
      <c r="DP110" s="105">
        <v>0</v>
      </c>
      <c r="DQ110" s="105">
        <v>0</v>
      </c>
      <c r="DR110" s="105">
        <v>0</v>
      </c>
      <c r="DS110" s="105">
        <v>0</v>
      </c>
      <c r="DT110" s="105">
        <v>0</v>
      </c>
      <c r="DU110" s="106">
        <v>0</v>
      </c>
    </row>
    <row r="111" spans="3:125">
      <c r="D111" s="74">
        <v>4193</v>
      </c>
      <c r="E111" s="78" t="s">
        <v>226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4443.01</v>
      </c>
      <c r="CM111" s="105">
        <v>98765.86</v>
      </c>
      <c r="CN111" s="105">
        <v>1554970.0800000003</v>
      </c>
      <c r="CO111" s="105">
        <v>355446.48</v>
      </c>
      <c r="CP111" s="105">
        <v>257809.18000000005</v>
      </c>
      <c r="CQ111" s="105">
        <v>326013.10000000015</v>
      </c>
      <c r="CR111" s="105">
        <v>359870.15</v>
      </c>
      <c r="CS111" s="105">
        <v>199890.5499999999</v>
      </c>
      <c r="CT111" s="105">
        <v>271107.99000000005</v>
      </c>
      <c r="CU111" s="105">
        <v>359503.48</v>
      </c>
      <c r="CV111" s="105">
        <v>289512.46000000002</v>
      </c>
      <c r="CW111" s="106">
        <v>1227813.5000000002</v>
      </c>
      <c r="CX111" s="104">
        <v>30479.820000000007</v>
      </c>
      <c r="CY111" s="105">
        <v>40202.15</v>
      </c>
      <c r="CZ111" s="105">
        <v>1559183.1699999997</v>
      </c>
      <c r="DA111" s="105">
        <v>156906.88</v>
      </c>
      <c r="DB111" s="105">
        <v>168148.36000000002</v>
      </c>
      <c r="DC111" s="105">
        <v>335875.41000000015</v>
      </c>
      <c r="DD111" s="105">
        <v>578658.67999999993</v>
      </c>
      <c r="DE111" s="105">
        <v>616193.15000000026</v>
      </c>
      <c r="DF111" s="105">
        <v>155158.87000000008</v>
      </c>
      <c r="DG111" s="105">
        <v>894321.8599999994</v>
      </c>
      <c r="DH111" s="105">
        <v>387940.40000000008</v>
      </c>
      <c r="DI111" s="106">
        <v>928980.85999999987</v>
      </c>
      <c r="DJ111" s="104">
        <v>149746.10999999996</v>
      </c>
      <c r="DK111" s="105"/>
      <c r="DL111" s="105">
        <v>0</v>
      </c>
      <c r="DM111" s="105">
        <v>0</v>
      </c>
      <c r="DN111" s="105">
        <v>0</v>
      </c>
      <c r="DO111" s="105">
        <v>0</v>
      </c>
      <c r="DP111" s="105">
        <v>0</v>
      </c>
      <c r="DQ111" s="105">
        <v>0</v>
      </c>
      <c r="DR111" s="105">
        <v>0</v>
      </c>
      <c r="DS111" s="105">
        <v>0</v>
      </c>
      <c r="DT111" s="105">
        <v>0</v>
      </c>
      <c r="DU111" s="106">
        <v>0</v>
      </c>
    </row>
    <row r="112" spans="3:125">
      <c r="D112" s="74">
        <v>4194</v>
      </c>
      <c r="E112" s="78" t="s">
        <v>228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55668.159999999982</v>
      </c>
      <c r="CM112" s="105">
        <v>159148.54</v>
      </c>
      <c r="CN112" s="105">
        <v>161753.49000000002</v>
      </c>
      <c r="CO112" s="105">
        <v>194593.05000000013</v>
      </c>
      <c r="CP112" s="105">
        <v>137781.41000000006</v>
      </c>
      <c r="CQ112" s="105">
        <v>86734.339999999982</v>
      </c>
      <c r="CR112" s="105">
        <v>239288.32000000001</v>
      </c>
      <c r="CS112" s="105">
        <v>119577.67000000001</v>
      </c>
      <c r="CT112" s="105">
        <v>166618.99999999997</v>
      </c>
      <c r="CU112" s="105">
        <v>120909.63999999991</v>
      </c>
      <c r="CV112" s="105">
        <v>167749.58000000007</v>
      </c>
      <c r="CW112" s="106">
        <v>381532.71999999986</v>
      </c>
      <c r="CX112" s="104">
        <v>93694.340000000026</v>
      </c>
      <c r="CY112" s="105">
        <v>114247.1</v>
      </c>
      <c r="CZ112" s="105">
        <v>148479.05000000005</v>
      </c>
      <c r="DA112" s="105">
        <v>121130.58999999997</v>
      </c>
      <c r="DB112" s="105">
        <v>196549.48000000004</v>
      </c>
      <c r="DC112" s="105">
        <v>173990.62999999989</v>
      </c>
      <c r="DD112" s="105">
        <v>134545.35999999993</v>
      </c>
      <c r="DE112" s="105">
        <v>114762.93000000001</v>
      </c>
      <c r="DF112" s="105">
        <v>241134.06000000006</v>
      </c>
      <c r="DG112" s="105">
        <v>210285.31000000008</v>
      </c>
      <c r="DH112" s="105">
        <v>103228.04000000011</v>
      </c>
      <c r="DI112" s="106">
        <v>482141.73999999923</v>
      </c>
      <c r="DJ112" s="104">
        <v>137779.71999999997</v>
      </c>
      <c r="DK112" s="105"/>
      <c r="DL112" s="105">
        <v>0</v>
      </c>
      <c r="DM112" s="105">
        <v>0</v>
      </c>
      <c r="DN112" s="105">
        <v>0</v>
      </c>
      <c r="DO112" s="105">
        <v>0</v>
      </c>
      <c r="DP112" s="105">
        <v>0</v>
      </c>
      <c r="DQ112" s="105">
        <v>0</v>
      </c>
      <c r="DR112" s="105">
        <v>0</v>
      </c>
      <c r="DS112" s="105">
        <v>0</v>
      </c>
      <c r="DT112" s="105">
        <v>0</v>
      </c>
      <c r="DU112" s="106">
        <v>0</v>
      </c>
    </row>
    <row r="113" spans="2:125" ht="30">
      <c r="D113" s="74">
        <v>4195</v>
      </c>
      <c r="E113" s="78" t="s">
        <v>230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93141</v>
      </c>
      <c r="CM113" s="105">
        <v>100405</v>
      </c>
      <c r="CN113" s="105">
        <v>354830.72000000009</v>
      </c>
      <c r="CO113" s="105">
        <v>93040.97</v>
      </c>
      <c r="CP113" s="105">
        <v>370969.74999999994</v>
      </c>
      <c r="CQ113" s="105">
        <v>197877.39999999997</v>
      </c>
      <c r="CR113" s="105">
        <v>128569.82</v>
      </c>
      <c r="CS113" s="105">
        <v>60149.799999999996</v>
      </c>
      <c r="CT113" s="105">
        <v>128134.20000000001</v>
      </c>
      <c r="CU113" s="105">
        <v>105791.52</v>
      </c>
      <c r="CV113" s="105">
        <v>63015.28</v>
      </c>
      <c r="CW113" s="106">
        <v>421589.13</v>
      </c>
      <c r="CX113" s="104">
        <v>38359.939999999995</v>
      </c>
      <c r="CY113" s="105">
        <v>50465.070000000007</v>
      </c>
      <c r="CZ113" s="105">
        <v>202133.70999999996</v>
      </c>
      <c r="DA113" s="105">
        <v>121717.22000000002</v>
      </c>
      <c r="DB113" s="105">
        <v>144955.75</v>
      </c>
      <c r="DC113" s="105">
        <v>114261.12</v>
      </c>
      <c r="DD113" s="105">
        <v>266263.51000000007</v>
      </c>
      <c r="DE113" s="105">
        <v>140786.44000000003</v>
      </c>
      <c r="DF113" s="105">
        <v>1242227.9399999995</v>
      </c>
      <c r="DG113" s="105">
        <v>210125.69000000021</v>
      </c>
      <c r="DH113" s="105">
        <v>48278.49</v>
      </c>
      <c r="DI113" s="106">
        <v>603732.94999999984</v>
      </c>
      <c r="DJ113" s="104">
        <v>18094.45</v>
      </c>
      <c r="DK113" s="105"/>
      <c r="DL113" s="105">
        <v>0</v>
      </c>
      <c r="DM113" s="105">
        <v>0</v>
      </c>
      <c r="DN113" s="105">
        <v>0</v>
      </c>
      <c r="DO113" s="105">
        <v>0</v>
      </c>
      <c r="DP113" s="105">
        <v>0</v>
      </c>
      <c r="DQ113" s="105">
        <v>0</v>
      </c>
      <c r="DR113" s="105">
        <v>0</v>
      </c>
      <c r="DS113" s="105">
        <v>0</v>
      </c>
      <c r="DT113" s="105">
        <v>0</v>
      </c>
      <c r="DU113" s="106">
        <v>0</v>
      </c>
    </row>
    <row r="114" spans="2:125">
      <c r="D114" s="74">
        <v>4196</v>
      </c>
      <c r="E114" s="78" t="s">
        <v>232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16855.889999999992</v>
      </c>
      <c r="CM114" s="105">
        <v>488417.15999999992</v>
      </c>
      <c r="CN114" s="105">
        <v>270649.37999999989</v>
      </c>
      <c r="CO114" s="105">
        <v>232355.59999999992</v>
      </c>
      <c r="CP114" s="105">
        <v>486860.7700000006</v>
      </c>
      <c r="CQ114" s="105">
        <v>195989.45000000004</v>
      </c>
      <c r="CR114" s="105">
        <v>127166.01000000001</v>
      </c>
      <c r="CS114" s="105">
        <v>510335.64999999997</v>
      </c>
      <c r="CT114" s="105">
        <v>294412.88000000006</v>
      </c>
      <c r="CU114" s="105">
        <v>306769.03999999975</v>
      </c>
      <c r="CV114" s="105">
        <v>85744.699999999953</v>
      </c>
      <c r="CW114" s="106">
        <v>459162.54999999993</v>
      </c>
      <c r="CX114" s="104">
        <v>44875.680000000008</v>
      </c>
      <c r="CY114" s="105">
        <v>253019.53999999992</v>
      </c>
      <c r="CZ114" s="105">
        <v>292108.1500000002</v>
      </c>
      <c r="DA114" s="105">
        <v>170280.11000000004</v>
      </c>
      <c r="DB114" s="105">
        <v>164507.57000000012</v>
      </c>
      <c r="DC114" s="105">
        <v>522624.09000000032</v>
      </c>
      <c r="DD114" s="105">
        <v>141188.55999999994</v>
      </c>
      <c r="DE114" s="105">
        <v>503500.33000000048</v>
      </c>
      <c r="DF114" s="105">
        <v>158950.16999999995</v>
      </c>
      <c r="DG114" s="105">
        <v>480557.1500000002</v>
      </c>
      <c r="DH114" s="105">
        <v>195808.15000000008</v>
      </c>
      <c r="DI114" s="106">
        <v>920103.55000000086</v>
      </c>
      <c r="DJ114" s="104">
        <v>80605.89</v>
      </c>
      <c r="DK114" s="105"/>
      <c r="DL114" s="105">
        <v>0</v>
      </c>
      <c r="DM114" s="105">
        <v>0</v>
      </c>
      <c r="DN114" s="105">
        <v>0</v>
      </c>
      <c r="DO114" s="105">
        <v>0</v>
      </c>
      <c r="DP114" s="105">
        <v>0</v>
      </c>
      <c r="DQ114" s="105">
        <v>0</v>
      </c>
      <c r="DR114" s="105">
        <v>0</v>
      </c>
      <c r="DS114" s="105">
        <v>0</v>
      </c>
      <c r="DT114" s="105">
        <v>0</v>
      </c>
      <c r="DU114" s="106">
        <v>0</v>
      </c>
    </row>
    <row r="115" spans="2:125">
      <c r="D115" s="74">
        <v>4197</v>
      </c>
      <c r="E115" s="78" t="s">
        <v>234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33.340000000000003</v>
      </c>
      <c r="CM115" s="105">
        <v>33.340000000000003</v>
      </c>
      <c r="CN115" s="105">
        <v>33.340000000000003</v>
      </c>
      <c r="CO115" s="105">
        <v>33.340000000000003</v>
      </c>
      <c r="CP115" s="105">
        <v>33.340000000000003</v>
      </c>
      <c r="CQ115" s="105">
        <v>33.340000000000003</v>
      </c>
      <c r="CR115" s="105">
        <v>0</v>
      </c>
      <c r="CS115" s="105">
        <v>33.340000000000003</v>
      </c>
      <c r="CT115" s="105">
        <v>16.670000000000002</v>
      </c>
      <c r="CU115" s="105">
        <v>0</v>
      </c>
      <c r="CV115" s="105">
        <v>16.670000000000002</v>
      </c>
      <c r="CW115" s="106">
        <v>0</v>
      </c>
      <c r="CX115" s="104">
        <v>33.340000000000003</v>
      </c>
      <c r="CY115" s="105">
        <v>16.66</v>
      </c>
      <c r="CZ115" s="105">
        <v>173</v>
      </c>
      <c r="DA115" s="105">
        <v>33.32</v>
      </c>
      <c r="DB115" s="105">
        <v>113.33</v>
      </c>
      <c r="DC115" s="105">
        <v>33.33</v>
      </c>
      <c r="DD115" s="105">
        <v>49.989999999999995</v>
      </c>
      <c r="DE115" s="105">
        <v>16.670000000000002</v>
      </c>
      <c r="DF115" s="105">
        <v>33.33</v>
      </c>
      <c r="DG115" s="105">
        <v>283.34000000000003</v>
      </c>
      <c r="DH115" s="105">
        <v>33.340000000000003</v>
      </c>
      <c r="DI115" s="106">
        <v>319.88</v>
      </c>
      <c r="DJ115" s="104">
        <v>41.67</v>
      </c>
      <c r="DK115" s="105"/>
      <c r="DL115" s="105">
        <v>0</v>
      </c>
      <c r="DM115" s="105">
        <v>0</v>
      </c>
      <c r="DN115" s="105">
        <v>0</v>
      </c>
      <c r="DO115" s="105">
        <v>0</v>
      </c>
      <c r="DP115" s="105">
        <v>0</v>
      </c>
      <c r="DQ115" s="105">
        <v>0</v>
      </c>
      <c r="DR115" s="105">
        <v>0</v>
      </c>
      <c r="DS115" s="105">
        <v>0</v>
      </c>
      <c r="DT115" s="105">
        <v>0</v>
      </c>
      <c r="DU115" s="106">
        <v>0</v>
      </c>
    </row>
    <row r="116" spans="2:125">
      <c r="D116" s="74">
        <v>4198</v>
      </c>
      <c r="E116" s="78" t="s">
        <v>55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283.26</v>
      </c>
      <c r="CM116" s="105">
        <v>288.33</v>
      </c>
      <c r="CN116" s="105">
        <v>313.27</v>
      </c>
      <c r="CO116" s="105">
        <v>343.33</v>
      </c>
      <c r="CP116" s="105">
        <v>280</v>
      </c>
      <c r="CQ116" s="105">
        <v>313.33999999999997</v>
      </c>
      <c r="CR116" s="105">
        <v>285</v>
      </c>
      <c r="CS116" s="105">
        <v>353.33</v>
      </c>
      <c r="CT116" s="105">
        <v>280</v>
      </c>
      <c r="CU116" s="105">
        <v>291</v>
      </c>
      <c r="CV116" s="105">
        <v>830</v>
      </c>
      <c r="CW116" s="106">
        <v>1054.77</v>
      </c>
      <c r="CX116" s="104">
        <v>200</v>
      </c>
      <c r="CY116" s="105">
        <v>314.98</v>
      </c>
      <c r="CZ116" s="105">
        <v>384.97</v>
      </c>
      <c r="DA116" s="105">
        <v>95</v>
      </c>
      <c r="DB116" s="105">
        <v>428.31</v>
      </c>
      <c r="DC116" s="105">
        <v>300.42</v>
      </c>
      <c r="DD116" s="105">
        <v>1122.3300000000002</v>
      </c>
      <c r="DE116" s="105">
        <v>1545.4600000000003</v>
      </c>
      <c r="DF116" s="105">
        <v>3516.26</v>
      </c>
      <c r="DG116" s="105">
        <v>1209.1999999999998</v>
      </c>
      <c r="DH116" s="105">
        <v>857.43999999999994</v>
      </c>
      <c r="DI116" s="106">
        <v>2647.24</v>
      </c>
      <c r="DJ116" s="104">
        <v>325.01</v>
      </c>
      <c r="DK116" s="105"/>
      <c r="DL116" s="105">
        <v>0</v>
      </c>
      <c r="DM116" s="105">
        <v>0</v>
      </c>
      <c r="DN116" s="105">
        <v>0</v>
      </c>
      <c r="DO116" s="105">
        <v>0</v>
      </c>
      <c r="DP116" s="105">
        <v>0</v>
      </c>
      <c r="DQ116" s="105">
        <v>0</v>
      </c>
      <c r="DR116" s="105">
        <v>0</v>
      </c>
      <c r="DS116" s="105">
        <v>0</v>
      </c>
      <c r="DT116" s="105">
        <v>0</v>
      </c>
      <c r="DU116" s="106">
        <v>0</v>
      </c>
    </row>
    <row r="117" spans="2:125">
      <c r="D117" s="74">
        <v>4199</v>
      </c>
      <c r="E117" s="78" t="s">
        <v>236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124892.60000000003</v>
      </c>
      <c r="CM117" s="105">
        <v>62482.520000000004</v>
      </c>
      <c r="CN117" s="105">
        <v>194087.13000000003</v>
      </c>
      <c r="CO117" s="105">
        <v>317008.53999999986</v>
      </c>
      <c r="CP117" s="105">
        <v>173934.78999999995</v>
      </c>
      <c r="CQ117" s="105">
        <v>213618.1899999998</v>
      </c>
      <c r="CR117" s="105">
        <v>232011.25999999995</v>
      </c>
      <c r="CS117" s="105">
        <v>185769.52999999988</v>
      </c>
      <c r="CT117" s="105">
        <v>151372.72000000006</v>
      </c>
      <c r="CU117" s="105">
        <v>249954.80999999979</v>
      </c>
      <c r="CV117" s="105">
        <v>248600.21999999962</v>
      </c>
      <c r="CW117" s="106">
        <v>644770.1599999998</v>
      </c>
      <c r="CX117" s="104">
        <v>138890.8300000001</v>
      </c>
      <c r="CY117" s="105">
        <v>128136.95999999999</v>
      </c>
      <c r="CZ117" s="105">
        <v>335299.94</v>
      </c>
      <c r="DA117" s="105">
        <v>224521.32000000007</v>
      </c>
      <c r="DB117" s="105">
        <v>187889.65</v>
      </c>
      <c r="DC117" s="105">
        <v>248222.67000000016</v>
      </c>
      <c r="DD117" s="105">
        <v>220943.91000000012</v>
      </c>
      <c r="DE117" s="105">
        <v>116291.44999999995</v>
      </c>
      <c r="DF117" s="105">
        <v>236979.26</v>
      </c>
      <c r="DG117" s="105">
        <v>229786.70999999982</v>
      </c>
      <c r="DH117" s="105">
        <v>333312.99000000017</v>
      </c>
      <c r="DI117" s="106">
        <v>489220.76000000042</v>
      </c>
      <c r="DJ117" s="104">
        <v>88812.330000000016</v>
      </c>
      <c r="DK117" s="105"/>
      <c r="DL117" s="105">
        <v>0</v>
      </c>
      <c r="DM117" s="105">
        <v>0</v>
      </c>
      <c r="DN117" s="105">
        <v>0</v>
      </c>
      <c r="DO117" s="105">
        <v>0</v>
      </c>
      <c r="DP117" s="105">
        <v>0</v>
      </c>
      <c r="DQ117" s="105">
        <v>0</v>
      </c>
      <c r="DR117" s="105">
        <v>0</v>
      </c>
      <c r="DS117" s="105">
        <v>0</v>
      </c>
      <c r="DT117" s="105">
        <v>0</v>
      </c>
      <c r="DU117" s="106">
        <v>0</v>
      </c>
    </row>
    <row r="118" spans="2:125">
      <c r="B118" s="74">
        <v>42</v>
      </c>
      <c r="C118" s="74" t="s">
        <v>100</v>
      </c>
      <c r="E118" s="78" t="s">
        <v>238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38151243.679999985</v>
      </c>
      <c r="CM118" s="105">
        <v>42304307.499999993</v>
      </c>
      <c r="CN118" s="105">
        <v>40495852.529999986</v>
      </c>
      <c r="CO118" s="105">
        <v>40445889.589999996</v>
      </c>
      <c r="CP118" s="105">
        <v>39916624.779999986</v>
      </c>
      <c r="CQ118" s="105">
        <v>39873840.350000001</v>
      </c>
      <c r="CR118" s="105">
        <v>39783817.739999995</v>
      </c>
      <c r="CS118" s="105">
        <v>39183217.88000001</v>
      </c>
      <c r="CT118" s="105">
        <v>40139584.429999992</v>
      </c>
      <c r="CU118" s="105">
        <v>39790180.209999986</v>
      </c>
      <c r="CV118" s="105">
        <v>39831268.440000013</v>
      </c>
      <c r="CW118" s="106">
        <v>43051593.350000009</v>
      </c>
      <c r="CX118" s="104">
        <v>39555878.579999991</v>
      </c>
      <c r="CY118" s="105">
        <v>41425187.059999995</v>
      </c>
      <c r="CZ118" s="105">
        <v>41909906.139999978</v>
      </c>
      <c r="DA118" s="105">
        <v>40423629.729999989</v>
      </c>
      <c r="DB118" s="105">
        <v>40506895.870000027</v>
      </c>
      <c r="DC118" s="105">
        <v>40386120.24000001</v>
      </c>
      <c r="DD118" s="105">
        <v>42646776.50999999</v>
      </c>
      <c r="DE118" s="105">
        <v>41817476.330000013</v>
      </c>
      <c r="DF118" s="105">
        <v>39292859.510000005</v>
      </c>
      <c r="DG118" s="105">
        <v>40455528.219999991</v>
      </c>
      <c r="DH118" s="105">
        <v>40886054.279999994</v>
      </c>
      <c r="DI118" s="106">
        <v>42841697.649999999</v>
      </c>
      <c r="DJ118" s="104">
        <v>39786085.87000002</v>
      </c>
      <c r="DK118" s="105"/>
      <c r="DL118" s="105">
        <v>0</v>
      </c>
      <c r="DM118" s="105">
        <v>0</v>
      </c>
      <c r="DN118" s="105">
        <v>0</v>
      </c>
      <c r="DO118" s="105">
        <v>0</v>
      </c>
      <c r="DP118" s="105">
        <v>0</v>
      </c>
      <c r="DQ118" s="105">
        <v>0</v>
      </c>
      <c r="DR118" s="105">
        <v>0</v>
      </c>
      <c r="DS118" s="105">
        <v>0</v>
      </c>
      <c r="DT118" s="105">
        <v>0</v>
      </c>
      <c r="DU118" s="106">
        <v>0</v>
      </c>
    </row>
    <row r="119" spans="2:125">
      <c r="C119" s="74">
        <v>421</v>
      </c>
      <c r="D119" s="74">
        <v>421</v>
      </c>
      <c r="E119" s="78" t="s">
        <v>240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5249177.4899999993</v>
      </c>
      <c r="CM119" s="105">
        <v>6265311.1100000003</v>
      </c>
      <c r="CN119" s="105">
        <v>5548846.8199999994</v>
      </c>
      <c r="CO119" s="105">
        <v>5564842.5499999998</v>
      </c>
      <c r="CP119" s="105">
        <v>5426012.3199999984</v>
      </c>
      <c r="CQ119" s="105">
        <v>5414506.1200000001</v>
      </c>
      <c r="CR119" s="105">
        <v>5377364.7999999998</v>
      </c>
      <c r="CS119" s="105">
        <v>4628282.3600000003</v>
      </c>
      <c r="CT119" s="105">
        <v>4825112.1500000004</v>
      </c>
      <c r="CU119" s="105">
        <v>4994196.5700000012</v>
      </c>
      <c r="CV119" s="105">
        <v>5164469.1300000008</v>
      </c>
      <c r="CW119" s="106">
        <v>5578422.5699999994</v>
      </c>
      <c r="CX119" s="104">
        <v>5197554.8999999994</v>
      </c>
      <c r="CY119" s="105">
        <v>5250468.459999999</v>
      </c>
      <c r="CZ119" s="105">
        <v>4943694.8400000008</v>
      </c>
      <c r="DA119" s="105">
        <v>5048089.1399999997</v>
      </c>
      <c r="DB119" s="105">
        <v>4807265.8800000008</v>
      </c>
      <c r="DC119" s="105">
        <v>5282073.3999999994</v>
      </c>
      <c r="DD119" s="105">
        <v>5431940.5699999994</v>
      </c>
      <c r="DE119" s="105">
        <v>5056103.28</v>
      </c>
      <c r="DF119" s="105">
        <v>5029618.1500000004</v>
      </c>
      <c r="DG119" s="105">
        <v>5059119.72</v>
      </c>
      <c r="DH119" s="105">
        <v>5502927.5499999998</v>
      </c>
      <c r="DI119" s="106">
        <v>5256058.13</v>
      </c>
      <c r="DJ119" s="104">
        <v>4939929.87</v>
      </c>
      <c r="DK119" s="105"/>
      <c r="DL119" s="105">
        <v>0</v>
      </c>
      <c r="DM119" s="105">
        <v>0</v>
      </c>
      <c r="DN119" s="105">
        <v>0</v>
      </c>
      <c r="DO119" s="105">
        <v>0</v>
      </c>
      <c r="DP119" s="105">
        <v>0</v>
      </c>
      <c r="DQ119" s="105">
        <v>0</v>
      </c>
      <c r="DR119" s="105">
        <v>0</v>
      </c>
      <c r="DS119" s="105">
        <v>0</v>
      </c>
      <c r="DT119" s="105">
        <v>0</v>
      </c>
      <c r="DU119" s="106">
        <v>0</v>
      </c>
    </row>
    <row r="120" spans="2:125">
      <c r="C120" s="74" t="s">
        <v>100</v>
      </c>
      <c r="D120" s="74">
        <v>4211</v>
      </c>
      <c r="E120" s="78" t="s">
        <v>242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421036.79999999999</v>
      </c>
      <c r="CM120" s="105">
        <v>423451.3</v>
      </c>
      <c r="CN120" s="105">
        <v>424949.2</v>
      </c>
      <c r="CO120" s="105">
        <v>429126.5</v>
      </c>
      <c r="CP120" s="105">
        <v>429421.7</v>
      </c>
      <c r="CQ120" s="105">
        <v>433409.4</v>
      </c>
      <c r="CR120" s="105">
        <v>436273.29</v>
      </c>
      <c r="CS120" s="105">
        <v>431628.4</v>
      </c>
      <c r="CT120" s="105">
        <v>412319.2</v>
      </c>
      <c r="CU120" s="105">
        <v>471037.3</v>
      </c>
      <c r="CV120" s="105">
        <v>386243.45</v>
      </c>
      <c r="CW120" s="106">
        <v>385481.55</v>
      </c>
      <c r="CX120" s="104">
        <v>383766.05</v>
      </c>
      <c r="CY120" s="105">
        <v>386780.15</v>
      </c>
      <c r="CZ120" s="105">
        <v>393105.9</v>
      </c>
      <c r="DA120" s="105">
        <v>396123.3</v>
      </c>
      <c r="DB120" s="105">
        <v>397521</v>
      </c>
      <c r="DC120" s="105">
        <v>543431.30000000005</v>
      </c>
      <c r="DD120" s="105">
        <v>513495.1</v>
      </c>
      <c r="DE120" s="105">
        <v>400406.3</v>
      </c>
      <c r="DF120" s="105">
        <v>401150.5</v>
      </c>
      <c r="DG120" s="105">
        <v>381804.3</v>
      </c>
      <c r="DH120" s="105">
        <v>372275</v>
      </c>
      <c r="DI120" s="106">
        <v>367326.1</v>
      </c>
      <c r="DJ120" s="104">
        <v>355730.6</v>
      </c>
      <c r="DK120" s="105"/>
      <c r="DL120" s="105">
        <v>0</v>
      </c>
      <c r="DM120" s="105">
        <v>0</v>
      </c>
      <c r="DN120" s="105">
        <v>0</v>
      </c>
      <c r="DO120" s="105">
        <v>0</v>
      </c>
      <c r="DP120" s="105">
        <v>0</v>
      </c>
      <c r="DQ120" s="105">
        <v>0</v>
      </c>
      <c r="DR120" s="105">
        <v>0</v>
      </c>
      <c r="DS120" s="105">
        <v>0</v>
      </c>
      <c r="DT120" s="105">
        <v>0</v>
      </c>
      <c r="DU120" s="106">
        <v>0</v>
      </c>
    </row>
    <row r="121" spans="2:125">
      <c r="D121" s="74">
        <v>4212</v>
      </c>
      <c r="E121" s="78" t="s">
        <v>244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692492.44000000006</v>
      </c>
      <c r="CM121" s="105">
        <v>697591.6399999999</v>
      </c>
      <c r="CN121" s="105">
        <v>683432.42999999993</v>
      </c>
      <c r="CO121" s="105">
        <v>671299.94</v>
      </c>
      <c r="CP121" s="105">
        <v>699382.33</v>
      </c>
      <c r="CQ121" s="105">
        <v>823199.11999999988</v>
      </c>
      <c r="CR121" s="105">
        <v>736957.14999999991</v>
      </c>
      <c r="CS121" s="105">
        <v>677551.94000000006</v>
      </c>
      <c r="CT121" s="105">
        <v>674250.38</v>
      </c>
      <c r="CU121" s="105">
        <v>755981.07000000007</v>
      </c>
      <c r="CV121" s="105">
        <v>657639.29</v>
      </c>
      <c r="CW121" s="106">
        <v>751583.81</v>
      </c>
      <c r="CX121" s="104">
        <v>743680.58000000007</v>
      </c>
      <c r="CY121" s="105">
        <v>856282.84</v>
      </c>
      <c r="CZ121" s="105">
        <v>644229.3899999999</v>
      </c>
      <c r="DA121" s="105">
        <v>647331.77</v>
      </c>
      <c r="DB121" s="105">
        <v>645086.06999999995</v>
      </c>
      <c r="DC121" s="105">
        <v>791696.89999999991</v>
      </c>
      <c r="DD121" s="105">
        <v>739346.28999999992</v>
      </c>
      <c r="DE121" s="105">
        <v>636311.62999999989</v>
      </c>
      <c r="DF121" s="105">
        <v>626833.76</v>
      </c>
      <c r="DG121" s="105">
        <v>622446.93000000005</v>
      </c>
      <c r="DH121" s="105">
        <v>612445.31000000006</v>
      </c>
      <c r="DI121" s="106">
        <v>612737</v>
      </c>
      <c r="DJ121" s="104">
        <v>691220.46000000008</v>
      </c>
      <c r="DK121" s="105"/>
      <c r="DL121" s="105">
        <v>0</v>
      </c>
      <c r="DM121" s="105">
        <v>0</v>
      </c>
      <c r="DN121" s="105">
        <v>0</v>
      </c>
      <c r="DO121" s="105">
        <v>0</v>
      </c>
      <c r="DP121" s="105">
        <v>0</v>
      </c>
      <c r="DQ121" s="105">
        <v>0</v>
      </c>
      <c r="DR121" s="105">
        <v>0</v>
      </c>
      <c r="DS121" s="105">
        <v>0</v>
      </c>
      <c r="DT121" s="105">
        <v>0</v>
      </c>
      <c r="DU121" s="106">
        <v>0</v>
      </c>
    </row>
    <row r="122" spans="2:125">
      <c r="D122" s="74">
        <v>4213</v>
      </c>
      <c r="E122" s="78" t="s">
        <v>246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1460897.35</v>
      </c>
      <c r="CM122" s="105">
        <v>1482287.73</v>
      </c>
      <c r="CN122" s="105">
        <v>1502308</v>
      </c>
      <c r="CO122" s="105">
        <v>1507261.74</v>
      </c>
      <c r="CP122" s="105">
        <v>1517082.8499999999</v>
      </c>
      <c r="CQ122" s="105">
        <v>1524181.1600000004</v>
      </c>
      <c r="CR122" s="105">
        <v>1520509.7699999998</v>
      </c>
      <c r="CS122" s="105">
        <v>1457909.3</v>
      </c>
      <c r="CT122" s="105">
        <v>1405165.4500000004</v>
      </c>
      <c r="CU122" s="105">
        <v>1394713.6800000006</v>
      </c>
      <c r="CV122" s="105">
        <v>1383388.0400000003</v>
      </c>
      <c r="CW122" s="106">
        <v>1687836.9999999995</v>
      </c>
      <c r="CX122" s="104">
        <v>1375790.2400000002</v>
      </c>
      <c r="CY122" s="105">
        <v>1399434.5899999999</v>
      </c>
      <c r="CZ122" s="105">
        <v>1439567.7500000002</v>
      </c>
      <c r="DA122" s="105">
        <v>1474379.2100000002</v>
      </c>
      <c r="DB122" s="105">
        <v>1455630.8100000003</v>
      </c>
      <c r="DC122" s="105">
        <v>1477079.5199999996</v>
      </c>
      <c r="DD122" s="105">
        <v>1448301.0399999998</v>
      </c>
      <c r="DE122" s="105">
        <v>1565932.21</v>
      </c>
      <c r="DF122" s="105">
        <v>1417693.7700000003</v>
      </c>
      <c r="DG122" s="105">
        <v>1450597.5000000002</v>
      </c>
      <c r="DH122" s="105">
        <v>1370222.7499999998</v>
      </c>
      <c r="DI122" s="106">
        <v>1337323.9200000004</v>
      </c>
      <c r="DJ122" s="104">
        <v>1307049.48</v>
      </c>
      <c r="DK122" s="105"/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</row>
    <row r="123" spans="2:125">
      <c r="D123" s="74">
        <v>4214</v>
      </c>
      <c r="E123" s="78" t="s">
        <v>248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1624645.1099999999</v>
      </c>
      <c r="CM123" s="105">
        <v>2597051.81</v>
      </c>
      <c r="CN123" s="105">
        <v>1900434.49</v>
      </c>
      <c r="CO123" s="105">
        <v>1932153.2000000004</v>
      </c>
      <c r="CP123" s="105">
        <v>1674505.9</v>
      </c>
      <c r="CQ123" s="105">
        <v>1536013.97</v>
      </c>
      <c r="CR123" s="105">
        <v>1627459.28</v>
      </c>
      <c r="CS123" s="105">
        <v>991564.94999999984</v>
      </c>
      <c r="CT123" s="105">
        <v>1146005.8800000001</v>
      </c>
      <c r="CU123" s="105">
        <v>1372886.6800000002</v>
      </c>
      <c r="CV123" s="105">
        <v>1630539.3299999998</v>
      </c>
      <c r="CW123" s="106">
        <v>1445222.44</v>
      </c>
      <c r="CX123" s="104">
        <v>1535360.8199999998</v>
      </c>
      <c r="CY123" s="105">
        <v>1479802.3099999998</v>
      </c>
      <c r="CZ123" s="105">
        <v>1365996.3599999999</v>
      </c>
      <c r="DA123" s="105">
        <v>1445854.2399999998</v>
      </c>
      <c r="DB123" s="105">
        <v>1240227.3299999998</v>
      </c>
      <c r="DC123" s="105">
        <v>1363632.5999999996</v>
      </c>
      <c r="DD123" s="105">
        <v>1500407.1399999997</v>
      </c>
      <c r="DE123" s="105">
        <v>1239582.1600000001</v>
      </c>
      <c r="DF123" s="105">
        <v>1493192.3800000001</v>
      </c>
      <c r="DG123" s="105">
        <v>1487275.4799999995</v>
      </c>
      <c r="DH123" s="105">
        <v>2004934.39</v>
      </c>
      <c r="DI123" s="106">
        <v>1670147.64</v>
      </c>
      <c r="DJ123" s="104">
        <v>1305632.7299999997</v>
      </c>
      <c r="DK123" s="105"/>
      <c r="DL123" s="105">
        <v>0</v>
      </c>
      <c r="DM123" s="105">
        <v>0</v>
      </c>
      <c r="DN123" s="105">
        <v>0</v>
      </c>
      <c r="DO123" s="105">
        <v>0</v>
      </c>
      <c r="DP123" s="105">
        <v>0</v>
      </c>
      <c r="DQ123" s="105">
        <v>0</v>
      </c>
      <c r="DR123" s="105">
        <v>0</v>
      </c>
      <c r="DS123" s="105">
        <v>0</v>
      </c>
      <c r="DT123" s="105">
        <v>0</v>
      </c>
      <c r="DU123" s="106">
        <v>0</v>
      </c>
    </row>
    <row r="124" spans="2:125">
      <c r="D124" s="74">
        <v>4215</v>
      </c>
      <c r="E124" s="78" t="s">
        <v>250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788595.39999999991</v>
      </c>
      <c r="CM124" s="105">
        <v>761647.82</v>
      </c>
      <c r="CN124" s="105">
        <v>740067.1</v>
      </c>
      <c r="CO124" s="105">
        <v>731668.75999999989</v>
      </c>
      <c r="CP124" s="105">
        <v>815005.65999999957</v>
      </c>
      <c r="CQ124" s="105">
        <v>759056.20000000007</v>
      </c>
      <c r="CR124" s="105">
        <v>722754.60000000009</v>
      </c>
      <c r="CS124" s="105">
        <v>726737.9</v>
      </c>
      <c r="CT124" s="105">
        <v>728273.99999999988</v>
      </c>
      <c r="CU124" s="105">
        <v>724583.7</v>
      </c>
      <c r="CV124" s="105">
        <v>743620.99999999988</v>
      </c>
      <c r="CW124" s="106">
        <v>821496.31</v>
      </c>
      <c r="CX124" s="104">
        <v>861549.92999999993</v>
      </c>
      <c r="CY124" s="105">
        <v>827031.97999999986</v>
      </c>
      <c r="CZ124" s="105">
        <v>791606.25</v>
      </c>
      <c r="DA124" s="105">
        <v>755333.5</v>
      </c>
      <c r="DB124" s="105">
        <v>789715.93000000017</v>
      </c>
      <c r="DC124" s="105">
        <v>761287</v>
      </c>
      <c r="DD124" s="105">
        <v>899737.83999999985</v>
      </c>
      <c r="DE124" s="105">
        <v>873878.65000000014</v>
      </c>
      <c r="DF124" s="105">
        <v>788679.51</v>
      </c>
      <c r="DG124" s="105">
        <v>786024.19999999984</v>
      </c>
      <c r="DH124" s="105">
        <v>825537.49999999988</v>
      </c>
      <c r="DI124" s="106">
        <v>980926.55999999971</v>
      </c>
      <c r="DJ124" s="104">
        <v>988431.99000000011</v>
      </c>
      <c r="DK124" s="105"/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</row>
    <row r="125" spans="2:125">
      <c r="D125" s="74">
        <v>4216</v>
      </c>
      <c r="E125" s="78" t="s">
        <v>252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12532</v>
      </c>
      <c r="CM125" s="105">
        <v>33971.879999999997</v>
      </c>
      <c r="CN125" s="105">
        <v>51880.84</v>
      </c>
      <c r="CO125" s="105">
        <v>18588.95</v>
      </c>
      <c r="CP125" s="105">
        <v>20197.3</v>
      </c>
      <c r="CQ125" s="105">
        <v>62174.6</v>
      </c>
      <c r="CR125" s="105">
        <v>68967.81</v>
      </c>
      <c r="CS125" s="105">
        <v>66627.28</v>
      </c>
      <c r="CT125" s="105">
        <v>188624.2</v>
      </c>
      <c r="CU125" s="105">
        <v>25674.480000000003</v>
      </c>
      <c r="CV125" s="105">
        <v>17648.79</v>
      </c>
      <c r="CW125" s="106">
        <v>41767.22</v>
      </c>
      <c r="CX125" s="104">
        <v>40978.35</v>
      </c>
      <c r="CY125" s="105">
        <v>31691.62</v>
      </c>
      <c r="CZ125" s="105">
        <v>14642.58</v>
      </c>
      <c r="DA125" s="105">
        <v>33633.120000000003</v>
      </c>
      <c r="DB125" s="105">
        <v>16130.039999999999</v>
      </c>
      <c r="DC125" s="105">
        <v>18769.850000000002</v>
      </c>
      <c r="DD125" s="105">
        <v>88447.09</v>
      </c>
      <c r="DE125" s="105">
        <v>101855.59000000001</v>
      </c>
      <c r="DF125" s="105">
        <v>60002.899999999994</v>
      </c>
      <c r="DG125" s="105">
        <v>81717.89</v>
      </c>
      <c r="DH125" s="105">
        <v>61778.16</v>
      </c>
      <c r="DI125" s="106">
        <v>22075.050000000003</v>
      </c>
      <c r="DJ125" s="104">
        <v>43811.109999999993</v>
      </c>
      <c r="DK125" s="105"/>
      <c r="DL125" s="105">
        <v>0</v>
      </c>
      <c r="DM125" s="105">
        <v>0</v>
      </c>
      <c r="DN125" s="105">
        <v>0</v>
      </c>
      <c r="DO125" s="105">
        <v>0</v>
      </c>
      <c r="DP125" s="105">
        <v>0</v>
      </c>
      <c r="DQ125" s="105">
        <v>0</v>
      </c>
      <c r="DR125" s="105">
        <v>0</v>
      </c>
      <c r="DS125" s="105">
        <v>0</v>
      </c>
      <c r="DT125" s="105">
        <v>0</v>
      </c>
      <c r="DU125" s="106">
        <v>0</v>
      </c>
    </row>
    <row r="126" spans="2:125">
      <c r="D126" s="74">
        <v>4217</v>
      </c>
      <c r="E126" s="78" t="s">
        <v>254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248978.39000000004</v>
      </c>
      <c r="CM126" s="105">
        <v>269308.93000000005</v>
      </c>
      <c r="CN126" s="105">
        <v>245774.75999999995</v>
      </c>
      <c r="CO126" s="105">
        <v>274743.45999999996</v>
      </c>
      <c r="CP126" s="105">
        <v>270416.57999999996</v>
      </c>
      <c r="CQ126" s="105">
        <v>276471.67</v>
      </c>
      <c r="CR126" s="105">
        <v>264442.90000000002</v>
      </c>
      <c r="CS126" s="105">
        <v>276262.59000000003</v>
      </c>
      <c r="CT126" s="105">
        <v>270473.03999999992</v>
      </c>
      <c r="CU126" s="105">
        <v>249319.65999999997</v>
      </c>
      <c r="CV126" s="105">
        <v>345389.2300000001</v>
      </c>
      <c r="CW126" s="106">
        <v>445034.23999999999</v>
      </c>
      <c r="CX126" s="104">
        <v>256428.93000000002</v>
      </c>
      <c r="CY126" s="105">
        <v>269444.97000000003</v>
      </c>
      <c r="CZ126" s="105">
        <v>294546.60999999993</v>
      </c>
      <c r="DA126" s="105">
        <v>295433.99999999994</v>
      </c>
      <c r="DB126" s="105">
        <v>262954.69999999995</v>
      </c>
      <c r="DC126" s="105">
        <v>326176.23000000004</v>
      </c>
      <c r="DD126" s="105">
        <v>242206.07</v>
      </c>
      <c r="DE126" s="105">
        <v>238136.74</v>
      </c>
      <c r="DF126" s="105">
        <v>242065.33</v>
      </c>
      <c r="DG126" s="105">
        <v>249253.42</v>
      </c>
      <c r="DH126" s="105">
        <v>255734.44</v>
      </c>
      <c r="DI126" s="106">
        <v>265521.86</v>
      </c>
      <c r="DJ126" s="104">
        <v>248053.49999999994</v>
      </c>
      <c r="DK126" s="105"/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</row>
    <row r="127" spans="2:125">
      <c r="C127" s="74">
        <v>422</v>
      </c>
      <c r="D127" s="74">
        <v>422</v>
      </c>
      <c r="E127" s="78" t="s">
        <v>256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/>
      <c r="DL127" s="105">
        <v>0</v>
      </c>
      <c r="DM127" s="105">
        <v>0</v>
      </c>
      <c r="DN127" s="105">
        <v>0</v>
      </c>
      <c r="DO127" s="105">
        <v>0</v>
      </c>
      <c r="DP127" s="105">
        <v>0</v>
      </c>
      <c r="DQ127" s="105">
        <v>0</v>
      </c>
      <c r="DR127" s="105">
        <v>0</v>
      </c>
      <c r="DS127" s="105">
        <v>0</v>
      </c>
      <c r="DT127" s="105">
        <v>0</v>
      </c>
      <c r="DU127" s="106">
        <v>0</v>
      </c>
    </row>
    <row r="128" spans="2:125">
      <c r="D128" s="74">
        <v>4221</v>
      </c>
      <c r="E128" s="78" t="s">
        <v>258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/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</row>
    <row r="129" spans="3:125">
      <c r="D129" s="74">
        <v>4222</v>
      </c>
      <c r="E129" s="78" t="s">
        <v>260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/>
      <c r="DL129" s="105">
        <v>0</v>
      </c>
      <c r="DM129" s="105">
        <v>0</v>
      </c>
      <c r="DN129" s="105">
        <v>0</v>
      </c>
      <c r="DO129" s="105">
        <v>0</v>
      </c>
      <c r="DP129" s="105">
        <v>0</v>
      </c>
      <c r="DQ129" s="105">
        <v>0</v>
      </c>
      <c r="DR129" s="105">
        <v>0</v>
      </c>
      <c r="DS129" s="105">
        <v>0</v>
      </c>
      <c r="DT129" s="105">
        <v>0</v>
      </c>
      <c r="DU129" s="106">
        <v>0</v>
      </c>
    </row>
    <row r="130" spans="3:125">
      <c r="D130" s="74">
        <v>4223</v>
      </c>
      <c r="E130" s="78" t="s">
        <v>262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/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</row>
    <row r="131" spans="3:125">
      <c r="D131" s="74">
        <v>4224</v>
      </c>
      <c r="E131" s="78" t="s">
        <v>264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/>
      <c r="DL131" s="105">
        <v>0</v>
      </c>
      <c r="DM131" s="105">
        <v>0</v>
      </c>
      <c r="DN131" s="105">
        <v>0</v>
      </c>
      <c r="DO131" s="105">
        <v>0</v>
      </c>
      <c r="DP131" s="105">
        <v>0</v>
      </c>
      <c r="DQ131" s="105">
        <v>0</v>
      </c>
      <c r="DR131" s="105">
        <v>0</v>
      </c>
      <c r="DS131" s="105">
        <v>0</v>
      </c>
      <c r="DT131" s="105">
        <v>0</v>
      </c>
      <c r="DU131" s="106">
        <v>0</v>
      </c>
    </row>
    <row r="132" spans="3:125">
      <c r="D132" s="74">
        <v>4225</v>
      </c>
      <c r="E132" s="78" t="s">
        <v>236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/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</row>
    <row r="133" spans="3:125" ht="30">
      <c r="C133" s="74">
        <v>423</v>
      </c>
      <c r="D133" s="74">
        <v>423</v>
      </c>
      <c r="E133" s="78" t="s">
        <v>267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/>
      <c r="DL133" s="105">
        <v>0</v>
      </c>
      <c r="DM133" s="105">
        <v>0</v>
      </c>
      <c r="DN133" s="105">
        <v>0</v>
      </c>
      <c r="DO133" s="105">
        <v>0</v>
      </c>
      <c r="DP133" s="105">
        <v>0</v>
      </c>
      <c r="DQ133" s="105">
        <v>0</v>
      </c>
      <c r="DR133" s="105">
        <v>0</v>
      </c>
      <c r="DS133" s="105">
        <v>0</v>
      </c>
      <c r="DT133" s="105">
        <v>0</v>
      </c>
      <c r="DU133" s="106">
        <v>0</v>
      </c>
    </row>
    <row r="134" spans="3:125">
      <c r="D134" s="74">
        <v>4231</v>
      </c>
      <c r="E134" s="78" t="s">
        <v>269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/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</row>
    <row r="135" spans="3:125">
      <c r="D135" s="74">
        <v>4232</v>
      </c>
      <c r="E135" s="78" t="s">
        <v>271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5786947.3300000019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/>
      <c r="DL135" s="105">
        <v>0</v>
      </c>
      <c r="DM135" s="105">
        <v>0</v>
      </c>
      <c r="DN135" s="105">
        <v>0</v>
      </c>
      <c r="DO135" s="105">
        <v>0</v>
      </c>
      <c r="DP135" s="105">
        <v>0</v>
      </c>
      <c r="DQ135" s="105">
        <v>0</v>
      </c>
      <c r="DR135" s="105">
        <v>0</v>
      </c>
      <c r="DS135" s="105">
        <v>0</v>
      </c>
      <c r="DT135" s="105">
        <v>0</v>
      </c>
      <c r="DU135" s="106">
        <v>0</v>
      </c>
    </row>
    <row r="136" spans="3:125">
      <c r="D136" s="74">
        <v>4233</v>
      </c>
      <c r="E136" s="78" t="s">
        <v>273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/>
      <c r="DL136" s="105">
        <v>0</v>
      </c>
      <c r="DM136" s="105">
        <v>0</v>
      </c>
      <c r="DN136" s="105">
        <v>0</v>
      </c>
      <c r="DO136" s="105">
        <v>0</v>
      </c>
      <c r="DP136" s="105">
        <v>0</v>
      </c>
      <c r="DQ136" s="105">
        <v>0</v>
      </c>
      <c r="DR136" s="105">
        <v>0</v>
      </c>
      <c r="DS136" s="105">
        <v>0</v>
      </c>
      <c r="DT136" s="105">
        <v>0</v>
      </c>
      <c r="DU136" s="106">
        <v>0</v>
      </c>
    </row>
    <row r="137" spans="3:125">
      <c r="D137" s="74">
        <v>4234</v>
      </c>
      <c r="E137" s="78" t="s">
        <v>69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/>
      <c r="DL137" s="105">
        <v>0</v>
      </c>
      <c r="DM137" s="105">
        <v>0</v>
      </c>
      <c r="DN137" s="105">
        <v>0</v>
      </c>
      <c r="DO137" s="105">
        <v>0</v>
      </c>
      <c r="DP137" s="105">
        <v>0</v>
      </c>
      <c r="DQ137" s="105">
        <v>0</v>
      </c>
      <c r="DR137" s="105">
        <v>0</v>
      </c>
      <c r="DS137" s="105">
        <v>0</v>
      </c>
      <c r="DT137" s="105">
        <v>0</v>
      </c>
      <c r="DU137" s="106">
        <v>0</v>
      </c>
    </row>
    <row r="138" spans="3:125">
      <c r="D138" s="74">
        <v>4235</v>
      </c>
      <c r="E138" s="78" t="s">
        <v>276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/>
      <c r="DL138" s="105">
        <v>0</v>
      </c>
      <c r="DM138" s="105">
        <v>0</v>
      </c>
      <c r="DN138" s="105">
        <v>0</v>
      </c>
      <c r="DO138" s="105">
        <v>0</v>
      </c>
      <c r="DP138" s="105">
        <v>0</v>
      </c>
      <c r="DQ138" s="105">
        <v>0</v>
      </c>
      <c r="DR138" s="105">
        <v>0</v>
      </c>
      <c r="DS138" s="105">
        <v>0</v>
      </c>
      <c r="DT138" s="105">
        <v>0</v>
      </c>
      <c r="DU138" s="106">
        <v>0</v>
      </c>
    </row>
    <row r="139" spans="3:125">
      <c r="D139" s="74">
        <v>4236</v>
      </c>
      <c r="E139" s="78" t="s">
        <v>278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/>
      <c r="DL139" s="105">
        <v>0</v>
      </c>
      <c r="DM139" s="105">
        <v>0</v>
      </c>
      <c r="DN139" s="105">
        <v>0</v>
      </c>
      <c r="DO139" s="105">
        <v>0</v>
      </c>
      <c r="DP139" s="105">
        <v>0</v>
      </c>
      <c r="DQ139" s="105">
        <v>0</v>
      </c>
      <c r="DR139" s="105">
        <v>0</v>
      </c>
      <c r="DS139" s="105">
        <v>0</v>
      </c>
      <c r="DT139" s="105">
        <v>0</v>
      </c>
      <c r="DU139" s="106">
        <v>0</v>
      </c>
    </row>
    <row r="140" spans="3:125">
      <c r="D140" s="74">
        <v>4237</v>
      </c>
      <c r="E140" s="78" t="s">
        <v>280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/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</row>
    <row r="141" spans="3:125">
      <c r="C141" s="74">
        <v>424</v>
      </c>
      <c r="D141" s="74">
        <v>424</v>
      </c>
      <c r="E141" s="78" t="s">
        <v>282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/>
      <c r="DL141" s="105">
        <v>0</v>
      </c>
      <c r="DM141" s="105">
        <v>0</v>
      </c>
      <c r="DN141" s="105">
        <v>0</v>
      </c>
      <c r="DO141" s="105">
        <v>0</v>
      </c>
      <c r="DP141" s="105">
        <v>0</v>
      </c>
      <c r="DQ141" s="105">
        <v>0</v>
      </c>
      <c r="DR141" s="105">
        <v>0</v>
      </c>
      <c r="DS141" s="105">
        <v>0</v>
      </c>
      <c r="DT141" s="105">
        <v>0</v>
      </c>
      <c r="DU141" s="106">
        <v>0</v>
      </c>
    </row>
    <row r="142" spans="3:125">
      <c r="D142" s="74">
        <v>4241</v>
      </c>
      <c r="E142" s="78" t="s">
        <v>284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/>
      <c r="DL142" s="105">
        <v>0</v>
      </c>
      <c r="DM142" s="105">
        <v>0</v>
      </c>
      <c r="DN142" s="105">
        <v>0</v>
      </c>
      <c r="DO142" s="105">
        <v>0</v>
      </c>
      <c r="DP142" s="105">
        <v>0</v>
      </c>
      <c r="DQ142" s="105">
        <v>0</v>
      </c>
      <c r="DR142" s="105">
        <v>0</v>
      </c>
      <c r="DS142" s="105">
        <v>0</v>
      </c>
      <c r="DT142" s="105">
        <v>0</v>
      </c>
      <c r="DU142" s="106">
        <v>0</v>
      </c>
    </row>
    <row r="143" spans="3:125">
      <c r="C143" s="74">
        <v>425</v>
      </c>
      <c r="D143" s="74">
        <v>425</v>
      </c>
      <c r="E143" s="78" t="s">
        <v>286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/>
      <c r="DL143" s="105">
        <v>0</v>
      </c>
      <c r="DM143" s="105">
        <v>0</v>
      </c>
      <c r="DN143" s="105">
        <v>0</v>
      </c>
      <c r="DO143" s="105">
        <v>0</v>
      </c>
      <c r="DP143" s="105">
        <v>0</v>
      </c>
      <c r="DQ143" s="105">
        <v>0</v>
      </c>
      <c r="DR143" s="105">
        <v>0</v>
      </c>
      <c r="DS143" s="105">
        <v>0</v>
      </c>
      <c r="DT143" s="105">
        <v>0</v>
      </c>
      <c r="DU143" s="106">
        <v>0</v>
      </c>
    </row>
    <row r="144" spans="3:125">
      <c r="D144" s="74">
        <v>4251</v>
      </c>
      <c r="E144" s="78" t="s">
        <v>288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/>
      <c r="DL144" s="105">
        <v>0</v>
      </c>
      <c r="DM144" s="105">
        <v>0</v>
      </c>
      <c r="DN144" s="105">
        <v>0</v>
      </c>
      <c r="DO144" s="105">
        <v>0</v>
      </c>
      <c r="DP144" s="105">
        <v>0</v>
      </c>
      <c r="DQ144" s="105">
        <v>0</v>
      </c>
      <c r="DR144" s="105">
        <v>0</v>
      </c>
      <c r="DS144" s="105">
        <v>0</v>
      </c>
      <c r="DT144" s="105">
        <v>0</v>
      </c>
      <c r="DU144" s="106">
        <v>0</v>
      </c>
    </row>
    <row r="145" spans="1:125">
      <c r="D145" s="74">
        <v>4252</v>
      </c>
      <c r="E145" s="78" t="s">
        <v>290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/>
      <c r="DL145" s="105">
        <v>0</v>
      </c>
      <c r="DM145" s="105">
        <v>0</v>
      </c>
      <c r="DN145" s="105">
        <v>0</v>
      </c>
      <c r="DO145" s="105">
        <v>0</v>
      </c>
      <c r="DP145" s="105">
        <v>0</v>
      </c>
      <c r="DQ145" s="105">
        <v>0</v>
      </c>
      <c r="DR145" s="105">
        <v>0</v>
      </c>
      <c r="DS145" s="105">
        <v>0</v>
      </c>
      <c r="DT145" s="105">
        <v>0</v>
      </c>
      <c r="DU145" s="106">
        <v>0</v>
      </c>
    </row>
    <row r="146" spans="1:125">
      <c r="D146" s="74">
        <v>4253</v>
      </c>
      <c r="E146" s="78" t="s">
        <v>292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/>
      <c r="DL146" s="105">
        <v>0</v>
      </c>
      <c r="DM146" s="105">
        <v>0</v>
      </c>
      <c r="DN146" s="105">
        <v>0</v>
      </c>
      <c r="DO146" s="105">
        <v>0</v>
      </c>
      <c r="DP146" s="105">
        <v>0</v>
      </c>
      <c r="DQ146" s="105">
        <v>0</v>
      </c>
      <c r="DR146" s="105">
        <v>0</v>
      </c>
      <c r="DS146" s="105">
        <v>0</v>
      </c>
      <c r="DT146" s="105">
        <v>0</v>
      </c>
      <c r="DU146" s="106">
        <v>0</v>
      </c>
    </row>
    <row r="147" spans="1:125" ht="30">
      <c r="A147" s="74" t="s">
        <v>100</v>
      </c>
      <c r="B147" s="74">
        <v>43</v>
      </c>
      <c r="D147" s="74">
        <v>43</v>
      </c>
      <c r="E147" s="78" t="s">
        <v>294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/>
      <c r="DL147" s="105">
        <v>0</v>
      </c>
      <c r="DM147" s="105">
        <v>0</v>
      </c>
      <c r="DN147" s="105">
        <v>0</v>
      </c>
      <c r="DO147" s="105">
        <v>0</v>
      </c>
      <c r="DP147" s="105">
        <v>0</v>
      </c>
      <c r="DQ147" s="105">
        <v>0</v>
      </c>
      <c r="DR147" s="105">
        <v>0</v>
      </c>
      <c r="DS147" s="105">
        <v>0</v>
      </c>
      <c r="DT147" s="105">
        <v>0</v>
      </c>
      <c r="DU147" s="106">
        <v>0</v>
      </c>
    </row>
    <row r="148" spans="1:125" ht="30">
      <c r="A148" s="74" t="s">
        <v>100</v>
      </c>
      <c r="B148" s="74" t="s">
        <v>100</v>
      </c>
      <c r="C148" s="74">
        <v>431</v>
      </c>
      <c r="D148" s="74">
        <v>431</v>
      </c>
      <c r="E148" s="78" t="s">
        <v>294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/>
      <c r="DL148" s="105">
        <v>0</v>
      </c>
      <c r="DM148" s="105">
        <v>0</v>
      </c>
      <c r="DN148" s="105">
        <v>0</v>
      </c>
      <c r="DO148" s="105">
        <v>0</v>
      </c>
      <c r="DP148" s="105">
        <v>0</v>
      </c>
      <c r="DQ148" s="105">
        <v>0</v>
      </c>
      <c r="DR148" s="105">
        <v>0</v>
      </c>
      <c r="DS148" s="105">
        <v>0</v>
      </c>
      <c r="DT148" s="105">
        <v>0</v>
      </c>
      <c r="DU148" s="106">
        <v>0</v>
      </c>
    </row>
    <row r="149" spans="1:125">
      <c r="D149" s="74">
        <v>4311</v>
      </c>
      <c r="E149" s="78" t="s">
        <v>296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/>
      <c r="DL149" s="105">
        <v>0</v>
      </c>
      <c r="DM149" s="105">
        <v>0</v>
      </c>
      <c r="DN149" s="105">
        <v>0</v>
      </c>
      <c r="DO149" s="105">
        <v>0</v>
      </c>
      <c r="DP149" s="105">
        <v>0</v>
      </c>
      <c r="DQ149" s="105">
        <v>0</v>
      </c>
      <c r="DR149" s="105">
        <v>0</v>
      </c>
      <c r="DS149" s="105">
        <v>0</v>
      </c>
      <c r="DT149" s="105">
        <v>0</v>
      </c>
      <c r="DU149" s="106">
        <v>0</v>
      </c>
    </row>
    <row r="150" spans="1:125">
      <c r="D150" s="74">
        <v>4312</v>
      </c>
      <c r="E150" s="78" t="s">
        <v>298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/>
      <c r="DL150" s="105">
        <v>0</v>
      </c>
      <c r="DM150" s="105">
        <v>0</v>
      </c>
      <c r="DN150" s="105">
        <v>0</v>
      </c>
      <c r="DO150" s="105">
        <v>0</v>
      </c>
      <c r="DP150" s="105">
        <v>0</v>
      </c>
      <c r="DQ150" s="105">
        <v>0</v>
      </c>
      <c r="DR150" s="105">
        <v>0</v>
      </c>
      <c r="DS150" s="105">
        <v>0</v>
      </c>
      <c r="DT150" s="105">
        <v>0</v>
      </c>
      <c r="DU150" s="106">
        <v>0</v>
      </c>
    </row>
    <row r="151" spans="1:125">
      <c r="D151" s="74">
        <v>4313</v>
      </c>
      <c r="E151" s="78" t="s">
        <v>300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/>
      <c r="DL151" s="105">
        <v>0</v>
      </c>
      <c r="DM151" s="105">
        <v>0</v>
      </c>
      <c r="DN151" s="105">
        <v>0</v>
      </c>
      <c r="DO151" s="105">
        <v>0</v>
      </c>
      <c r="DP151" s="105">
        <v>0</v>
      </c>
      <c r="DQ151" s="105">
        <v>0</v>
      </c>
      <c r="DR151" s="105">
        <v>0</v>
      </c>
      <c r="DS151" s="105">
        <v>0</v>
      </c>
      <c r="DT151" s="105">
        <v>0</v>
      </c>
      <c r="DU151" s="106">
        <v>0</v>
      </c>
    </row>
    <row r="152" spans="1:125">
      <c r="D152" s="74">
        <v>4314</v>
      </c>
      <c r="E152" s="78" t="s">
        <v>302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/>
      <c r="DL152" s="105">
        <v>0</v>
      </c>
      <c r="DM152" s="105">
        <v>0</v>
      </c>
      <c r="DN152" s="105">
        <v>0</v>
      </c>
      <c r="DO152" s="105">
        <v>0</v>
      </c>
      <c r="DP152" s="105">
        <v>0</v>
      </c>
      <c r="DQ152" s="105">
        <v>0</v>
      </c>
      <c r="DR152" s="105">
        <v>0</v>
      </c>
      <c r="DS152" s="105">
        <v>0</v>
      </c>
      <c r="DT152" s="105">
        <v>0</v>
      </c>
      <c r="DU152" s="106">
        <v>0</v>
      </c>
    </row>
    <row r="153" spans="1:125" ht="30">
      <c r="D153" s="74">
        <v>4315</v>
      </c>
      <c r="E153" s="78" t="s">
        <v>304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/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</row>
    <row r="154" spans="1:125">
      <c r="D154" s="74">
        <v>4316</v>
      </c>
      <c r="E154" s="78" t="s">
        <v>306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/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</row>
    <row r="155" spans="1:125">
      <c r="D155" s="74">
        <v>4317</v>
      </c>
      <c r="E155" s="78" t="s">
        <v>308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/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</row>
    <row r="156" spans="1:125">
      <c r="D156" s="74">
        <v>4318</v>
      </c>
      <c r="E156" s="78" t="s">
        <v>310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/>
      <c r="DL156" s="105">
        <v>0</v>
      </c>
      <c r="DM156" s="105">
        <v>0</v>
      </c>
      <c r="DN156" s="105">
        <v>0</v>
      </c>
      <c r="DO156" s="105">
        <v>0</v>
      </c>
      <c r="DP156" s="105">
        <v>0</v>
      </c>
      <c r="DQ156" s="105">
        <v>0</v>
      </c>
      <c r="DR156" s="105">
        <v>0</v>
      </c>
      <c r="DS156" s="105">
        <v>0</v>
      </c>
      <c r="DT156" s="105">
        <v>0</v>
      </c>
      <c r="DU156" s="106">
        <v>0</v>
      </c>
    </row>
    <row r="157" spans="1:125">
      <c r="D157" s="74">
        <v>4319</v>
      </c>
      <c r="E157" s="78" t="s">
        <v>312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/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</row>
    <row r="158" spans="1:125">
      <c r="A158" s="74" t="s">
        <v>100</v>
      </c>
      <c r="B158" s="74" t="s">
        <v>100</v>
      </c>
      <c r="C158" s="74">
        <v>432</v>
      </c>
      <c r="D158" s="74">
        <v>432</v>
      </c>
      <c r="E158" s="78" t="s">
        <v>314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/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</row>
    <row r="159" spans="1:125" ht="30">
      <c r="D159" s="74">
        <v>4321</v>
      </c>
      <c r="E159" s="78" t="s">
        <v>316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/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</row>
    <row r="160" spans="1:125">
      <c r="D160" s="74">
        <v>4322</v>
      </c>
      <c r="E160" s="78" t="s">
        <v>318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/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</row>
    <row r="161" spans="1:125">
      <c r="D161" s="74">
        <v>4323</v>
      </c>
      <c r="E161" s="78" t="s">
        <v>320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/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</row>
    <row r="162" spans="1:125">
      <c r="D162" s="74">
        <v>4324</v>
      </c>
      <c r="E162" s="78" t="s">
        <v>322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/>
      <c r="DL162" s="105">
        <v>0</v>
      </c>
      <c r="DM162" s="105">
        <v>0</v>
      </c>
      <c r="DN162" s="105">
        <v>0</v>
      </c>
      <c r="DO162" s="105">
        <v>0</v>
      </c>
      <c r="DP162" s="105">
        <v>0</v>
      </c>
      <c r="DQ162" s="105">
        <v>0</v>
      </c>
      <c r="DR162" s="105">
        <v>0</v>
      </c>
      <c r="DS162" s="105">
        <v>0</v>
      </c>
      <c r="DT162" s="105">
        <v>0</v>
      </c>
      <c r="DU162" s="106">
        <v>0</v>
      </c>
    </row>
    <row r="163" spans="1:125">
      <c r="D163" s="74">
        <v>4325</v>
      </c>
      <c r="E163" s="78" t="s">
        <v>324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/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</row>
    <row r="164" spans="1:125">
      <c r="D164" s="74">
        <v>4326</v>
      </c>
      <c r="E164" s="78" t="s">
        <v>326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/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</row>
    <row r="165" spans="1:125">
      <c r="C165" s="74">
        <v>441</v>
      </c>
      <c r="D165" s="74">
        <v>44</v>
      </c>
      <c r="E165" s="78" t="s">
        <v>560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1660981.6799999992</v>
      </c>
      <c r="CY165" s="105">
        <v>706574.4800000001</v>
      </c>
      <c r="CZ165" s="105">
        <v>6200648.6300000018</v>
      </c>
      <c r="DA165" s="105">
        <v>3101737.11</v>
      </c>
      <c r="DB165" s="105">
        <v>6084586.5699999984</v>
      </c>
      <c r="DC165" s="105">
        <v>5981156.5000000019</v>
      </c>
      <c r="DD165" s="105">
        <v>5869125.5700000059</v>
      </c>
      <c r="DE165" s="105">
        <v>7492513.8399999971</v>
      </c>
      <c r="DF165" s="105">
        <v>4710598.8999999985</v>
      </c>
      <c r="DG165" s="105">
        <v>9173399.000000013</v>
      </c>
      <c r="DH165" s="105">
        <v>6185989.7799999975</v>
      </c>
      <c r="DI165" s="106">
        <v>17985062.270000018</v>
      </c>
      <c r="DJ165" s="104">
        <v>212599.13000000003</v>
      </c>
      <c r="DK165" s="105"/>
      <c r="DL165" s="105">
        <v>0</v>
      </c>
      <c r="DM165" s="105">
        <v>0</v>
      </c>
      <c r="DN165" s="105">
        <v>0</v>
      </c>
      <c r="DO165" s="105">
        <v>0</v>
      </c>
      <c r="DP165" s="105">
        <v>0</v>
      </c>
      <c r="DQ165" s="105">
        <v>0</v>
      </c>
      <c r="DR165" s="105">
        <v>0</v>
      </c>
      <c r="DS165" s="105">
        <v>0</v>
      </c>
      <c r="DT165" s="105">
        <v>0</v>
      </c>
      <c r="DU165" s="106">
        <v>0</v>
      </c>
    </row>
    <row r="166" spans="1:125">
      <c r="C166" s="74">
        <v>441</v>
      </c>
      <c r="D166" s="74">
        <v>440</v>
      </c>
      <c r="E166" s="78" t="s">
        <v>430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13739.029999999999</v>
      </c>
      <c r="CY166" s="105">
        <v>367892.64999999979</v>
      </c>
      <c r="CZ166" s="105">
        <v>424354.38999999996</v>
      </c>
      <c r="DA166" s="105">
        <v>749348.70999999985</v>
      </c>
      <c r="DB166" s="105">
        <v>634069.50000000012</v>
      </c>
      <c r="DC166" s="105">
        <v>766400.02999999991</v>
      </c>
      <c r="DD166" s="105">
        <v>763771.87</v>
      </c>
      <c r="DE166" s="105">
        <v>1885129.5800000003</v>
      </c>
      <c r="DF166" s="105">
        <v>496373.51000000007</v>
      </c>
      <c r="DG166" s="105">
        <v>46958821.280000001</v>
      </c>
      <c r="DH166" s="105">
        <v>4562097.6400000006</v>
      </c>
      <c r="DI166" s="106">
        <v>6732420.6899999958</v>
      </c>
      <c r="DJ166" s="104">
        <v>61723.010000000024</v>
      </c>
      <c r="DK166" s="105"/>
      <c r="DL166" s="105">
        <v>0</v>
      </c>
      <c r="DM166" s="105">
        <v>0</v>
      </c>
      <c r="DN166" s="105">
        <v>0</v>
      </c>
      <c r="DO166" s="105">
        <v>0</v>
      </c>
      <c r="DP166" s="105">
        <v>0</v>
      </c>
      <c r="DQ166" s="105">
        <v>0</v>
      </c>
      <c r="DR166" s="105">
        <v>0</v>
      </c>
      <c r="DS166" s="105">
        <v>0</v>
      </c>
      <c r="DT166" s="105">
        <v>0</v>
      </c>
      <c r="DU166" s="106">
        <v>0</v>
      </c>
    </row>
    <row r="167" spans="1:125">
      <c r="D167" s="74">
        <v>4411</v>
      </c>
      <c r="E167" s="78" t="s">
        <v>330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/>
      <c r="DL167" s="105">
        <v>0</v>
      </c>
      <c r="DM167" s="105">
        <v>0</v>
      </c>
      <c r="DN167" s="105">
        <v>0</v>
      </c>
      <c r="DO167" s="105">
        <v>0</v>
      </c>
      <c r="DP167" s="105">
        <v>0</v>
      </c>
      <c r="DQ167" s="105">
        <v>0</v>
      </c>
      <c r="DR167" s="105">
        <v>0</v>
      </c>
      <c r="DS167" s="105">
        <v>0</v>
      </c>
      <c r="DT167" s="105">
        <v>0</v>
      </c>
      <c r="DU167" s="106">
        <v>0</v>
      </c>
    </row>
    <row r="168" spans="1:125">
      <c r="D168" s="74">
        <v>4412</v>
      </c>
      <c r="E168" s="78" t="s">
        <v>332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/>
      <c r="DL168" s="105">
        <v>0</v>
      </c>
      <c r="DM168" s="105">
        <v>0</v>
      </c>
      <c r="DN168" s="105">
        <v>0</v>
      </c>
      <c r="DO168" s="105">
        <v>0</v>
      </c>
      <c r="DP168" s="105">
        <v>0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</row>
    <row r="169" spans="1:125">
      <c r="D169" s="74">
        <v>4413</v>
      </c>
      <c r="E169" s="78" t="s">
        <v>334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/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</row>
    <row r="170" spans="1:125">
      <c r="D170" s="74">
        <v>4414</v>
      </c>
      <c r="E170" s="78" t="s">
        <v>336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/>
      <c r="DL170" s="105">
        <v>0</v>
      </c>
      <c r="DM170" s="105">
        <v>0</v>
      </c>
      <c r="DN170" s="105">
        <v>0</v>
      </c>
      <c r="DO170" s="105">
        <v>0</v>
      </c>
      <c r="DP170" s="105">
        <v>0</v>
      </c>
      <c r="DQ170" s="105">
        <v>0</v>
      </c>
      <c r="DR170" s="105">
        <v>0</v>
      </c>
      <c r="DS170" s="105">
        <v>0</v>
      </c>
      <c r="DT170" s="105">
        <v>0</v>
      </c>
      <c r="DU170" s="106">
        <v>0</v>
      </c>
    </row>
    <row r="171" spans="1:125">
      <c r="D171" s="74">
        <v>4415</v>
      </c>
      <c r="E171" s="78" t="s">
        <v>338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/>
      <c r="DL171" s="105">
        <v>0</v>
      </c>
      <c r="DM171" s="105">
        <v>0</v>
      </c>
      <c r="DN171" s="105">
        <v>0</v>
      </c>
      <c r="DO171" s="105">
        <v>0</v>
      </c>
      <c r="DP171" s="105">
        <v>0</v>
      </c>
      <c r="DQ171" s="105">
        <v>0</v>
      </c>
      <c r="DR171" s="105">
        <v>0</v>
      </c>
      <c r="DS171" s="105">
        <v>0</v>
      </c>
      <c r="DT171" s="105">
        <v>0</v>
      </c>
      <c r="DU171" s="106">
        <v>0</v>
      </c>
    </row>
    <row r="172" spans="1:125">
      <c r="D172" s="74">
        <v>4416</v>
      </c>
      <c r="E172" s="78" t="s">
        <v>340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6707.27</v>
      </c>
      <c r="DK172" s="105"/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</row>
    <row r="173" spans="1:125">
      <c r="D173" s="74">
        <v>4417</v>
      </c>
      <c r="E173" s="78" t="s">
        <v>342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/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</row>
    <row r="174" spans="1:125">
      <c r="D174" s="74">
        <v>4418</v>
      </c>
      <c r="E174" s="78" t="s">
        <v>344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/>
      <c r="DL174" s="105">
        <v>0</v>
      </c>
      <c r="DM174" s="105">
        <v>0</v>
      </c>
      <c r="DN174" s="105">
        <v>0</v>
      </c>
      <c r="DO174" s="105">
        <v>0</v>
      </c>
      <c r="DP174" s="105">
        <v>0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</row>
    <row r="175" spans="1:125">
      <c r="D175" s="74">
        <v>4419</v>
      </c>
      <c r="E175" s="78" t="s">
        <v>346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/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</row>
    <row r="176" spans="1:125">
      <c r="A176" s="74" t="s">
        <v>100</v>
      </c>
      <c r="B176" s="74">
        <v>45</v>
      </c>
      <c r="E176" s="78" t="s">
        <v>348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0</v>
      </c>
      <c r="DA176" s="105">
        <v>286420</v>
      </c>
      <c r="DB176" s="105">
        <v>0</v>
      </c>
      <c r="DC176" s="105">
        <v>411760.67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/>
      <c r="DL176" s="105">
        <v>0</v>
      </c>
      <c r="DM176" s="105">
        <v>0</v>
      </c>
      <c r="DN176" s="105">
        <v>0</v>
      </c>
      <c r="DO176" s="105">
        <v>0</v>
      </c>
      <c r="DP176" s="105">
        <v>0</v>
      </c>
      <c r="DQ176" s="105">
        <v>0</v>
      </c>
      <c r="DR176" s="105">
        <v>0</v>
      </c>
      <c r="DS176" s="105">
        <v>0</v>
      </c>
      <c r="DT176" s="105">
        <v>0</v>
      </c>
      <c r="DU176" s="106">
        <v>0</v>
      </c>
    </row>
    <row r="177" spans="1:125">
      <c r="C177" s="74">
        <v>451</v>
      </c>
      <c r="D177" s="74">
        <v>451</v>
      </c>
      <c r="E177" s="78" t="s">
        <v>121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0</v>
      </c>
      <c r="DA177" s="105">
        <v>286420</v>
      </c>
      <c r="DB177" s="105">
        <v>0</v>
      </c>
      <c r="DC177" s="105">
        <v>411760.67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/>
      <c r="DL177" s="105">
        <v>0</v>
      </c>
      <c r="DM177" s="105">
        <v>0</v>
      </c>
      <c r="DN177" s="105">
        <v>0</v>
      </c>
      <c r="DO177" s="105">
        <v>0</v>
      </c>
      <c r="DP177" s="105">
        <v>0</v>
      </c>
      <c r="DQ177" s="105">
        <v>0</v>
      </c>
      <c r="DR177" s="105">
        <v>0</v>
      </c>
      <c r="DS177" s="105">
        <v>0</v>
      </c>
      <c r="DT177" s="105">
        <v>0</v>
      </c>
      <c r="DU177" s="106">
        <v>0</v>
      </c>
    </row>
    <row r="178" spans="1:125" ht="30">
      <c r="D178" s="74">
        <v>4511</v>
      </c>
      <c r="E178" s="78" t="s">
        <v>350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/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</row>
    <row r="179" spans="1:125">
      <c r="D179" s="74">
        <v>4512</v>
      </c>
      <c r="E179" s="78" t="s">
        <v>352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/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</row>
    <row r="180" spans="1:125">
      <c r="D180" s="74">
        <v>4513</v>
      </c>
      <c r="E180" s="78" t="s">
        <v>354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0</v>
      </c>
      <c r="DA180" s="105">
        <v>286420</v>
      </c>
      <c r="DB180" s="105">
        <v>0</v>
      </c>
      <c r="DC180" s="105">
        <v>285094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/>
      <c r="DL180" s="105">
        <v>0</v>
      </c>
      <c r="DM180" s="105">
        <v>0</v>
      </c>
      <c r="DN180" s="105">
        <v>0</v>
      </c>
      <c r="DO180" s="105">
        <v>0</v>
      </c>
      <c r="DP180" s="105">
        <v>0</v>
      </c>
      <c r="DQ180" s="105">
        <v>0</v>
      </c>
      <c r="DR180" s="105">
        <v>0</v>
      </c>
      <c r="DS180" s="105">
        <v>0</v>
      </c>
      <c r="DT180" s="105">
        <v>0</v>
      </c>
      <c r="DU180" s="106">
        <v>0</v>
      </c>
    </row>
    <row r="181" spans="1:125" ht="30">
      <c r="D181" s="74">
        <v>4514</v>
      </c>
      <c r="E181" s="78" t="s">
        <v>356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/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</row>
    <row r="182" spans="1:125">
      <c r="D182" s="74">
        <v>4515</v>
      </c>
      <c r="E182" s="78" t="s">
        <v>358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/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</row>
    <row r="183" spans="1:125">
      <c r="A183" s="74" t="s">
        <v>100</v>
      </c>
      <c r="B183" s="74">
        <v>46</v>
      </c>
      <c r="E183" s="78" t="s">
        <v>360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17043987.649999999</v>
      </c>
      <c r="DK183" s="105"/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</row>
    <row r="184" spans="1:125">
      <c r="C184" s="74">
        <v>461</v>
      </c>
      <c r="D184" s="74">
        <v>461</v>
      </c>
      <c r="E184" s="78" t="s">
        <v>362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2995587.7600000002</v>
      </c>
      <c r="CY184" s="105">
        <v>3336299.88</v>
      </c>
      <c r="CZ184" s="105">
        <v>7984326.129999999</v>
      </c>
      <c r="DA184" s="105">
        <v>37331422.000000007</v>
      </c>
      <c r="DB184" s="105">
        <v>9651336.870000001</v>
      </c>
      <c r="DC184" s="105">
        <v>51081075.510000005</v>
      </c>
      <c r="DD184" s="105">
        <v>31417546.140000001</v>
      </c>
      <c r="DE184" s="105">
        <v>4545826.76</v>
      </c>
      <c r="DF184" s="105">
        <v>14570015.650000002</v>
      </c>
      <c r="DG184" s="105">
        <v>10152744.359999999</v>
      </c>
      <c r="DH184" s="105">
        <v>5468562.75</v>
      </c>
      <c r="DI184" s="106">
        <v>31216208.469999999</v>
      </c>
      <c r="DJ184" s="104">
        <v>17043987.649999999</v>
      </c>
      <c r="DK184" s="105"/>
      <c r="DL184" s="105">
        <v>0</v>
      </c>
      <c r="DM184" s="105">
        <v>0</v>
      </c>
      <c r="DN184" s="105">
        <v>0</v>
      </c>
      <c r="DO184" s="105">
        <v>0</v>
      </c>
      <c r="DP184" s="105">
        <v>0</v>
      </c>
      <c r="DQ184" s="105">
        <v>0</v>
      </c>
      <c r="DR184" s="105">
        <v>0</v>
      </c>
      <c r="DS184" s="105">
        <v>0</v>
      </c>
      <c r="DT184" s="105">
        <v>0</v>
      </c>
      <c r="DU184" s="106">
        <v>0</v>
      </c>
    </row>
    <row r="185" spans="1:125" ht="30">
      <c r="D185" s="74">
        <v>4611</v>
      </c>
      <c r="E185" s="78" t="s">
        <v>363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572002.05999999994</v>
      </c>
      <c r="CY185" s="105">
        <v>2585632.2399999998</v>
      </c>
      <c r="CZ185" s="105">
        <v>4238041.8499999996</v>
      </c>
      <c r="DA185" s="105">
        <v>3685616.07</v>
      </c>
      <c r="DB185" s="105">
        <v>5144317.790000001</v>
      </c>
      <c r="DC185" s="105">
        <v>35693419.079999998</v>
      </c>
      <c r="DD185" s="105">
        <v>17351336.920000002</v>
      </c>
      <c r="DE185" s="105">
        <v>3355572.06</v>
      </c>
      <c r="DF185" s="105">
        <v>10984463.470000003</v>
      </c>
      <c r="DG185" s="105">
        <v>5540883.2199999997</v>
      </c>
      <c r="DH185" s="105">
        <v>800498.19</v>
      </c>
      <c r="DI185" s="106">
        <v>9805053.8499999996</v>
      </c>
      <c r="DJ185" s="104">
        <v>610568.83000000007</v>
      </c>
      <c r="DK185" s="105"/>
      <c r="DL185" s="105">
        <v>0</v>
      </c>
      <c r="DM185" s="105">
        <v>0</v>
      </c>
      <c r="DN185" s="105">
        <v>0</v>
      </c>
      <c r="DO185" s="105">
        <v>0</v>
      </c>
      <c r="DP185" s="105">
        <v>0</v>
      </c>
      <c r="DQ185" s="105">
        <v>0</v>
      </c>
      <c r="DR185" s="105">
        <v>0</v>
      </c>
      <c r="DS185" s="105">
        <v>0</v>
      </c>
      <c r="DT185" s="105">
        <v>0</v>
      </c>
      <c r="DU185" s="106">
        <v>0</v>
      </c>
    </row>
    <row r="186" spans="1:125" ht="30">
      <c r="D186" s="74">
        <v>4612</v>
      </c>
      <c r="E186" s="78" t="s">
        <v>365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2423585.7000000002</v>
      </c>
      <c r="CY186" s="105">
        <v>750667.6399999999</v>
      </c>
      <c r="CZ186" s="105">
        <v>3746284.2799999993</v>
      </c>
      <c r="DA186" s="105">
        <v>33645805.930000007</v>
      </c>
      <c r="DB186" s="105">
        <v>4507019.08</v>
      </c>
      <c r="DC186" s="105">
        <v>15387656.430000003</v>
      </c>
      <c r="DD186" s="105">
        <v>14066209.220000001</v>
      </c>
      <c r="DE186" s="105">
        <v>1190254.7</v>
      </c>
      <c r="DF186" s="105">
        <v>3585552.18</v>
      </c>
      <c r="DG186" s="105">
        <v>4611861.1400000006</v>
      </c>
      <c r="DH186" s="105">
        <v>4668064.5600000005</v>
      </c>
      <c r="DI186" s="106">
        <v>21411154.620000001</v>
      </c>
      <c r="DJ186" s="104">
        <v>16433418.82</v>
      </c>
      <c r="DK186" s="105"/>
      <c r="DL186" s="105">
        <v>0</v>
      </c>
      <c r="DM186" s="105">
        <v>0</v>
      </c>
      <c r="DN186" s="105">
        <v>0</v>
      </c>
      <c r="DO186" s="105">
        <v>0</v>
      </c>
      <c r="DP186" s="105">
        <v>0</v>
      </c>
      <c r="DQ186" s="105">
        <v>0</v>
      </c>
      <c r="DR186" s="105">
        <v>0</v>
      </c>
      <c r="DS186" s="105">
        <v>0</v>
      </c>
      <c r="DT186" s="105">
        <v>0</v>
      </c>
      <c r="DU186" s="106">
        <v>0</v>
      </c>
    </row>
    <row r="187" spans="1:125">
      <c r="C187" s="74">
        <v>462</v>
      </c>
      <c r="D187" s="74">
        <v>462</v>
      </c>
      <c r="E187" s="78" t="s">
        <v>367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/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</row>
    <row r="188" spans="1:125">
      <c r="D188" s="74">
        <v>4621</v>
      </c>
      <c r="E188" s="78" t="s">
        <v>369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/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</row>
    <row r="189" spans="1:125">
      <c r="D189" s="74">
        <v>4622</v>
      </c>
      <c r="E189" s="78" t="s">
        <v>371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/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</row>
    <row r="190" spans="1:125">
      <c r="C190" s="74">
        <v>463</v>
      </c>
      <c r="D190" s="74">
        <v>4630</v>
      </c>
      <c r="E190" s="78" t="s">
        <v>373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9528423.1400000006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/>
      <c r="DL190" s="105">
        <v>0</v>
      </c>
      <c r="DM190" s="105">
        <v>0</v>
      </c>
      <c r="DN190" s="105">
        <v>0</v>
      </c>
      <c r="DO190" s="105">
        <v>0</v>
      </c>
      <c r="DP190" s="105">
        <v>0</v>
      </c>
      <c r="DQ190" s="105">
        <v>0</v>
      </c>
      <c r="DR190" s="105">
        <v>0</v>
      </c>
      <c r="DS190" s="105">
        <v>0</v>
      </c>
      <c r="DT190" s="105">
        <v>0</v>
      </c>
      <c r="DU190" s="106">
        <v>0</v>
      </c>
    </row>
    <row r="191" spans="1:125">
      <c r="A191" s="74" t="s">
        <v>100</v>
      </c>
      <c r="B191" s="74">
        <v>47</v>
      </c>
      <c r="D191" s="74">
        <v>47</v>
      </c>
      <c r="E191" s="78" t="s">
        <v>375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/>
      <c r="DL191" s="105">
        <v>0</v>
      </c>
      <c r="DM191" s="105">
        <v>0</v>
      </c>
      <c r="DN191" s="105">
        <v>0</v>
      </c>
      <c r="DO191" s="105">
        <v>0</v>
      </c>
      <c r="DP191" s="105">
        <v>0</v>
      </c>
      <c r="DQ191" s="105">
        <v>0</v>
      </c>
      <c r="DR191" s="105">
        <v>0</v>
      </c>
      <c r="DS191" s="105">
        <v>0</v>
      </c>
      <c r="DT191" s="105">
        <v>0</v>
      </c>
      <c r="DU191" s="106">
        <v>0</v>
      </c>
    </row>
    <row r="192" spans="1:125">
      <c r="A192" s="74" t="s">
        <v>100</v>
      </c>
      <c r="B192" s="74" t="s">
        <v>100</v>
      </c>
      <c r="C192" s="74">
        <v>471</v>
      </c>
      <c r="D192" s="74">
        <v>4710</v>
      </c>
      <c r="E192" s="78" t="s">
        <v>377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/>
      <c r="DL192" s="105">
        <v>0</v>
      </c>
      <c r="DM192" s="105">
        <v>0</v>
      </c>
      <c r="DN192" s="105">
        <v>0</v>
      </c>
      <c r="DO192" s="105">
        <v>0</v>
      </c>
      <c r="DP192" s="105">
        <v>0</v>
      </c>
      <c r="DQ192" s="105">
        <v>0</v>
      </c>
      <c r="DR192" s="105">
        <v>0</v>
      </c>
      <c r="DS192" s="105">
        <v>0</v>
      </c>
      <c r="DT192" s="105">
        <v>0</v>
      </c>
      <c r="DU192" s="106">
        <v>0</v>
      </c>
    </row>
    <row r="193" spans="3:125">
      <c r="C193" s="74">
        <v>472</v>
      </c>
      <c r="D193" s="74">
        <v>4720</v>
      </c>
      <c r="E193" s="78" t="s">
        <v>379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/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</row>
    <row r="194" spans="3:125">
      <c r="C194" s="74">
        <v>473</v>
      </c>
      <c r="D194" s="74">
        <v>4730</v>
      </c>
      <c r="E194" s="78" t="s">
        <v>381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/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</row>
    <row r="195" spans="3:125">
      <c r="D195" s="74">
        <v>1005</v>
      </c>
      <c r="E195" s="78" t="s">
        <v>706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/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</row>
    <row r="196" spans="3:125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</row>
    <row r="197" spans="3:125">
      <c r="E197" s="78" t="str">
        <f>+Master!G22</f>
        <v>Prihodi budžeta</v>
      </c>
      <c r="CL197" s="105">
        <f>+'2013'!G10</f>
        <v>55007549.070000008</v>
      </c>
      <c r="CM197" s="105">
        <f>+'2013'!H10</f>
        <v>75835326.769999996</v>
      </c>
      <c r="CN197" s="105">
        <f>+'2013'!I10</f>
        <v>88914651.390000001</v>
      </c>
      <c r="CO197" s="105">
        <f>+'2013'!J10</f>
        <v>104091401.67000002</v>
      </c>
      <c r="CP197" s="105">
        <f>+'2013'!K10</f>
        <v>94325584.910000011</v>
      </c>
      <c r="CQ197" s="105">
        <f>+'2013'!L10</f>
        <v>99966900.37999998</v>
      </c>
      <c r="CR197" s="105">
        <f>+'2013'!M10</f>
        <v>122481083.35999997</v>
      </c>
      <c r="CS197" s="105">
        <f>+'2013'!N10</f>
        <v>125279368.25000004</v>
      </c>
      <c r="CT197" s="105">
        <f>+'2013'!O10</f>
        <v>117134830.11000004</v>
      </c>
      <c r="CU197" s="105">
        <f>+'2013'!P10</f>
        <v>118761640.25000001</v>
      </c>
      <c r="CV197" s="105">
        <f>+'2013'!Q10</f>
        <v>96518169.450000003</v>
      </c>
      <c r="CW197" s="105">
        <f>+'2013'!R10</f>
        <v>145120002.57999998</v>
      </c>
      <c r="CX197" s="105">
        <f>+'2014'!G10</f>
        <v>70782033.379999995</v>
      </c>
      <c r="CY197" s="105">
        <f>+'2014'!H10</f>
        <v>82133335.86999999</v>
      </c>
      <c r="CZ197" s="105">
        <f>+'2014'!I10</f>
        <v>100708163.93000002</v>
      </c>
      <c r="DA197" s="105">
        <f>+'2014'!J10</f>
        <v>109084648.57999998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126556433.89999998</v>
      </c>
      <c r="DF197" s="105">
        <f>+'2014'!O10</f>
        <v>117901924.08</v>
      </c>
      <c r="DG197" s="105">
        <f>+'2014'!P10</f>
        <v>158210534.24000001</v>
      </c>
      <c r="DH197" s="105">
        <f>+'2014'!Q10</f>
        <v>98496460.12999998</v>
      </c>
      <c r="DI197" s="105">
        <f>+'2014'!R10</f>
        <v>155249038.93000004</v>
      </c>
    </row>
    <row r="198" spans="3:125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+'2013'!J30</f>
        <v>122210494.66416664</v>
      </c>
      <c r="CP198" s="105">
        <f>+'2013'!K30</f>
        <v>102878087.82416667</v>
      </c>
      <c r="CQ198" s="105">
        <f>+'2013'!L30</f>
        <v>102392322.23416667</v>
      </c>
      <c r="CR198" s="105">
        <f>+'2013'!M30</f>
        <v>181346847.16416669</v>
      </c>
      <c r="CS198" s="105">
        <f>+'2013'!N30</f>
        <v>150239168.24416667</v>
      </c>
      <c r="CT198" s="105">
        <f>+'2013'!O30</f>
        <v>125770955.07416669</v>
      </c>
      <c r="CU198" s="105">
        <f>+'2013'!P30</f>
        <v>102908154.45416665</v>
      </c>
      <c r="CV198" s="105">
        <f>+'2013'!Q30</f>
        <v>105343610.31416669</v>
      </c>
      <c r="CW198" s="105">
        <f>+'2013'!R30</f>
        <v>160423364.29416662</v>
      </c>
      <c r="CX198" s="105">
        <f>+'2014'!G30</f>
        <v>97859295.059999973</v>
      </c>
      <c r="CY198" s="105">
        <f>+'2014'!H30</f>
        <v>90550649.290000007</v>
      </c>
      <c r="CZ198" s="105">
        <f>+'2014'!I30</f>
        <v>117729573.00999999</v>
      </c>
      <c r="DA198" s="105">
        <f>+'2014'!J30</f>
        <v>124043198.86</v>
      </c>
      <c r="DB198" s="105">
        <f>+'2014'!K30</f>
        <v>107595604.50000003</v>
      </c>
      <c r="DC198" s="105">
        <f>+'2014'!L30</f>
        <v>115296102.46000004</v>
      </c>
      <c r="DD198" s="105">
        <f>+'2014'!M30</f>
        <v>118217871.01000002</v>
      </c>
      <c r="DE198" s="105">
        <f>+'2014'!N30</f>
        <v>116092443.61000001</v>
      </c>
      <c r="DF198" s="105">
        <f>+'2014'!O30</f>
        <v>122089639.22999999</v>
      </c>
      <c r="DG198" s="105">
        <f>+'2014'!P30</f>
        <v>159647344.19</v>
      </c>
      <c r="DH198" s="105">
        <f>+'2014'!Q30</f>
        <v>111384242.39999999</v>
      </c>
      <c r="DI198" s="105">
        <f>+'2014'!R30</f>
        <v>173918629.21999994</v>
      </c>
    </row>
    <row r="199" spans="3:125">
      <c r="E199" s="78" t="str">
        <f>+Master!G212</f>
        <v>Suficit / deficit</v>
      </c>
      <c r="CL199" s="105">
        <f>+'2013'!G56</f>
        <v>-29576499.354166672</v>
      </c>
      <c r="CM199" s="105">
        <f>+'2013'!H56</f>
        <v>-26848761.504166663</v>
      </c>
      <c r="CN199" s="105">
        <f>+'2013'!I56</f>
        <v>-15093921.994166657</v>
      </c>
      <c r="CO199" s="105">
        <f>+'2013'!J56</f>
        <v>-18119092.994166628</v>
      </c>
      <c r="CP199" s="105">
        <f>+'2013'!K56</f>
        <v>-8552502.9141666591</v>
      </c>
      <c r="CQ199" s="105">
        <f>+'2013'!L56</f>
        <v>-2425421.8541666865</v>
      </c>
      <c r="CR199" s="105">
        <f>+'2013'!M56</f>
        <v>-58865763.804166719</v>
      </c>
      <c r="CS199" s="105">
        <f>+'2013'!N56</f>
        <v>-24959799.994166628</v>
      </c>
      <c r="CT199" s="105">
        <f>+'2013'!O56</f>
        <v>-8636124.9641666412</v>
      </c>
      <c r="CU199" s="105">
        <f>+'2013'!P56</f>
        <v>15853485.795833364</v>
      </c>
      <c r="CV199" s="105">
        <f>+'2013'!Q56</f>
        <v>-8825440.8641666919</v>
      </c>
      <c r="CW199" s="105">
        <f>+'2013'!R56</f>
        <v>-29741466.941466641</v>
      </c>
      <c r="CX199" s="105">
        <f>+CX197-CX198</f>
        <v>-27077261.679999977</v>
      </c>
      <c r="CY199" s="105">
        <f t="shared" ref="CY199:DI199" si="10">+CY197-CY198</f>
        <v>-8417313.4200000167</v>
      </c>
      <c r="CZ199" s="105">
        <f t="shared" si="10"/>
        <v>-17021409.079999968</v>
      </c>
      <c r="DA199" s="105">
        <f t="shared" si="10"/>
        <v>-14958550.280000016</v>
      </c>
      <c r="DB199" s="105">
        <f t="shared" si="10"/>
        <v>-5517055.7200000286</v>
      </c>
      <c r="DC199" s="105">
        <f t="shared" si="10"/>
        <v>-5364283.7200000584</v>
      </c>
      <c r="DD199" s="105">
        <f t="shared" si="10"/>
        <v>2502365.0199999809</v>
      </c>
      <c r="DE199" s="105">
        <f t="shared" si="10"/>
        <v>10463990.289999962</v>
      </c>
      <c r="DF199" s="105">
        <f t="shared" si="10"/>
        <v>-4187715.1499999911</v>
      </c>
      <c r="DG199" s="105">
        <f t="shared" si="10"/>
        <v>-1436809.9499999881</v>
      </c>
      <c r="DH199" s="105">
        <f t="shared" si="10"/>
        <v>-12887782.270000011</v>
      </c>
      <c r="DI199" s="105">
        <f t="shared" si="10"/>
        <v>-18669590.289999902</v>
      </c>
    </row>
    <row r="221" spans="1:125">
      <c r="E221" s="411" t="s">
        <v>696</v>
      </c>
      <c r="F221" s="409">
        <v>2006</v>
      </c>
      <c r="G221" s="408"/>
      <c r="H221" s="408"/>
      <c r="I221" s="408"/>
      <c r="J221" s="408"/>
      <c r="K221" s="408"/>
      <c r="L221" s="408"/>
      <c r="M221" s="408"/>
      <c r="N221" s="408"/>
      <c r="O221" s="408"/>
      <c r="P221" s="408"/>
      <c r="Q221" s="410"/>
      <c r="R221" s="409">
        <v>2007</v>
      </c>
      <c r="S221" s="408"/>
      <c r="T221" s="408"/>
      <c r="U221" s="408"/>
      <c r="V221" s="408"/>
      <c r="W221" s="408"/>
      <c r="X221" s="408"/>
      <c r="Y221" s="408"/>
      <c r="Z221" s="408"/>
      <c r="AA221" s="408"/>
      <c r="AB221" s="408"/>
      <c r="AC221" s="410"/>
      <c r="AD221" s="409">
        <v>2008</v>
      </c>
      <c r="AE221" s="408"/>
      <c r="AF221" s="408"/>
      <c r="AG221" s="408"/>
      <c r="AH221" s="408"/>
      <c r="AI221" s="408"/>
      <c r="AJ221" s="408"/>
      <c r="AK221" s="408"/>
      <c r="AL221" s="408"/>
      <c r="AM221" s="408"/>
      <c r="AN221" s="408"/>
      <c r="AO221" s="410"/>
      <c r="AP221" s="409">
        <v>2009</v>
      </c>
      <c r="AQ221" s="408"/>
      <c r="AR221" s="408"/>
      <c r="AS221" s="408"/>
      <c r="AT221" s="408"/>
      <c r="AU221" s="408"/>
      <c r="AV221" s="408"/>
      <c r="AW221" s="408"/>
      <c r="AX221" s="408"/>
      <c r="AY221" s="408"/>
      <c r="AZ221" s="408"/>
      <c r="BA221" s="410"/>
      <c r="BB221" s="409">
        <v>2010</v>
      </c>
      <c r="BC221" s="408"/>
      <c r="BD221" s="408"/>
      <c r="BE221" s="408"/>
      <c r="BF221" s="408"/>
      <c r="BG221" s="408"/>
      <c r="BH221" s="408"/>
      <c r="BI221" s="408"/>
      <c r="BJ221" s="408"/>
      <c r="BK221" s="408"/>
      <c r="BL221" s="408"/>
      <c r="BM221" s="410"/>
      <c r="BN221" s="409">
        <v>2011</v>
      </c>
      <c r="BO221" s="408"/>
      <c r="BP221" s="408"/>
      <c r="BQ221" s="408"/>
      <c r="BR221" s="408"/>
      <c r="BS221" s="408"/>
      <c r="BT221" s="408"/>
      <c r="BU221" s="408"/>
      <c r="BV221" s="408"/>
      <c r="BW221" s="408"/>
      <c r="BX221" s="408"/>
      <c r="BY221" s="410"/>
      <c r="BZ221" s="408">
        <v>2012</v>
      </c>
      <c r="CA221" s="408"/>
      <c r="CB221" s="408"/>
      <c r="CC221" s="408"/>
      <c r="CD221" s="408"/>
      <c r="CE221" s="408"/>
      <c r="CF221" s="408"/>
      <c r="CG221" s="408"/>
      <c r="CH221" s="408"/>
      <c r="CI221" s="408"/>
      <c r="CJ221" s="408"/>
      <c r="CK221" s="408"/>
      <c r="CL221" s="409">
        <v>2013</v>
      </c>
      <c r="CM221" s="408"/>
      <c r="CN221" s="408"/>
      <c r="CO221" s="408"/>
      <c r="CP221" s="408"/>
      <c r="CQ221" s="408"/>
      <c r="CR221" s="408"/>
      <c r="CS221" s="408"/>
      <c r="CT221" s="408"/>
      <c r="CU221" s="408"/>
      <c r="CV221" s="408"/>
      <c r="CW221" s="410"/>
      <c r="CX221" s="409">
        <v>2014</v>
      </c>
      <c r="CY221" s="408"/>
      <c r="CZ221" s="408"/>
      <c r="DA221" s="408"/>
      <c r="DB221" s="408"/>
      <c r="DC221" s="408"/>
      <c r="DD221" s="408"/>
      <c r="DE221" s="408"/>
      <c r="DF221" s="408"/>
      <c r="DG221" s="408"/>
      <c r="DH221" s="408"/>
      <c r="DI221" s="410"/>
      <c r="DJ221" s="409">
        <v>2015</v>
      </c>
      <c r="DK221" s="408"/>
      <c r="DL221" s="408"/>
      <c r="DM221" s="408"/>
      <c r="DN221" s="408"/>
      <c r="DO221" s="408"/>
      <c r="DP221" s="408"/>
      <c r="DQ221" s="408"/>
      <c r="DR221" s="408"/>
      <c r="DS221" s="408"/>
      <c r="DT221" s="408"/>
      <c r="DU221" s="410"/>
    </row>
    <row r="222" spans="1:125">
      <c r="E222" s="411"/>
      <c r="F222" s="75" t="s">
        <v>576</v>
      </c>
      <c r="G222" s="76" t="s">
        <v>577</v>
      </c>
      <c r="H222" s="76" t="s">
        <v>578</v>
      </c>
      <c r="I222" s="76" t="s">
        <v>579</v>
      </c>
      <c r="J222" s="76" t="s">
        <v>580</v>
      </c>
      <c r="K222" s="76" t="s">
        <v>581</v>
      </c>
      <c r="L222" s="76" t="s">
        <v>582</v>
      </c>
      <c r="M222" s="76" t="s">
        <v>583</v>
      </c>
      <c r="N222" s="76" t="s">
        <v>584</v>
      </c>
      <c r="O222" s="76" t="s">
        <v>585</v>
      </c>
      <c r="P222" s="76" t="s">
        <v>586</v>
      </c>
      <c r="Q222" s="77" t="s">
        <v>587</v>
      </c>
      <c r="R222" s="75" t="s">
        <v>588</v>
      </c>
      <c r="S222" s="76" t="s">
        <v>589</v>
      </c>
      <c r="T222" s="76" t="s">
        <v>590</v>
      </c>
      <c r="U222" s="76" t="s">
        <v>591</v>
      </c>
      <c r="V222" s="76" t="s">
        <v>592</v>
      </c>
      <c r="W222" s="76" t="s">
        <v>593</v>
      </c>
      <c r="X222" s="76" t="s">
        <v>594</v>
      </c>
      <c r="Y222" s="76" t="s">
        <v>595</v>
      </c>
      <c r="Z222" s="76" t="s">
        <v>596</v>
      </c>
      <c r="AA222" s="76" t="s">
        <v>597</v>
      </c>
      <c r="AB222" s="76" t="s">
        <v>598</v>
      </c>
      <c r="AC222" s="77" t="s">
        <v>599</v>
      </c>
      <c r="AD222" s="75" t="s">
        <v>600</v>
      </c>
      <c r="AE222" s="76" t="s">
        <v>601</v>
      </c>
      <c r="AF222" s="76" t="s">
        <v>602</v>
      </c>
      <c r="AG222" s="76" t="s">
        <v>603</v>
      </c>
      <c r="AH222" s="76" t="s">
        <v>604</v>
      </c>
      <c r="AI222" s="76" t="s">
        <v>605</v>
      </c>
      <c r="AJ222" s="76" t="s">
        <v>606</v>
      </c>
      <c r="AK222" s="76" t="s">
        <v>607</v>
      </c>
      <c r="AL222" s="76" t="s">
        <v>608</v>
      </c>
      <c r="AM222" s="76" t="s">
        <v>609</v>
      </c>
      <c r="AN222" s="76" t="s">
        <v>610</v>
      </c>
      <c r="AO222" s="77" t="s">
        <v>611</v>
      </c>
      <c r="AP222" s="75" t="s">
        <v>612</v>
      </c>
      <c r="AQ222" s="76" t="s">
        <v>613</v>
      </c>
      <c r="AR222" s="76" t="s">
        <v>614</v>
      </c>
      <c r="AS222" s="76" t="s">
        <v>615</v>
      </c>
      <c r="AT222" s="76" t="s">
        <v>616</v>
      </c>
      <c r="AU222" s="76" t="s">
        <v>617</v>
      </c>
      <c r="AV222" s="76" t="s">
        <v>618</v>
      </c>
      <c r="AW222" s="76" t="s">
        <v>619</v>
      </c>
      <c r="AX222" s="76" t="s">
        <v>620</v>
      </c>
      <c r="AY222" s="76" t="s">
        <v>621</v>
      </c>
      <c r="AZ222" s="76" t="s">
        <v>622</v>
      </c>
      <c r="BA222" s="77" t="s">
        <v>623</v>
      </c>
      <c r="BB222" s="75" t="s">
        <v>624</v>
      </c>
      <c r="BC222" s="76" t="s">
        <v>625</v>
      </c>
      <c r="BD222" s="76" t="s">
        <v>626</v>
      </c>
      <c r="BE222" s="76" t="s">
        <v>627</v>
      </c>
      <c r="BF222" s="76" t="s">
        <v>628</v>
      </c>
      <c r="BG222" s="76" t="s">
        <v>629</v>
      </c>
      <c r="BH222" s="76" t="s">
        <v>630</v>
      </c>
      <c r="BI222" s="76" t="s">
        <v>631</v>
      </c>
      <c r="BJ222" s="76" t="s">
        <v>632</v>
      </c>
      <c r="BK222" s="76" t="s">
        <v>633</v>
      </c>
      <c r="BL222" s="76" t="s">
        <v>634</v>
      </c>
      <c r="BM222" s="77" t="s">
        <v>635</v>
      </c>
      <c r="BN222" s="75" t="s">
        <v>636</v>
      </c>
      <c r="BO222" s="76" t="s">
        <v>637</v>
      </c>
      <c r="BP222" s="76" t="s">
        <v>638</v>
      </c>
      <c r="BQ222" s="76" t="s">
        <v>639</v>
      </c>
      <c r="BR222" s="76" t="s">
        <v>640</v>
      </c>
      <c r="BS222" s="76" t="s">
        <v>641</v>
      </c>
      <c r="BT222" s="76" t="s">
        <v>642</v>
      </c>
      <c r="BU222" s="76" t="s">
        <v>643</v>
      </c>
      <c r="BV222" s="76" t="s">
        <v>644</v>
      </c>
      <c r="BW222" s="76" t="s">
        <v>645</v>
      </c>
      <c r="BX222" s="76" t="s">
        <v>646</v>
      </c>
      <c r="BY222" s="77" t="s">
        <v>647</v>
      </c>
      <c r="BZ222" s="76" t="s">
        <v>648</v>
      </c>
      <c r="CA222" s="76" t="s">
        <v>649</v>
      </c>
      <c r="CB222" s="76" t="s">
        <v>650</v>
      </c>
      <c r="CC222" s="76" t="s">
        <v>651</v>
      </c>
      <c r="CD222" s="76" t="s">
        <v>652</v>
      </c>
      <c r="CE222" s="76" t="s">
        <v>653</v>
      </c>
      <c r="CF222" s="76" t="s">
        <v>654</v>
      </c>
      <c r="CG222" s="76" t="s">
        <v>655</v>
      </c>
      <c r="CH222" s="76" t="s">
        <v>656</v>
      </c>
      <c r="CI222" s="76" t="s">
        <v>657</v>
      </c>
      <c r="CJ222" s="76" t="s">
        <v>658</v>
      </c>
      <c r="CK222" s="76" t="s">
        <v>659</v>
      </c>
      <c r="CL222" s="75" t="s">
        <v>660</v>
      </c>
      <c r="CM222" s="76" t="s">
        <v>661</v>
      </c>
      <c r="CN222" s="76" t="s">
        <v>662</v>
      </c>
      <c r="CO222" s="76" t="s">
        <v>663</v>
      </c>
      <c r="CP222" s="76" t="s">
        <v>664</v>
      </c>
      <c r="CQ222" s="76" t="s">
        <v>665</v>
      </c>
      <c r="CR222" s="76" t="s">
        <v>666</v>
      </c>
      <c r="CS222" s="76" t="s">
        <v>667</v>
      </c>
      <c r="CT222" s="76" t="s">
        <v>668</v>
      </c>
      <c r="CU222" s="76" t="s">
        <v>669</v>
      </c>
      <c r="CV222" s="76" t="s">
        <v>670</v>
      </c>
      <c r="CW222" s="77" t="s">
        <v>671</v>
      </c>
      <c r="CX222" s="75" t="s">
        <v>672</v>
      </c>
      <c r="CY222" s="76" t="s">
        <v>673</v>
      </c>
      <c r="CZ222" s="76" t="s">
        <v>674</v>
      </c>
      <c r="DA222" s="76" t="s">
        <v>675</v>
      </c>
      <c r="DB222" s="76" t="s">
        <v>676</v>
      </c>
      <c r="DC222" s="76" t="s">
        <v>677</v>
      </c>
      <c r="DD222" s="76" t="s">
        <v>678</v>
      </c>
      <c r="DE222" s="76" t="s">
        <v>679</v>
      </c>
      <c r="DF222" s="76" t="s">
        <v>680</v>
      </c>
      <c r="DG222" s="76" t="s">
        <v>681</v>
      </c>
      <c r="DH222" s="76" t="s">
        <v>682</v>
      </c>
      <c r="DI222" s="77" t="s">
        <v>683</v>
      </c>
      <c r="DJ222" s="75" t="s">
        <v>684</v>
      </c>
      <c r="DK222" s="76" t="s">
        <v>685</v>
      </c>
      <c r="DL222" s="76" t="s">
        <v>686</v>
      </c>
      <c r="DM222" s="76" t="s">
        <v>687</v>
      </c>
      <c r="DN222" s="76" t="s">
        <v>688</v>
      </c>
      <c r="DO222" s="76" t="s">
        <v>689</v>
      </c>
      <c r="DP222" s="76" t="s">
        <v>690</v>
      </c>
      <c r="DQ222" s="76" t="s">
        <v>691</v>
      </c>
      <c r="DR222" s="76" t="s">
        <v>692</v>
      </c>
      <c r="DS222" s="76" t="s">
        <v>693</v>
      </c>
      <c r="DT222" s="76" t="s">
        <v>694</v>
      </c>
      <c r="DU222" s="77" t="s">
        <v>695</v>
      </c>
    </row>
    <row r="223" spans="1:125">
      <c r="A223" s="74">
        <v>7</v>
      </c>
      <c r="B223" s="74" t="s">
        <v>100</v>
      </c>
      <c r="D223" s="74" t="str">
        <f>+CONCATENATE(D8,"p")</f>
        <v>7p</v>
      </c>
      <c r="E223" s="78" t="s">
        <v>23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v>69711123.6731603</v>
      </c>
      <c r="DK223" s="105">
        <v>83338647.304493561</v>
      </c>
      <c r="DL223" s="105">
        <v>101074773.72935866</v>
      </c>
      <c r="DM223" s="105">
        <v>110868335.86211216</v>
      </c>
      <c r="DN223" s="105">
        <v>103941453.42009163</v>
      </c>
      <c r="DO223" s="105">
        <v>112398873.78315812</v>
      </c>
      <c r="DP223" s="105">
        <v>124717975.14619334</v>
      </c>
      <c r="DQ223" s="105">
        <v>129916805.18338475</v>
      </c>
      <c r="DR223" s="105">
        <v>121599030.86684042</v>
      </c>
      <c r="DS223" s="105">
        <v>115844941.95875578</v>
      </c>
      <c r="DT223" s="105">
        <v>100830471.93450244</v>
      </c>
      <c r="DU223" s="106">
        <v>154936828.79133204</v>
      </c>
    </row>
    <row r="224" spans="1:125">
      <c r="B224" s="74">
        <v>71</v>
      </c>
      <c r="D224" s="74" t="str">
        <f t="shared" ref="D224:D287" si="11">+CONCATENATE(D9,"p")</f>
        <v>71p</v>
      </c>
      <c r="E224" s="78" t="s">
        <v>25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v>69456510.490523189</v>
      </c>
      <c r="DK224" s="105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</row>
    <row r="225" spans="1:125" s="9" customFormat="1">
      <c r="A225" s="140"/>
      <c r="B225" s="140"/>
      <c r="C225" s="140">
        <v>711</v>
      </c>
      <c r="D225" s="140" t="str">
        <f t="shared" si="11"/>
        <v>711p</v>
      </c>
      <c r="E225" s="141" t="s">
        <v>27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2">+SUM(CL226:CL233)</f>
        <v>41686253.110737316</v>
      </c>
      <c r="CM225" s="143">
        <f t="shared" si="12"/>
        <v>40855853.79586979</v>
      </c>
      <c r="CN225" s="143">
        <f t="shared" si="12"/>
        <v>48871129.289274208</v>
      </c>
      <c r="CO225" s="143">
        <f t="shared" si="12"/>
        <v>63044978.667560622</v>
      </c>
      <c r="CP225" s="143">
        <f t="shared" si="12"/>
        <v>59903018.246625409</v>
      </c>
      <c r="CQ225" s="143">
        <f t="shared" si="12"/>
        <v>65474825.471494481</v>
      </c>
      <c r="CR225" s="143">
        <f t="shared" si="12"/>
        <v>71410525.13479729</v>
      </c>
      <c r="CS225" s="143">
        <f t="shared" si="12"/>
        <v>66453623.073847495</v>
      </c>
      <c r="CT225" s="143">
        <f t="shared" si="12"/>
        <v>65790416.568190843</v>
      </c>
      <c r="CU225" s="143">
        <f t="shared" si="12"/>
        <v>63302926.264795646</v>
      </c>
      <c r="CV225" s="143">
        <f t="shared" si="12"/>
        <v>56224451.677824281</v>
      </c>
      <c r="CW225" s="144">
        <f t="shared" si="12"/>
        <v>57412527.94082702</v>
      </c>
      <c r="CX225" s="142">
        <f t="shared" si="12"/>
        <v>46130073.990668349</v>
      </c>
      <c r="CY225" s="143">
        <f t="shared" ref="CY225:DI225" si="13">+SUM(CY226:CY233)</f>
        <v>47237456.242444806</v>
      </c>
      <c r="CZ225" s="143">
        <f t="shared" si="13"/>
        <v>55161924.950244658</v>
      </c>
      <c r="DA225" s="143">
        <f t="shared" si="13"/>
        <v>72880169.878936544</v>
      </c>
      <c r="DB225" s="143">
        <f t="shared" si="13"/>
        <v>62836581.531679258</v>
      </c>
      <c r="DC225" s="143">
        <f t="shared" si="13"/>
        <v>67650867.819649413</v>
      </c>
      <c r="DD225" s="143">
        <f t="shared" si="13"/>
        <v>80002115.642900884</v>
      </c>
      <c r="DE225" s="143">
        <f t="shared" si="13"/>
        <v>83161776.55116877</v>
      </c>
      <c r="DF225" s="143">
        <f t="shared" si="13"/>
        <v>76786158.272999004</v>
      </c>
      <c r="DG225" s="143">
        <f t="shared" si="13"/>
        <v>64436637.534424677</v>
      </c>
      <c r="DH225" s="143">
        <f t="shared" si="13"/>
        <v>59126792.724239804</v>
      </c>
      <c r="DI225" s="144">
        <f t="shared" si="13"/>
        <v>76418346.230174497</v>
      </c>
      <c r="DJ225" s="142">
        <v>47438461.833814889</v>
      </c>
      <c r="DK225" s="143">
        <v>50851425.013633266</v>
      </c>
      <c r="DL225" s="143">
        <v>68643020.701511934</v>
      </c>
      <c r="DM225" s="143">
        <v>74644324.702040896</v>
      </c>
      <c r="DN225" s="143">
        <v>62371540.361953884</v>
      </c>
      <c r="DO225" s="143">
        <v>70088728.880090371</v>
      </c>
      <c r="DP225" s="143">
        <v>83389342.293927491</v>
      </c>
      <c r="DQ225" s="143">
        <v>87963080.772664562</v>
      </c>
      <c r="DR225" s="143">
        <v>80794946.466777354</v>
      </c>
      <c r="DS225" s="143">
        <v>70587663.849750429</v>
      </c>
      <c r="DT225" s="143">
        <v>60436221.191738874</v>
      </c>
      <c r="DU225" s="144">
        <v>75463863.50143756</v>
      </c>
    </row>
    <row r="226" spans="1:125">
      <c r="D226" s="74" t="str">
        <f t="shared" si="11"/>
        <v>7111p</v>
      </c>
      <c r="E226" s="78" t="s">
        <v>29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5456532.8939416995</v>
      </c>
      <c r="CY226" s="105">
        <v>6523448.5376103735</v>
      </c>
      <c r="CZ226" s="105">
        <v>6596662.4288943149</v>
      </c>
      <c r="DA226" s="105">
        <v>6826621.5082146339</v>
      </c>
      <c r="DB226" s="105">
        <v>7667202.1798942275</v>
      </c>
      <c r="DC226" s="105">
        <v>6853683.1907370919</v>
      </c>
      <c r="DD226" s="105">
        <v>7495234.0555336457</v>
      </c>
      <c r="DE226" s="105">
        <v>8638621.6185207814</v>
      </c>
      <c r="DF226" s="105">
        <v>8978520.8735250775</v>
      </c>
      <c r="DG226" s="105">
        <v>7241926.2757894173</v>
      </c>
      <c r="DH226" s="105">
        <v>7252440.7730695903</v>
      </c>
      <c r="DI226" s="106">
        <v>15517267.438764038</v>
      </c>
      <c r="DJ226" s="104">
        <v>3573995.3554284605</v>
      </c>
      <c r="DK226" s="105">
        <v>7189891.8410568163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16770828.494794916</v>
      </c>
    </row>
    <row r="227" spans="1:125">
      <c r="D227" s="74" t="str">
        <f t="shared" si="11"/>
        <v>7112p</v>
      </c>
      <c r="E227" s="78" t="s">
        <v>31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505028.86089785391</v>
      </c>
      <c r="CY227" s="105">
        <v>1115623.9197009166</v>
      </c>
      <c r="CZ227" s="105">
        <v>5522635.9050619109</v>
      </c>
      <c r="DA227" s="105">
        <v>16129995.670442553</v>
      </c>
      <c r="DB227" s="105">
        <v>3304888.8376073083</v>
      </c>
      <c r="DC227" s="105">
        <v>3936015.6232613181</v>
      </c>
      <c r="DD227" s="105">
        <v>4187098.1594917201</v>
      </c>
      <c r="DE227" s="105">
        <v>3063712.8700153525</v>
      </c>
      <c r="DF227" s="105">
        <v>2513293.7068935675</v>
      </c>
      <c r="DG227" s="105">
        <v>1372531.9496760692</v>
      </c>
      <c r="DH227" s="105">
        <v>1198952.1033177502</v>
      </c>
      <c r="DI227" s="106">
        <v>1100346.3151346263</v>
      </c>
      <c r="DJ227" s="104">
        <v>932399.70044660708</v>
      </c>
      <c r="DK227" s="105">
        <v>1043777.4494072236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1424344.6023973932</v>
      </c>
    </row>
    <row r="228" spans="1:125">
      <c r="D228" s="74" t="str">
        <f t="shared" si="11"/>
        <v>7113p</v>
      </c>
      <c r="E228" s="78" t="s">
        <v>33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122707.96285150178</v>
      </c>
      <c r="CY228" s="105">
        <v>131901.11505076822</v>
      </c>
      <c r="CZ228" s="105">
        <v>140618.84385757527</v>
      </c>
      <c r="DA228" s="105">
        <v>122499.37140095155</v>
      </c>
      <c r="DB228" s="105">
        <v>71300.179035106601</v>
      </c>
      <c r="DC228" s="105">
        <v>75992.709346340911</v>
      </c>
      <c r="DD228" s="105">
        <v>134694.0103662335</v>
      </c>
      <c r="DE228" s="105">
        <v>172998.59497475481</v>
      </c>
      <c r="DF228" s="105">
        <v>106624.89190533326</v>
      </c>
      <c r="DG228" s="105">
        <v>179422.94360820315</v>
      </c>
      <c r="DH228" s="105">
        <v>120392.09918948704</v>
      </c>
      <c r="DI228" s="106">
        <v>149884.2713057833</v>
      </c>
      <c r="DJ228" s="104">
        <v>106071.79527146854</v>
      </c>
      <c r="DK228" s="105">
        <v>115811.92454311471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163196.19499358136</v>
      </c>
    </row>
    <row r="229" spans="1:125">
      <c r="D229" s="74" t="str">
        <f t="shared" si="11"/>
        <v>7114p</v>
      </c>
      <c r="E229" s="78" t="s">
        <v>35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26941968.827761732</v>
      </c>
      <c r="CY229" s="105">
        <v>27810715.744740922</v>
      </c>
      <c r="CZ229" s="105">
        <v>31398809.715618316</v>
      </c>
      <c r="DA229" s="105">
        <v>35424334.493267216</v>
      </c>
      <c r="DB229" s="105">
        <v>36632386.95256193</v>
      </c>
      <c r="DC229" s="105">
        <v>39594901.740668818</v>
      </c>
      <c r="DD229" s="105">
        <v>48225605.704200119</v>
      </c>
      <c r="DE229" s="105">
        <v>48512719.765865721</v>
      </c>
      <c r="DF229" s="105">
        <v>42411314.633119218</v>
      </c>
      <c r="DG229" s="105">
        <v>38570486.162387423</v>
      </c>
      <c r="DH229" s="105">
        <v>34598841.55514586</v>
      </c>
      <c r="DI229" s="106">
        <v>41248055.373853616</v>
      </c>
      <c r="DJ229" s="104">
        <v>30830393.947525293</v>
      </c>
      <c r="DK229" s="105">
        <v>31788595.372020893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40736325.917759299</v>
      </c>
    </row>
    <row r="230" spans="1:125">
      <c r="D230" s="74" t="str">
        <f t="shared" si="11"/>
        <v>7115p</v>
      </c>
      <c r="E230" s="78" t="s">
        <v>37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105">
        <v>9021214.8164437562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13959824.052328225</v>
      </c>
    </row>
    <row r="231" spans="1:125">
      <c r="D231" s="74" t="str">
        <f t="shared" si="11"/>
        <v>7116p</v>
      </c>
      <c r="E231" s="78" t="s">
        <v>39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105">
        <v>1371787.1437111858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1928639.9004320258</v>
      </c>
    </row>
    <row r="232" spans="1:125">
      <c r="D232" s="74" t="str">
        <f t="shared" si="11"/>
        <v>7117p</v>
      </c>
      <c r="E232" s="78" t="s">
        <v>41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0</v>
      </c>
      <c r="CM232" s="105">
        <v>0</v>
      </c>
      <c r="CN232" s="105">
        <v>0</v>
      </c>
      <c r="CO232" s="105">
        <v>0</v>
      </c>
      <c r="CP232" s="105">
        <v>0</v>
      </c>
      <c r="CQ232" s="105">
        <v>0</v>
      </c>
      <c r="CR232" s="105">
        <v>0</v>
      </c>
      <c r="CS232" s="105">
        <v>0</v>
      </c>
      <c r="CT232" s="105">
        <v>0</v>
      </c>
      <c r="CU232" s="105">
        <v>0</v>
      </c>
      <c r="CV232" s="105">
        <v>0</v>
      </c>
      <c r="CW232" s="106">
        <v>0</v>
      </c>
      <c r="CX232" s="104">
        <v>0</v>
      </c>
      <c r="CY232" s="105">
        <v>0</v>
      </c>
      <c r="CZ232" s="105">
        <v>0</v>
      </c>
      <c r="DA232" s="105">
        <v>0</v>
      </c>
      <c r="DB232" s="105">
        <v>0</v>
      </c>
      <c r="DC232" s="105">
        <v>0</v>
      </c>
      <c r="DD232" s="105">
        <v>0</v>
      </c>
      <c r="DE232" s="105">
        <v>0</v>
      </c>
      <c r="DF232" s="105">
        <v>0</v>
      </c>
      <c r="DG232" s="105">
        <v>0</v>
      </c>
      <c r="DH232" s="105">
        <v>0</v>
      </c>
      <c r="DI232" s="106">
        <v>0</v>
      </c>
      <c r="DJ232" s="104">
        <v>0</v>
      </c>
      <c r="DK232" s="105">
        <v>0</v>
      </c>
      <c r="DL232" s="105">
        <v>0</v>
      </c>
      <c r="DM232" s="105">
        <v>0</v>
      </c>
      <c r="DN232" s="105">
        <v>0</v>
      </c>
      <c r="DO232" s="105">
        <v>0</v>
      </c>
      <c r="DP232" s="105">
        <v>0</v>
      </c>
      <c r="DQ232" s="105">
        <v>0</v>
      </c>
      <c r="DR232" s="105">
        <v>0</v>
      </c>
      <c r="DS232" s="105">
        <v>0</v>
      </c>
      <c r="DT232" s="105">
        <v>0</v>
      </c>
      <c r="DU232" s="106">
        <v>0</v>
      </c>
    </row>
    <row r="233" spans="1:125">
      <c r="D233" s="74" t="str">
        <f t="shared" si="11"/>
        <v>7118p</v>
      </c>
      <c r="E233" s="78" t="s">
        <v>43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105">
        <v>320346.46645027481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480704.33873211837</v>
      </c>
    </row>
    <row r="234" spans="1:125" s="9" customFormat="1">
      <c r="A234" s="140"/>
      <c r="B234" s="140"/>
      <c r="C234" s="140">
        <v>712</v>
      </c>
      <c r="D234" s="140" t="str">
        <f t="shared" si="11"/>
        <v>712p</v>
      </c>
      <c r="E234" s="141" t="s">
        <v>45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14">+SUM(CL235:CL238)</f>
        <v>10225366.011998521</v>
      </c>
      <c r="CM234" s="143">
        <f t="shared" si="14"/>
        <v>26328872.744704504</v>
      </c>
      <c r="CN234" s="143">
        <f t="shared" si="14"/>
        <v>28215029.512952704</v>
      </c>
      <c r="CO234" s="143">
        <f t="shared" si="14"/>
        <v>31078344.176256344</v>
      </c>
      <c r="CP234" s="143">
        <f t="shared" si="14"/>
        <v>31062993.346150994</v>
      </c>
      <c r="CQ234" s="143">
        <f t="shared" si="14"/>
        <v>29533886.744876273</v>
      </c>
      <c r="CR234" s="143">
        <f t="shared" si="14"/>
        <v>35614836.490956061</v>
      </c>
      <c r="CS234" s="143">
        <f t="shared" si="14"/>
        <v>41423629.787263155</v>
      </c>
      <c r="CT234" s="143">
        <f t="shared" si="14"/>
        <v>27897944.753825549</v>
      </c>
      <c r="CU234" s="143">
        <f t="shared" si="14"/>
        <v>35782419.896350168</v>
      </c>
      <c r="CV234" s="143">
        <f t="shared" si="14"/>
        <v>35053926.847713381</v>
      </c>
      <c r="CW234" s="144">
        <f t="shared" si="14"/>
        <v>52000480.125178605</v>
      </c>
      <c r="CX234" s="142">
        <f t="shared" si="14"/>
        <v>11363162.375243589</v>
      </c>
      <c r="CY234" s="143">
        <f t="shared" ref="CY234:DI234" si="15">+SUM(CY235:CY238)</f>
        <v>27633861.255235691</v>
      </c>
      <c r="CZ234" s="143">
        <f t="shared" si="15"/>
        <v>28596546.777765006</v>
      </c>
      <c r="DA234" s="143">
        <f t="shared" si="15"/>
        <v>26924994.284464393</v>
      </c>
      <c r="DB234" s="143">
        <f t="shared" si="15"/>
        <v>28259229.40161505</v>
      </c>
      <c r="DC234" s="143">
        <f t="shared" si="15"/>
        <v>31798389.873793896</v>
      </c>
      <c r="DD234" s="143">
        <f t="shared" si="15"/>
        <v>32683480.790031202</v>
      </c>
      <c r="DE234" s="143">
        <f t="shared" si="15"/>
        <v>35739013.260544352</v>
      </c>
      <c r="DF234" s="143">
        <f t="shared" si="15"/>
        <v>37869795.194065683</v>
      </c>
      <c r="DG234" s="143">
        <f t="shared" si="15"/>
        <v>43339636.439869702</v>
      </c>
      <c r="DH234" s="143">
        <f t="shared" si="15"/>
        <v>29831319.453366339</v>
      </c>
      <c r="DI234" s="144">
        <f t="shared" si="15"/>
        <v>59783744.593186989</v>
      </c>
      <c r="DJ234" s="142">
        <v>17453194.433351744</v>
      </c>
      <c r="DK234" s="143">
        <v>26401308.477545246</v>
      </c>
      <c r="DL234" s="143">
        <v>28082312.197140861</v>
      </c>
      <c r="DM234" s="143">
        <v>30124960.749123506</v>
      </c>
      <c r="DN234" s="143">
        <v>34683059.189534552</v>
      </c>
      <c r="DO234" s="143">
        <v>35520127.578458838</v>
      </c>
      <c r="DP234" s="143">
        <v>34214609.03892383</v>
      </c>
      <c r="DQ234" s="143">
        <v>35699732.916304395</v>
      </c>
      <c r="DR234" s="143">
        <v>34477573.889674954</v>
      </c>
      <c r="DS234" s="143">
        <v>38517756.206527121</v>
      </c>
      <c r="DT234" s="143">
        <v>32938623.312072884</v>
      </c>
      <c r="DU234" s="144">
        <v>69378914.764542907</v>
      </c>
    </row>
    <row r="235" spans="1:125">
      <c r="D235" s="74" t="str">
        <f t="shared" si="11"/>
        <v>7121p</v>
      </c>
      <c r="E235" s="78" t="s">
        <v>47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6181254.2930859774</v>
      </c>
      <c r="CY235" s="105">
        <v>15929203.618779315</v>
      </c>
      <c r="CZ235" s="105">
        <v>16372371.051444925</v>
      </c>
      <c r="DA235" s="105">
        <v>15719607.552351611</v>
      </c>
      <c r="DB235" s="105">
        <v>16503668.466840036</v>
      </c>
      <c r="DC235" s="105">
        <v>19107063.839919548</v>
      </c>
      <c r="DD235" s="105">
        <v>19757452.472161215</v>
      </c>
      <c r="DE235" s="105">
        <v>20960859.467633393</v>
      </c>
      <c r="DF235" s="105">
        <v>23494817.711109713</v>
      </c>
      <c r="DG235" s="105">
        <v>25582450.294221211</v>
      </c>
      <c r="DH235" s="105">
        <v>17440454.10842013</v>
      </c>
      <c r="DI235" s="106">
        <v>35471517.456119657</v>
      </c>
      <c r="DJ235" s="104">
        <v>10835215.375433445</v>
      </c>
      <c r="DK235" s="105">
        <v>15811933.649430443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41676797.338201009</v>
      </c>
    </row>
    <row r="236" spans="1:125">
      <c r="D236" s="74" t="str">
        <f t="shared" si="11"/>
        <v>7122p</v>
      </c>
      <c r="E236" s="78" t="s">
        <v>49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4462902.1884970451</v>
      </c>
      <c r="CY236" s="105">
        <v>9987996.0078556314</v>
      </c>
      <c r="CZ236" s="105">
        <v>10444121.283224441</v>
      </c>
      <c r="DA236" s="105">
        <v>9425810.2210076991</v>
      </c>
      <c r="DB236" s="105">
        <v>10086350.937677663</v>
      </c>
      <c r="DC236" s="105">
        <v>10538946.599295441</v>
      </c>
      <c r="DD236" s="105">
        <v>10812200.796365578</v>
      </c>
      <c r="DE236" s="105">
        <v>12604416.205146389</v>
      </c>
      <c r="DF236" s="105">
        <v>12317722.210523007</v>
      </c>
      <c r="DG236" s="105">
        <v>15139434.83521379</v>
      </c>
      <c r="DH236" s="105">
        <v>10675412.397530209</v>
      </c>
      <c r="DI236" s="106">
        <v>20777724.488506641</v>
      </c>
      <c r="DJ236" s="104">
        <v>5947210.158482017</v>
      </c>
      <c r="DK236" s="105">
        <v>8886696.9390495848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23750408.885671172</v>
      </c>
    </row>
    <row r="237" spans="1:125">
      <c r="D237" s="74" t="str">
        <f t="shared" si="11"/>
        <v>7123p</v>
      </c>
      <c r="E237" s="78" t="s">
        <v>51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335626.34997192578</v>
      </c>
      <c r="CY237" s="105">
        <v>912962.82796269085</v>
      </c>
      <c r="CZ237" s="105">
        <v>847537.5431988464</v>
      </c>
      <c r="DA237" s="105">
        <v>785210.07612081489</v>
      </c>
      <c r="DB237" s="105">
        <v>850766.10540022468</v>
      </c>
      <c r="DC237" s="105">
        <v>866889.01510926848</v>
      </c>
      <c r="DD237" s="105">
        <v>888216.72364915733</v>
      </c>
      <c r="DE237" s="105">
        <v>1039670.2924499443</v>
      </c>
      <c r="DF237" s="105">
        <v>1041765.1602304868</v>
      </c>
      <c r="DG237" s="105">
        <v>1272757.7337771738</v>
      </c>
      <c r="DH237" s="105">
        <v>886048.61477788922</v>
      </c>
      <c r="DI237" s="106">
        <v>1773125.5378420665</v>
      </c>
      <c r="DJ237" s="104">
        <v>405204.02216089884</v>
      </c>
      <c r="DK237" s="105">
        <v>844618.0768947585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2013700.6357929942</v>
      </c>
    </row>
    <row r="238" spans="1:125">
      <c r="D238" s="74" t="str">
        <f t="shared" si="11"/>
        <v>7124p</v>
      </c>
      <c r="E238" s="78" t="s">
        <v>53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383379.5436886411</v>
      </c>
      <c r="CY238" s="105">
        <v>803698.80063805287</v>
      </c>
      <c r="CZ238" s="105">
        <v>932516.89989679249</v>
      </c>
      <c r="DA238" s="105">
        <v>994366.43498426687</v>
      </c>
      <c r="DB238" s="105">
        <v>818443.89169712842</v>
      </c>
      <c r="DC238" s="105">
        <v>1285490.4194696401</v>
      </c>
      <c r="DD238" s="105">
        <v>1225610.7978552498</v>
      </c>
      <c r="DE238" s="105">
        <v>1134067.295314624</v>
      </c>
      <c r="DF238" s="105">
        <v>1015490.1122024715</v>
      </c>
      <c r="DG238" s="105">
        <v>1344993.5766575246</v>
      </c>
      <c r="DH238" s="105">
        <v>829404.33263811201</v>
      </c>
      <c r="DI238" s="106">
        <v>1761377.1107186193</v>
      </c>
      <c r="DJ238" s="104">
        <v>265564.87727538327</v>
      </c>
      <c r="DK238" s="105">
        <v>858059.81217045977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1938007.9048777227</v>
      </c>
    </row>
    <row r="239" spans="1:125" s="9" customFormat="1">
      <c r="A239" s="140"/>
      <c r="B239" s="140"/>
      <c r="C239" s="140">
        <v>713</v>
      </c>
      <c r="D239" s="140" t="str">
        <f t="shared" si="11"/>
        <v>713p</v>
      </c>
      <c r="E239" s="141" t="s">
        <v>55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16">+SUM(CL240:CL245)</f>
        <v>2027877.2372930939</v>
      </c>
      <c r="CM239" s="143">
        <f t="shared" si="16"/>
        <v>1882424.3685098737</v>
      </c>
      <c r="CN239" s="143">
        <f t="shared" si="16"/>
        <v>2363168.5236575948</v>
      </c>
      <c r="CO239" s="143">
        <f t="shared" si="16"/>
        <v>2393449.5740456693</v>
      </c>
      <c r="CP239" s="143">
        <f t="shared" si="16"/>
        <v>2431766.3719360717</v>
      </c>
      <c r="CQ239" s="143">
        <f t="shared" si="16"/>
        <v>2858151.7123018736</v>
      </c>
      <c r="CR239" s="143">
        <f t="shared" si="16"/>
        <v>2917908.2048975867</v>
      </c>
      <c r="CS239" s="143">
        <f t="shared" si="16"/>
        <v>2932949.8029298875</v>
      </c>
      <c r="CT239" s="143">
        <f t="shared" si="16"/>
        <v>2302181.1067919475</v>
      </c>
      <c r="CU239" s="143">
        <f t="shared" si="16"/>
        <v>2479397.4364794977</v>
      </c>
      <c r="CV239" s="143">
        <f t="shared" si="16"/>
        <v>2197340.2207755819</v>
      </c>
      <c r="CW239" s="144">
        <f t="shared" si="16"/>
        <v>2280154.7968325969</v>
      </c>
      <c r="CX239" s="142">
        <f t="shared" si="16"/>
        <v>902871.84498938802</v>
      </c>
      <c r="CY239" s="143">
        <f t="shared" ref="CY239:DI239" si="17">+SUM(CY240:CY245)</f>
        <v>1376722.835592885</v>
      </c>
      <c r="CZ239" s="143">
        <f t="shared" si="17"/>
        <v>1533902.3810318899</v>
      </c>
      <c r="DA239" s="143">
        <f t="shared" si="17"/>
        <v>1769167.7909803819</v>
      </c>
      <c r="DB239" s="143">
        <f t="shared" si="17"/>
        <v>1635179.6025759527</v>
      </c>
      <c r="DC239" s="143">
        <f t="shared" si="17"/>
        <v>1713767.4441061548</v>
      </c>
      <c r="DD239" s="143">
        <f t="shared" si="17"/>
        <v>2233130.224239069</v>
      </c>
      <c r="DE239" s="143">
        <f t="shared" si="17"/>
        <v>1791089.1999486499</v>
      </c>
      <c r="DF239" s="143">
        <f t="shared" si="17"/>
        <v>1407201.854776232</v>
      </c>
      <c r="DG239" s="143">
        <f t="shared" si="17"/>
        <v>2107131.608306407</v>
      </c>
      <c r="DH239" s="143">
        <f t="shared" si="17"/>
        <v>2082325.1460510979</v>
      </c>
      <c r="DI239" s="144">
        <f t="shared" si="17"/>
        <v>2370557.2656825301</v>
      </c>
      <c r="DJ239" s="142">
        <v>1017432.8805905436</v>
      </c>
      <c r="DK239" s="143">
        <v>2836571.6734684827</v>
      </c>
      <c r="DL239" s="143">
        <v>1117006.3290833589</v>
      </c>
      <c r="DM239" s="143">
        <v>1264717.5392387407</v>
      </c>
      <c r="DN239" s="143">
        <v>1093045.5428240406</v>
      </c>
      <c r="DO239" s="143">
        <v>1395344.9576274238</v>
      </c>
      <c r="DP239" s="143">
        <v>1446144.3329938813</v>
      </c>
      <c r="DQ239" s="143">
        <v>1356791.631586303</v>
      </c>
      <c r="DR239" s="143">
        <v>1266226.6725826806</v>
      </c>
      <c r="DS239" s="143">
        <v>1318880.8810031279</v>
      </c>
      <c r="DT239" s="143">
        <v>1346463.6496868518</v>
      </c>
      <c r="DU239" s="144">
        <v>1444260.5739661935</v>
      </c>
    </row>
    <row r="240" spans="1:125">
      <c r="D240" s="74" t="str">
        <f t="shared" si="11"/>
        <v>7131p</v>
      </c>
      <c r="E240" s="78" t="s">
        <v>57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105">
        <v>540867.69222605217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664811.57783416053</v>
      </c>
    </row>
    <row r="241" spans="1:125">
      <c r="D241" s="74" t="str">
        <f t="shared" si="11"/>
        <v>7132p</v>
      </c>
      <c r="E241" s="78" t="s">
        <v>59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105">
        <v>1584026.6460711018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446363.37383910583</v>
      </c>
    </row>
    <row r="242" spans="1:125">
      <c r="D242" s="74" t="str">
        <f t="shared" si="11"/>
        <v>7133p</v>
      </c>
      <c r="E242" s="78" t="s">
        <v>61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105">
        <v>11627.602957774274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14860.535512572667</v>
      </c>
    </row>
    <row r="243" spans="1:125">
      <c r="D243" s="74" t="str">
        <f t="shared" si="11"/>
        <v>7134p</v>
      </c>
      <c r="E243" s="78" t="s">
        <v>63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105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</row>
    <row r="244" spans="1:125">
      <c r="D244" s="74" t="str">
        <f t="shared" si="11"/>
        <v>7135p</v>
      </c>
      <c r="E244" s="78" t="s">
        <v>65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105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</row>
    <row r="245" spans="1:125">
      <c r="D245" s="74" t="str">
        <f t="shared" si="11"/>
        <v>7136p</v>
      </c>
      <c r="E245" s="78" t="s">
        <v>67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105">
        <v>700049.73221355467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318225.08678035444</v>
      </c>
    </row>
    <row r="246" spans="1:125" s="9" customFormat="1">
      <c r="A246" s="140"/>
      <c r="B246" s="140"/>
      <c r="C246" s="140">
        <v>714</v>
      </c>
      <c r="D246" s="140" t="str">
        <f t="shared" si="11"/>
        <v>714p</v>
      </c>
      <c r="E246" s="141" t="s">
        <v>69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18">+SUM(CL247:CL255)</f>
        <v>982710.87498690933</v>
      </c>
      <c r="CM246" s="143">
        <f t="shared" si="18"/>
        <v>869104.05358116457</v>
      </c>
      <c r="CN246" s="143">
        <f t="shared" si="18"/>
        <v>787268.76554129389</v>
      </c>
      <c r="CO246" s="143">
        <f t="shared" si="18"/>
        <v>1546322.5460752659</v>
      </c>
      <c r="CP246" s="143">
        <f t="shared" si="18"/>
        <v>932515.34080204321</v>
      </c>
      <c r="CQ246" s="143">
        <f t="shared" si="18"/>
        <v>1175327.7210279165</v>
      </c>
      <c r="CR246" s="143">
        <f t="shared" si="18"/>
        <v>2020249.028265815</v>
      </c>
      <c r="CS246" s="143">
        <f t="shared" si="18"/>
        <v>1079348.0183819076</v>
      </c>
      <c r="CT246" s="143">
        <f t="shared" si="18"/>
        <v>1345127.7045627646</v>
      </c>
      <c r="CU246" s="143">
        <f t="shared" si="18"/>
        <v>1098866.9792922472</v>
      </c>
      <c r="CV246" s="143">
        <f t="shared" si="18"/>
        <v>885498.0103225843</v>
      </c>
      <c r="CW246" s="144">
        <f t="shared" si="18"/>
        <v>1136253.4997662231</v>
      </c>
      <c r="CX246" s="142">
        <f t="shared" si="18"/>
        <v>874647.32532018784</v>
      </c>
      <c r="CY246" s="143">
        <f t="shared" ref="CY246:DI246" si="19">+SUM(CY247:CY255)</f>
        <v>1141795.5130265537</v>
      </c>
      <c r="CZ246" s="143">
        <f t="shared" si="19"/>
        <v>1392255.6905662352</v>
      </c>
      <c r="DA246" s="143">
        <f t="shared" si="19"/>
        <v>1012251.8295932285</v>
      </c>
      <c r="DB246" s="143">
        <f t="shared" si="19"/>
        <v>647746.68080012128</v>
      </c>
      <c r="DC246" s="143">
        <f t="shared" si="19"/>
        <v>954989.7774594496</v>
      </c>
      <c r="DD246" s="143">
        <f t="shared" si="19"/>
        <v>1184343.1262543593</v>
      </c>
      <c r="DE246" s="143">
        <f t="shared" si="19"/>
        <v>1056013.1087953006</v>
      </c>
      <c r="DF246" s="143">
        <f t="shared" si="19"/>
        <v>1308372.2565571361</v>
      </c>
      <c r="DG246" s="143">
        <f t="shared" si="19"/>
        <v>1299421.3451732181</v>
      </c>
      <c r="DH246" s="143">
        <f t="shared" si="19"/>
        <v>1236718.8760774885</v>
      </c>
      <c r="DI246" s="144">
        <f t="shared" si="19"/>
        <v>915688.23864849063</v>
      </c>
      <c r="DJ246" s="142">
        <v>1138266.9804152639</v>
      </c>
      <c r="DK246" s="143">
        <v>599575.80797198729</v>
      </c>
      <c r="DL246" s="143">
        <v>784896.45053551998</v>
      </c>
      <c r="DM246" s="143">
        <v>716357.12404800032</v>
      </c>
      <c r="DN246" s="143">
        <v>1133208.5669148029</v>
      </c>
      <c r="DO246" s="143">
        <v>1267102.9957289747</v>
      </c>
      <c r="DP246" s="143">
        <v>1342917.6146265836</v>
      </c>
      <c r="DQ246" s="143">
        <v>1226756.3727123113</v>
      </c>
      <c r="DR246" s="143">
        <v>1268468.2949369599</v>
      </c>
      <c r="DS246" s="143">
        <v>1787224.7424951708</v>
      </c>
      <c r="DT246" s="143">
        <v>1123435.7637199732</v>
      </c>
      <c r="DU246" s="144">
        <v>1090517.929531656</v>
      </c>
    </row>
    <row r="247" spans="1:125" ht="30">
      <c r="D247" s="74" t="str">
        <f t="shared" si="11"/>
        <v>7141p</v>
      </c>
      <c r="E247" s="78" t="s">
        <v>71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105">
        <v>13895.841669475294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94891.364162364524</v>
      </c>
    </row>
    <row r="248" spans="1:125">
      <c r="D248" s="74" t="str">
        <f t="shared" si="11"/>
        <v>7142p</v>
      </c>
      <c r="E248" s="78" t="s">
        <v>73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105">
        <v>103174.74655296007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253424.2096094196</v>
      </c>
    </row>
    <row r="249" spans="1:125">
      <c r="D249" s="74" t="str">
        <f t="shared" si="11"/>
        <v>7143p</v>
      </c>
      <c r="E249" s="78" t="s">
        <v>75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105">
        <v>27919.464172476761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43820.662985448726</v>
      </c>
    </row>
    <row r="250" spans="1:125">
      <c r="D250" s="74" t="str">
        <f t="shared" si="11"/>
        <v>7144p</v>
      </c>
      <c r="E250" s="78" t="s">
        <v>77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105">
        <v>253928.63647120507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339793.3129168686</v>
      </c>
    </row>
    <row r="251" spans="1:125">
      <c r="D251" s="74" t="str">
        <f t="shared" si="11"/>
        <v>7145p</v>
      </c>
      <c r="E251" s="78" t="s">
        <v>79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105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</row>
    <row r="252" spans="1:125" ht="30">
      <c r="D252" s="74" t="str">
        <f t="shared" si="11"/>
        <v>7146p</v>
      </c>
      <c r="E252" s="78" t="s">
        <v>559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105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</row>
    <row r="253" spans="1:125" ht="45">
      <c r="D253" s="74" t="str">
        <f t="shared" si="11"/>
        <v>7147p</v>
      </c>
      <c r="E253" s="78" t="s">
        <v>83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105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</row>
    <row r="254" spans="1:125">
      <c r="D254" s="74" t="str">
        <f t="shared" si="11"/>
        <v>7148p</v>
      </c>
      <c r="E254" s="78" t="s">
        <v>85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105">
        <v>118400.32510549223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245099.97341890438</v>
      </c>
    </row>
    <row r="255" spans="1:125">
      <c r="D255" s="74" t="str">
        <f t="shared" si="11"/>
        <v>7149p</v>
      </c>
      <c r="E255" s="78" t="s">
        <v>87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105">
        <v>82256.794000377849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817742.14418820629</v>
      </c>
      <c r="DT255" s="105">
        <v>218163.61219474112</v>
      </c>
      <c r="DU255" s="106">
        <v>113488.40643865013</v>
      </c>
    </row>
    <row r="256" spans="1:125" s="9" customFormat="1">
      <c r="A256" s="140"/>
      <c r="B256" s="140"/>
      <c r="C256" s="140">
        <v>715</v>
      </c>
      <c r="D256" s="140" t="str">
        <f t="shared" si="11"/>
        <v>715p</v>
      </c>
      <c r="E256" s="141" t="s">
        <v>89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20">+SUM(CL257:CL261)</f>
        <v>923442.3429132913</v>
      </c>
      <c r="CM256" s="143">
        <f t="shared" si="20"/>
        <v>1777418.9190493901</v>
      </c>
      <c r="CN256" s="143">
        <f t="shared" si="20"/>
        <v>2321412.8253925741</v>
      </c>
      <c r="CO256" s="143">
        <f t="shared" si="20"/>
        <v>1637829.2535735941</v>
      </c>
      <c r="CP256" s="143">
        <f t="shared" si="20"/>
        <v>1886272.7717710272</v>
      </c>
      <c r="CQ256" s="143">
        <f t="shared" si="20"/>
        <v>1533956.11443653</v>
      </c>
      <c r="CR256" s="143">
        <f t="shared" si="20"/>
        <v>3092390.5965000256</v>
      </c>
      <c r="CS256" s="143">
        <f t="shared" si="20"/>
        <v>2409748.3951187199</v>
      </c>
      <c r="CT256" s="143">
        <f t="shared" si="20"/>
        <v>1476812.0861061718</v>
      </c>
      <c r="CU256" s="143">
        <f t="shared" si="20"/>
        <v>1888437.4129044577</v>
      </c>
      <c r="CV256" s="143">
        <f t="shared" si="20"/>
        <v>2006775.4309992469</v>
      </c>
      <c r="CW256" s="144">
        <f t="shared" si="20"/>
        <v>8463643.2651979905</v>
      </c>
      <c r="CX256" s="142">
        <f t="shared" si="20"/>
        <v>2128432.1735986122</v>
      </c>
      <c r="CY256" s="143">
        <f t="shared" ref="CY256:DI256" si="21">+SUM(CY257:CY261)</f>
        <v>1320017.4642991112</v>
      </c>
      <c r="CZ256" s="143">
        <f t="shared" si="21"/>
        <v>1521512.068415079</v>
      </c>
      <c r="DA256" s="143">
        <f t="shared" si="21"/>
        <v>2595680.0159037258</v>
      </c>
      <c r="DB256" s="143">
        <f t="shared" si="21"/>
        <v>2783027.0466008885</v>
      </c>
      <c r="DC256" s="143">
        <f t="shared" si="21"/>
        <v>1934475.5951932021</v>
      </c>
      <c r="DD256" s="143">
        <f t="shared" si="21"/>
        <v>3103592.0848331661</v>
      </c>
      <c r="DE256" s="143">
        <f t="shared" si="21"/>
        <v>2451881.0862679579</v>
      </c>
      <c r="DF256" s="143">
        <f t="shared" si="21"/>
        <v>2469058.8016255274</v>
      </c>
      <c r="DG256" s="143">
        <f t="shared" si="21"/>
        <v>2200822.8981059212</v>
      </c>
      <c r="DH256" s="143">
        <f t="shared" si="21"/>
        <v>4135986.1632531187</v>
      </c>
      <c r="DI256" s="144">
        <f t="shared" si="21"/>
        <v>4766285.5166419055</v>
      </c>
      <c r="DJ256" s="142">
        <v>2409154.3623507507</v>
      </c>
      <c r="DK256" s="143">
        <v>1790690.8622785625</v>
      </c>
      <c r="DL256" s="143">
        <v>2006908.1745379991</v>
      </c>
      <c r="DM256" s="143">
        <v>3182289.9559581177</v>
      </c>
      <c r="DN256" s="143">
        <v>4231375.2243007179</v>
      </c>
      <c r="DO256" s="143">
        <v>3386393.9761406584</v>
      </c>
      <c r="DP256" s="143">
        <v>3090446.9975072816</v>
      </c>
      <c r="DQ256" s="143">
        <v>3087498.4129390134</v>
      </c>
      <c r="DR256" s="143">
        <v>2917378.1773197968</v>
      </c>
      <c r="DS256" s="143">
        <v>2584038.1357656354</v>
      </c>
      <c r="DT256" s="143">
        <v>3191275.8352530822</v>
      </c>
      <c r="DU256" s="144">
        <v>5089536.2186813634</v>
      </c>
    </row>
    <row r="257" spans="1:125">
      <c r="D257" s="74" t="str">
        <f t="shared" si="11"/>
        <v>7151p</v>
      </c>
      <c r="E257" s="78" t="s">
        <v>91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105">
        <v>28279.417610961464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1477094.7208882517</v>
      </c>
    </row>
    <row r="258" spans="1:125">
      <c r="D258" s="74" t="str">
        <f t="shared" si="11"/>
        <v>7152p</v>
      </c>
      <c r="E258" s="78" t="s">
        <v>93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105">
        <v>737504.19053005101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1193751.1015119283</v>
      </c>
    </row>
    <row r="259" spans="1:125" ht="30">
      <c r="D259" s="74" t="str">
        <f t="shared" si="11"/>
        <v>7153p</v>
      </c>
      <c r="E259" s="78" t="s">
        <v>95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105">
        <v>145856.1232618377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231893.83268213616</v>
      </c>
    </row>
    <row r="260" spans="1:125">
      <c r="D260" s="74" t="str">
        <f t="shared" si="11"/>
        <v>7154p</v>
      </c>
      <c r="E260" s="78" t="s">
        <v>97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105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</row>
    <row r="261" spans="1:125">
      <c r="D261" s="74" t="str">
        <f t="shared" si="11"/>
        <v>7155p</v>
      </c>
      <c r="E261" s="78" t="s">
        <v>89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105">
        <v>879051.13087571226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2186796.5635990473</v>
      </c>
    </row>
    <row r="262" spans="1:125" s="9" customFormat="1">
      <c r="A262" s="140"/>
      <c r="B262" s="140">
        <v>72</v>
      </c>
      <c r="C262" s="140" t="s">
        <v>100</v>
      </c>
      <c r="D262" s="140" t="str">
        <f t="shared" si="11"/>
        <v>72p</v>
      </c>
      <c r="E262" s="141" t="s">
        <v>101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143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</row>
    <row r="263" spans="1:125">
      <c r="C263" s="74">
        <v>721</v>
      </c>
      <c r="D263" s="74" t="str">
        <f t="shared" si="11"/>
        <v>7212p</v>
      </c>
      <c r="E263" s="78" t="s">
        <v>103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105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</row>
    <row r="264" spans="1:125">
      <c r="C264" s="74">
        <v>722</v>
      </c>
      <c r="D264" s="74" t="str">
        <f t="shared" si="11"/>
        <v>7222p</v>
      </c>
      <c r="E264" s="78" t="s">
        <v>105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105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</row>
    <row r="265" spans="1:125" s="9" customFormat="1" ht="30">
      <c r="A265" s="140"/>
      <c r="B265" s="140">
        <v>73</v>
      </c>
      <c r="C265" s="140"/>
      <c r="D265" s="140" t="str">
        <f t="shared" si="11"/>
        <v>73p</v>
      </c>
      <c r="E265" s="141" t="s">
        <v>107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143">
        <v>89614.889779297402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1323020.6844116291</v>
      </c>
    </row>
    <row r="266" spans="1:125">
      <c r="B266" s="74" t="s">
        <v>100</v>
      </c>
      <c r="C266" s="74">
        <v>731</v>
      </c>
      <c r="D266" s="74" t="str">
        <f t="shared" si="11"/>
        <v>7311p</v>
      </c>
      <c r="E266" s="78" t="s">
        <v>109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105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</row>
    <row r="267" spans="1:125">
      <c r="C267" s="74">
        <v>732</v>
      </c>
      <c r="D267" s="74" t="str">
        <f t="shared" si="11"/>
        <v>7321p</v>
      </c>
      <c r="E267" s="78" t="s">
        <v>111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105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</row>
    <row r="268" spans="1:125" s="9" customFormat="1">
      <c r="A268" s="140"/>
      <c r="B268" s="140">
        <v>74</v>
      </c>
      <c r="C268" s="140" t="s">
        <v>100</v>
      </c>
      <c r="D268" s="140" t="str">
        <f t="shared" si="11"/>
        <v>74p</v>
      </c>
      <c r="E268" s="141" t="s">
        <v>113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143">
        <v>769460.57981671928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1146715.1187607122</v>
      </c>
    </row>
    <row r="269" spans="1:125">
      <c r="C269" s="74">
        <v>741</v>
      </c>
      <c r="D269" s="74" t="str">
        <f t="shared" si="11"/>
        <v>7411p</v>
      </c>
      <c r="E269" s="78" t="s">
        <v>115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104"/>
      <c r="CY269" s="105"/>
      <c r="CZ269" s="105"/>
      <c r="DA269" s="105"/>
      <c r="DB269" s="105"/>
      <c r="DC269" s="105"/>
      <c r="DD269" s="105"/>
      <c r="DE269" s="105"/>
      <c r="DF269" s="105"/>
      <c r="DG269" s="105"/>
      <c r="DH269" s="105"/>
      <c r="DI269" s="106"/>
      <c r="DJ269" s="104">
        <v>0</v>
      </c>
      <c r="DK269" s="105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</row>
    <row r="270" spans="1:125">
      <c r="C270" s="74">
        <v>742</v>
      </c>
      <c r="D270" s="74" t="str">
        <f t="shared" si="11"/>
        <v>7421p</v>
      </c>
      <c r="E270" s="78" t="s">
        <v>117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104"/>
      <c r="CY270" s="105"/>
      <c r="CZ270" s="105"/>
      <c r="DA270" s="105"/>
      <c r="DB270" s="105"/>
      <c r="DC270" s="105"/>
      <c r="DD270" s="105"/>
      <c r="DE270" s="105"/>
      <c r="DF270" s="105"/>
      <c r="DG270" s="105"/>
      <c r="DH270" s="105"/>
      <c r="DI270" s="106"/>
      <c r="DJ270" s="104">
        <v>0</v>
      </c>
      <c r="DK270" s="105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</row>
    <row r="271" spans="1:125">
      <c r="B271" s="74">
        <v>75</v>
      </c>
      <c r="D271" s="74" t="str">
        <f t="shared" si="11"/>
        <v>75p</v>
      </c>
      <c r="E271" s="78" t="s">
        <v>119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104"/>
      <c r="CY271" s="105"/>
      <c r="CZ271" s="105"/>
      <c r="DA271" s="105"/>
      <c r="DB271" s="105"/>
      <c r="DC271" s="105"/>
      <c r="DD271" s="105"/>
      <c r="DE271" s="105"/>
      <c r="DF271" s="105"/>
      <c r="DG271" s="105"/>
      <c r="DH271" s="105"/>
      <c r="DI271" s="106"/>
      <c r="DJ271" s="104"/>
      <c r="DK271" s="105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</row>
    <row r="272" spans="1:125" s="9" customFormat="1">
      <c r="A272" s="140"/>
      <c r="B272" s="140"/>
      <c r="C272" s="140">
        <v>751</v>
      </c>
      <c r="D272" s="140" t="str">
        <f t="shared" si="11"/>
        <v>751p</v>
      </c>
      <c r="E272" s="141" t="s">
        <v>121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22">+SUM(CL273:CL274)</f>
        <v>0</v>
      </c>
      <c r="CM272" s="143">
        <f t="shared" si="22"/>
        <v>0</v>
      </c>
      <c r="CN272" s="143">
        <f t="shared" si="22"/>
        <v>0</v>
      </c>
      <c r="CO272" s="143">
        <f t="shared" si="22"/>
        <v>200000000</v>
      </c>
      <c r="CP272" s="143">
        <f t="shared" si="22"/>
        <v>0</v>
      </c>
      <c r="CQ272" s="143">
        <f t="shared" si="22"/>
        <v>0</v>
      </c>
      <c r="CR272" s="143">
        <f t="shared" si="22"/>
        <v>0</v>
      </c>
      <c r="CS272" s="143">
        <f t="shared" si="22"/>
        <v>0</v>
      </c>
      <c r="CT272" s="143">
        <f t="shared" si="22"/>
        <v>0</v>
      </c>
      <c r="CU272" s="143">
        <f t="shared" si="22"/>
        <v>50000000</v>
      </c>
      <c r="CV272" s="143">
        <f t="shared" si="22"/>
        <v>0</v>
      </c>
      <c r="CW272" s="144">
        <f t="shared" si="22"/>
        <v>0</v>
      </c>
      <c r="CX272" s="142">
        <f t="shared" si="22"/>
        <v>18997964.655235786</v>
      </c>
      <c r="CY272" s="143">
        <f t="shared" ref="CY272:DI272" si="23">+SUM(CY273:CY274)</f>
        <v>18997964.655235786</v>
      </c>
      <c r="CZ272" s="143">
        <f t="shared" si="23"/>
        <v>18997964.655235786</v>
      </c>
      <c r="DA272" s="143">
        <f t="shared" si="23"/>
        <v>18997964.655235786</v>
      </c>
      <c r="DB272" s="143">
        <f t="shared" si="23"/>
        <v>18997964.655235786</v>
      </c>
      <c r="DC272" s="143">
        <f t="shared" si="23"/>
        <v>18997964.655235786</v>
      </c>
      <c r="DD272" s="143">
        <f t="shared" si="23"/>
        <v>18997964.655235786</v>
      </c>
      <c r="DE272" s="143">
        <f t="shared" si="23"/>
        <v>18997964.655235786</v>
      </c>
      <c r="DF272" s="143">
        <f t="shared" si="23"/>
        <v>18997964.655235786</v>
      </c>
      <c r="DG272" s="143">
        <f t="shared" si="23"/>
        <v>18997964.655235786</v>
      </c>
      <c r="DH272" s="143">
        <f t="shared" si="23"/>
        <v>18997964.655235786</v>
      </c>
      <c r="DI272" s="144">
        <f t="shared" si="23"/>
        <v>18997964.655235786</v>
      </c>
      <c r="DJ272" s="142">
        <f>+SUM(DJ273:DJ274)</f>
        <v>52840136.569718093</v>
      </c>
      <c r="DK272" s="143">
        <f t="shared" ref="DK272:DU272" si="24">+SUM(DK273:DK274)</f>
        <v>52840136.569718093</v>
      </c>
      <c r="DL272" s="143">
        <f t="shared" si="24"/>
        <v>52840136.569718093</v>
      </c>
      <c r="DM272" s="143">
        <f t="shared" si="24"/>
        <v>52840136.569718093</v>
      </c>
      <c r="DN272" s="143">
        <f t="shared" si="24"/>
        <v>52840136.569718093</v>
      </c>
      <c r="DO272" s="143">
        <f t="shared" si="24"/>
        <v>52840136.569718093</v>
      </c>
      <c r="DP272" s="143">
        <f t="shared" si="24"/>
        <v>52840136.569718093</v>
      </c>
      <c r="DQ272" s="143">
        <f t="shared" si="24"/>
        <v>52840136.569718093</v>
      </c>
      <c r="DR272" s="143">
        <f t="shared" si="24"/>
        <v>52840136.569718093</v>
      </c>
      <c r="DS272" s="143">
        <f t="shared" si="24"/>
        <v>52840136.569718093</v>
      </c>
      <c r="DT272" s="143">
        <f t="shared" si="24"/>
        <v>52840136.569718093</v>
      </c>
      <c r="DU272" s="144">
        <f t="shared" si="24"/>
        <v>52840136.569718093</v>
      </c>
    </row>
    <row r="273" spans="1:125">
      <c r="D273" s="74" t="str">
        <f t="shared" si="11"/>
        <v>7511p</v>
      </c>
      <c r="E273" s="78" t="s">
        <v>122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104">
        <v>0</v>
      </c>
      <c r="CY273" s="105">
        <v>0</v>
      </c>
      <c r="CZ273" s="105">
        <v>0</v>
      </c>
      <c r="DA273" s="105">
        <v>0</v>
      </c>
      <c r="DB273" s="105">
        <v>0</v>
      </c>
      <c r="DC273" s="105">
        <v>0</v>
      </c>
      <c r="DD273" s="105">
        <v>0</v>
      </c>
      <c r="DE273" s="105">
        <v>0</v>
      </c>
      <c r="DF273" s="105">
        <v>0</v>
      </c>
      <c r="DG273" s="105">
        <v>0</v>
      </c>
      <c r="DH273" s="105">
        <v>0</v>
      </c>
      <c r="DI273" s="106">
        <v>0</v>
      </c>
      <c r="DJ273" s="104"/>
      <c r="DK273" s="105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</row>
    <row r="274" spans="1:125">
      <c r="D274" s="74" t="str">
        <f t="shared" si="11"/>
        <v>7512p</v>
      </c>
      <c r="E274" s="78" t="s">
        <v>124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104">
        <v>18997964.655235786</v>
      </c>
      <c r="CY274" s="105">
        <v>18997964.655235786</v>
      </c>
      <c r="CZ274" s="105">
        <v>18997964.655235786</v>
      </c>
      <c r="DA274" s="105">
        <v>18997964.655235786</v>
      </c>
      <c r="DB274" s="105">
        <v>18997964.655235786</v>
      </c>
      <c r="DC274" s="105">
        <v>18997964.655235786</v>
      </c>
      <c r="DD274" s="105">
        <v>18997964.655235786</v>
      </c>
      <c r="DE274" s="105">
        <v>18997964.655235786</v>
      </c>
      <c r="DF274" s="105">
        <v>18997964.655235786</v>
      </c>
      <c r="DG274" s="105">
        <v>18997964.655235786</v>
      </c>
      <c r="DH274" s="105">
        <v>18997964.655235786</v>
      </c>
      <c r="DI274" s="106">
        <v>18997964.655235786</v>
      </c>
      <c r="DJ274" s="104">
        <v>52840136.569718093</v>
      </c>
      <c r="DK274" s="105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</row>
    <row r="275" spans="1:125">
      <c r="A275" s="74">
        <v>4</v>
      </c>
      <c r="B275" s="74" t="s">
        <v>100</v>
      </c>
      <c r="D275" s="74" t="str">
        <f t="shared" si="11"/>
        <v>p</v>
      </c>
      <c r="E275" s="78" t="s">
        <v>126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104"/>
      <c r="CY275" s="105"/>
      <c r="CZ275" s="105"/>
      <c r="DA275" s="105"/>
      <c r="DB275" s="105"/>
      <c r="DC275" s="105"/>
      <c r="DD275" s="105"/>
      <c r="DE275" s="105"/>
      <c r="DF275" s="105"/>
      <c r="DG275" s="105"/>
      <c r="DH275" s="105"/>
      <c r="DI275" s="106"/>
      <c r="DJ275" s="104"/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</row>
    <row r="276" spans="1:125">
      <c r="A276" s="74" t="s">
        <v>100</v>
      </c>
      <c r="B276" s="74">
        <v>41</v>
      </c>
      <c r="D276" s="74" t="str">
        <f t="shared" si="11"/>
        <v>41p</v>
      </c>
      <c r="E276" s="78" t="s">
        <v>128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104"/>
      <c r="CY276" s="105"/>
      <c r="CZ276" s="105"/>
      <c r="DA276" s="105"/>
      <c r="DB276" s="105"/>
      <c r="DC276" s="105"/>
      <c r="DD276" s="105"/>
      <c r="DE276" s="105"/>
      <c r="DF276" s="105"/>
      <c r="DG276" s="105"/>
      <c r="DH276" s="105"/>
      <c r="DI276" s="106"/>
      <c r="DJ276" s="104"/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</row>
    <row r="277" spans="1:125" s="9" customFormat="1">
      <c r="A277" s="140"/>
      <c r="B277" s="140"/>
      <c r="C277" s="140">
        <v>411</v>
      </c>
      <c r="D277" s="140" t="str">
        <f t="shared" si="11"/>
        <v>411p</v>
      </c>
      <c r="E277" s="141" t="s">
        <v>130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25">+SUM(CL278:CL282)</f>
        <v>31010717.645833336</v>
      </c>
      <c r="CM277" s="143">
        <f t="shared" si="25"/>
        <v>31010717.645833336</v>
      </c>
      <c r="CN277" s="143">
        <f t="shared" si="25"/>
        <v>31010717.645833336</v>
      </c>
      <c r="CO277" s="143">
        <f t="shared" si="25"/>
        <v>31010717.645833336</v>
      </c>
      <c r="CP277" s="143">
        <f t="shared" si="25"/>
        <v>31010717.645833336</v>
      </c>
      <c r="CQ277" s="143">
        <f t="shared" si="25"/>
        <v>31010717.645833336</v>
      </c>
      <c r="CR277" s="143">
        <f t="shared" si="25"/>
        <v>31010717.645833336</v>
      </c>
      <c r="CS277" s="143">
        <f t="shared" si="25"/>
        <v>31010717.645833336</v>
      </c>
      <c r="CT277" s="143">
        <f t="shared" si="25"/>
        <v>31010717.645833336</v>
      </c>
      <c r="CU277" s="143">
        <f t="shared" si="25"/>
        <v>31010717.645833336</v>
      </c>
      <c r="CV277" s="143">
        <f t="shared" si="25"/>
        <v>31010717.645833336</v>
      </c>
      <c r="CW277" s="144">
        <f t="shared" si="25"/>
        <v>31010717.645833336</v>
      </c>
      <c r="CX277" s="142">
        <f t="shared" si="25"/>
        <v>32195307.643333331</v>
      </c>
      <c r="CY277" s="143">
        <f t="shared" ref="CY277:DI277" si="26">+SUM(CY278:CY282)</f>
        <v>32195307.643333331</v>
      </c>
      <c r="CZ277" s="143">
        <f t="shared" si="26"/>
        <v>32195307.643333331</v>
      </c>
      <c r="DA277" s="143">
        <f t="shared" si="26"/>
        <v>32195307.643333331</v>
      </c>
      <c r="DB277" s="143">
        <f t="shared" si="26"/>
        <v>32195307.643333331</v>
      </c>
      <c r="DC277" s="143">
        <f t="shared" si="26"/>
        <v>32195307.643333331</v>
      </c>
      <c r="DD277" s="143">
        <f t="shared" si="26"/>
        <v>32195307.643333331</v>
      </c>
      <c r="DE277" s="143">
        <f t="shared" si="26"/>
        <v>32195307.643333331</v>
      </c>
      <c r="DF277" s="143">
        <f t="shared" si="26"/>
        <v>32195307.643333331</v>
      </c>
      <c r="DG277" s="143">
        <f t="shared" si="26"/>
        <v>32195307.643333331</v>
      </c>
      <c r="DH277" s="143">
        <f t="shared" si="26"/>
        <v>32195307.643333331</v>
      </c>
      <c r="DI277" s="144">
        <f t="shared" si="26"/>
        <v>32195307.643333331</v>
      </c>
      <c r="DJ277" s="142">
        <f>+SUM(DJ278:DJ282)</f>
        <v>31613633.060833335</v>
      </c>
      <c r="DK277" s="143">
        <f t="shared" ref="DK277:DU277" si="27">+SUM(DK278:DK282)</f>
        <v>31613633.060833335</v>
      </c>
      <c r="DL277" s="143">
        <f t="shared" si="27"/>
        <v>31613633.060833335</v>
      </c>
      <c r="DM277" s="143">
        <f t="shared" si="27"/>
        <v>31613633.060833335</v>
      </c>
      <c r="DN277" s="143">
        <f t="shared" si="27"/>
        <v>31613633.060833335</v>
      </c>
      <c r="DO277" s="143">
        <f t="shared" si="27"/>
        <v>31613633.060833335</v>
      </c>
      <c r="DP277" s="143">
        <f t="shared" si="27"/>
        <v>31613633.060833335</v>
      </c>
      <c r="DQ277" s="143">
        <f t="shared" si="27"/>
        <v>31613633.060833335</v>
      </c>
      <c r="DR277" s="143">
        <f t="shared" si="27"/>
        <v>31613633.060833335</v>
      </c>
      <c r="DS277" s="143">
        <f t="shared" si="27"/>
        <v>31613633.060833335</v>
      </c>
      <c r="DT277" s="143">
        <f t="shared" si="27"/>
        <v>31613633.060833335</v>
      </c>
      <c r="DU277" s="144">
        <f t="shared" si="27"/>
        <v>31613633.060833335</v>
      </c>
    </row>
    <row r="278" spans="1:125">
      <c r="D278" s="74" t="str">
        <f t="shared" si="11"/>
        <v>4111p</v>
      </c>
      <c r="E278" s="78" t="s">
        <v>132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104">
        <v>18867562.298333336</v>
      </c>
      <c r="CY278" s="105">
        <v>18867562.298333336</v>
      </c>
      <c r="CZ278" s="105">
        <v>18867562.298333336</v>
      </c>
      <c r="DA278" s="105">
        <v>18867562.298333336</v>
      </c>
      <c r="DB278" s="105">
        <v>18867562.298333336</v>
      </c>
      <c r="DC278" s="105">
        <v>18867562.298333336</v>
      </c>
      <c r="DD278" s="105">
        <v>18867562.298333336</v>
      </c>
      <c r="DE278" s="105">
        <v>18867562.298333336</v>
      </c>
      <c r="DF278" s="105">
        <v>18867562.298333336</v>
      </c>
      <c r="DG278" s="105">
        <v>18867562.298333336</v>
      </c>
      <c r="DH278" s="105">
        <v>18867562.298333336</v>
      </c>
      <c r="DI278" s="106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</row>
    <row r="279" spans="1:125">
      <c r="D279" s="74" t="str">
        <f t="shared" si="11"/>
        <v>4112p</v>
      </c>
      <c r="E279" s="78" t="s">
        <v>134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104">
        <v>2712342.7066666675</v>
      </c>
      <c r="CY279" s="105">
        <v>2712342.7066666675</v>
      </c>
      <c r="CZ279" s="105">
        <v>2712342.7066666675</v>
      </c>
      <c r="DA279" s="105">
        <v>2712342.7066666675</v>
      </c>
      <c r="DB279" s="105">
        <v>2712342.7066666675</v>
      </c>
      <c r="DC279" s="105">
        <v>2712342.7066666675</v>
      </c>
      <c r="DD279" s="105">
        <v>2712342.7066666675</v>
      </c>
      <c r="DE279" s="105">
        <v>2712342.7066666675</v>
      </c>
      <c r="DF279" s="105">
        <v>2712342.7066666675</v>
      </c>
      <c r="DG279" s="105">
        <v>2712342.7066666675</v>
      </c>
      <c r="DH279" s="105">
        <v>2712342.7066666675</v>
      </c>
      <c r="DI279" s="106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</row>
    <row r="280" spans="1:125">
      <c r="D280" s="74" t="str">
        <f t="shared" si="11"/>
        <v>4113p</v>
      </c>
      <c r="E280" s="78" t="s">
        <v>135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104">
        <v>6757582.0116666639</v>
      </c>
      <c r="CY280" s="105">
        <v>6757582.0116666639</v>
      </c>
      <c r="CZ280" s="105">
        <v>6757582.0116666639</v>
      </c>
      <c r="DA280" s="105">
        <v>6757582.0116666639</v>
      </c>
      <c r="DB280" s="105">
        <v>6757582.0116666639</v>
      </c>
      <c r="DC280" s="105">
        <v>6757582.0116666639</v>
      </c>
      <c r="DD280" s="105">
        <v>6757582.0116666639</v>
      </c>
      <c r="DE280" s="105">
        <v>6757582.0116666639</v>
      </c>
      <c r="DF280" s="105">
        <v>6757582.0116666639</v>
      </c>
      <c r="DG280" s="105">
        <v>6757582.0116666639</v>
      </c>
      <c r="DH280" s="105">
        <v>6757582.0116666639</v>
      </c>
      <c r="DI280" s="106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</row>
    <row r="281" spans="1:125">
      <c r="D281" s="74" t="str">
        <f t="shared" si="11"/>
        <v>4114p</v>
      </c>
      <c r="E281" s="78" t="s">
        <v>137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104">
        <v>3473848.1883333339</v>
      </c>
      <c r="CY281" s="105">
        <v>3473848.1883333339</v>
      </c>
      <c r="CZ281" s="105">
        <v>3473848.1883333339</v>
      </c>
      <c r="DA281" s="105">
        <v>3473848.1883333339</v>
      </c>
      <c r="DB281" s="105">
        <v>3473848.1883333339</v>
      </c>
      <c r="DC281" s="105">
        <v>3473848.1883333339</v>
      </c>
      <c r="DD281" s="105">
        <v>3473848.1883333339</v>
      </c>
      <c r="DE281" s="105">
        <v>3473848.1883333339</v>
      </c>
      <c r="DF281" s="105">
        <v>3473848.1883333339</v>
      </c>
      <c r="DG281" s="105">
        <v>3473848.1883333339</v>
      </c>
      <c r="DH281" s="105">
        <v>3473848.1883333339</v>
      </c>
      <c r="DI281" s="106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</row>
    <row r="282" spans="1:125">
      <c r="D282" s="74" t="str">
        <f t="shared" si="11"/>
        <v>4115p</v>
      </c>
      <c r="E282" s="78" t="s">
        <v>139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104">
        <v>383972.43833333335</v>
      </c>
      <c r="CY282" s="105">
        <v>383972.43833333335</v>
      </c>
      <c r="CZ282" s="105">
        <v>383972.43833333335</v>
      </c>
      <c r="DA282" s="105">
        <v>383972.43833333335</v>
      </c>
      <c r="DB282" s="105">
        <v>383972.43833333335</v>
      </c>
      <c r="DC282" s="105">
        <v>383972.43833333335</v>
      </c>
      <c r="DD282" s="105">
        <v>383972.43833333335</v>
      </c>
      <c r="DE282" s="105">
        <v>383972.43833333335</v>
      </c>
      <c r="DF282" s="105">
        <v>383972.43833333335</v>
      </c>
      <c r="DG282" s="105">
        <v>383972.43833333335</v>
      </c>
      <c r="DH282" s="105">
        <v>383972.43833333335</v>
      </c>
      <c r="DI282" s="106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</row>
    <row r="283" spans="1:125" s="9" customFormat="1">
      <c r="A283" s="140"/>
      <c r="B283" s="140"/>
      <c r="C283" s="140">
        <v>412</v>
      </c>
      <c r="D283" s="140" t="str">
        <f t="shared" si="11"/>
        <v>412p</v>
      </c>
      <c r="E283" s="141" t="s">
        <v>141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28">+SUM(CL284:CL290)</f>
        <v>901608.53416666668</v>
      </c>
      <c r="CM283" s="143">
        <f t="shared" si="28"/>
        <v>901608.53416666668</v>
      </c>
      <c r="CN283" s="143">
        <f t="shared" si="28"/>
        <v>901608.53416666668</v>
      </c>
      <c r="CO283" s="143">
        <f t="shared" si="28"/>
        <v>901608.53416666668</v>
      </c>
      <c r="CP283" s="143">
        <f t="shared" si="28"/>
        <v>901608.53416666668</v>
      </c>
      <c r="CQ283" s="143">
        <f t="shared" si="28"/>
        <v>901608.53416666668</v>
      </c>
      <c r="CR283" s="143">
        <f t="shared" si="28"/>
        <v>901608.53416666668</v>
      </c>
      <c r="CS283" s="143">
        <f t="shared" si="28"/>
        <v>901608.53416666668</v>
      </c>
      <c r="CT283" s="143">
        <f t="shared" si="28"/>
        <v>901608.53416666668</v>
      </c>
      <c r="CU283" s="143">
        <f t="shared" si="28"/>
        <v>901608.53416666668</v>
      </c>
      <c r="CV283" s="143">
        <f t="shared" si="28"/>
        <v>901608.53416666668</v>
      </c>
      <c r="CW283" s="144">
        <f t="shared" si="28"/>
        <v>901608.53416666668</v>
      </c>
      <c r="CX283" s="142">
        <f t="shared" si="28"/>
        <v>956513.66333333333</v>
      </c>
      <c r="CY283" s="143">
        <f t="shared" ref="CY283:DI283" si="29">+SUM(CY284:CY290)</f>
        <v>956513.66333333333</v>
      </c>
      <c r="CZ283" s="143">
        <f t="shared" si="29"/>
        <v>956513.66333333333</v>
      </c>
      <c r="DA283" s="143">
        <f t="shared" si="29"/>
        <v>956513.66333333333</v>
      </c>
      <c r="DB283" s="143">
        <f t="shared" si="29"/>
        <v>956513.66333333333</v>
      </c>
      <c r="DC283" s="143">
        <f t="shared" si="29"/>
        <v>956513.66333333333</v>
      </c>
      <c r="DD283" s="143">
        <f t="shared" si="29"/>
        <v>956513.66333333333</v>
      </c>
      <c r="DE283" s="143">
        <f t="shared" si="29"/>
        <v>956513.66333333333</v>
      </c>
      <c r="DF283" s="143">
        <f t="shared" si="29"/>
        <v>956513.66333333333</v>
      </c>
      <c r="DG283" s="143">
        <f t="shared" si="29"/>
        <v>956513.66333333333</v>
      </c>
      <c r="DH283" s="143">
        <f t="shared" si="29"/>
        <v>956513.66333333333</v>
      </c>
      <c r="DI283" s="144">
        <f t="shared" si="29"/>
        <v>956513.66333333333</v>
      </c>
      <c r="DJ283" s="142">
        <f>+SUM(DJ284:DJ290)</f>
        <v>968300.41833333322</v>
      </c>
      <c r="DK283" s="143">
        <f t="shared" ref="DK283:DU283" si="30">+SUM(DK284:DK290)</f>
        <v>968300.41833333322</v>
      </c>
      <c r="DL283" s="143">
        <f t="shared" si="30"/>
        <v>968300.41833333322</v>
      </c>
      <c r="DM283" s="143">
        <f t="shared" si="30"/>
        <v>968300.41833333322</v>
      </c>
      <c r="DN283" s="143">
        <f t="shared" si="30"/>
        <v>968300.41833333322</v>
      </c>
      <c r="DO283" s="143">
        <f t="shared" si="30"/>
        <v>968300.41833333322</v>
      </c>
      <c r="DP283" s="143">
        <f t="shared" si="30"/>
        <v>968300.41833333322</v>
      </c>
      <c r="DQ283" s="143">
        <f t="shared" si="30"/>
        <v>968300.41833333322</v>
      </c>
      <c r="DR283" s="143">
        <f t="shared" si="30"/>
        <v>968300.41833333322</v>
      </c>
      <c r="DS283" s="143">
        <f t="shared" si="30"/>
        <v>968300.41833333322</v>
      </c>
      <c r="DT283" s="143">
        <f t="shared" si="30"/>
        <v>968300.41833333322</v>
      </c>
      <c r="DU283" s="144">
        <f t="shared" si="30"/>
        <v>968300.41833333322</v>
      </c>
    </row>
    <row r="284" spans="1:125">
      <c r="D284" s="74" t="str">
        <f t="shared" si="11"/>
        <v>4121p</v>
      </c>
      <c r="E284" s="78" t="s">
        <v>143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104">
        <v>0</v>
      </c>
      <c r="CY284" s="105">
        <v>0</v>
      </c>
      <c r="CZ284" s="105">
        <v>0</v>
      </c>
      <c r="DA284" s="105">
        <v>0</v>
      </c>
      <c r="DB284" s="105">
        <v>0</v>
      </c>
      <c r="DC284" s="105">
        <v>0</v>
      </c>
      <c r="DD284" s="105">
        <v>0</v>
      </c>
      <c r="DE284" s="105">
        <v>0</v>
      </c>
      <c r="DF284" s="105">
        <v>0</v>
      </c>
      <c r="DG284" s="105">
        <v>0</v>
      </c>
      <c r="DH284" s="105">
        <v>0</v>
      </c>
      <c r="DI284" s="106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</row>
    <row r="285" spans="1:125">
      <c r="D285" s="74" t="str">
        <f t="shared" si="11"/>
        <v>4122p</v>
      </c>
      <c r="E285" s="78" t="s">
        <v>145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104">
        <v>176580.35833333331</v>
      </c>
      <c r="CY285" s="105">
        <v>176580.35833333331</v>
      </c>
      <c r="CZ285" s="105">
        <v>176580.35833333331</v>
      </c>
      <c r="DA285" s="105">
        <v>176580.35833333331</v>
      </c>
      <c r="DB285" s="105">
        <v>176580.35833333331</v>
      </c>
      <c r="DC285" s="105">
        <v>176580.35833333331</v>
      </c>
      <c r="DD285" s="105">
        <v>176580.35833333331</v>
      </c>
      <c r="DE285" s="105">
        <v>176580.35833333331</v>
      </c>
      <c r="DF285" s="105">
        <v>176580.35833333331</v>
      </c>
      <c r="DG285" s="105">
        <v>176580.35833333331</v>
      </c>
      <c r="DH285" s="105">
        <v>176580.35833333331</v>
      </c>
      <c r="DI285" s="106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</row>
    <row r="286" spans="1:125">
      <c r="D286" s="74" t="str">
        <f t="shared" si="11"/>
        <v>4123p</v>
      </c>
      <c r="E286" s="78" t="s">
        <v>147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104">
        <v>14691.803333333335</v>
      </c>
      <c r="CY286" s="105">
        <v>14691.803333333335</v>
      </c>
      <c r="CZ286" s="105">
        <v>14691.803333333335</v>
      </c>
      <c r="DA286" s="105">
        <v>14691.803333333335</v>
      </c>
      <c r="DB286" s="105">
        <v>14691.803333333335</v>
      </c>
      <c r="DC286" s="105">
        <v>14691.803333333335</v>
      </c>
      <c r="DD286" s="105">
        <v>14691.803333333335</v>
      </c>
      <c r="DE286" s="105">
        <v>14691.803333333335</v>
      </c>
      <c r="DF286" s="105">
        <v>14691.803333333335</v>
      </c>
      <c r="DG286" s="105">
        <v>14691.803333333335</v>
      </c>
      <c r="DH286" s="105">
        <v>14691.803333333335</v>
      </c>
      <c r="DI286" s="106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</row>
    <row r="287" spans="1:125">
      <c r="D287" s="74" t="str">
        <f t="shared" si="11"/>
        <v>4124p</v>
      </c>
      <c r="E287" s="78" t="s">
        <v>149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104">
        <v>8063.25</v>
      </c>
      <c r="CY287" s="105">
        <v>8063.25</v>
      </c>
      <c r="CZ287" s="105">
        <v>8063.25</v>
      </c>
      <c r="DA287" s="105">
        <v>8063.25</v>
      </c>
      <c r="DB287" s="105">
        <v>8063.25</v>
      </c>
      <c r="DC287" s="105">
        <v>8063.25</v>
      </c>
      <c r="DD287" s="105">
        <v>8063.25</v>
      </c>
      <c r="DE287" s="105">
        <v>8063.25</v>
      </c>
      <c r="DF287" s="105">
        <v>8063.25</v>
      </c>
      <c r="DG287" s="105">
        <v>8063.25</v>
      </c>
      <c r="DH287" s="105">
        <v>8063.25</v>
      </c>
      <c r="DI287" s="106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</row>
    <row r="288" spans="1:125">
      <c r="D288" s="74" t="str">
        <f t="shared" ref="D288:D351" si="31">+CONCATENATE(D73,"p")</f>
        <v>4125p</v>
      </c>
      <c r="E288" s="78" t="s">
        <v>151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104">
        <v>50250.643333333333</v>
      </c>
      <c r="CY288" s="105">
        <v>50250.643333333333</v>
      </c>
      <c r="CZ288" s="105">
        <v>50250.643333333333</v>
      </c>
      <c r="DA288" s="105">
        <v>50250.643333333333</v>
      </c>
      <c r="DB288" s="105">
        <v>50250.643333333333</v>
      </c>
      <c r="DC288" s="105">
        <v>50250.643333333333</v>
      </c>
      <c r="DD288" s="105">
        <v>50250.643333333333</v>
      </c>
      <c r="DE288" s="105">
        <v>50250.643333333333</v>
      </c>
      <c r="DF288" s="105">
        <v>50250.643333333333</v>
      </c>
      <c r="DG288" s="105">
        <v>50250.643333333333</v>
      </c>
      <c r="DH288" s="105">
        <v>50250.643333333333</v>
      </c>
      <c r="DI288" s="106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</row>
    <row r="289" spans="1:125">
      <c r="D289" s="74" t="str">
        <f t="shared" si="31"/>
        <v>4126p</v>
      </c>
      <c r="E289" s="78" t="s">
        <v>153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104">
        <v>33333.333333333336</v>
      </c>
      <c r="CY289" s="105">
        <v>33333.333333333336</v>
      </c>
      <c r="CZ289" s="105">
        <v>33333.333333333336</v>
      </c>
      <c r="DA289" s="105">
        <v>33333.333333333336</v>
      </c>
      <c r="DB289" s="105">
        <v>33333.333333333336</v>
      </c>
      <c r="DC289" s="105">
        <v>33333.333333333336</v>
      </c>
      <c r="DD289" s="105">
        <v>33333.333333333336</v>
      </c>
      <c r="DE289" s="105">
        <v>33333.333333333336</v>
      </c>
      <c r="DF289" s="105">
        <v>33333.333333333336</v>
      </c>
      <c r="DG289" s="105">
        <v>33333.333333333336</v>
      </c>
      <c r="DH289" s="105">
        <v>33333.333333333336</v>
      </c>
      <c r="DI289" s="106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</row>
    <row r="290" spans="1:125">
      <c r="D290" s="74" t="str">
        <f t="shared" si="31"/>
        <v>4127p</v>
      </c>
      <c r="E290" s="78" t="s">
        <v>87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104">
        <v>673594.27500000002</v>
      </c>
      <c r="CY290" s="105">
        <v>673594.27500000002</v>
      </c>
      <c r="CZ290" s="105">
        <v>673594.27500000002</v>
      </c>
      <c r="DA290" s="105">
        <v>673594.27500000002</v>
      </c>
      <c r="DB290" s="105">
        <v>673594.27500000002</v>
      </c>
      <c r="DC290" s="105">
        <v>673594.27500000002</v>
      </c>
      <c r="DD290" s="105">
        <v>673594.27500000002</v>
      </c>
      <c r="DE290" s="105">
        <v>673594.27500000002</v>
      </c>
      <c r="DF290" s="105">
        <v>673594.27500000002</v>
      </c>
      <c r="DG290" s="105">
        <v>673594.27500000002</v>
      </c>
      <c r="DH290" s="105">
        <v>673594.27500000002</v>
      </c>
      <c r="DI290" s="106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</row>
    <row r="291" spans="1:125" s="9" customFormat="1">
      <c r="A291" s="140"/>
      <c r="B291" s="140"/>
      <c r="C291" s="140">
        <v>413</v>
      </c>
      <c r="D291" s="140" t="str">
        <f t="shared" si="31"/>
        <v>413p</v>
      </c>
      <c r="E291" s="141" t="s">
        <v>156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32">+SUM(CL292:CL297)</f>
        <v>2109966.5125000002</v>
      </c>
      <c r="CM291" s="143">
        <f t="shared" si="32"/>
        <v>2109966.5125000002</v>
      </c>
      <c r="CN291" s="143">
        <f t="shared" si="32"/>
        <v>2109966.5125000002</v>
      </c>
      <c r="CO291" s="143">
        <f t="shared" si="32"/>
        <v>2109966.5125000002</v>
      </c>
      <c r="CP291" s="143">
        <f t="shared" si="32"/>
        <v>2109966.5125000002</v>
      </c>
      <c r="CQ291" s="143">
        <f t="shared" si="32"/>
        <v>2109966.5125000002</v>
      </c>
      <c r="CR291" s="143">
        <f t="shared" si="32"/>
        <v>2109966.5125000002</v>
      </c>
      <c r="CS291" s="143">
        <f t="shared" si="32"/>
        <v>2109966.5125000002</v>
      </c>
      <c r="CT291" s="143">
        <f t="shared" si="32"/>
        <v>2109966.5125000002</v>
      </c>
      <c r="CU291" s="143">
        <f t="shared" si="32"/>
        <v>2109966.5125000002</v>
      </c>
      <c r="CV291" s="143">
        <f t="shared" si="32"/>
        <v>2109966.5125000002</v>
      </c>
      <c r="CW291" s="144">
        <f t="shared" si="32"/>
        <v>2109966.5125000002</v>
      </c>
      <c r="CX291" s="142">
        <f t="shared" si="32"/>
        <v>2567060.8260771562</v>
      </c>
      <c r="CY291" s="143">
        <f t="shared" ref="CY291:DI291" si="33">+SUM(CY292:CY297)</f>
        <v>2567060.8260771562</v>
      </c>
      <c r="CZ291" s="143">
        <f t="shared" si="33"/>
        <v>2567060.8260771562</v>
      </c>
      <c r="DA291" s="143">
        <f t="shared" si="33"/>
        <v>2567060.8260771562</v>
      </c>
      <c r="DB291" s="143">
        <f t="shared" si="33"/>
        <v>2567060.8260771562</v>
      </c>
      <c r="DC291" s="143">
        <f t="shared" si="33"/>
        <v>2567060.8260771562</v>
      </c>
      <c r="DD291" s="143">
        <f t="shared" si="33"/>
        <v>2567060.8260771562</v>
      </c>
      <c r="DE291" s="143">
        <f t="shared" si="33"/>
        <v>2567060.8260771562</v>
      </c>
      <c r="DF291" s="143">
        <f t="shared" si="33"/>
        <v>2567060.8260771562</v>
      </c>
      <c r="DG291" s="143">
        <f t="shared" si="33"/>
        <v>2567060.8260771562</v>
      </c>
      <c r="DH291" s="143">
        <f t="shared" si="33"/>
        <v>2567060.8260771562</v>
      </c>
      <c r="DI291" s="144">
        <f t="shared" si="33"/>
        <v>2567060.8260771562</v>
      </c>
      <c r="DJ291" s="142">
        <f>+SUM(DJ292:DJ297)</f>
        <v>2450506.84</v>
      </c>
      <c r="DK291" s="143">
        <f t="shared" ref="DK291:DU291" si="34">+SUM(DK292:DK297)</f>
        <v>2450506.84</v>
      </c>
      <c r="DL291" s="143">
        <f t="shared" si="34"/>
        <v>2450506.84</v>
      </c>
      <c r="DM291" s="143">
        <f t="shared" si="34"/>
        <v>2450506.84</v>
      </c>
      <c r="DN291" s="143">
        <f t="shared" si="34"/>
        <v>2450506.84</v>
      </c>
      <c r="DO291" s="143">
        <f t="shared" si="34"/>
        <v>2450506.84</v>
      </c>
      <c r="DP291" s="143">
        <f t="shared" si="34"/>
        <v>2450506.84</v>
      </c>
      <c r="DQ291" s="143">
        <f t="shared" si="34"/>
        <v>2450506.84</v>
      </c>
      <c r="DR291" s="143">
        <f t="shared" si="34"/>
        <v>2450506.84</v>
      </c>
      <c r="DS291" s="143">
        <f t="shared" si="34"/>
        <v>2450506.84</v>
      </c>
      <c r="DT291" s="143">
        <f t="shared" si="34"/>
        <v>2450506.84</v>
      </c>
      <c r="DU291" s="144">
        <f t="shared" si="34"/>
        <v>2450506.84</v>
      </c>
    </row>
    <row r="292" spans="1:125">
      <c r="D292" s="74" t="str">
        <f t="shared" si="31"/>
        <v>4131p</v>
      </c>
      <c r="E292" s="78" t="s">
        <v>158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104">
        <v>509745.79880760954</v>
      </c>
      <c r="CY292" s="105">
        <v>509745.79880760954</v>
      </c>
      <c r="CZ292" s="105">
        <v>509745.79880760954</v>
      </c>
      <c r="DA292" s="105">
        <v>509745.79880760954</v>
      </c>
      <c r="DB292" s="105">
        <v>509745.79880760954</v>
      </c>
      <c r="DC292" s="105">
        <v>509745.79880760954</v>
      </c>
      <c r="DD292" s="105">
        <v>509745.79880760954</v>
      </c>
      <c r="DE292" s="105">
        <v>509745.79880760954</v>
      </c>
      <c r="DF292" s="105">
        <v>509745.79880760954</v>
      </c>
      <c r="DG292" s="105">
        <v>509745.79880760954</v>
      </c>
      <c r="DH292" s="105">
        <v>509745.79880760954</v>
      </c>
      <c r="DI292" s="106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</row>
    <row r="293" spans="1:125">
      <c r="D293" s="74" t="str">
        <f t="shared" si="31"/>
        <v>4132p</v>
      </c>
      <c r="E293" s="78" t="s">
        <v>160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104">
        <v>68000.435934037057</v>
      </c>
      <c r="CY293" s="105">
        <v>68000.435934037057</v>
      </c>
      <c r="CZ293" s="105">
        <v>68000.435934037057</v>
      </c>
      <c r="DA293" s="105">
        <v>68000.435934037057</v>
      </c>
      <c r="DB293" s="105">
        <v>68000.435934037057</v>
      </c>
      <c r="DC293" s="105">
        <v>68000.435934037057</v>
      </c>
      <c r="DD293" s="105">
        <v>68000.435934037057</v>
      </c>
      <c r="DE293" s="105">
        <v>68000.435934037057</v>
      </c>
      <c r="DF293" s="105">
        <v>68000.435934037057</v>
      </c>
      <c r="DG293" s="105">
        <v>68000.435934037057</v>
      </c>
      <c r="DH293" s="105">
        <v>68000.435934037057</v>
      </c>
      <c r="DI293" s="106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</row>
    <row r="294" spans="1:125">
      <c r="D294" s="74" t="str">
        <f t="shared" si="31"/>
        <v>4133p</v>
      </c>
      <c r="E294" s="78" t="s">
        <v>162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104">
        <v>504921.06750279834</v>
      </c>
      <c r="CY294" s="105">
        <v>504921.06750279834</v>
      </c>
      <c r="CZ294" s="105">
        <v>504921.06750279834</v>
      </c>
      <c r="DA294" s="105">
        <v>504921.06750279834</v>
      </c>
      <c r="DB294" s="105">
        <v>504921.06750279834</v>
      </c>
      <c r="DC294" s="105">
        <v>504921.06750279834</v>
      </c>
      <c r="DD294" s="105">
        <v>504921.06750279834</v>
      </c>
      <c r="DE294" s="105">
        <v>504921.06750279834</v>
      </c>
      <c r="DF294" s="105">
        <v>504921.06750279834</v>
      </c>
      <c r="DG294" s="105">
        <v>504921.06750279834</v>
      </c>
      <c r="DH294" s="105">
        <v>504921.06750279834</v>
      </c>
      <c r="DI294" s="106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</row>
    <row r="295" spans="1:125">
      <c r="D295" s="74" t="str">
        <f t="shared" si="31"/>
        <v>4134p</v>
      </c>
      <c r="E295" s="78" t="s">
        <v>164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104">
        <v>570061.04204176902</v>
      </c>
      <c r="CY295" s="105">
        <v>570061.04204176902</v>
      </c>
      <c r="CZ295" s="105">
        <v>570061.04204176902</v>
      </c>
      <c r="DA295" s="105">
        <v>570061.04204176902</v>
      </c>
      <c r="DB295" s="105">
        <v>570061.04204176902</v>
      </c>
      <c r="DC295" s="105">
        <v>570061.04204176902</v>
      </c>
      <c r="DD295" s="105">
        <v>570061.04204176902</v>
      </c>
      <c r="DE295" s="105">
        <v>570061.04204176902</v>
      </c>
      <c r="DF295" s="105">
        <v>570061.04204176902</v>
      </c>
      <c r="DG295" s="105">
        <v>570061.04204176902</v>
      </c>
      <c r="DH295" s="105">
        <v>570061.04204176902</v>
      </c>
      <c r="DI295" s="106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</row>
    <row r="296" spans="1:125">
      <c r="D296" s="74" t="str">
        <f t="shared" si="31"/>
        <v>4135p</v>
      </c>
      <c r="E296" s="78" t="s">
        <v>166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104">
        <v>894502.49057674524</v>
      </c>
      <c r="CY296" s="105">
        <v>894502.49057674524</v>
      </c>
      <c r="CZ296" s="105">
        <v>894502.49057674524</v>
      </c>
      <c r="DA296" s="105">
        <v>894502.49057674524</v>
      </c>
      <c r="DB296" s="105">
        <v>894502.49057674524</v>
      </c>
      <c r="DC296" s="105">
        <v>894502.49057674524</v>
      </c>
      <c r="DD296" s="105">
        <v>894502.49057674524</v>
      </c>
      <c r="DE296" s="105">
        <v>894502.49057674524</v>
      </c>
      <c r="DF296" s="105">
        <v>894502.49057674524</v>
      </c>
      <c r="DG296" s="105">
        <v>894502.49057674524</v>
      </c>
      <c r="DH296" s="105">
        <v>894502.49057674524</v>
      </c>
      <c r="DI296" s="106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</row>
    <row r="297" spans="1:125">
      <c r="D297" s="74" t="str">
        <f t="shared" si="31"/>
        <v>4139p</v>
      </c>
      <c r="E297" s="78" t="s">
        <v>168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104">
        <v>19829.9912141971</v>
      </c>
      <c r="CY297" s="105">
        <v>19829.9912141971</v>
      </c>
      <c r="CZ297" s="105">
        <v>19829.9912141971</v>
      </c>
      <c r="DA297" s="105">
        <v>19829.9912141971</v>
      </c>
      <c r="DB297" s="105">
        <v>19829.9912141971</v>
      </c>
      <c r="DC297" s="105">
        <v>19829.9912141971</v>
      </c>
      <c r="DD297" s="105">
        <v>19829.9912141971</v>
      </c>
      <c r="DE297" s="105">
        <v>19829.9912141971</v>
      </c>
      <c r="DF297" s="105">
        <v>19829.9912141971</v>
      </c>
      <c r="DG297" s="105">
        <v>19829.9912141971</v>
      </c>
      <c r="DH297" s="105">
        <v>19829.9912141971</v>
      </c>
      <c r="DI297" s="106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</row>
    <row r="298" spans="1:125" s="9" customFormat="1">
      <c r="A298" s="140"/>
      <c r="B298" s="140"/>
      <c r="C298" s="140">
        <v>414</v>
      </c>
      <c r="D298" s="140" t="str">
        <f t="shared" si="31"/>
        <v>414p</v>
      </c>
      <c r="E298" s="141" t="s">
        <v>170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35">+SUM(CL299:CL307)</f>
        <v>3636728.03</v>
      </c>
      <c r="CM298" s="143">
        <f t="shared" si="35"/>
        <v>3636728.03</v>
      </c>
      <c r="CN298" s="143">
        <f t="shared" si="35"/>
        <v>3636728.03</v>
      </c>
      <c r="CO298" s="143">
        <f t="shared" si="35"/>
        <v>3636728.03</v>
      </c>
      <c r="CP298" s="143">
        <f t="shared" si="35"/>
        <v>3636728.03</v>
      </c>
      <c r="CQ298" s="143">
        <f t="shared" si="35"/>
        <v>3636728.03</v>
      </c>
      <c r="CR298" s="143">
        <f t="shared" si="35"/>
        <v>3636728.03</v>
      </c>
      <c r="CS298" s="143">
        <f t="shared" si="35"/>
        <v>3636728.03</v>
      </c>
      <c r="CT298" s="143">
        <f t="shared" si="35"/>
        <v>3636728.03</v>
      </c>
      <c r="CU298" s="143">
        <f t="shared" si="35"/>
        <v>3636728.03</v>
      </c>
      <c r="CV298" s="143">
        <f t="shared" si="35"/>
        <v>3636728.03</v>
      </c>
      <c r="CW298" s="144">
        <f t="shared" si="35"/>
        <v>3636728.03</v>
      </c>
      <c r="CX298" s="142">
        <f t="shared" si="35"/>
        <v>3555210.7859614557</v>
      </c>
      <c r="CY298" s="143">
        <f t="shared" ref="CY298:DI298" si="36">+SUM(CY299:CY307)</f>
        <v>3555210.7859614557</v>
      </c>
      <c r="CZ298" s="143">
        <f t="shared" si="36"/>
        <v>3555210.7859614557</v>
      </c>
      <c r="DA298" s="143">
        <f t="shared" si="36"/>
        <v>3555210.7859614557</v>
      </c>
      <c r="DB298" s="143">
        <f t="shared" si="36"/>
        <v>3555210.7859614557</v>
      </c>
      <c r="DC298" s="143">
        <f t="shared" si="36"/>
        <v>3555210.7859614557</v>
      </c>
      <c r="DD298" s="143">
        <f t="shared" si="36"/>
        <v>3555210.7859614557</v>
      </c>
      <c r="DE298" s="143">
        <f t="shared" si="36"/>
        <v>3555210.7859614557</v>
      </c>
      <c r="DF298" s="143">
        <f t="shared" si="36"/>
        <v>3555210.7859614557</v>
      </c>
      <c r="DG298" s="143">
        <f t="shared" si="36"/>
        <v>3555210.7859614557</v>
      </c>
      <c r="DH298" s="143">
        <f t="shared" si="36"/>
        <v>3555210.7859614557</v>
      </c>
      <c r="DI298" s="144">
        <f t="shared" si="36"/>
        <v>3555210.7859614557</v>
      </c>
      <c r="DJ298" s="142">
        <f>+SUM(DJ299:DJ307)</f>
        <v>3460881.1266666669</v>
      </c>
      <c r="DK298" s="143">
        <f t="shared" ref="DK298:DU298" si="37">+SUM(DK299:DK307)</f>
        <v>3460881.1266666669</v>
      </c>
      <c r="DL298" s="143">
        <f t="shared" si="37"/>
        <v>3460881.1266666669</v>
      </c>
      <c r="DM298" s="143">
        <f t="shared" si="37"/>
        <v>3460881.1266666669</v>
      </c>
      <c r="DN298" s="143">
        <f t="shared" si="37"/>
        <v>3460881.1266666669</v>
      </c>
      <c r="DO298" s="143">
        <f t="shared" si="37"/>
        <v>3460881.1266666669</v>
      </c>
      <c r="DP298" s="143">
        <f t="shared" si="37"/>
        <v>3460881.1266666669</v>
      </c>
      <c r="DQ298" s="143">
        <f t="shared" si="37"/>
        <v>3460881.1266666669</v>
      </c>
      <c r="DR298" s="143">
        <f t="shared" si="37"/>
        <v>3460881.1266666669</v>
      </c>
      <c r="DS298" s="143">
        <f t="shared" si="37"/>
        <v>3460881.1266666669</v>
      </c>
      <c r="DT298" s="143">
        <f t="shared" si="37"/>
        <v>3460881.1266666669</v>
      </c>
      <c r="DU298" s="144">
        <f t="shared" si="37"/>
        <v>3460881.1266666669</v>
      </c>
    </row>
    <row r="299" spans="1:125">
      <c r="D299" s="74" t="str">
        <f t="shared" si="31"/>
        <v>4141p</v>
      </c>
      <c r="E299" s="78" t="s">
        <v>172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104">
        <v>474900.64720598352</v>
      </c>
      <c r="CY299" s="105">
        <v>474900.64720598352</v>
      </c>
      <c r="CZ299" s="105">
        <v>474900.64720598352</v>
      </c>
      <c r="DA299" s="105">
        <v>474900.64720598352</v>
      </c>
      <c r="DB299" s="105">
        <v>474900.64720598352</v>
      </c>
      <c r="DC299" s="105">
        <v>474900.64720598352</v>
      </c>
      <c r="DD299" s="105">
        <v>474900.64720598352</v>
      </c>
      <c r="DE299" s="105">
        <v>474900.64720598352</v>
      </c>
      <c r="DF299" s="105">
        <v>474900.64720598352</v>
      </c>
      <c r="DG299" s="105">
        <v>474900.64720598352</v>
      </c>
      <c r="DH299" s="105">
        <v>474900.64720598352</v>
      </c>
      <c r="DI299" s="106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</row>
    <row r="300" spans="1:125">
      <c r="D300" s="74" t="str">
        <f t="shared" si="31"/>
        <v>4142p</v>
      </c>
      <c r="E300" s="78" t="s">
        <v>174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104">
        <v>36601.72000316067</v>
      </c>
      <c r="CY300" s="105">
        <v>36601.72000316067</v>
      </c>
      <c r="CZ300" s="105">
        <v>36601.72000316067</v>
      </c>
      <c r="DA300" s="105">
        <v>36601.72000316067</v>
      </c>
      <c r="DB300" s="105">
        <v>36601.72000316067</v>
      </c>
      <c r="DC300" s="105">
        <v>36601.72000316067</v>
      </c>
      <c r="DD300" s="105">
        <v>36601.72000316067</v>
      </c>
      <c r="DE300" s="105">
        <v>36601.72000316067</v>
      </c>
      <c r="DF300" s="105">
        <v>36601.72000316067</v>
      </c>
      <c r="DG300" s="105">
        <v>36601.72000316067</v>
      </c>
      <c r="DH300" s="105">
        <v>36601.72000316067</v>
      </c>
      <c r="DI300" s="106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</row>
    <row r="301" spans="1:125">
      <c r="D301" s="74" t="str">
        <f t="shared" si="31"/>
        <v>4143p</v>
      </c>
      <c r="E301" s="78" t="s">
        <v>176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104">
        <v>554477.60404232587</v>
      </c>
      <c r="CY301" s="105">
        <v>554477.60404232587</v>
      </c>
      <c r="CZ301" s="105">
        <v>554477.60404232587</v>
      </c>
      <c r="DA301" s="105">
        <v>554477.60404232587</v>
      </c>
      <c r="DB301" s="105">
        <v>554477.60404232587</v>
      </c>
      <c r="DC301" s="105">
        <v>554477.60404232587</v>
      </c>
      <c r="DD301" s="105">
        <v>554477.60404232587</v>
      </c>
      <c r="DE301" s="105">
        <v>554477.60404232587</v>
      </c>
      <c r="DF301" s="105">
        <v>554477.60404232587</v>
      </c>
      <c r="DG301" s="105">
        <v>554477.60404232587</v>
      </c>
      <c r="DH301" s="105">
        <v>554477.60404232587</v>
      </c>
      <c r="DI301" s="106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</row>
    <row r="302" spans="1:125">
      <c r="D302" s="74" t="str">
        <f t="shared" si="31"/>
        <v>4144p</v>
      </c>
      <c r="E302" s="78" t="s">
        <v>178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104">
        <v>255268.47321223555</v>
      </c>
      <c r="CY302" s="105">
        <v>255268.47321223555</v>
      </c>
      <c r="CZ302" s="105">
        <v>255268.47321223555</v>
      </c>
      <c r="DA302" s="105">
        <v>255268.47321223555</v>
      </c>
      <c r="DB302" s="105">
        <v>255268.47321223555</v>
      </c>
      <c r="DC302" s="105">
        <v>255268.47321223555</v>
      </c>
      <c r="DD302" s="105">
        <v>255268.47321223555</v>
      </c>
      <c r="DE302" s="105">
        <v>255268.47321223555</v>
      </c>
      <c r="DF302" s="105">
        <v>255268.47321223555</v>
      </c>
      <c r="DG302" s="105">
        <v>255268.47321223555</v>
      </c>
      <c r="DH302" s="105">
        <v>255268.47321223555</v>
      </c>
      <c r="DI302" s="106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</row>
    <row r="303" spans="1:125">
      <c r="D303" s="74" t="str">
        <f t="shared" si="31"/>
        <v>4145p</v>
      </c>
      <c r="E303" s="78" t="s">
        <v>180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104">
        <v>95320.115048602951</v>
      </c>
      <c r="CY303" s="105">
        <v>95320.115048602951</v>
      </c>
      <c r="CZ303" s="105">
        <v>95320.115048602951</v>
      </c>
      <c r="DA303" s="105">
        <v>95320.115048602951</v>
      </c>
      <c r="DB303" s="105">
        <v>95320.115048602951</v>
      </c>
      <c r="DC303" s="105">
        <v>95320.115048602951</v>
      </c>
      <c r="DD303" s="105">
        <v>95320.115048602951</v>
      </c>
      <c r="DE303" s="105">
        <v>95320.115048602951</v>
      </c>
      <c r="DF303" s="105">
        <v>95320.115048602951</v>
      </c>
      <c r="DG303" s="105">
        <v>95320.115048602951</v>
      </c>
      <c r="DH303" s="105">
        <v>95320.115048602951</v>
      </c>
      <c r="DI303" s="106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</row>
    <row r="304" spans="1:125">
      <c r="D304" s="74" t="str">
        <f t="shared" si="31"/>
        <v>4146p</v>
      </c>
      <c r="E304" s="78" t="s">
        <v>182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104">
        <v>191362.34434435467</v>
      </c>
      <c r="CY304" s="105">
        <v>191362.34434435467</v>
      </c>
      <c r="CZ304" s="105">
        <v>191362.34434435467</v>
      </c>
      <c r="DA304" s="105">
        <v>191362.34434435467</v>
      </c>
      <c r="DB304" s="105">
        <v>191362.34434435467</v>
      </c>
      <c r="DC304" s="105">
        <v>191362.34434435467</v>
      </c>
      <c r="DD304" s="105">
        <v>191362.34434435467</v>
      </c>
      <c r="DE304" s="105">
        <v>191362.34434435467</v>
      </c>
      <c r="DF304" s="105">
        <v>191362.34434435467</v>
      </c>
      <c r="DG304" s="105">
        <v>191362.34434435467</v>
      </c>
      <c r="DH304" s="105">
        <v>191362.34434435467</v>
      </c>
      <c r="DI304" s="106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</row>
    <row r="305" spans="1:125">
      <c r="D305" s="74" t="str">
        <f t="shared" si="31"/>
        <v>4147p</v>
      </c>
      <c r="E305" s="78" t="s">
        <v>184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104">
        <v>1378043.4232588904</v>
      </c>
      <c r="CY305" s="105">
        <v>1378043.4232588904</v>
      </c>
      <c r="CZ305" s="105">
        <v>1378043.4232588904</v>
      </c>
      <c r="DA305" s="105">
        <v>1378043.4232588904</v>
      </c>
      <c r="DB305" s="105">
        <v>1378043.4232588904</v>
      </c>
      <c r="DC305" s="105">
        <v>1378043.4232588904</v>
      </c>
      <c r="DD305" s="105">
        <v>1378043.4232588904</v>
      </c>
      <c r="DE305" s="105">
        <v>1378043.4232588904</v>
      </c>
      <c r="DF305" s="105">
        <v>1378043.4232588904</v>
      </c>
      <c r="DG305" s="105">
        <v>1378043.4232588904</v>
      </c>
      <c r="DH305" s="105">
        <v>1378043.4232588904</v>
      </c>
      <c r="DI305" s="106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</row>
    <row r="306" spans="1:125">
      <c r="D306" s="74" t="str">
        <f t="shared" si="31"/>
        <v>4148p</v>
      </c>
      <c r="E306" s="78" t="s">
        <v>186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104">
        <v>105093.75354828646</v>
      </c>
      <c r="CY306" s="105">
        <v>105093.75354828646</v>
      </c>
      <c r="CZ306" s="105">
        <v>105093.75354828646</v>
      </c>
      <c r="DA306" s="105">
        <v>105093.75354828646</v>
      </c>
      <c r="DB306" s="105">
        <v>105093.75354828646</v>
      </c>
      <c r="DC306" s="105">
        <v>105093.75354828646</v>
      </c>
      <c r="DD306" s="105">
        <v>105093.75354828646</v>
      </c>
      <c r="DE306" s="105">
        <v>105093.75354828646</v>
      </c>
      <c r="DF306" s="105">
        <v>105093.75354828646</v>
      </c>
      <c r="DG306" s="105">
        <v>105093.75354828646</v>
      </c>
      <c r="DH306" s="105">
        <v>105093.75354828646</v>
      </c>
      <c r="DI306" s="106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</row>
    <row r="307" spans="1:125">
      <c r="D307" s="74" t="str">
        <f t="shared" si="31"/>
        <v>4149p</v>
      </c>
      <c r="E307" s="78" t="s">
        <v>188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104">
        <v>464142.70529761608</v>
      </c>
      <c r="CY307" s="105">
        <v>464142.70529761608</v>
      </c>
      <c r="CZ307" s="105">
        <v>464142.70529761608</v>
      </c>
      <c r="DA307" s="105">
        <v>464142.70529761608</v>
      </c>
      <c r="DB307" s="105">
        <v>464142.70529761608</v>
      </c>
      <c r="DC307" s="105">
        <v>464142.70529761608</v>
      </c>
      <c r="DD307" s="105">
        <v>464142.70529761608</v>
      </c>
      <c r="DE307" s="105">
        <v>464142.70529761608</v>
      </c>
      <c r="DF307" s="105">
        <v>464142.70529761608</v>
      </c>
      <c r="DG307" s="105">
        <v>464142.70529761608</v>
      </c>
      <c r="DH307" s="105">
        <v>464142.70529761608</v>
      </c>
      <c r="DI307" s="106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</row>
    <row r="308" spans="1:125" s="9" customFormat="1">
      <c r="A308" s="140"/>
      <c r="B308" s="140"/>
      <c r="C308" s="140">
        <v>415</v>
      </c>
      <c r="D308" s="140" t="str">
        <f t="shared" si="31"/>
        <v>415p</v>
      </c>
      <c r="E308" s="141" t="s">
        <v>190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38">+SUM(CL309:CL311)</f>
        <v>1705556.6708333332</v>
      </c>
      <c r="CM308" s="143">
        <f t="shared" si="38"/>
        <v>1705556.6708333332</v>
      </c>
      <c r="CN308" s="143">
        <f t="shared" si="38"/>
        <v>1705556.6708333332</v>
      </c>
      <c r="CO308" s="143">
        <f t="shared" si="38"/>
        <v>1705556.6708333332</v>
      </c>
      <c r="CP308" s="143">
        <f t="shared" si="38"/>
        <v>1705556.6708333332</v>
      </c>
      <c r="CQ308" s="143">
        <f t="shared" si="38"/>
        <v>1705556.6708333332</v>
      </c>
      <c r="CR308" s="143">
        <f t="shared" si="38"/>
        <v>1705556.6708333332</v>
      </c>
      <c r="CS308" s="143">
        <f t="shared" si="38"/>
        <v>1705556.6708333332</v>
      </c>
      <c r="CT308" s="143">
        <f t="shared" si="38"/>
        <v>1705556.6708333332</v>
      </c>
      <c r="CU308" s="143">
        <f t="shared" si="38"/>
        <v>1705556.6708333332</v>
      </c>
      <c r="CV308" s="143">
        <f t="shared" si="38"/>
        <v>1705556.6708333332</v>
      </c>
      <c r="CW308" s="144">
        <f t="shared" si="38"/>
        <v>1705556.6708333332</v>
      </c>
      <c r="CX308" s="142">
        <f t="shared" si="38"/>
        <v>1804616.9333333331</v>
      </c>
      <c r="CY308" s="143">
        <f t="shared" ref="CY308:DI308" si="39">+SUM(CY309:CY311)</f>
        <v>1804616.9333333331</v>
      </c>
      <c r="CZ308" s="143">
        <f t="shared" si="39"/>
        <v>1804616.9333333331</v>
      </c>
      <c r="DA308" s="143">
        <f t="shared" si="39"/>
        <v>1804616.9333333331</v>
      </c>
      <c r="DB308" s="143">
        <f t="shared" si="39"/>
        <v>1804616.9333333331</v>
      </c>
      <c r="DC308" s="143">
        <f t="shared" si="39"/>
        <v>1804616.9333333331</v>
      </c>
      <c r="DD308" s="143">
        <f t="shared" si="39"/>
        <v>1804616.9333333331</v>
      </c>
      <c r="DE308" s="143">
        <f t="shared" si="39"/>
        <v>1804616.9333333331</v>
      </c>
      <c r="DF308" s="143">
        <f t="shared" si="39"/>
        <v>1804616.9333333331</v>
      </c>
      <c r="DG308" s="143">
        <f t="shared" si="39"/>
        <v>1804616.9333333331</v>
      </c>
      <c r="DH308" s="143">
        <f t="shared" si="39"/>
        <v>1804616.9333333331</v>
      </c>
      <c r="DI308" s="144">
        <f t="shared" si="39"/>
        <v>1804116.9333333331</v>
      </c>
      <c r="DJ308" s="142">
        <f>+SUM(DJ309:DJ311)</f>
        <v>1734268.4441666668</v>
      </c>
      <c r="DK308" s="143">
        <f t="shared" ref="DK308:DU308" si="40">+SUM(DK309:DK311)</f>
        <v>1734268.4441666668</v>
      </c>
      <c r="DL308" s="143">
        <f t="shared" si="40"/>
        <v>1734268.4441666668</v>
      </c>
      <c r="DM308" s="143">
        <f t="shared" si="40"/>
        <v>1734268.4441666668</v>
      </c>
      <c r="DN308" s="143">
        <f t="shared" si="40"/>
        <v>1734268.4441666668</v>
      </c>
      <c r="DO308" s="143">
        <f t="shared" si="40"/>
        <v>1734268.4441666668</v>
      </c>
      <c r="DP308" s="143">
        <f t="shared" si="40"/>
        <v>1734268.4441666668</v>
      </c>
      <c r="DQ308" s="143">
        <f t="shared" si="40"/>
        <v>1734268.4441666668</v>
      </c>
      <c r="DR308" s="143">
        <f t="shared" si="40"/>
        <v>1734268.4441666668</v>
      </c>
      <c r="DS308" s="143">
        <f t="shared" si="40"/>
        <v>1734268.4441666668</v>
      </c>
      <c r="DT308" s="143">
        <f t="shared" si="40"/>
        <v>1734268.4441666668</v>
      </c>
      <c r="DU308" s="144">
        <f t="shared" si="40"/>
        <v>1734268.4441666668</v>
      </c>
    </row>
    <row r="309" spans="1:125">
      <c r="D309" s="74" t="str">
        <f t="shared" si="31"/>
        <v>4151p</v>
      </c>
      <c r="E309" s="78" t="s">
        <v>192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104">
        <v>1391775.75</v>
      </c>
      <c r="CY309" s="105">
        <v>1391775.75</v>
      </c>
      <c r="CZ309" s="105">
        <v>1391775.75</v>
      </c>
      <c r="DA309" s="105">
        <v>1391775.75</v>
      </c>
      <c r="DB309" s="105">
        <v>1391775.75</v>
      </c>
      <c r="DC309" s="105">
        <v>1391775.75</v>
      </c>
      <c r="DD309" s="105">
        <v>1391775.75</v>
      </c>
      <c r="DE309" s="105">
        <v>1391775.75</v>
      </c>
      <c r="DF309" s="105">
        <v>1391775.75</v>
      </c>
      <c r="DG309" s="105">
        <v>1391775.75</v>
      </c>
      <c r="DH309" s="105">
        <v>1391775.75</v>
      </c>
      <c r="DI309" s="106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</row>
    <row r="310" spans="1:125">
      <c r="D310" s="74" t="str">
        <f t="shared" si="31"/>
        <v>4152p</v>
      </c>
      <c r="E310" s="78" t="s">
        <v>194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104">
        <v>125527.68416666666</v>
      </c>
      <c r="CY310" s="105">
        <v>125527.68416666666</v>
      </c>
      <c r="CZ310" s="105">
        <v>125527.68416666666</v>
      </c>
      <c r="DA310" s="105">
        <v>125527.68416666666</v>
      </c>
      <c r="DB310" s="105">
        <v>125527.68416666666</v>
      </c>
      <c r="DC310" s="105">
        <v>125527.68416666666</v>
      </c>
      <c r="DD310" s="105">
        <v>125527.68416666666</v>
      </c>
      <c r="DE310" s="105">
        <v>125527.68416666666</v>
      </c>
      <c r="DF310" s="105">
        <v>125527.68416666666</v>
      </c>
      <c r="DG310" s="105">
        <v>125527.68416666666</v>
      </c>
      <c r="DH310" s="105">
        <v>125527.68416666666</v>
      </c>
      <c r="DI310" s="106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</row>
    <row r="311" spans="1:125">
      <c r="D311" s="74" t="str">
        <f t="shared" si="31"/>
        <v>4153p</v>
      </c>
      <c r="E311" s="78" t="s">
        <v>196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104">
        <v>287313.49916666659</v>
      </c>
      <c r="CY311" s="105">
        <v>287313.49916666659</v>
      </c>
      <c r="CZ311" s="105">
        <v>287313.49916666659</v>
      </c>
      <c r="DA311" s="105">
        <v>287313.49916666659</v>
      </c>
      <c r="DB311" s="105">
        <v>287313.49916666659</v>
      </c>
      <c r="DC311" s="105">
        <v>287313.49916666659</v>
      </c>
      <c r="DD311" s="105">
        <v>287313.49916666659</v>
      </c>
      <c r="DE311" s="105">
        <v>287313.49916666659</v>
      </c>
      <c r="DF311" s="105">
        <v>287313.49916666659</v>
      </c>
      <c r="DG311" s="105">
        <v>287313.49916666659</v>
      </c>
      <c r="DH311" s="105">
        <v>287313.49916666659</v>
      </c>
      <c r="DI311" s="106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</row>
    <row r="312" spans="1:125" s="9" customFormat="1">
      <c r="A312" s="140"/>
      <c r="B312" s="140"/>
      <c r="C312" s="140">
        <v>416</v>
      </c>
      <c r="D312" s="140" t="str">
        <f t="shared" si="31"/>
        <v>416p</v>
      </c>
      <c r="E312" s="141" t="s">
        <v>198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41">+SUM(CL313:CL314)</f>
        <v>5866967.2749999994</v>
      </c>
      <c r="CM312" s="143">
        <f t="shared" si="41"/>
        <v>5866967.2749999994</v>
      </c>
      <c r="CN312" s="143">
        <f t="shared" si="41"/>
        <v>5866967.2749999994</v>
      </c>
      <c r="CO312" s="143">
        <f t="shared" si="41"/>
        <v>5866967.2749999994</v>
      </c>
      <c r="CP312" s="143">
        <f t="shared" si="41"/>
        <v>5866967.2749999994</v>
      </c>
      <c r="CQ312" s="143">
        <f t="shared" si="41"/>
        <v>5866967.2749999994</v>
      </c>
      <c r="CR312" s="143">
        <f t="shared" si="41"/>
        <v>5866967.2749999994</v>
      </c>
      <c r="CS312" s="143">
        <f t="shared" si="41"/>
        <v>5866967.2749999994</v>
      </c>
      <c r="CT312" s="143">
        <f t="shared" si="41"/>
        <v>5866967.2749999994</v>
      </c>
      <c r="CU312" s="143">
        <f t="shared" si="41"/>
        <v>5866967.2749999994</v>
      </c>
      <c r="CV312" s="143">
        <f t="shared" si="41"/>
        <v>5866967.2749999994</v>
      </c>
      <c r="CW312" s="144">
        <f t="shared" si="41"/>
        <v>5866967.2749999994</v>
      </c>
      <c r="CX312" s="142">
        <f t="shared" si="41"/>
        <v>6297113.5108333332</v>
      </c>
      <c r="CY312" s="143">
        <f t="shared" ref="CY312:DI312" si="42">+SUM(CY313:CY314)</f>
        <v>6297113.5108333332</v>
      </c>
      <c r="CZ312" s="143">
        <f t="shared" si="42"/>
        <v>6297113.5108333332</v>
      </c>
      <c r="DA312" s="143">
        <f t="shared" si="42"/>
        <v>6297113.5108333332</v>
      </c>
      <c r="DB312" s="143">
        <f t="shared" si="42"/>
        <v>6297113.5108333332</v>
      </c>
      <c r="DC312" s="143">
        <f t="shared" si="42"/>
        <v>6297113.5108333332</v>
      </c>
      <c r="DD312" s="143">
        <f t="shared" si="42"/>
        <v>6297113.5108333332</v>
      </c>
      <c r="DE312" s="143">
        <f t="shared" si="42"/>
        <v>6297113.5108333332</v>
      </c>
      <c r="DF312" s="143">
        <f t="shared" si="42"/>
        <v>6297113.5108333332</v>
      </c>
      <c r="DG312" s="143">
        <f t="shared" si="42"/>
        <v>6297113.5108333332</v>
      </c>
      <c r="DH312" s="143">
        <f t="shared" si="42"/>
        <v>6297113.5108333332</v>
      </c>
      <c r="DI312" s="144">
        <f t="shared" si="42"/>
        <v>6297113.5108333332</v>
      </c>
      <c r="DJ312" s="142">
        <f>+SUM(DJ313:DJ314)</f>
        <v>6313823.6641666666</v>
      </c>
      <c r="DK312" s="143">
        <f t="shared" ref="DK312:DU312" si="43">+SUM(DK313:DK314)</f>
        <v>6313823.6641666666</v>
      </c>
      <c r="DL312" s="143">
        <f t="shared" si="43"/>
        <v>6313823.6641666666</v>
      </c>
      <c r="DM312" s="143">
        <f t="shared" si="43"/>
        <v>6313823.6641666666</v>
      </c>
      <c r="DN312" s="143">
        <f t="shared" si="43"/>
        <v>6313823.6641666666</v>
      </c>
      <c r="DO312" s="143">
        <f t="shared" si="43"/>
        <v>6313823.6641666666</v>
      </c>
      <c r="DP312" s="143">
        <f t="shared" si="43"/>
        <v>6313823.6641666666</v>
      </c>
      <c r="DQ312" s="143">
        <f t="shared" si="43"/>
        <v>6313823.6641666666</v>
      </c>
      <c r="DR312" s="143">
        <f t="shared" si="43"/>
        <v>6313823.6641666666</v>
      </c>
      <c r="DS312" s="143">
        <f t="shared" si="43"/>
        <v>6313823.6641666666</v>
      </c>
      <c r="DT312" s="143">
        <f t="shared" si="43"/>
        <v>6313823.6641666666</v>
      </c>
      <c r="DU312" s="144">
        <f t="shared" si="43"/>
        <v>6313823.6641666666</v>
      </c>
    </row>
    <row r="313" spans="1:125">
      <c r="D313" s="74" t="str">
        <f t="shared" si="31"/>
        <v>4161p</v>
      </c>
      <c r="E313" s="78" t="s">
        <v>200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104">
        <v>817754.84511759283</v>
      </c>
      <c r="CY313" s="105">
        <v>817754.84511759283</v>
      </c>
      <c r="CZ313" s="105">
        <v>817754.84511759283</v>
      </c>
      <c r="DA313" s="105">
        <v>817754.84511759283</v>
      </c>
      <c r="DB313" s="105">
        <v>817754.84511759283</v>
      </c>
      <c r="DC313" s="105">
        <v>817754.84511759283</v>
      </c>
      <c r="DD313" s="105">
        <v>817754.84511759283</v>
      </c>
      <c r="DE313" s="105">
        <v>817754.84511759283</v>
      </c>
      <c r="DF313" s="105">
        <v>817754.84511759283</v>
      </c>
      <c r="DG313" s="105">
        <v>817754.84511759283</v>
      </c>
      <c r="DH313" s="105">
        <v>817754.84511759283</v>
      </c>
      <c r="DI313" s="106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</row>
    <row r="314" spans="1:125">
      <c r="D314" s="74" t="str">
        <f t="shared" si="31"/>
        <v>4162p</v>
      </c>
      <c r="E314" s="78" t="s">
        <v>202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104">
        <v>5479358.6657157401</v>
      </c>
      <c r="CY314" s="105">
        <v>5479358.6657157401</v>
      </c>
      <c r="CZ314" s="105">
        <v>5479358.6657157401</v>
      </c>
      <c r="DA314" s="105">
        <v>5479358.6657157401</v>
      </c>
      <c r="DB314" s="105">
        <v>5479358.6657157401</v>
      </c>
      <c r="DC314" s="105">
        <v>5479358.6657157401</v>
      </c>
      <c r="DD314" s="105">
        <v>5479358.6657157401</v>
      </c>
      <c r="DE314" s="105">
        <v>5479358.6657157401</v>
      </c>
      <c r="DF314" s="105">
        <v>5479358.6657157401</v>
      </c>
      <c r="DG314" s="105">
        <v>5479358.6657157401</v>
      </c>
      <c r="DH314" s="105">
        <v>5479358.6657157401</v>
      </c>
      <c r="DI314" s="106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</row>
    <row r="315" spans="1:125" s="9" customFormat="1">
      <c r="A315" s="140"/>
      <c r="B315" s="140"/>
      <c r="C315" s="140">
        <v>417</v>
      </c>
      <c r="D315" s="140" t="str">
        <f t="shared" si="31"/>
        <v>417p</v>
      </c>
      <c r="E315" s="141" t="s">
        <v>204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44">+SUM(CL316:CL318)</f>
        <v>656311.6166666667</v>
      </c>
      <c r="CM315" s="143">
        <f t="shared" si="44"/>
        <v>656311.6166666667</v>
      </c>
      <c r="CN315" s="143">
        <f t="shared" si="44"/>
        <v>656311.6166666667</v>
      </c>
      <c r="CO315" s="143">
        <f t="shared" si="44"/>
        <v>656311.6166666667</v>
      </c>
      <c r="CP315" s="143">
        <f t="shared" si="44"/>
        <v>656311.6166666667</v>
      </c>
      <c r="CQ315" s="143">
        <f t="shared" si="44"/>
        <v>656311.6166666667</v>
      </c>
      <c r="CR315" s="143">
        <f t="shared" si="44"/>
        <v>656311.6166666667</v>
      </c>
      <c r="CS315" s="143">
        <f t="shared" si="44"/>
        <v>656311.6166666667</v>
      </c>
      <c r="CT315" s="143">
        <f t="shared" si="44"/>
        <v>656311.6166666667</v>
      </c>
      <c r="CU315" s="143">
        <f t="shared" si="44"/>
        <v>656311.6166666667</v>
      </c>
      <c r="CV315" s="143">
        <f t="shared" si="44"/>
        <v>656311.6166666667</v>
      </c>
      <c r="CW315" s="144">
        <f t="shared" si="44"/>
        <v>656311.6166666667</v>
      </c>
      <c r="CX315" s="142">
        <f t="shared" si="44"/>
        <v>678983.51166666672</v>
      </c>
      <c r="CY315" s="143">
        <f t="shared" ref="CY315:DI315" si="45">+SUM(CY316:CY318)</f>
        <v>678983.51166666672</v>
      </c>
      <c r="CZ315" s="143">
        <f t="shared" si="45"/>
        <v>678983.51166666672</v>
      </c>
      <c r="DA315" s="143">
        <f t="shared" si="45"/>
        <v>678983.51166666672</v>
      </c>
      <c r="DB315" s="143">
        <f t="shared" si="45"/>
        <v>678983.51166666672</v>
      </c>
      <c r="DC315" s="143">
        <f t="shared" si="45"/>
        <v>678983.51166666672</v>
      </c>
      <c r="DD315" s="143">
        <f t="shared" si="45"/>
        <v>678983.51166666672</v>
      </c>
      <c r="DE315" s="143">
        <f t="shared" si="45"/>
        <v>678983.51166666672</v>
      </c>
      <c r="DF315" s="143">
        <f t="shared" si="45"/>
        <v>678983.51166666672</v>
      </c>
      <c r="DG315" s="143">
        <f t="shared" si="45"/>
        <v>678983.51166666672</v>
      </c>
      <c r="DH315" s="143">
        <f t="shared" si="45"/>
        <v>678983.51166666672</v>
      </c>
      <c r="DI315" s="144">
        <f t="shared" si="45"/>
        <v>678983.51166666672</v>
      </c>
      <c r="DJ315" s="142">
        <f>+SUM(DJ316:DJ318)</f>
        <v>693996.7074999999</v>
      </c>
      <c r="DK315" s="143">
        <f t="shared" ref="DK315:DU315" si="46">+SUM(DK316:DK318)</f>
        <v>693996.7074999999</v>
      </c>
      <c r="DL315" s="143">
        <f t="shared" si="46"/>
        <v>693996.7074999999</v>
      </c>
      <c r="DM315" s="143">
        <f t="shared" si="46"/>
        <v>693996.7074999999</v>
      </c>
      <c r="DN315" s="143">
        <f t="shared" si="46"/>
        <v>693996.7074999999</v>
      </c>
      <c r="DO315" s="143">
        <f t="shared" si="46"/>
        <v>693996.7074999999</v>
      </c>
      <c r="DP315" s="143">
        <f t="shared" si="46"/>
        <v>693996.7074999999</v>
      </c>
      <c r="DQ315" s="143">
        <f t="shared" si="46"/>
        <v>693996.7074999999</v>
      </c>
      <c r="DR315" s="143">
        <f t="shared" si="46"/>
        <v>693996.7074999999</v>
      </c>
      <c r="DS315" s="143">
        <f t="shared" si="46"/>
        <v>693996.7074999999</v>
      </c>
      <c r="DT315" s="143">
        <f t="shared" si="46"/>
        <v>693996.7074999999</v>
      </c>
      <c r="DU315" s="144">
        <f t="shared" si="46"/>
        <v>693996.7074999999</v>
      </c>
    </row>
    <row r="316" spans="1:125">
      <c r="D316" s="74" t="str">
        <f t="shared" si="31"/>
        <v>4171p</v>
      </c>
      <c r="E316" s="78" t="s">
        <v>206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104">
        <v>626458.00631098787</v>
      </c>
      <c r="CY316" s="105">
        <v>626458.00631098787</v>
      </c>
      <c r="CZ316" s="105">
        <v>626458.00631098787</v>
      </c>
      <c r="DA316" s="105">
        <v>626458.00631098787</v>
      </c>
      <c r="DB316" s="105">
        <v>626458.00631098787</v>
      </c>
      <c r="DC316" s="105">
        <v>626458.00631098787</v>
      </c>
      <c r="DD316" s="105">
        <v>626458.00631098787</v>
      </c>
      <c r="DE316" s="105">
        <v>626458.00631098787</v>
      </c>
      <c r="DF316" s="105">
        <v>626458.00631098787</v>
      </c>
      <c r="DG316" s="105">
        <v>626458.00631098787</v>
      </c>
      <c r="DH316" s="105">
        <v>626458.00631098787</v>
      </c>
      <c r="DI316" s="106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</row>
    <row r="317" spans="1:125">
      <c r="D317" s="74" t="str">
        <f t="shared" si="31"/>
        <v>4172p</v>
      </c>
      <c r="E317" s="78" t="s">
        <v>208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104">
        <v>51229.481959962628</v>
      </c>
      <c r="CY317" s="105">
        <v>51229.481959962628</v>
      </c>
      <c r="CZ317" s="105">
        <v>51229.481959962628</v>
      </c>
      <c r="DA317" s="105">
        <v>51229.481959962628</v>
      </c>
      <c r="DB317" s="105">
        <v>51229.481959962628</v>
      </c>
      <c r="DC317" s="105">
        <v>51229.481959962628</v>
      </c>
      <c r="DD317" s="105">
        <v>51229.481959962628</v>
      </c>
      <c r="DE317" s="105">
        <v>51229.481959962628</v>
      </c>
      <c r="DF317" s="105">
        <v>51229.481959962628</v>
      </c>
      <c r="DG317" s="105">
        <v>51229.481959962628</v>
      </c>
      <c r="DH317" s="105">
        <v>51229.481959962628</v>
      </c>
      <c r="DI317" s="106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</row>
    <row r="318" spans="1:125">
      <c r="D318" s="74" t="str">
        <f t="shared" si="31"/>
        <v>4173p</v>
      </c>
      <c r="E318" s="78" t="s">
        <v>210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104">
        <v>1296.0233957162704</v>
      </c>
      <c r="CY318" s="105">
        <v>1296.0233957162704</v>
      </c>
      <c r="CZ318" s="105">
        <v>1296.0233957162704</v>
      </c>
      <c r="DA318" s="105">
        <v>1296.0233957162704</v>
      </c>
      <c r="DB318" s="105">
        <v>1296.0233957162704</v>
      </c>
      <c r="DC318" s="105">
        <v>1296.0233957162704</v>
      </c>
      <c r="DD318" s="105">
        <v>1296.0233957162704</v>
      </c>
      <c r="DE318" s="105">
        <v>1296.0233957162704</v>
      </c>
      <c r="DF318" s="105">
        <v>1296.0233957162704</v>
      </c>
      <c r="DG318" s="105">
        <v>1296.0233957162704</v>
      </c>
      <c r="DH318" s="105">
        <v>1296.0233957162704</v>
      </c>
      <c r="DI318" s="106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</row>
    <row r="319" spans="1:125" s="9" customFormat="1">
      <c r="A319" s="140"/>
      <c r="B319" s="140"/>
      <c r="C319" s="140">
        <v>418</v>
      </c>
      <c r="D319" s="140" t="str">
        <f t="shared" si="31"/>
        <v>418p</v>
      </c>
      <c r="E319" s="141" t="s">
        <v>212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47">+SUM(CL320:CL322)</f>
        <v>1185833.3333333333</v>
      </c>
      <c r="CM319" s="143">
        <f t="shared" si="47"/>
        <v>1185833.3333333333</v>
      </c>
      <c r="CN319" s="143">
        <f t="shared" si="47"/>
        <v>1185833.3333333333</v>
      </c>
      <c r="CO319" s="143">
        <f t="shared" si="47"/>
        <v>1185833.3333333333</v>
      </c>
      <c r="CP319" s="143">
        <f t="shared" si="47"/>
        <v>1185833.3333333333</v>
      </c>
      <c r="CQ319" s="143">
        <f t="shared" si="47"/>
        <v>1185833.3333333333</v>
      </c>
      <c r="CR319" s="143">
        <f t="shared" si="47"/>
        <v>1185833.3333333333</v>
      </c>
      <c r="CS319" s="143">
        <f t="shared" si="47"/>
        <v>1185833.3333333333</v>
      </c>
      <c r="CT319" s="143">
        <f t="shared" si="47"/>
        <v>1185833.3333333333</v>
      </c>
      <c r="CU319" s="143">
        <f t="shared" si="47"/>
        <v>1185833.3333333333</v>
      </c>
      <c r="CV319" s="143">
        <f t="shared" si="47"/>
        <v>1185833.3333333333</v>
      </c>
      <c r="CW319" s="144">
        <f t="shared" si="47"/>
        <v>1185833.3333333333</v>
      </c>
      <c r="CX319" s="142">
        <f t="shared" si="47"/>
        <v>1572883.3333333333</v>
      </c>
      <c r="CY319" s="143">
        <f t="shared" ref="CY319:DI319" si="48">+SUM(CY320:CY322)</f>
        <v>1572883.3333333333</v>
      </c>
      <c r="CZ319" s="143">
        <f t="shared" si="48"/>
        <v>1572883.3333333333</v>
      </c>
      <c r="DA319" s="143">
        <f t="shared" si="48"/>
        <v>1572883.3333333333</v>
      </c>
      <c r="DB319" s="143">
        <f t="shared" si="48"/>
        <v>1572883.3333333333</v>
      </c>
      <c r="DC319" s="143">
        <f t="shared" si="48"/>
        <v>1572883.3333333333</v>
      </c>
      <c r="DD319" s="143">
        <f t="shared" si="48"/>
        <v>1572883.3333333333</v>
      </c>
      <c r="DE319" s="143">
        <f t="shared" si="48"/>
        <v>1572883.3333333333</v>
      </c>
      <c r="DF319" s="143">
        <f t="shared" si="48"/>
        <v>1572883.3333333333</v>
      </c>
      <c r="DG319" s="143">
        <f t="shared" si="48"/>
        <v>1572883.3333333333</v>
      </c>
      <c r="DH319" s="143">
        <f t="shared" si="48"/>
        <v>1572883.3333333333</v>
      </c>
      <c r="DI319" s="144">
        <f t="shared" si="48"/>
        <v>1572883.3333333333</v>
      </c>
      <c r="DJ319" s="142">
        <f>+SUM(DJ320:DJ322)</f>
        <v>1770966.6666666667</v>
      </c>
      <c r="DK319" s="143">
        <f t="shared" ref="DK319:DU319" si="49">+SUM(DK320:DK322)</f>
        <v>1770966.6666666667</v>
      </c>
      <c r="DL319" s="143">
        <f t="shared" si="49"/>
        <v>1770966.6666666667</v>
      </c>
      <c r="DM319" s="143">
        <f t="shared" si="49"/>
        <v>1770966.6666666667</v>
      </c>
      <c r="DN319" s="143">
        <f t="shared" si="49"/>
        <v>1770966.6666666667</v>
      </c>
      <c r="DO319" s="143">
        <f t="shared" si="49"/>
        <v>1770966.6666666667</v>
      </c>
      <c r="DP319" s="143">
        <f t="shared" si="49"/>
        <v>1770966.6666666667</v>
      </c>
      <c r="DQ319" s="143">
        <f t="shared" si="49"/>
        <v>1770966.6666666667</v>
      </c>
      <c r="DR319" s="143">
        <f t="shared" si="49"/>
        <v>1770966.6666666667</v>
      </c>
      <c r="DS319" s="143">
        <f t="shared" si="49"/>
        <v>1770966.6666666667</v>
      </c>
      <c r="DT319" s="143">
        <f t="shared" si="49"/>
        <v>1770966.6666666667</v>
      </c>
      <c r="DU319" s="144">
        <f t="shared" si="49"/>
        <v>1770966.6666666667</v>
      </c>
    </row>
    <row r="320" spans="1:125">
      <c r="D320" s="74" t="str">
        <f t="shared" si="31"/>
        <v>4181p</v>
      </c>
      <c r="E320" s="78" t="s">
        <v>214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104">
        <v>1572883.3333333333</v>
      </c>
      <c r="CY320" s="105">
        <v>1572883.3333333333</v>
      </c>
      <c r="CZ320" s="105">
        <v>1572883.3333333333</v>
      </c>
      <c r="DA320" s="105">
        <v>1572883.3333333333</v>
      </c>
      <c r="DB320" s="105">
        <v>1572883.3333333333</v>
      </c>
      <c r="DC320" s="105">
        <v>1572883.3333333333</v>
      </c>
      <c r="DD320" s="105">
        <v>1572883.3333333333</v>
      </c>
      <c r="DE320" s="105">
        <v>1572883.3333333333</v>
      </c>
      <c r="DF320" s="105">
        <v>1572883.3333333333</v>
      </c>
      <c r="DG320" s="105">
        <v>1572883.3333333333</v>
      </c>
      <c r="DH320" s="105">
        <v>1572883.3333333333</v>
      </c>
      <c r="DI320" s="106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</row>
    <row r="321" spans="1:125">
      <c r="D321" s="74" t="str">
        <f t="shared" si="31"/>
        <v>4182p</v>
      </c>
      <c r="E321" s="78" t="s">
        <v>216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104">
        <v>0</v>
      </c>
      <c r="CY321" s="105">
        <v>0</v>
      </c>
      <c r="CZ321" s="105">
        <v>0</v>
      </c>
      <c r="DA321" s="105">
        <v>0</v>
      </c>
      <c r="DB321" s="105">
        <v>0</v>
      </c>
      <c r="DC321" s="105">
        <v>0</v>
      </c>
      <c r="DD321" s="105">
        <v>0</v>
      </c>
      <c r="DE321" s="105">
        <v>0</v>
      </c>
      <c r="DF321" s="105">
        <v>0</v>
      </c>
      <c r="DG321" s="105">
        <v>0</v>
      </c>
      <c r="DH321" s="105">
        <v>0</v>
      </c>
      <c r="DI321" s="106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</row>
    <row r="322" spans="1:125">
      <c r="D322" s="74" t="str">
        <f t="shared" si="31"/>
        <v>4183p</v>
      </c>
      <c r="E322" s="78" t="s">
        <v>218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104">
        <v>0</v>
      </c>
      <c r="CY322" s="105">
        <v>0</v>
      </c>
      <c r="CZ322" s="105">
        <v>0</v>
      </c>
      <c r="DA322" s="105">
        <v>0</v>
      </c>
      <c r="DB322" s="105">
        <v>0</v>
      </c>
      <c r="DC322" s="105">
        <v>0</v>
      </c>
      <c r="DD322" s="105">
        <v>0</v>
      </c>
      <c r="DE322" s="105">
        <v>0</v>
      </c>
      <c r="DF322" s="105">
        <v>0</v>
      </c>
      <c r="DG322" s="105">
        <v>0</v>
      </c>
      <c r="DH322" s="105">
        <v>0</v>
      </c>
      <c r="DI322" s="106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</row>
    <row r="323" spans="1:125" s="9" customFormat="1">
      <c r="A323" s="140"/>
      <c r="B323" s="140"/>
      <c r="C323" s="140">
        <v>419</v>
      </c>
      <c r="D323" s="140" t="str">
        <f t="shared" si="31"/>
        <v>419p</v>
      </c>
      <c r="E323" s="141" t="s">
        <v>220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50">+SUM(CL324:CL332)</f>
        <v>2119159.9008333334</v>
      </c>
      <c r="CM323" s="143">
        <f t="shared" si="50"/>
        <v>2119159.9008333334</v>
      </c>
      <c r="CN323" s="143">
        <f t="shared" si="50"/>
        <v>2119159.9008333334</v>
      </c>
      <c r="CO323" s="143">
        <f t="shared" si="50"/>
        <v>2119159.9008333334</v>
      </c>
      <c r="CP323" s="143">
        <f t="shared" si="50"/>
        <v>2119159.9008333334</v>
      </c>
      <c r="CQ323" s="143">
        <f t="shared" si="50"/>
        <v>2119159.9008333334</v>
      </c>
      <c r="CR323" s="143">
        <f t="shared" si="50"/>
        <v>2119159.9008333334</v>
      </c>
      <c r="CS323" s="143">
        <f t="shared" si="50"/>
        <v>2119159.9008333334</v>
      </c>
      <c r="CT323" s="143">
        <f t="shared" si="50"/>
        <v>2119159.9008333334</v>
      </c>
      <c r="CU323" s="143">
        <f t="shared" si="50"/>
        <v>2119159.9008333334</v>
      </c>
      <c r="CV323" s="143">
        <f t="shared" si="50"/>
        <v>2119159.9008333334</v>
      </c>
      <c r="CW323" s="144">
        <f t="shared" si="50"/>
        <v>2119159.9008333334</v>
      </c>
      <c r="CX323" s="142">
        <f t="shared" si="50"/>
        <v>2186482.9354613866</v>
      </c>
      <c r="CY323" s="143">
        <f t="shared" ref="CY323:DI323" si="51">+SUM(CY324:CY332)</f>
        <v>2186482.9354613866</v>
      </c>
      <c r="CZ323" s="143">
        <f t="shared" si="51"/>
        <v>2186482.9354613866</v>
      </c>
      <c r="DA323" s="143">
        <f t="shared" si="51"/>
        <v>2186482.9354613866</v>
      </c>
      <c r="DB323" s="143">
        <f t="shared" si="51"/>
        <v>2186482.9354613866</v>
      </c>
      <c r="DC323" s="143">
        <f t="shared" si="51"/>
        <v>2186482.9354613866</v>
      </c>
      <c r="DD323" s="143">
        <f t="shared" si="51"/>
        <v>2186482.9354613866</v>
      </c>
      <c r="DE323" s="143">
        <f t="shared" si="51"/>
        <v>2186482.9354613866</v>
      </c>
      <c r="DF323" s="143">
        <f t="shared" si="51"/>
        <v>2186482.9354613866</v>
      </c>
      <c r="DG323" s="143">
        <f t="shared" si="51"/>
        <v>2186482.9354613866</v>
      </c>
      <c r="DH323" s="143">
        <f t="shared" si="51"/>
        <v>2186482.9354613866</v>
      </c>
      <c r="DI323" s="144">
        <f t="shared" si="51"/>
        <v>2186482.9354613866</v>
      </c>
      <c r="DJ323" s="142">
        <f>+SUM(DJ324:DJ332)</f>
        <v>2491662.8099999996</v>
      </c>
      <c r="DK323" s="143">
        <f t="shared" ref="DK323:DU323" si="52">+SUM(DK324:DK332)</f>
        <v>2491662.8099999996</v>
      </c>
      <c r="DL323" s="143">
        <f t="shared" si="52"/>
        <v>2491662.8099999996</v>
      </c>
      <c r="DM323" s="143">
        <f t="shared" si="52"/>
        <v>2491662.8099999996</v>
      </c>
      <c r="DN323" s="143">
        <f t="shared" si="52"/>
        <v>2491662.8099999996</v>
      </c>
      <c r="DO323" s="143">
        <f t="shared" si="52"/>
        <v>2491662.8099999996</v>
      </c>
      <c r="DP323" s="143">
        <f t="shared" si="52"/>
        <v>2491662.8099999996</v>
      </c>
      <c r="DQ323" s="143">
        <f t="shared" si="52"/>
        <v>2491662.8099999996</v>
      </c>
      <c r="DR323" s="143">
        <f t="shared" si="52"/>
        <v>2491662.8099999996</v>
      </c>
      <c r="DS323" s="143">
        <f t="shared" si="52"/>
        <v>2491662.8099999996</v>
      </c>
      <c r="DT323" s="143">
        <f t="shared" si="52"/>
        <v>2491662.8099999996</v>
      </c>
      <c r="DU323" s="144">
        <f t="shared" si="52"/>
        <v>2491662.8099999996</v>
      </c>
    </row>
    <row r="324" spans="1:125">
      <c r="D324" s="74" t="str">
        <f t="shared" si="31"/>
        <v>4191p</v>
      </c>
      <c r="E324" s="78" t="s">
        <v>222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104">
        <v>338522.19022414373</v>
      </c>
      <c r="CY324" s="105">
        <v>338522.19022414373</v>
      </c>
      <c r="CZ324" s="105">
        <v>338522.19022414373</v>
      </c>
      <c r="DA324" s="105">
        <v>338522.19022414373</v>
      </c>
      <c r="DB324" s="105">
        <v>338522.19022414373</v>
      </c>
      <c r="DC324" s="105">
        <v>338522.19022414373</v>
      </c>
      <c r="DD324" s="105">
        <v>338522.19022414373</v>
      </c>
      <c r="DE324" s="105">
        <v>338522.19022414373</v>
      </c>
      <c r="DF324" s="105">
        <v>338522.19022414373</v>
      </c>
      <c r="DG324" s="105">
        <v>338522.19022414373</v>
      </c>
      <c r="DH324" s="105">
        <v>338522.19022414373</v>
      </c>
      <c r="DI324" s="106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</row>
    <row r="325" spans="1:125">
      <c r="D325" s="74" t="str">
        <f t="shared" si="31"/>
        <v>4192p</v>
      </c>
      <c r="E325" s="78" t="s">
        <v>224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104">
        <v>198115.64551112629</v>
      </c>
      <c r="CY325" s="105">
        <v>198115.64551112629</v>
      </c>
      <c r="CZ325" s="105">
        <v>198115.64551112629</v>
      </c>
      <c r="DA325" s="105">
        <v>198115.64551112629</v>
      </c>
      <c r="DB325" s="105">
        <v>198115.64551112629</v>
      </c>
      <c r="DC325" s="105">
        <v>198115.64551112629</v>
      </c>
      <c r="DD325" s="105">
        <v>198115.64551112629</v>
      </c>
      <c r="DE325" s="105">
        <v>198115.64551112629</v>
      </c>
      <c r="DF325" s="105">
        <v>198115.64551112629</v>
      </c>
      <c r="DG325" s="105">
        <v>198115.64551112629</v>
      </c>
      <c r="DH325" s="105">
        <v>198115.64551112629</v>
      </c>
      <c r="DI325" s="106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</row>
    <row r="326" spans="1:125">
      <c r="D326" s="74" t="str">
        <f t="shared" si="31"/>
        <v>4193p</v>
      </c>
      <c r="E326" s="78" t="s">
        <v>226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104">
        <v>624553.1953420419</v>
      </c>
      <c r="CY326" s="105">
        <v>624553.1953420419</v>
      </c>
      <c r="CZ326" s="105">
        <v>624553.1953420419</v>
      </c>
      <c r="DA326" s="105">
        <v>624553.1953420419</v>
      </c>
      <c r="DB326" s="105">
        <v>624553.1953420419</v>
      </c>
      <c r="DC326" s="105">
        <v>624553.1953420419</v>
      </c>
      <c r="DD326" s="105">
        <v>624553.1953420419</v>
      </c>
      <c r="DE326" s="105">
        <v>624553.1953420419</v>
      </c>
      <c r="DF326" s="105">
        <v>624553.1953420419</v>
      </c>
      <c r="DG326" s="105">
        <v>624553.1953420419</v>
      </c>
      <c r="DH326" s="105">
        <v>624553.1953420419</v>
      </c>
      <c r="DI326" s="106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</row>
    <row r="327" spans="1:125">
      <c r="D327" s="74" t="str">
        <f t="shared" si="31"/>
        <v>4194p</v>
      </c>
      <c r="E327" s="78" t="s">
        <v>228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104">
        <v>185467.19903700319</v>
      </c>
      <c r="CY327" s="105">
        <v>185467.19903700319</v>
      </c>
      <c r="CZ327" s="105">
        <v>185467.19903700319</v>
      </c>
      <c r="DA327" s="105">
        <v>185467.19903700319</v>
      </c>
      <c r="DB327" s="105">
        <v>185467.19903700319</v>
      </c>
      <c r="DC327" s="105">
        <v>185467.19903700319</v>
      </c>
      <c r="DD327" s="105">
        <v>185467.19903700319</v>
      </c>
      <c r="DE327" s="105">
        <v>185467.19903700319</v>
      </c>
      <c r="DF327" s="105">
        <v>185467.19903700319</v>
      </c>
      <c r="DG327" s="105">
        <v>185467.19903700319</v>
      </c>
      <c r="DH327" s="105">
        <v>185467.19903700319</v>
      </c>
      <c r="DI327" s="106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</row>
    <row r="328" spans="1:125" ht="30">
      <c r="D328" s="74" t="str">
        <f t="shared" si="31"/>
        <v>4195p</v>
      </c>
      <c r="E328" s="78" t="s">
        <v>230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104">
        <v>331173.49028020015</v>
      </c>
      <c r="CY328" s="105">
        <v>331173.49028020015</v>
      </c>
      <c r="CZ328" s="105">
        <v>331173.49028020015</v>
      </c>
      <c r="DA328" s="105">
        <v>331173.49028020015</v>
      </c>
      <c r="DB328" s="105">
        <v>331173.49028020015</v>
      </c>
      <c r="DC328" s="105">
        <v>331173.49028020015</v>
      </c>
      <c r="DD328" s="105">
        <v>331173.49028020015</v>
      </c>
      <c r="DE328" s="105">
        <v>331173.49028020015</v>
      </c>
      <c r="DF328" s="105">
        <v>331173.49028020015</v>
      </c>
      <c r="DG328" s="105">
        <v>331173.49028020015</v>
      </c>
      <c r="DH328" s="105">
        <v>331173.49028020015</v>
      </c>
      <c r="DI328" s="106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</row>
    <row r="329" spans="1:125">
      <c r="D329" s="74" t="str">
        <f t="shared" si="31"/>
        <v>4196p</v>
      </c>
      <c r="E329" s="78" t="s">
        <v>232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104">
        <v>301413.99206139107</v>
      </c>
      <c r="CY329" s="105">
        <v>301413.99206139107</v>
      </c>
      <c r="CZ329" s="105">
        <v>301413.99206139107</v>
      </c>
      <c r="DA329" s="105">
        <v>301413.99206139107</v>
      </c>
      <c r="DB329" s="105">
        <v>301413.99206139107</v>
      </c>
      <c r="DC329" s="105">
        <v>301413.99206139107</v>
      </c>
      <c r="DD329" s="105">
        <v>301413.99206139107</v>
      </c>
      <c r="DE329" s="105">
        <v>301413.99206139107</v>
      </c>
      <c r="DF329" s="105">
        <v>301413.99206139107</v>
      </c>
      <c r="DG329" s="105">
        <v>301413.99206139107</v>
      </c>
      <c r="DH329" s="105">
        <v>301413.99206139107</v>
      </c>
      <c r="DI329" s="106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</row>
    <row r="330" spans="1:125">
      <c r="D330" s="74" t="str">
        <f t="shared" si="31"/>
        <v>4197p</v>
      </c>
      <c r="E330" s="78" t="s">
        <v>234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104">
        <v>105.61633532026926</v>
      </c>
      <c r="CY330" s="105">
        <v>105.61633532026926</v>
      </c>
      <c r="CZ330" s="105">
        <v>105.61633532026926</v>
      </c>
      <c r="DA330" s="105">
        <v>105.61633532026926</v>
      </c>
      <c r="DB330" s="105">
        <v>105.61633532026926</v>
      </c>
      <c r="DC330" s="105">
        <v>105.61633532026926</v>
      </c>
      <c r="DD330" s="105">
        <v>105.61633532026926</v>
      </c>
      <c r="DE330" s="105">
        <v>105.61633532026926</v>
      </c>
      <c r="DF330" s="105">
        <v>105.61633532026926</v>
      </c>
      <c r="DG330" s="105">
        <v>105.61633532026926</v>
      </c>
      <c r="DH330" s="105">
        <v>105.61633532026926</v>
      </c>
      <c r="DI330" s="106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</row>
    <row r="331" spans="1:125">
      <c r="D331" s="74" t="str">
        <f t="shared" si="31"/>
        <v>4198p</v>
      </c>
      <c r="E331" s="78" t="s">
        <v>55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104">
        <v>1654.0740118339691</v>
      </c>
      <c r="CY331" s="105">
        <v>1654.0740118339691</v>
      </c>
      <c r="CZ331" s="105">
        <v>1654.0740118339691</v>
      </c>
      <c r="DA331" s="105">
        <v>1654.0740118339691</v>
      </c>
      <c r="DB331" s="105">
        <v>1654.0740118339691</v>
      </c>
      <c r="DC331" s="105">
        <v>1654.0740118339691</v>
      </c>
      <c r="DD331" s="105">
        <v>1654.0740118339691</v>
      </c>
      <c r="DE331" s="105">
        <v>1654.0740118339691</v>
      </c>
      <c r="DF331" s="105">
        <v>1654.0740118339691</v>
      </c>
      <c r="DG331" s="105">
        <v>1654.0740118339691</v>
      </c>
      <c r="DH331" s="105">
        <v>1654.0740118339691</v>
      </c>
      <c r="DI331" s="106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</row>
    <row r="332" spans="1:125">
      <c r="D332" s="74" t="str">
        <f t="shared" si="31"/>
        <v>4199p</v>
      </c>
      <c r="E332" s="78" t="s">
        <v>236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104">
        <v>205477.53265832629</v>
      </c>
      <c r="CY332" s="105">
        <v>205477.53265832629</v>
      </c>
      <c r="CZ332" s="105">
        <v>205477.53265832629</v>
      </c>
      <c r="DA332" s="105">
        <v>205477.53265832629</v>
      </c>
      <c r="DB332" s="105">
        <v>205477.53265832629</v>
      </c>
      <c r="DC332" s="105">
        <v>205477.53265832629</v>
      </c>
      <c r="DD332" s="105">
        <v>205477.53265832629</v>
      </c>
      <c r="DE332" s="105">
        <v>205477.53265832629</v>
      </c>
      <c r="DF332" s="105">
        <v>205477.53265832629</v>
      </c>
      <c r="DG332" s="105">
        <v>205477.53265832629</v>
      </c>
      <c r="DH332" s="105">
        <v>205477.53265832629</v>
      </c>
      <c r="DI332" s="106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</row>
    <row r="333" spans="1:125" s="9" customFormat="1">
      <c r="A333" s="140"/>
      <c r="B333" s="140">
        <v>42</v>
      </c>
      <c r="C333" s="140" t="s">
        <v>100</v>
      </c>
      <c r="D333" s="140" t="str">
        <f t="shared" si="31"/>
        <v>p</v>
      </c>
      <c r="E333" s="141" t="s">
        <v>238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53">+CL334+CL342+CL348+CL356+CL358</f>
        <v>41489393.925000004</v>
      </c>
      <c r="CM333" s="143">
        <f t="shared" si="53"/>
        <v>41489393.925000004</v>
      </c>
      <c r="CN333" s="143">
        <f t="shared" si="53"/>
        <v>41489393.925000004</v>
      </c>
      <c r="CO333" s="143">
        <f t="shared" si="53"/>
        <v>41489393.925000004</v>
      </c>
      <c r="CP333" s="143">
        <f t="shared" si="53"/>
        <v>41489393.925000004</v>
      </c>
      <c r="CQ333" s="143">
        <f t="shared" si="53"/>
        <v>41489393.925000004</v>
      </c>
      <c r="CR333" s="143">
        <f t="shared" si="53"/>
        <v>41489393.925000004</v>
      </c>
      <c r="CS333" s="143">
        <f t="shared" si="53"/>
        <v>41489393.925000004</v>
      </c>
      <c r="CT333" s="143">
        <f t="shared" si="53"/>
        <v>41489393.925000004</v>
      </c>
      <c r="CU333" s="143">
        <f t="shared" si="53"/>
        <v>41489393.925000004</v>
      </c>
      <c r="CV333" s="143">
        <f t="shared" si="53"/>
        <v>41489393.925000004</v>
      </c>
      <c r="CW333" s="144">
        <f t="shared" si="53"/>
        <v>41489393.925000004</v>
      </c>
      <c r="CX333" s="142">
        <f t="shared" si="53"/>
        <v>41226949.914166674</v>
      </c>
      <c r="CY333" s="143">
        <f t="shared" ref="CY333:DI333" si="54">+CY334+CY342+CY348+CY356+CY358</f>
        <v>41226949.914166674</v>
      </c>
      <c r="CZ333" s="143">
        <f t="shared" si="54"/>
        <v>41226949.914166674</v>
      </c>
      <c r="DA333" s="143">
        <f t="shared" si="54"/>
        <v>41226949.914166674</v>
      </c>
      <c r="DB333" s="143">
        <f t="shared" si="54"/>
        <v>41226949.914166674</v>
      </c>
      <c r="DC333" s="143">
        <f t="shared" si="54"/>
        <v>41226949.914166674</v>
      </c>
      <c r="DD333" s="143">
        <f t="shared" si="54"/>
        <v>41226949.914166674</v>
      </c>
      <c r="DE333" s="143">
        <f t="shared" si="54"/>
        <v>41226949.914166674</v>
      </c>
      <c r="DF333" s="143">
        <f t="shared" si="54"/>
        <v>41226949.914166674</v>
      </c>
      <c r="DG333" s="143">
        <f t="shared" si="54"/>
        <v>41226949.914166674</v>
      </c>
      <c r="DH333" s="143">
        <f t="shared" si="54"/>
        <v>41226949.914166674</v>
      </c>
      <c r="DI333" s="144">
        <f t="shared" si="54"/>
        <v>41226949.914166674</v>
      </c>
      <c r="DJ333" s="142">
        <f>+DJ334+DJ342+DJ348+DJ356+DJ358</f>
        <v>42070460.416666664</v>
      </c>
      <c r="DK333" s="143">
        <f t="shared" ref="DK333:DU333" si="55">+DK334+DK342+DK348+DK356+DK358</f>
        <v>42070460.416666664</v>
      </c>
      <c r="DL333" s="143">
        <f t="shared" si="55"/>
        <v>42070460.416666664</v>
      </c>
      <c r="DM333" s="143">
        <f t="shared" si="55"/>
        <v>42070460.416666664</v>
      </c>
      <c r="DN333" s="143">
        <f t="shared" si="55"/>
        <v>42070460.416666664</v>
      </c>
      <c r="DO333" s="143">
        <f t="shared" si="55"/>
        <v>42070460.416666664</v>
      </c>
      <c r="DP333" s="143">
        <f t="shared" si="55"/>
        <v>42070460.416666664</v>
      </c>
      <c r="DQ333" s="143">
        <f t="shared" si="55"/>
        <v>42070460.416666664</v>
      </c>
      <c r="DR333" s="143">
        <f t="shared" si="55"/>
        <v>42070460.416666664</v>
      </c>
      <c r="DS333" s="143">
        <f t="shared" si="55"/>
        <v>42070460.416666664</v>
      </c>
      <c r="DT333" s="143">
        <f t="shared" si="55"/>
        <v>42070460.416666664</v>
      </c>
      <c r="DU333" s="144">
        <f t="shared" si="55"/>
        <v>42070460.416666664</v>
      </c>
    </row>
    <row r="334" spans="1:125" s="9" customFormat="1">
      <c r="A334" s="140"/>
      <c r="B334" s="140"/>
      <c r="C334" s="140">
        <v>421</v>
      </c>
      <c r="D334" s="140" t="str">
        <f t="shared" si="31"/>
        <v>421p</v>
      </c>
      <c r="E334" s="141" t="s">
        <v>240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56">+SUM(CL335:CL341)</f>
        <v>5084083.333333333</v>
      </c>
      <c r="CM334" s="143">
        <f t="shared" si="56"/>
        <v>5084083.333333333</v>
      </c>
      <c r="CN334" s="143">
        <f t="shared" si="56"/>
        <v>5084083.333333333</v>
      </c>
      <c r="CO334" s="143">
        <f t="shared" si="56"/>
        <v>5084083.333333333</v>
      </c>
      <c r="CP334" s="143">
        <f t="shared" si="56"/>
        <v>5084083.333333333</v>
      </c>
      <c r="CQ334" s="143">
        <f t="shared" si="56"/>
        <v>5084083.333333333</v>
      </c>
      <c r="CR334" s="143">
        <f t="shared" si="56"/>
        <v>5084083.333333333</v>
      </c>
      <c r="CS334" s="143">
        <f t="shared" si="56"/>
        <v>5084083.333333333</v>
      </c>
      <c r="CT334" s="143">
        <f t="shared" si="56"/>
        <v>5084083.333333333</v>
      </c>
      <c r="CU334" s="143">
        <f t="shared" si="56"/>
        <v>5084083.333333333</v>
      </c>
      <c r="CV334" s="143">
        <f t="shared" si="56"/>
        <v>5084083.333333333</v>
      </c>
      <c r="CW334" s="144">
        <f t="shared" si="56"/>
        <v>5084083.333333333</v>
      </c>
      <c r="CX334" s="142">
        <f t="shared" si="56"/>
        <v>4887083.333333333</v>
      </c>
      <c r="CY334" s="143">
        <f t="shared" ref="CY334:DI334" si="57">+SUM(CY335:CY341)</f>
        <v>4887083.333333333</v>
      </c>
      <c r="CZ334" s="143">
        <f t="shared" si="57"/>
        <v>4887083.333333333</v>
      </c>
      <c r="DA334" s="143">
        <f t="shared" si="57"/>
        <v>4887083.333333333</v>
      </c>
      <c r="DB334" s="143">
        <f t="shared" si="57"/>
        <v>4887083.333333333</v>
      </c>
      <c r="DC334" s="143">
        <f t="shared" si="57"/>
        <v>4887083.333333333</v>
      </c>
      <c r="DD334" s="143">
        <f t="shared" si="57"/>
        <v>4887083.333333333</v>
      </c>
      <c r="DE334" s="143">
        <f t="shared" si="57"/>
        <v>4887083.333333333</v>
      </c>
      <c r="DF334" s="143">
        <f t="shared" si="57"/>
        <v>4887083.333333333</v>
      </c>
      <c r="DG334" s="143">
        <f t="shared" si="57"/>
        <v>4887083.333333333</v>
      </c>
      <c r="DH334" s="143">
        <f t="shared" si="57"/>
        <v>4887083.333333333</v>
      </c>
      <c r="DI334" s="144">
        <f t="shared" si="57"/>
        <v>4887083.333333333</v>
      </c>
      <c r="DJ334" s="142">
        <f>+SUM(DJ335:DJ341)</f>
        <v>5044218.75</v>
      </c>
      <c r="DK334" s="143">
        <f t="shared" ref="DK334:DU334" si="58">+SUM(DK335:DK341)</f>
        <v>5044218.75</v>
      </c>
      <c r="DL334" s="143">
        <f t="shared" si="58"/>
        <v>5044218.75</v>
      </c>
      <c r="DM334" s="143">
        <f t="shared" si="58"/>
        <v>5044218.75</v>
      </c>
      <c r="DN334" s="143">
        <f t="shared" si="58"/>
        <v>5044218.75</v>
      </c>
      <c r="DO334" s="143">
        <f t="shared" si="58"/>
        <v>5044218.75</v>
      </c>
      <c r="DP334" s="143">
        <f t="shared" si="58"/>
        <v>5044218.75</v>
      </c>
      <c r="DQ334" s="143">
        <f t="shared" si="58"/>
        <v>5044218.75</v>
      </c>
      <c r="DR334" s="143">
        <f t="shared" si="58"/>
        <v>5044218.75</v>
      </c>
      <c r="DS334" s="143">
        <f t="shared" si="58"/>
        <v>5044218.75</v>
      </c>
      <c r="DT334" s="143">
        <f t="shared" si="58"/>
        <v>5044218.75</v>
      </c>
      <c r="DU334" s="144">
        <f t="shared" si="58"/>
        <v>5044218.75</v>
      </c>
    </row>
    <row r="335" spans="1:125">
      <c r="C335" s="74" t="s">
        <v>100</v>
      </c>
      <c r="D335" s="74" t="str">
        <f t="shared" si="31"/>
        <v>4211p</v>
      </c>
      <c r="E335" s="78" t="s">
        <v>242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104">
        <v>450000</v>
      </c>
      <c r="CY335" s="105">
        <v>450000</v>
      </c>
      <c r="CZ335" s="105">
        <v>450000</v>
      </c>
      <c r="DA335" s="105">
        <v>450000</v>
      </c>
      <c r="DB335" s="105">
        <v>450000</v>
      </c>
      <c r="DC335" s="105">
        <v>450000</v>
      </c>
      <c r="DD335" s="105">
        <v>450000</v>
      </c>
      <c r="DE335" s="105">
        <v>450000</v>
      </c>
      <c r="DF335" s="105">
        <v>450000</v>
      </c>
      <c r="DG335" s="105">
        <v>450000</v>
      </c>
      <c r="DH335" s="105">
        <v>450000</v>
      </c>
      <c r="DI335" s="106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</row>
    <row r="336" spans="1:125">
      <c r="D336" s="74" t="str">
        <f t="shared" si="31"/>
        <v>4212p</v>
      </c>
      <c r="E336" s="78" t="s">
        <v>244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104">
        <v>693333.33333333337</v>
      </c>
      <c r="CY336" s="105">
        <v>693333.33333333337</v>
      </c>
      <c r="CZ336" s="105">
        <v>693333.33333333337</v>
      </c>
      <c r="DA336" s="105">
        <v>693333.33333333337</v>
      </c>
      <c r="DB336" s="105">
        <v>693333.33333333337</v>
      </c>
      <c r="DC336" s="105">
        <v>693333.33333333337</v>
      </c>
      <c r="DD336" s="105">
        <v>693333.33333333337</v>
      </c>
      <c r="DE336" s="105">
        <v>693333.33333333337</v>
      </c>
      <c r="DF336" s="105">
        <v>693333.33333333337</v>
      </c>
      <c r="DG336" s="105">
        <v>693333.33333333337</v>
      </c>
      <c r="DH336" s="105">
        <v>693333.33333333337</v>
      </c>
      <c r="DI336" s="106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</row>
    <row r="337" spans="1:125">
      <c r="D337" s="74" t="str">
        <f t="shared" si="31"/>
        <v>4213p</v>
      </c>
      <c r="E337" s="78" t="s">
        <v>246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104">
        <v>1416666.6666666667</v>
      </c>
      <c r="CY337" s="105">
        <v>1416666.6666666667</v>
      </c>
      <c r="CZ337" s="105">
        <v>1416666.6666666667</v>
      </c>
      <c r="DA337" s="105">
        <v>1416666.6666666667</v>
      </c>
      <c r="DB337" s="105">
        <v>1416666.6666666667</v>
      </c>
      <c r="DC337" s="105">
        <v>1416666.6666666667</v>
      </c>
      <c r="DD337" s="105">
        <v>1416666.6666666667</v>
      </c>
      <c r="DE337" s="105">
        <v>1416666.6666666667</v>
      </c>
      <c r="DF337" s="105">
        <v>1416666.6666666667</v>
      </c>
      <c r="DG337" s="105">
        <v>1416666.6666666667</v>
      </c>
      <c r="DH337" s="105">
        <v>1416666.6666666667</v>
      </c>
      <c r="DI337" s="106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</row>
    <row r="338" spans="1:125">
      <c r="D338" s="74" t="str">
        <f t="shared" si="31"/>
        <v>4214p</v>
      </c>
      <c r="E338" s="78" t="s">
        <v>248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104">
        <v>1333333.3333333333</v>
      </c>
      <c r="CY338" s="105">
        <v>1333333.3333333333</v>
      </c>
      <c r="CZ338" s="105">
        <v>1333333.3333333333</v>
      </c>
      <c r="DA338" s="105">
        <v>1333333.3333333333</v>
      </c>
      <c r="DB338" s="105">
        <v>1333333.3333333333</v>
      </c>
      <c r="DC338" s="105">
        <v>1333333.3333333333</v>
      </c>
      <c r="DD338" s="105">
        <v>1333333.3333333333</v>
      </c>
      <c r="DE338" s="105">
        <v>1333333.3333333333</v>
      </c>
      <c r="DF338" s="105">
        <v>1333333.3333333333</v>
      </c>
      <c r="DG338" s="105">
        <v>1333333.3333333333</v>
      </c>
      <c r="DH338" s="105">
        <v>1333333.3333333333</v>
      </c>
      <c r="DI338" s="106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</row>
    <row r="339" spans="1:125">
      <c r="D339" s="74" t="str">
        <f t="shared" si="31"/>
        <v>4215p</v>
      </c>
      <c r="E339" s="78" t="s">
        <v>250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104">
        <v>681250</v>
      </c>
      <c r="CY339" s="105">
        <v>681250</v>
      </c>
      <c r="CZ339" s="105">
        <v>681250</v>
      </c>
      <c r="DA339" s="105">
        <v>681250</v>
      </c>
      <c r="DB339" s="105">
        <v>681250</v>
      </c>
      <c r="DC339" s="105">
        <v>681250</v>
      </c>
      <c r="DD339" s="105">
        <v>681250</v>
      </c>
      <c r="DE339" s="105">
        <v>681250</v>
      </c>
      <c r="DF339" s="105">
        <v>681250</v>
      </c>
      <c r="DG339" s="105">
        <v>681250</v>
      </c>
      <c r="DH339" s="105">
        <v>681250</v>
      </c>
      <c r="DI339" s="106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</row>
    <row r="340" spans="1:125">
      <c r="D340" s="74" t="str">
        <f t="shared" si="31"/>
        <v>4216p</v>
      </c>
      <c r="E340" s="78" t="s">
        <v>252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104">
        <v>54166.666666666664</v>
      </c>
      <c r="CY340" s="105">
        <v>54166.666666666664</v>
      </c>
      <c r="CZ340" s="105">
        <v>54166.666666666664</v>
      </c>
      <c r="DA340" s="105">
        <v>54166.666666666664</v>
      </c>
      <c r="DB340" s="105">
        <v>54166.666666666664</v>
      </c>
      <c r="DC340" s="105">
        <v>54166.666666666664</v>
      </c>
      <c r="DD340" s="105">
        <v>54166.666666666664</v>
      </c>
      <c r="DE340" s="105">
        <v>54166.666666666664</v>
      </c>
      <c r="DF340" s="105">
        <v>54166.666666666664</v>
      </c>
      <c r="DG340" s="105">
        <v>54166.666666666664</v>
      </c>
      <c r="DH340" s="105">
        <v>54166.666666666664</v>
      </c>
      <c r="DI340" s="106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</row>
    <row r="341" spans="1:125">
      <c r="D341" s="74" t="str">
        <f t="shared" si="31"/>
        <v>4217p</v>
      </c>
      <c r="E341" s="78" t="s">
        <v>254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104">
        <v>258333.33333333334</v>
      </c>
      <c r="CY341" s="105">
        <v>258333.33333333334</v>
      </c>
      <c r="CZ341" s="105">
        <v>258333.33333333334</v>
      </c>
      <c r="DA341" s="105">
        <v>258333.33333333334</v>
      </c>
      <c r="DB341" s="105">
        <v>258333.33333333334</v>
      </c>
      <c r="DC341" s="105">
        <v>258333.33333333334</v>
      </c>
      <c r="DD341" s="105">
        <v>258333.33333333334</v>
      </c>
      <c r="DE341" s="105">
        <v>258333.33333333334</v>
      </c>
      <c r="DF341" s="105">
        <v>258333.33333333334</v>
      </c>
      <c r="DG341" s="105">
        <v>258333.33333333334</v>
      </c>
      <c r="DH341" s="105">
        <v>258333.33333333334</v>
      </c>
      <c r="DI341" s="106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</row>
    <row r="342" spans="1:125" s="9" customFormat="1">
      <c r="A342" s="140"/>
      <c r="B342" s="140"/>
      <c r="C342" s="140">
        <v>422</v>
      </c>
      <c r="D342" s="140" t="str">
        <f t="shared" si="31"/>
        <v>422p</v>
      </c>
      <c r="E342" s="141" t="s">
        <v>256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59">+SUM(CL343:CL347)</f>
        <v>1280004.1666666665</v>
      </c>
      <c r="CM342" s="143">
        <f t="shared" si="59"/>
        <v>1280004.1666666665</v>
      </c>
      <c r="CN342" s="143">
        <f t="shared" si="59"/>
        <v>1280004.1666666665</v>
      </c>
      <c r="CO342" s="143">
        <f t="shared" si="59"/>
        <v>1280004.1666666665</v>
      </c>
      <c r="CP342" s="143">
        <f t="shared" si="59"/>
        <v>1280004.1666666665</v>
      </c>
      <c r="CQ342" s="143">
        <f t="shared" si="59"/>
        <v>1280004.1666666665</v>
      </c>
      <c r="CR342" s="143">
        <f t="shared" si="59"/>
        <v>1280004.1666666665</v>
      </c>
      <c r="CS342" s="143">
        <f t="shared" si="59"/>
        <v>1280004.1666666665</v>
      </c>
      <c r="CT342" s="143">
        <f t="shared" si="59"/>
        <v>1280004.1666666665</v>
      </c>
      <c r="CU342" s="143">
        <f t="shared" si="59"/>
        <v>1280004.1666666665</v>
      </c>
      <c r="CV342" s="143">
        <f t="shared" si="59"/>
        <v>1280004.1666666665</v>
      </c>
      <c r="CW342" s="144">
        <f t="shared" si="59"/>
        <v>1280004.1666666665</v>
      </c>
      <c r="CX342" s="142">
        <f t="shared" si="59"/>
        <v>1438177</v>
      </c>
      <c r="CY342" s="143">
        <f t="shared" ref="CY342:DI342" si="60">+SUM(CY343:CY347)</f>
        <v>1438177</v>
      </c>
      <c r="CZ342" s="143">
        <f t="shared" si="60"/>
        <v>1438177</v>
      </c>
      <c r="DA342" s="143">
        <f t="shared" si="60"/>
        <v>1438177</v>
      </c>
      <c r="DB342" s="143">
        <f t="shared" si="60"/>
        <v>1438177</v>
      </c>
      <c r="DC342" s="143">
        <f t="shared" si="60"/>
        <v>1438177</v>
      </c>
      <c r="DD342" s="143">
        <f t="shared" si="60"/>
        <v>1438177</v>
      </c>
      <c r="DE342" s="143">
        <f t="shared" si="60"/>
        <v>1438177</v>
      </c>
      <c r="DF342" s="143">
        <f t="shared" si="60"/>
        <v>1438177</v>
      </c>
      <c r="DG342" s="143">
        <f t="shared" si="60"/>
        <v>1438177</v>
      </c>
      <c r="DH342" s="143">
        <f t="shared" si="60"/>
        <v>1438177</v>
      </c>
      <c r="DI342" s="144">
        <f t="shared" si="60"/>
        <v>1438177</v>
      </c>
      <c r="DJ342" s="142">
        <f>+SUM(DJ343:DJ347)</f>
        <v>1620000</v>
      </c>
      <c r="DK342" s="143">
        <f t="shared" ref="DK342:DU342" si="61">+SUM(DK343:DK347)</f>
        <v>1620000</v>
      </c>
      <c r="DL342" s="143">
        <f t="shared" si="61"/>
        <v>1620000</v>
      </c>
      <c r="DM342" s="143">
        <f t="shared" si="61"/>
        <v>1620000</v>
      </c>
      <c r="DN342" s="143">
        <f t="shared" si="61"/>
        <v>1620000</v>
      </c>
      <c r="DO342" s="143">
        <f t="shared" si="61"/>
        <v>1620000</v>
      </c>
      <c r="DP342" s="143">
        <f t="shared" si="61"/>
        <v>1620000</v>
      </c>
      <c r="DQ342" s="143">
        <f t="shared" si="61"/>
        <v>1620000</v>
      </c>
      <c r="DR342" s="143">
        <f t="shared" si="61"/>
        <v>1620000</v>
      </c>
      <c r="DS342" s="143">
        <f t="shared" si="61"/>
        <v>1620000</v>
      </c>
      <c r="DT342" s="143">
        <f t="shared" si="61"/>
        <v>1620000</v>
      </c>
      <c r="DU342" s="144">
        <f t="shared" si="61"/>
        <v>1620000</v>
      </c>
    </row>
    <row r="343" spans="1:125">
      <c r="D343" s="74" t="str">
        <f t="shared" si="31"/>
        <v>4221p</v>
      </c>
      <c r="E343" s="78" t="s">
        <v>258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104">
        <v>0</v>
      </c>
      <c r="CY343" s="105">
        <v>0</v>
      </c>
      <c r="CZ343" s="105">
        <v>0</v>
      </c>
      <c r="DA343" s="105">
        <v>0</v>
      </c>
      <c r="DB343" s="105">
        <v>0</v>
      </c>
      <c r="DC343" s="105">
        <v>0</v>
      </c>
      <c r="DD343" s="105">
        <v>0</v>
      </c>
      <c r="DE343" s="105">
        <v>0</v>
      </c>
      <c r="DF343" s="105">
        <v>0</v>
      </c>
      <c r="DG343" s="105">
        <v>0</v>
      </c>
      <c r="DH343" s="105">
        <v>0</v>
      </c>
      <c r="DI343" s="106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</row>
    <row r="344" spans="1:125">
      <c r="D344" s="74" t="str">
        <f t="shared" si="31"/>
        <v>4222p</v>
      </c>
      <c r="E344" s="78" t="s">
        <v>260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104">
        <v>606785.68544768298</v>
      </c>
      <c r="CY344" s="105">
        <v>606785.68544768298</v>
      </c>
      <c r="CZ344" s="105">
        <v>606785.68544768298</v>
      </c>
      <c r="DA344" s="105">
        <v>606785.68544768298</v>
      </c>
      <c r="DB344" s="105">
        <v>606785.68544768298</v>
      </c>
      <c r="DC344" s="105">
        <v>606785.68544768298</v>
      </c>
      <c r="DD344" s="105">
        <v>606785.68544768298</v>
      </c>
      <c r="DE344" s="105">
        <v>606785.68544768298</v>
      </c>
      <c r="DF344" s="105">
        <v>606785.68544768298</v>
      </c>
      <c r="DG344" s="105">
        <v>606785.68544768298</v>
      </c>
      <c r="DH344" s="105">
        <v>606785.68544768298</v>
      </c>
      <c r="DI344" s="106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</row>
    <row r="345" spans="1:125">
      <c r="D345" s="74" t="str">
        <f t="shared" si="31"/>
        <v>4223p</v>
      </c>
      <c r="E345" s="78" t="s">
        <v>262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104">
        <v>0</v>
      </c>
      <c r="CY345" s="105">
        <v>0</v>
      </c>
      <c r="CZ345" s="105">
        <v>0</v>
      </c>
      <c r="DA345" s="105">
        <v>0</v>
      </c>
      <c r="DB345" s="105">
        <v>0</v>
      </c>
      <c r="DC345" s="105">
        <v>0</v>
      </c>
      <c r="DD345" s="105">
        <v>0</v>
      </c>
      <c r="DE345" s="105">
        <v>0</v>
      </c>
      <c r="DF345" s="105">
        <v>0</v>
      </c>
      <c r="DG345" s="105">
        <v>0</v>
      </c>
      <c r="DH345" s="105">
        <v>0</v>
      </c>
      <c r="DI345" s="106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</row>
    <row r="346" spans="1:125">
      <c r="D346" s="74" t="str">
        <f t="shared" si="31"/>
        <v>4224p</v>
      </c>
      <c r="E346" s="78" t="s">
        <v>264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104">
        <v>831391.31455231691</v>
      </c>
      <c r="CY346" s="105">
        <v>831391.31455231691</v>
      </c>
      <c r="CZ346" s="105">
        <v>831391.31455231691</v>
      </c>
      <c r="DA346" s="105">
        <v>831391.31455231691</v>
      </c>
      <c r="DB346" s="105">
        <v>831391.31455231691</v>
      </c>
      <c r="DC346" s="105">
        <v>831391.31455231691</v>
      </c>
      <c r="DD346" s="105">
        <v>831391.31455231691</v>
      </c>
      <c r="DE346" s="105">
        <v>831391.31455231691</v>
      </c>
      <c r="DF346" s="105">
        <v>831391.31455231691</v>
      </c>
      <c r="DG346" s="105">
        <v>831391.31455231691</v>
      </c>
      <c r="DH346" s="105">
        <v>831391.31455231691</v>
      </c>
      <c r="DI346" s="106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</row>
    <row r="347" spans="1:125">
      <c r="D347" s="74" t="str">
        <f t="shared" si="31"/>
        <v>4225p</v>
      </c>
      <c r="E347" s="78" t="s">
        <v>236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104">
        <v>0</v>
      </c>
      <c r="CY347" s="105">
        <v>0</v>
      </c>
      <c r="CZ347" s="105">
        <v>0</v>
      </c>
      <c r="DA347" s="105">
        <v>0</v>
      </c>
      <c r="DB347" s="105">
        <v>0</v>
      </c>
      <c r="DC347" s="105">
        <v>0</v>
      </c>
      <c r="DD347" s="105">
        <v>0</v>
      </c>
      <c r="DE347" s="105">
        <v>0</v>
      </c>
      <c r="DF347" s="105">
        <v>0</v>
      </c>
      <c r="DG347" s="105">
        <v>0</v>
      </c>
      <c r="DH347" s="105">
        <v>0</v>
      </c>
      <c r="DI347" s="106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</row>
    <row r="348" spans="1:125" s="9" customFormat="1" ht="30">
      <c r="A348" s="140"/>
      <c r="B348" s="140"/>
      <c r="C348" s="140">
        <v>423</v>
      </c>
      <c r="D348" s="140" t="str">
        <f t="shared" si="31"/>
        <v>423p</v>
      </c>
      <c r="E348" s="141" t="s">
        <v>267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62">+SUM(CL349:CL355)</f>
        <v>33408639.758333333</v>
      </c>
      <c r="CM348" s="143">
        <f t="shared" si="62"/>
        <v>33408639.758333333</v>
      </c>
      <c r="CN348" s="143">
        <f t="shared" si="62"/>
        <v>33408639.758333333</v>
      </c>
      <c r="CO348" s="143">
        <f t="shared" si="62"/>
        <v>33408639.758333333</v>
      </c>
      <c r="CP348" s="143">
        <f t="shared" si="62"/>
        <v>33408639.758333333</v>
      </c>
      <c r="CQ348" s="143">
        <f t="shared" si="62"/>
        <v>33408639.758333333</v>
      </c>
      <c r="CR348" s="143">
        <f t="shared" si="62"/>
        <v>33408639.758333333</v>
      </c>
      <c r="CS348" s="143">
        <f t="shared" si="62"/>
        <v>33408639.758333333</v>
      </c>
      <c r="CT348" s="143">
        <f t="shared" si="62"/>
        <v>33408639.758333333</v>
      </c>
      <c r="CU348" s="143">
        <f t="shared" si="62"/>
        <v>33408639.758333333</v>
      </c>
      <c r="CV348" s="143">
        <f t="shared" si="62"/>
        <v>33408639.758333333</v>
      </c>
      <c r="CW348" s="144">
        <f t="shared" si="62"/>
        <v>33408639.758333333</v>
      </c>
      <c r="CX348" s="142">
        <f t="shared" si="62"/>
        <v>33110022.91416667</v>
      </c>
      <c r="CY348" s="143">
        <f t="shared" ref="CY348:DI348" si="63">+SUM(CY349:CY355)</f>
        <v>33110022.91416667</v>
      </c>
      <c r="CZ348" s="143">
        <f t="shared" si="63"/>
        <v>33110022.91416667</v>
      </c>
      <c r="DA348" s="143">
        <f t="shared" si="63"/>
        <v>33110022.91416667</v>
      </c>
      <c r="DB348" s="143">
        <f t="shared" si="63"/>
        <v>33110022.91416667</v>
      </c>
      <c r="DC348" s="143">
        <f t="shared" si="63"/>
        <v>33110022.91416667</v>
      </c>
      <c r="DD348" s="143">
        <f t="shared" si="63"/>
        <v>33110022.91416667</v>
      </c>
      <c r="DE348" s="143">
        <f t="shared" si="63"/>
        <v>33110022.91416667</v>
      </c>
      <c r="DF348" s="143">
        <f t="shared" si="63"/>
        <v>33110022.91416667</v>
      </c>
      <c r="DG348" s="143">
        <f t="shared" si="63"/>
        <v>33110022.91416667</v>
      </c>
      <c r="DH348" s="143">
        <f t="shared" si="63"/>
        <v>33110022.91416667</v>
      </c>
      <c r="DI348" s="144">
        <f t="shared" si="63"/>
        <v>33110022.91416667</v>
      </c>
      <c r="DJ348" s="142">
        <f>+SUM(DJ349:DJ355)</f>
        <v>33537908.333333332</v>
      </c>
      <c r="DK348" s="143">
        <f t="shared" ref="DK348:DU348" si="64">+SUM(DK349:DK355)</f>
        <v>33537908.333333332</v>
      </c>
      <c r="DL348" s="143">
        <f t="shared" si="64"/>
        <v>33537908.333333332</v>
      </c>
      <c r="DM348" s="143">
        <f t="shared" si="64"/>
        <v>33537908.333333332</v>
      </c>
      <c r="DN348" s="143">
        <f t="shared" si="64"/>
        <v>33537908.333333332</v>
      </c>
      <c r="DO348" s="143">
        <f t="shared" si="64"/>
        <v>33537908.333333332</v>
      </c>
      <c r="DP348" s="143">
        <f t="shared" si="64"/>
        <v>33537908.333333332</v>
      </c>
      <c r="DQ348" s="143">
        <f t="shared" si="64"/>
        <v>33537908.333333332</v>
      </c>
      <c r="DR348" s="143">
        <f t="shared" si="64"/>
        <v>33537908.333333332</v>
      </c>
      <c r="DS348" s="143">
        <f t="shared" si="64"/>
        <v>33537908.333333332</v>
      </c>
      <c r="DT348" s="143">
        <f t="shared" si="64"/>
        <v>33537908.333333332</v>
      </c>
      <c r="DU348" s="144">
        <f t="shared" si="64"/>
        <v>33537908.333333332</v>
      </c>
    </row>
    <row r="349" spans="1:125">
      <c r="D349" s="74" t="str">
        <f t="shared" si="31"/>
        <v>4231p</v>
      </c>
      <c r="E349" s="78" t="s">
        <v>269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104">
        <v>18679724.210000001</v>
      </c>
      <c r="CY349" s="105">
        <v>18679724.210000001</v>
      </c>
      <c r="CZ349" s="105">
        <v>18679724.210000001</v>
      </c>
      <c r="DA349" s="105">
        <v>18679724.210000001</v>
      </c>
      <c r="DB349" s="105">
        <v>18679724.210000001</v>
      </c>
      <c r="DC349" s="105">
        <v>18679724.210000001</v>
      </c>
      <c r="DD349" s="105">
        <v>18679724.210000001</v>
      </c>
      <c r="DE349" s="105">
        <v>18679724.210000001</v>
      </c>
      <c r="DF349" s="105">
        <v>18679724.210000001</v>
      </c>
      <c r="DG349" s="105">
        <v>18679724.210000001</v>
      </c>
      <c r="DH349" s="105">
        <v>18679724.210000001</v>
      </c>
      <c r="DI349" s="106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</row>
    <row r="350" spans="1:125">
      <c r="D350" s="74" t="str">
        <f t="shared" si="31"/>
        <v>4232p</v>
      </c>
      <c r="E350" s="78" t="s">
        <v>271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104">
        <v>6037116.8783333339</v>
      </c>
      <c r="CY350" s="105">
        <v>6037116.8783333339</v>
      </c>
      <c r="CZ350" s="105">
        <v>6037116.8783333339</v>
      </c>
      <c r="DA350" s="105">
        <v>6037116.8783333339</v>
      </c>
      <c r="DB350" s="105">
        <v>6037116.8783333339</v>
      </c>
      <c r="DC350" s="105">
        <v>6037116.8783333339</v>
      </c>
      <c r="DD350" s="105">
        <v>6037116.8783333339</v>
      </c>
      <c r="DE350" s="105">
        <v>6037116.8783333339</v>
      </c>
      <c r="DF350" s="105">
        <v>6037116.8783333339</v>
      </c>
      <c r="DG350" s="105">
        <v>6037116.8783333339</v>
      </c>
      <c r="DH350" s="105">
        <v>6037116.8783333339</v>
      </c>
      <c r="DI350" s="106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</row>
    <row r="351" spans="1:125">
      <c r="D351" s="74" t="str">
        <f t="shared" si="31"/>
        <v>4233p</v>
      </c>
      <c r="E351" s="78" t="s">
        <v>273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104">
        <v>6561091.7974999994</v>
      </c>
      <c r="CY351" s="105">
        <v>6561091.7974999994</v>
      </c>
      <c r="CZ351" s="105">
        <v>6561091.7974999994</v>
      </c>
      <c r="DA351" s="105">
        <v>6561091.7974999994</v>
      </c>
      <c r="DB351" s="105">
        <v>6561091.7974999994</v>
      </c>
      <c r="DC351" s="105">
        <v>6561091.7974999994</v>
      </c>
      <c r="DD351" s="105">
        <v>6561091.7974999994</v>
      </c>
      <c r="DE351" s="105">
        <v>6561091.7974999994</v>
      </c>
      <c r="DF351" s="105">
        <v>6561091.7974999994</v>
      </c>
      <c r="DG351" s="105">
        <v>6561091.7974999994</v>
      </c>
      <c r="DH351" s="105">
        <v>6561091.7974999994</v>
      </c>
      <c r="DI351" s="106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</row>
    <row r="352" spans="1:125">
      <c r="D352" s="74" t="str">
        <f t="shared" ref="D352:D409" si="65">+CONCATENATE(D137,"p")</f>
        <v>4234p</v>
      </c>
      <c r="E352" s="78" t="s">
        <v>69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104">
        <v>828921.01083333336</v>
      </c>
      <c r="CY352" s="105">
        <v>828921.01083333336</v>
      </c>
      <c r="CZ352" s="105">
        <v>828921.01083333336</v>
      </c>
      <c r="DA352" s="105">
        <v>828921.01083333336</v>
      </c>
      <c r="DB352" s="105">
        <v>828921.01083333336</v>
      </c>
      <c r="DC352" s="105">
        <v>828921.01083333336</v>
      </c>
      <c r="DD352" s="105">
        <v>828921.01083333336</v>
      </c>
      <c r="DE352" s="105">
        <v>828921.01083333336</v>
      </c>
      <c r="DF352" s="105">
        <v>828921.01083333336</v>
      </c>
      <c r="DG352" s="105">
        <v>828921.01083333336</v>
      </c>
      <c r="DH352" s="105">
        <v>828921.01083333336</v>
      </c>
      <c r="DI352" s="106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</row>
    <row r="353" spans="1:125">
      <c r="D353" s="74" t="str">
        <f t="shared" si="65"/>
        <v>4235p</v>
      </c>
      <c r="E353" s="78" t="s">
        <v>276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104">
        <v>213409.87</v>
      </c>
      <c r="CY353" s="105">
        <v>213409.87</v>
      </c>
      <c r="CZ353" s="105">
        <v>213409.87</v>
      </c>
      <c r="DA353" s="105">
        <v>213409.87</v>
      </c>
      <c r="DB353" s="105">
        <v>213409.87</v>
      </c>
      <c r="DC353" s="105">
        <v>213409.87</v>
      </c>
      <c r="DD353" s="105">
        <v>213409.87</v>
      </c>
      <c r="DE353" s="105">
        <v>213409.87</v>
      </c>
      <c r="DF353" s="105">
        <v>213409.87</v>
      </c>
      <c r="DG353" s="105">
        <v>213409.87</v>
      </c>
      <c r="DH353" s="105">
        <v>213409.87</v>
      </c>
      <c r="DI353" s="106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</row>
    <row r="354" spans="1:125">
      <c r="D354" s="74" t="str">
        <f t="shared" si="65"/>
        <v>4236p</v>
      </c>
      <c r="E354" s="78" t="s">
        <v>278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104">
        <v>789759.14749999996</v>
      </c>
      <c r="CY354" s="105">
        <v>789759.14749999996</v>
      </c>
      <c r="CZ354" s="105">
        <v>789759.14749999996</v>
      </c>
      <c r="DA354" s="105">
        <v>789759.14749999996</v>
      </c>
      <c r="DB354" s="105">
        <v>789759.14749999996</v>
      </c>
      <c r="DC354" s="105">
        <v>789759.14749999996</v>
      </c>
      <c r="DD354" s="105">
        <v>789759.14749999996</v>
      </c>
      <c r="DE354" s="105">
        <v>789759.14749999996</v>
      </c>
      <c r="DF354" s="105">
        <v>789759.14749999996</v>
      </c>
      <c r="DG354" s="105">
        <v>789759.14749999996</v>
      </c>
      <c r="DH354" s="105">
        <v>789759.14749999996</v>
      </c>
      <c r="DI354" s="106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</row>
    <row r="355" spans="1:125">
      <c r="D355" s="74" t="str">
        <f t="shared" si="65"/>
        <v>4237p</v>
      </c>
      <c r="E355" s="78" t="s">
        <v>280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104">
        <v>0</v>
      </c>
      <c r="CY355" s="105">
        <v>0</v>
      </c>
      <c r="CZ355" s="105">
        <v>0</v>
      </c>
      <c r="DA355" s="105">
        <v>0</v>
      </c>
      <c r="DB355" s="105">
        <v>0</v>
      </c>
      <c r="DC355" s="105">
        <v>0</v>
      </c>
      <c r="DD355" s="105">
        <v>0</v>
      </c>
      <c r="DE355" s="105">
        <v>0</v>
      </c>
      <c r="DF355" s="105">
        <v>0</v>
      </c>
      <c r="DG355" s="105">
        <v>0</v>
      </c>
      <c r="DH355" s="105">
        <v>0</v>
      </c>
      <c r="DI355" s="106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</row>
    <row r="356" spans="1:125" s="9" customFormat="1">
      <c r="A356" s="140"/>
      <c r="B356" s="140"/>
      <c r="C356" s="140">
        <v>424</v>
      </c>
      <c r="D356" s="140" t="str">
        <f t="shared" si="65"/>
        <v>424p</v>
      </c>
      <c r="E356" s="141" t="s">
        <v>282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66">+CL357</f>
        <v>1133333.3333333333</v>
      </c>
      <c r="CM356" s="143">
        <f t="shared" si="66"/>
        <v>1133333.3333333333</v>
      </c>
      <c r="CN356" s="143">
        <f t="shared" si="66"/>
        <v>1133333.3333333333</v>
      </c>
      <c r="CO356" s="143">
        <f t="shared" si="66"/>
        <v>1133333.3333333333</v>
      </c>
      <c r="CP356" s="143">
        <f t="shared" si="66"/>
        <v>1133333.3333333333</v>
      </c>
      <c r="CQ356" s="143">
        <f t="shared" si="66"/>
        <v>1133333.3333333333</v>
      </c>
      <c r="CR356" s="143">
        <f t="shared" si="66"/>
        <v>1133333.3333333333</v>
      </c>
      <c r="CS356" s="143">
        <f t="shared" si="66"/>
        <v>1133333.3333333333</v>
      </c>
      <c r="CT356" s="143">
        <f t="shared" si="66"/>
        <v>1133333.3333333333</v>
      </c>
      <c r="CU356" s="143">
        <f t="shared" si="66"/>
        <v>1133333.3333333333</v>
      </c>
      <c r="CV356" s="143">
        <f t="shared" si="66"/>
        <v>1133333.3333333333</v>
      </c>
      <c r="CW356" s="144">
        <f t="shared" si="66"/>
        <v>1133333.3333333333</v>
      </c>
      <c r="CX356" s="142">
        <f t="shared" si="66"/>
        <v>1208333.3333333333</v>
      </c>
      <c r="CY356" s="143">
        <f t="shared" ref="CY356:DI356" si="67">+CY357</f>
        <v>1208333.3333333333</v>
      </c>
      <c r="CZ356" s="143">
        <f t="shared" si="67"/>
        <v>1208333.3333333333</v>
      </c>
      <c r="DA356" s="143">
        <f t="shared" si="67"/>
        <v>1208333.3333333333</v>
      </c>
      <c r="DB356" s="143">
        <f t="shared" si="67"/>
        <v>1208333.3333333333</v>
      </c>
      <c r="DC356" s="143">
        <f t="shared" si="67"/>
        <v>1208333.3333333333</v>
      </c>
      <c r="DD356" s="143">
        <f t="shared" si="67"/>
        <v>1208333.3333333333</v>
      </c>
      <c r="DE356" s="143">
        <f t="shared" si="67"/>
        <v>1208333.3333333333</v>
      </c>
      <c r="DF356" s="143">
        <f t="shared" si="67"/>
        <v>1208333.3333333333</v>
      </c>
      <c r="DG356" s="143">
        <f t="shared" si="67"/>
        <v>1208333.3333333333</v>
      </c>
      <c r="DH356" s="143">
        <f t="shared" si="67"/>
        <v>1208333.3333333333</v>
      </c>
      <c r="DI356" s="144">
        <f t="shared" si="67"/>
        <v>1208333.3333333333</v>
      </c>
      <c r="DJ356" s="142">
        <f>+DJ357</f>
        <v>1250000</v>
      </c>
      <c r="DK356" s="143">
        <f t="shared" ref="DK356:DU356" si="68">+DK357</f>
        <v>1250000</v>
      </c>
      <c r="DL356" s="143">
        <f t="shared" si="68"/>
        <v>1250000</v>
      </c>
      <c r="DM356" s="143">
        <f t="shared" si="68"/>
        <v>1250000</v>
      </c>
      <c r="DN356" s="143">
        <f t="shared" si="68"/>
        <v>1250000</v>
      </c>
      <c r="DO356" s="143">
        <f t="shared" si="68"/>
        <v>1250000</v>
      </c>
      <c r="DP356" s="143">
        <f t="shared" si="68"/>
        <v>1250000</v>
      </c>
      <c r="DQ356" s="143">
        <f t="shared" si="68"/>
        <v>1250000</v>
      </c>
      <c r="DR356" s="143">
        <f t="shared" si="68"/>
        <v>1250000</v>
      </c>
      <c r="DS356" s="143">
        <f t="shared" si="68"/>
        <v>1250000</v>
      </c>
      <c r="DT356" s="143">
        <f t="shared" si="68"/>
        <v>1250000</v>
      </c>
      <c r="DU356" s="144">
        <f t="shared" si="68"/>
        <v>1250000</v>
      </c>
    </row>
    <row r="357" spans="1:125">
      <c r="D357" s="74" t="str">
        <f t="shared" si="65"/>
        <v>4241p</v>
      </c>
      <c r="E357" s="78" t="s">
        <v>284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104">
        <v>1208333.3333333333</v>
      </c>
      <c r="CY357" s="105">
        <v>1208333.3333333333</v>
      </c>
      <c r="CZ357" s="105">
        <v>1208333.3333333333</v>
      </c>
      <c r="DA357" s="105">
        <v>1208333.3333333333</v>
      </c>
      <c r="DB357" s="105">
        <v>1208333.3333333333</v>
      </c>
      <c r="DC357" s="105">
        <v>1208333.3333333333</v>
      </c>
      <c r="DD357" s="105">
        <v>1208333.3333333333</v>
      </c>
      <c r="DE357" s="105">
        <v>1208333.3333333333</v>
      </c>
      <c r="DF357" s="105">
        <v>1208333.3333333333</v>
      </c>
      <c r="DG357" s="105">
        <v>1208333.3333333333</v>
      </c>
      <c r="DH357" s="105">
        <v>1208333.3333333333</v>
      </c>
      <c r="DI357" s="106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</row>
    <row r="358" spans="1:125" s="9" customFormat="1">
      <c r="A358" s="140"/>
      <c r="B358" s="140"/>
      <c r="C358" s="140">
        <v>425</v>
      </c>
      <c r="D358" s="140" t="str">
        <f t="shared" si="65"/>
        <v>425p</v>
      </c>
      <c r="E358" s="141" t="s">
        <v>286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69">+SUM(CL359:CL361)</f>
        <v>583333.33333333326</v>
      </c>
      <c r="CM358" s="143">
        <f t="shared" si="69"/>
        <v>583333.33333333326</v>
      </c>
      <c r="CN358" s="143">
        <f t="shared" si="69"/>
        <v>583333.33333333326</v>
      </c>
      <c r="CO358" s="143">
        <f t="shared" si="69"/>
        <v>583333.33333333326</v>
      </c>
      <c r="CP358" s="143">
        <f t="shared" si="69"/>
        <v>583333.33333333326</v>
      </c>
      <c r="CQ358" s="143">
        <f t="shared" si="69"/>
        <v>583333.33333333326</v>
      </c>
      <c r="CR358" s="143">
        <f t="shared" si="69"/>
        <v>583333.33333333326</v>
      </c>
      <c r="CS358" s="143">
        <f t="shared" si="69"/>
        <v>583333.33333333326</v>
      </c>
      <c r="CT358" s="143">
        <f t="shared" si="69"/>
        <v>583333.33333333326</v>
      </c>
      <c r="CU358" s="143">
        <f t="shared" si="69"/>
        <v>583333.33333333326</v>
      </c>
      <c r="CV358" s="143">
        <f t="shared" si="69"/>
        <v>583333.33333333326</v>
      </c>
      <c r="CW358" s="144">
        <f t="shared" si="69"/>
        <v>583333.33333333326</v>
      </c>
      <c r="CX358" s="142">
        <f t="shared" si="69"/>
        <v>583333.33333333326</v>
      </c>
      <c r="CY358" s="143">
        <f t="shared" ref="CY358:DI358" si="70">+SUM(CY359:CY361)</f>
        <v>583333.33333333326</v>
      </c>
      <c r="CZ358" s="143">
        <f t="shared" si="70"/>
        <v>583333.33333333326</v>
      </c>
      <c r="DA358" s="143">
        <f t="shared" si="70"/>
        <v>583333.33333333326</v>
      </c>
      <c r="DB358" s="143">
        <f t="shared" si="70"/>
        <v>583333.33333333326</v>
      </c>
      <c r="DC358" s="143">
        <f t="shared" si="70"/>
        <v>583333.33333333326</v>
      </c>
      <c r="DD358" s="143">
        <f t="shared" si="70"/>
        <v>583333.33333333326</v>
      </c>
      <c r="DE358" s="143">
        <f t="shared" si="70"/>
        <v>583333.33333333326</v>
      </c>
      <c r="DF358" s="143">
        <f t="shared" si="70"/>
        <v>583333.33333333326</v>
      </c>
      <c r="DG358" s="143">
        <f t="shared" si="70"/>
        <v>583333.33333333326</v>
      </c>
      <c r="DH358" s="143">
        <f t="shared" si="70"/>
        <v>583333.33333333326</v>
      </c>
      <c r="DI358" s="144">
        <f t="shared" si="70"/>
        <v>583333.33333333326</v>
      </c>
      <c r="DJ358" s="142">
        <f>+SUM(DJ359:DJ361)</f>
        <v>618333.33333333326</v>
      </c>
      <c r="DK358" s="143">
        <f t="shared" ref="DK358:DU358" si="71">+SUM(DK359:DK361)</f>
        <v>618333.33333333326</v>
      </c>
      <c r="DL358" s="143">
        <f t="shared" si="71"/>
        <v>618333.33333333326</v>
      </c>
      <c r="DM358" s="143">
        <f t="shared" si="71"/>
        <v>618333.33333333326</v>
      </c>
      <c r="DN358" s="143">
        <f t="shared" si="71"/>
        <v>618333.33333333326</v>
      </c>
      <c r="DO358" s="143">
        <f t="shared" si="71"/>
        <v>618333.33333333326</v>
      </c>
      <c r="DP358" s="143">
        <f t="shared" si="71"/>
        <v>618333.33333333326</v>
      </c>
      <c r="DQ358" s="143">
        <f t="shared" si="71"/>
        <v>618333.33333333326</v>
      </c>
      <c r="DR358" s="143">
        <f t="shared" si="71"/>
        <v>618333.33333333326</v>
      </c>
      <c r="DS358" s="143">
        <f t="shared" si="71"/>
        <v>618333.33333333326</v>
      </c>
      <c r="DT358" s="143">
        <f t="shared" si="71"/>
        <v>618333.33333333326</v>
      </c>
      <c r="DU358" s="144">
        <f t="shared" si="71"/>
        <v>618333.33333333326</v>
      </c>
    </row>
    <row r="359" spans="1:125">
      <c r="D359" s="74" t="str">
        <f t="shared" si="65"/>
        <v>4251p</v>
      </c>
      <c r="E359" s="78" t="s">
        <v>288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104">
        <v>108333.33333333333</v>
      </c>
      <c r="CY359" s="105">
        <v>108333.33333333333</v>
      </c>
      <c r="CZ359" s="105">
        <v>108333.33333333333</v>
      </c>
      <c r="DA359" s="105">
        <v>108333.33333333333</v>
      </c>
      <c r="DB359" s="105">
        <v>108333.33333333333</v>
      </c>
      <c r="DC359" s="105">
        <v>108333.33333333333</v>
      </c>
      <c r="DD359" s="105">
        <v>108333.33333333333</v>
      </c>
      <c r="DE359" s="105">
        <v>108333.33333333333</v>
      </c>
      <c r="DF359" s="105">
        <v>108333.33333333333</v>
      </c>
      <c r="DG359" s="105">
        <v>108333.33333333333</v>
      </c>
      <c r="DH359" s="105">
        <v>108333.33333333333</v>
      </c>
      <c r="DI359" s="106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</row>
    <row r="360" spans="1:125">
      <c r="D360" s="74" t="str">
        <f t="shared" si="65"/>
        <v>4252p</v>
      </c>
      <c r="E360" s="78" t="s">
        <v>290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104">
        <v>193750</v>
      </c>
      <c r="CY360" s="105">
        <v>193750</v>
      </c>
      <c r="CZ360" s="105">
        <v>193750</v>
      </c>
      <c r="DA360" s="105">
        <v>193750</v>
      </c>
      <c r="DB360" s="105">
        <v>193750</v>
      </c>
      <c r="DC360" s="105">
        <v>193750</v>
      </c>
      <c r="DD360" s="105">
        <v>193750</v>
      </c>
      <c r="DE360" s="105">
        <v>193750</v>
      </c>
      <c r="DF360" s="105">
        <v>193750</v>
      </c>
      <c r="DG360" s="105">
        <v>193750</v>
      </c>
      <c r="DH360" s="105">
        <v>193750</v>
      </c>
      <c r="DI360" s="106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</row>
    <row r="361" spans="1:125">
      <c r="D361" s="74" t="str">
        <f t="shared" si="65"/>
        <v>4253p</v>
      </c>
      <c r="E361" s="78" t="s">
        <v>292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104">
        <v>281250</v>
      </c>
      <c r="CY361" s="105">
        <v>281250</v>
      </c>
      <c r="CZ361" s="105">
        <v>281250</v>
      </c>
      <c r="DA361" s="105">
        <v>281250</v>
      </c>
      <c r="DB361" s="105">
        <v>281250</v>
      </c>
      <c r="DC361" s="105">
        <v>281250</v>
      </c>
      <c r="DD361" s="105">
        <v>281250</v>
      </c>
      <c r="DE361" s="105">
        <v>281250</v>
      </c>
      <c r="DF361" s="105">
        <v>281250</v>
      </c>
      <c r="DG361" s="105">
        <v>281250</v>
      </c>
      <c r="DH361" s="105">
        <v>281250</v>
      </c>
      <c r="DI361" s="106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</row>
    <row r="362" spans="1:125" s="9" customFormat="1" ht="30">
      <c r="A362" s="140" t="s">
        <v>100</v>
      </c>
      <c r="B362" s="140">
        <v>43</v>
      </c>
      <c r="C362" s="140"/>
      <c r="D362" s="140" t="str">
        <f t="shared" si="65"/>
        <v>43p</v>
      </c>
      <c r="E362" s="141" t="s">
        <v>294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72">+CL363+CL373</f>
        <v>7656724.8525</v>
      </c>
      <c r="CM362" s="143">
        <f t="shared" si="72"/>
        <v>7656724.8525</v>
      </c>
      <c r="CN362" s="143">
        <f t="shared" si="72"/>
        <v>7656724.8525</v>
      </c>
      <c r="CO362" s="143">
        <f t="shared" si="72"/>
        <v>7656724.8525</v>
      </c>
      <c r="CP362" s="143">
        <f t="shared" si="72"/>
        <v>7656724.8525</v>
      </c>
      <c r="CQ362" s="143">
        <f t="shared" si="72"/>
        <v>7656724.8525</v>
      </c>
      <c r="CR362" s="143">
        <f t="shared" si="72"/>
        <v>7656724.8525</v>
      </c>
      <c r="CS362" s="143">
        <f t="shared" si="72"/>
        <v>7656724.8525</v>
      </c>
      <c r="CT362" s="143">
        <f t="shared" si="72"/>
        <v>7656724.8525</v>
      </c>
      <c r="CU362" s="143">
        <f t="shared" si="72"/>
        <v>7656724.8525</v>
      </c>
      <c r="CV362" s="143">
        <f t="shared" si="72"/>
        <v>7656724.8525</v>
      </c>
      <c r="CW362" s="144">
        <f t="shared" si="72"/>
        <v>7656724.8525</v>
      </c>
      <c r="CX362" s="142">
        <f t="shared" si="72"/>
        <v>8288399.6951821186</v>
      </c>
      <c r="CY362" s="143">
        <f t="shared" ref="CY362:DH362" si="73">+CY363+CY373</f>
        <v>8288399.6951821186</v>
      </c>
      <c r="CZ362" s="143">
        <f t="shared" si="73"/>
        <v>8288399.6951821186</v>
      </c>
      <c r="DA362" s="143">
        <f t="shared" si="73"/>
        <v>8288399.6951821186</v>
      </c>
      <c r="DB362" s="143">
        <f t="shared" si="73"/>
        <v>8288399.6951821186</v>
      </c>
      <c r="DC362" s="143">
        <f t="shared" si="73"/>
        <v>8288399.6951821186</v>
      </c>
      <c r="DD362" s="143">
        <f t="shared" si="73"/>
        <v>8288399.6951821186</v>
      </c>
      <c r="DE362" s="143">
        <f t="shared" si="73"/>
        <v>8288399.6951821186</v>
      </c>
      <c r="DF362" s="143">
        <f t="shared" si="73"/>
        <v>8288399.6951821186</v>
      </c>
      <c r="DG362" s="143">
        <f t="shared" si="73"/>
        <v>8288399.6951821186</v>
      </c>
      <c r="DH362" s="143">
        <f t="shared" si="73"/>
        <v>8288399.6951821186</v>
      </c>
      <c r="DI362" s="144">
        <f>+DI363+DI373</f>
        <v>8287650.975182116</v>
      </c>
      <c r="DJ362" s="142">
        <f>+DJ363+DJ373</f>
        <v>10691224.718333334</v>
      </c>
      <c r="DK362" s="143">
        <f t="shared" ref="DK362:DU362" si="74">+DK363+DK373</f>
        <v>10691224.718333334</v>
      </c>
      <c r="DL362" s="143">
        <f t="shared" si="74"/>
        <v>10691224.718333334</v>
      </c>
      <c r="DM362" s="143">
        <f t="shared" si="74"/>
        <v>10691224.718333334</v>
      </c>
      <c r="DN362" s="143">
        <f t="shared" si="74"/>
        <v>10691224.718333334</v>
      </c>
      <c r="DO362" s="143">
        <f t="shared" si="74"/>
        <v>10691224.718333334</v>
      </c>
      <c r="DP362" s="143">
        <f t="shared" si="74"/>
        <v>10691224.718333334</v>
      </c>
      <c r="DQ362" s="143">
        <f t="shared" si="74"/>
        <v>10691224.718333334</v>
      </c>
      <c r="DR362" s="143">
        <f t="shared" si="74"/>
        <v>10691224.718333334</v>
      </c>
      <c r="DS362" s="143">
        <f t="shared" si="74"/>
        <v>10691224.718333334</v>
      </c>
      <c r="DT362" s="143">
        <f t="shared" si="74"/>
        <v>10691224.718333334</v>
      </c>
      <c r="DU362" s="144">
        <f t="shared" si="74"/>
        <v>10691224.718333334</v>
      </c>
    </row>
    <row r="363" spans="1:125" s="9" customFormat="1" ht="30">
      <c r="A363" s="140" t="s">
        <v>100</v>
      </c>
      <c r="B363" s="140" t="s">
        <v>100</v>
      </c>
      <c r="C363" s="140">
        <v>431</v>
      </c>
      <c r="D363" s="140" t="str">
        <f t="shared" si="65"/>
        <v>431p</v>
      </c>
      <c r="E363" s="141" t="s">
        <v>294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75">+SUM(CL364:CL372)</f>
        <v>7635891.519166667</v>
      </c>
      <c r="CM363" s="143">
        <f t="shared" si="75"/>
        <v>7635891.519166667</v>
      </c>
      <c r="CN363" s="143">
        <f t="shared" si="75"/>
        <v>7635891.519166667</v>
      </c>
      <c r="CO363" s="143">
        <f t="shared" si="75"/>
        <v>7635891.519166667</v>
      </c>
      <c r="CP363" s="143">
        <f t="shared" si="75"/>
        <v>7635891.519166667</v>
      </c>
      <c r="CQ363" s="143">
        <f t="shared" si="75"/>
        <v>7635891.519166667</v>
      </c>
      <c r="CR363" s="143">
        <f t="shared" si="75"/>
        <v>7635891.519166667</v>
      </c>
      <c r="CS363" s="143">
        <f t="shared" si="75"/>
        <v>7635891.519166667</v>
      </c>
      <c r="CT363" s="143">
        <f t="shared" si="75"/>
        <v>7635891.519166667</v>
      </c>
      <c r="CU363" s="143">
        <f t="shared" si="75"/>
        <v>7635891.519166667</v>
      </c>
      <c r="CV363" s="143">
        <f t="shared" si="75"/>
        <v>7635891.519166667</v>
      </c>
      <c r="CW363" s="144">
        <f t="shared" si="75"/>
        <v>7635891.519166667</v>
      </c>
      <c r="CX363" s="142">
        <f t="shared" si="75"/>
        <v>8102373.0414896114</v>
      </c>
      <c r="CY363" s="143">
        <f t="shared" ref="CY363:DI363" si="76">+SUM(CY364:CY372)</f>
        <v>8102373.0414896114</v>
      </c>
      <c r="CZ363" s="143">
        <f t="shared" si="76"/>
        <v>8102373.0414896114</v>
      </c>
      <c r="DA363" s="143">
        <f t="shared" si="76"/>
        <v>8102373.0414896114</v>
      </c>
      <c r="DB363" s="143">
        <f t="shared" si="76"/>
        <v>8102373.0414896114</v>
      </c>
      <c r="DC363" s="143">
        <f t="shared" si="76"/>
        <v>8102373.0414896114</v>
      </c>
      <c r="DD363" s="143">
        <f t="shared" si="76"/>
        <v>8102373.0414896114</v>
      </c>
      <c r="DE363" s="143">
        <f t="shared" si="76"/>
        <v>8102373.0414896114</v>
      </c>
      <c r="DF363" s="143">
        <f t="shared" si="76"/>
        <v>8102373.0414896114</v>
      </c>
      <c r="DG363" s="143">
        <f t="shared" si="76"/>
        <v>8102373.0414896114</v>
      </c>
      <c r="DH363" s="143">
        <f t="shared" si="76"/>
        <v>8102373.0414896114</v>
      </c>
      <c r="DI363" s="144">
        <f t="shared" si="76"/>
        <v>8101624.3214896088</v>
      </c>
      <c r="DJ363" s="142">
        <f>+SUM(DJ364:DJ372)</f>
        <v>10655599.718333334</v>
      </c>
      <c r="DK363" s="143">
        <f t="shared" ref="DK363:DU363" si="77">+SUM(DK364:DK372)</f>
        <v>10655599.718333334</v>
      </c>
      <c r="DL363" s="143">
        <f t="shared" si="77"/>
        <v>10655599.718333334</v>
      </c>
      <c r="DM363" s="143">
        <f t="shared" si="77"/>
        <v>10655599.718333334</v>
      </c>
      <c r="DN363" s="143">
        <f t="shared" si="77"/>
        <v>10655599.718333334</v>
      </c>
      <c r="DO363" s="143">
        <f t="shared" si="77"/>
        <v>10655599.718333334</v>
      </c>
      <c r="DP363" s="143">
        <f t="shared" si="77"/>
        <v>10655599.718333334</v>
      </c>
      <c r="DQ363" s="143">
        <f t="shared" si="77"/>
        <v>10655599.718333334</v>
      </c>
      <c r="DR363" s="143">
        <f t="shared" si="77"/>
        <v>10655599.718333334</v>
      </c>
      <c r="DS363" s="143">
        <f t="shared" si="77"/>
        <v>10655599.718333334</v>
      </c>
      <c r="DT363" s="143">
        <f t="shared" si="77"/>
        <v>10655599.718333334</v>
      </c>
      <c r="DU363" s="144">
        <f t="shared" si="77"/>
        <v>10655599.718333334</v>
      </c>
    </row>
    <row r="364" spans="1:125">
      <c r="D364" s="74" t="str">
        <f t="shared" si="65"/>
        <v>4311p</v>
      </c>
      <c r="E364" s="78" t="s">
        <v>296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104">
        <v>5084273.0662195422</v>
      </c>
      <c r="CY364" s="105">
        <v>5084273.0662195422</v>
      </c>
      <c r="CZ364" s="105">
        <v>5084273.0662195422</v>
      </c>
      <c r="DA364" s="105">
        <v>5084273.0662195422</v>
      </c>
      <c r="DB364" s="105">
        <v>5084273.0662195422</v>
      </c>
      <c r="DC364" s="105">
        <v>5084273.0662195422</v>
      </c>
      <c r="DD364" s="105">
        <v>5084273.0662195422</v>
      </c>
      <c r="DE364" s="105">
        <v>5084273.0662195422</v>
      </c>
      <c r="DF364" s="105">
        <v>5084273.0662195422</v>
      </c>
      <c r="DG364" s="105">
        <v>5084273.0662195422</v>
      </c>
      <c r="DH364" s="105">
        <v>5084273.0662195422</v>
      </c>
      <c r="DI364" s="106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</row>
    <row r="365" spans="1:125">
      <c r="D365" s="74" t="str">
        <f t="shared" si="65"/>
        <v>4312p</v>
      </c>
      <c r="E365" s="78" t="s">
        <v>298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104">
        <v>379802.90894799092</v>
      </c>
      <c r="CY365" s="105">
        <v>379802.90894799092</v>
      </c>
      <c r="CZ365" s="105">
        <v>379802.90894799092</v>
      </c>
      <c r="DA365" s="105">
        <v>379802.90894799092</v>
      </c>
      <c r="DB365" s="105">
        <v>379802.90894799092</v>
      </c>
      <c r="DC365" s="105">
        <v>379802.90894799092</v>
      </c>
      <c r="DD365" s="105">
        <v>379802.90894799092</v>
      </c>
      <c r="DE365" s="105">
        <v>379802.90894799092</v>
      </c>
      <c r="DF365" s="105">
        <v>379802.90894799092</v>
      </c>
      <c r="DG365" s="105">
        <v>379802.90894799092</v>
      </c>
      <c r="DH365" s="105">
        <v>379802.90894799092</v>
      </c>
      <c r="DI365" s="106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</row>
    <row r="366" spans="1:125">
      <c r="D366" s="74" t="str">
        <f t="shared" si="65"/>
        <v>4313p</v>
      </c>
      <c r="E366" s="78" t="s">
        <v>300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104">
        <v>271612.39996062481</v>
      </c>
      <c r="CY366" s="105">
        <v>271612.39996062481</v>
      </c>
      <c r="CZ366" s="105">
        <v>271612.39996062481</v>
      </c>
      <c r="DA366" s="105">
        <v>271612.39996062481</v>
      </c>
      <c r="DB366" s="105">
        <v>271612.39996062481</v>
      </c>
      <c r="DC366" s="105">
        <v>271612.39996062481</v>
      </c>
      <c r="DD366" s="105">
        <v>271612.39996062481</v>
      </c>
      <c r="DE366" s="105">
        <v>271612.39996062481</v>
      </c>
      <c r="DF366" s="105">
        <v>271612.39996062481</v>
      </c>
      <c r="DG366" s="105">
        <v>271612.39996062481</v>
      </c>
      <c r="DH366" s="105">
        <v>271612.39996062481</v>
      </c>
      <c r="DI366" s="106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</row>
    <row r="367" spans="1:125">
      <c r="D367" s="74" t="str">
        <f t="shared" si="65"/>
        <v>4314p</v>
      </c>
      <c r="E367" s="78" t="s">
        <v>302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104">
        <v>202904.1621001664</v>
      </c>
      <c r="CY367" s="105">
        <v>202904.1621001664</v>
      </c>
      <c r="CZ367" s="105">
        <v>202904.1621001664</v>
      </c>
      <c r="DA367" s="105">
        <v>202904.1621001664</v>
      </c>
      <c r="DB367" s="105">
        <v>202904.1621001664</v>
      </c>
      <c r="DC367" s="105">
        <v>202904.1621001664</v>
      </c>
      <c r="DD367" s="105">
        <v>202904.1621001664</v>
      </c>
      <c r="DE367" s="105">
        <v>202904.1621001664</v>
      </c>
      <c r="DF367" s="105">
        <v>202904.1621001664</v>
      </c>
      <c r="DG367" s="105">
        <v>202904.1621001664</v>
      </c>
      <c r="DH367" s="105">
        <v>202904.1621001664</v>
      </c>
      <c r="DI367" s="106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</row>
    <row r="368" spans="1:125" ht="30">
      <c r="D368" s="74" t="str">
        <f t="shared" si="65"/>
        <v>4315p</v>
      </c>
      <c r="E368" s="78" t="s">
        <v>304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104">
        <v>306527.95618361421</v>
      </c>
      <c r="CY368" s="105">
        <v>306527.95618361421</v>
      </c>
      <c r="CZ368" s="105">
        <v>306527.95618361421</v>
      </c>
      <c r="DA368" s="105">
        <v>306527.95618361421</v>
      </c>
      <c r="DB368" s="105">
        <v>306527.95618361421</v>
      </c>
      <c r="DC368" s="105">
        <v>306527.95618361421</v>
      </c>
      <c r="DD368" s="105">
        <v>306527.95618361421</v>
      </c>
      <c r="DE368" s="105">
        <v>306527.95618361421</v>
      </c>
      <c r="DF368" s="105">
        <v>306527.95618361421</v>
      </c>
      <c r="DG368" s="105">
        <v>306527.95618361421</v>
      </c>
      <c r="DH368" s="105">
        <v>306527.95618361421</v>
      </c>
      <c r="DI368" s="106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</row>
    <row r="369" spans="1:125">
      <c r="D369" s="74" t="str">
        <f t="shared" si="65"/>
        <v>4316p</v>
      </c>
      <c r="E369" s="78" t="s">
        <v>306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104">
        <v>95730.020462700966</v>
      </c>
      <c r="CY369" s="105">
        <v>95730.020462700966</v>
      </c>
      <c r="CZ369" s="105">
        <v>95730.020462700966</v>
      </c>
      <c r="DA369" s="105">
        <v>95730.020462700966</v>
      </c>
      <c r="DB369" s="105">
        <v>95730.020462700966</v>
      </c>
      <c r="DC369" s="105">
        <v>95730.020462700966</v>
      </c>
      <c r="DD369" s="105">
        <v>95730.020462700966</v>
      </c>
      <c r="DE369" s="105">
        <v>95730.020462700966</v>
      </c>
      <c r="DF369" s="105">
        <v>95730.020462700966</v>
      </c>
      <c r="DG369" s="105">
        <v>95730.020462700966</v>
      </c>
      <c r="DH369" s="105">
        <v>95730.020462700966</v>
      </c>
      <c r="DI369" s="106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</row>
    <row r="370" spans="1:125">
      <c r="D370" s="74" t="str">
        <f t="shared" si="65"/>
        <v>4317p</v>
      </c>
      <c r="E370" s="78" t="s">
        <v>308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104">
        <v>755012.08940762596</v>
      </c>
      <c r="CY370" s="105">
        <v>755012.08940762596</v>
      </c>
      <c r="CZ370" s="105">
        <v>755012.08940762596</v>
      </c>
      <c r="DA370" s="105">
        <v>755012.08940762596</v>
      </c>
      <c r="DB370" s="105">
        <v>755012.08940762596</v>
      </c>
      <c r="DC370" s="105">
        <v>755012.08940762596</v>
      </c>
      <c r="DD370" s="105">
        <v>755012.08940762596</v>
      </c>
      <c r="DE370" s="105">
        <v>755012.08940762596</v>
      </c>
      <c r="DF370" s="105">
        <v>755012.08940762596</v>
      </c>
      <c r="DG370" s="105">
        <v>755012.08940762596</v>
      </c>
      <c r="DH370" s="105">
        <v>755012.08940762596</v>
      </c>
      <c r="DI370" s="106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</row>
    <row r="371" spans="1:125">
      <c r="D371" s="74" t="str">
        <f t="shared" si="65"/>
        <v>4318p</v>
      </c>
      <c r="E371" s="78" t="s">
        <v>310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104">
        <v>744893.74616509536</v>
      </c>
      <c r="CY371" s="105">
        <v>744893.74616509536</v>
      </c>
      <c r="CZ371" s="105">
        <v>744893.74616509536</v>
      </c>
      <c r="DA371" s="105">
        <v>744893.74616509536</v>
      </c>
      <c r="DB371" s="105">
        <v>744893.74616509536</v>
      </c>
      <c r="DC371" s="105">
        <v>744893.74616509536</v>
      </c>
      <c r="DD371" s="105">
        <v>744893.74616509536</v>
      </c>
      <c r="DE371" s="105">
        <v>744893.74616509536</v>
      </c>
      <c r="DF371" s="105">
        <v>744893.74616509536</v>
      </c>
      <c r="DG371" s="105">
        <v>744893.74616509536</v>
      </c>
      <c r="DH371" s="105">
        <v>744893.74616509536</v>
      </c>
      <c r="DI371" s="106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</row>
    <row r="372" spans="1:125">
      <c r="D372" s="74" t="str">
        <f t="shared" si="65"/>
        <v>4319p</v>
      </c>
      <c r="E372" s="78" t="s">
        <v>312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104">
        <v>261616.69204225147</v>
      </c>
      <c r="CY372" s="105">
        <v>261616.69204225147</v>
      </c>
      <c r="CZ372" s="105">
        <v>261616.69204225147</v>
      </c>
      <c r="DA372" s="105">
        <v>261616.69204225147</v>
      </c>
      <c r="DB372" s="105">
        <v>261616.69204225147</v>
      </c>
      <c r="DC372" s="105">
        <v>261616.69204225147</v>
      </c>
      <c r="DD372" s="105">
        <v>261616.69204225147</v>
      </c>
      <c r="DE372" s="105">
        <v>261616.69204225147</v>
      </c>
      <c r="DF372" s="105">
        <v>261616.69204225147</v>
      </c>
      <c r="DG372" s="105">
        <v>261616.69204225147</v>
      </c>
      <c r="DH372" s="105">
        <v>261616.69204225147</v>
      </c>
      <c r="DI372" s="106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</row>
    <row r="373" spans="1:125" s="9" customFormat="1">
      <c r="A373" s="140" t="s">
        <v>100</v>
      </c>
      <c r="B373" s="140" t="s">
        <v>100</v>
      </c>
      <c r="C373" s="140">
        <v>432</v>
      </c>
      <c r="D373" s="140" t="str">
        <f t="shared" si="65"/>
        <v>432p</v>
      </c>
      <c r="E373" s="141" t="s">
        <v>314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78">+SUM(CL374:CL379)</f>
        <v>20833.333333333332</v>
      </c>
      <c r="CM373" s="143">
        <f t="shared" si="78"/>
        <v>20833.333333333332</v>
      </c>
      <c r="CN373" s="143">
        <f t="shared" si="78"/>
        <v>20833.333333333332</v>
      </c>
      <c r="CO373" s="143">
        <f t="shared" si="78"/>
        <v>20833.333333333332</v>
      </c>
      <c r="CP373" s="143">
        <f t="shared" si="78"/>
        <v>20833.333333333332</v>
      </c>
      <c r="CQ373" s="143">
        <f t="shared" si="78"/>
        <v>20833.333333333332</v>
      </c>
      <c r="CR373" s="143">
        <f t="shared" si="78"/>
        <v>20833.333333333332</v>
      </c>
      <c r="CS373" s="143">
        <f t="shared" si="78"/>
        <v>20833.333333333332</v>
      </c>
      <c r="CT373" s="143">
        <f t="shared" si="78"/>
        <v>20833.333333333332</v>
      </c>
      <c r="CU373" s="143">
        <f t="shared" si="78"/>
        <v>20833.333333333332</v>
      </c>
      <c r="CV373" s="143">
        <f t="shared" si="78"/>
        <v>20833.333333333332</v>
      </c>
      <c r="CW373" s="144">
        <f t="shared" si="78"/>
        <v>20833.333333333332</v>
      </c>
      <c r="CX373" s="142">
        <f t="shared" si="78"/>
        <v>186026.65369250745</v>
      </c>
      <c r="CY373" s="143">
        <f t="shared" ref="CY373:DI373" si="79">+SUM(CY374:CY379)</f>
        <v>186026.65369250745</v>
      </c>
      <c r="CZ373" s="143">
        <f t="shared" si="79"/>
        <v>186026.65369250745</v>
      </c>
      <c r="DA373" s="143">
        <f t="shared" si="79"/>
        <v>186026.65369250745</v>
      </c>
      <c r="DB373" s="143">
        <f t="shared" si="79"/>
        <v>186026.65369250745</v>
      </c>
      <c r="DC373" s="143">
        <f t="shared" si="79"/>
        <v>186026.65369250745</v>
      </c>
      <c r="DD373" s="143">
        <f t="shared" si="79"/>
        <v>186026.65369250745</v>
      </c>
      <c r="DE373" s="143">
        <f t="shared" si="79"/>
        <v>186026.65369250745</v>
      </c>
      <c r="DF373" s="143">
        <f t="shared" si="79"/>
        <v>186026.65369250745</v>
      </c>
      <c r="DG373" s="143">
        <f t="shared" si="79"/>
        <v>186026.65369250745</v>
      </c>
      <c r="DH373" s="143">
        <f t="shared" si="79"/>
        <v>186026.65369250745</v>
      </c>
      <c r="DI373" s="144">
        <f t="shared" si="79"/>
        <v>186026.65369250745</v>
      </c>
      <c r="DJ373" s="142">
        <f>+SUM(DJ374:DJ379)</f>
        <v>35625</v>
      </c>
      <c r="DK373" s="143">
        <f t="shared" ref="DK373:DU373" si="80">+SUM(DK374:DK379)</f>
        <v>35625</v>
      </c>
      <c r="DL373" s="143">
        <f t="shared" si="80"/>
        <v>35625</v>
      </c>
      <c r="DM373" s="143">
        <f t="shared" si="80"/>
        <v>35625</v>
      </c>
      <c r="DN373" s="143">
        <f t="shared" si="80"/>
        <v>35625</v>
      </c>
      <c r="DO373" s="143">
        <f t="shared" si="80"/>
        <v>35625</v>
      </c>
      <c r="DP373" s="143">
        <f t="shared" si="80"/>
        <v>35625</v>
      </c>
      <c r="DQ373" s="143">
        <f t="shared" si="80"/>
        <v>35625</v>
      </c>
      <c r="DR373" s="143">
        <f t="shared" si="80"/>
        <v>35625</v>
      </c>
      <c r="DS373" s="143">
        <f t="shared" si="80"/>
        <v>35625</v>
      </c>
      <c r="DT373" s="143">
        <f t="shared" si="80"/>
        <v>35625</v>
      </c>
      <c r="DU373" s="144">
        <f t="shared" si="80"/>
        <v>35625</v>
      </c>
    </row>
    <row r="374" spans="1:125" ht="30">
      <c r="D374" s="74" t="str">
        <f t="shared" si="65"/>
        <v>4321p</v>
      </c>
      <c r="E374" s="78" t="s">
        <v>316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104">
        <v>0</v>
      </c>
      <c r="CY374" s="105">
        <v>0</v>
      </c>
      <c r="CZ374" s="105">
        <v>0</v>
      </c>
      <c r="DA374" s="105">
        <v>0</v>
      </c>
      <c r="DB374" s="105">
        <v>0</v>
      </c>
      <c r="DC374" s="105">
        <v>0</v>
      </c>
      <c r="DD374" s="105">
        <v>0</v>
      </c>
      <c r="DE374" s="105">
        <v>0</v>
      </c>
      <c r="DF374" s="105">
        <v>0</v>
      </c>
      <c r="DG374" s="105">
        <v>0</v>
      </c>
      <c r="DH374" s="105">
        <v>0</v>
      </c>
      <c r="DI374" s="106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</row>
    <row r="375" spans="1:125">
      <c r="D375" s="74" t="str">
        <f t="shared" si="65"/>
        <v>4322p</v>
      </c>
      <c r="E375" s="78" t="s">
        <v>318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104">
        <v>0</v>
      </c>
      <c r="CY375" s="105">
        <v>0</v>
      </c>
      <c r="CZ375" s="105">
        <v>0</v>
      </c>
      <c r="DA375" s="105">
        <v>0</v>
      </c>
      <c r="DB375" s="105">
        <v>0</v>
      </c>
      <c r="DC375" s="105">
        <v>0</v>
      </c>
      <c r="DD375" s="105">
        <v>0</v>
      </c>
      <c r="DE375" s="105">
        <v>0</v>
      </c>
      <c r="DF375" s="105">
        <v>0</v>
      </c>
      <c r="DG375" s="105">
        <v>0</v>
      </c>
      <c r="DH375" s="105">
        <v>0</v>
      </c>
      <c r="DI375" s="106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</row>
    <row r="376" spans="1:125">
      <c r="D376" s="74" t="str">
        <f t="shared" si="65"/>
        <v>4323p</v>
      </c>
      <c r="E376" s="78" t="s">
        <v>320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104">
        <v>0</v>
      </c>
      <c r="CY376" s="105">
        <v>0</v>
      </c>
      <c r="CZ376" s="105">
        <v>0</v>
      </c>
      <c r="DA376" s="105">
        <v>0</v>
      </c>
      <c r="DB376" s="105">
        <v>0</v>
      </c>
      <c r="DC376" s="105">
        <v>0</v>
      </c>
      <c r="DD376" s="105">
        <v>0</v>
      </c>
      <c r="DE376" s="105">
        <v>0</v>
      </c>
      <c r="DF376" s="105">
        <v>0</v>
      </c>
      <c r="DG376" s="105">
        <v>0</v>
      </c>
      <c r="DH376" s="105">
        <v>0</v>
      </c>
      <c r="DI376" s="106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</row>
    <row r="377" spans="1:125">
      <c r="D377" s="74" t="str">
        <f t="shared" si="65"/>
        <v>4324p</v>
      </c>
      <c r="E377" s="78" t="s">
        <v>322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104">
        <v>155209.55905985044</v>
      </c>
      <c r="CY377" s="105">
        <v>155209.55905985044</v>
      </c>
      <c r="CZ377" s="105">
        <v>155209.55905985044</v>
      </c>
      <c r="DA377" s="105">
        <v>155209.55905985044</v>
      </c>
      <c r="DB377" s="105">
        <v>155209.55905985044</v>
      </c>
      <c r="DC377" s="105">
        <v>155209.55905985044</v>
      </c>
      <c r="DD377" s="105">
        <v>155209.55905985044</v>
      </c>
      <c r="DE377" s="105">
        <v>155209.55905985044</v>
      </c>
      <c r="DF377" s="105">
        <v>155209.55905985044</v>
      </c>
      <c r="DG377" s="105">
        <v>155209.55905985044</v>
      </c>
      <c r="DH377" s="105">
        <v>155209.55905985044</v>
      </c>
      <c r="DI377" s="106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</row>
    <row r="378" spans="1:125">
      <c r="D378" s="74" t="str">
        <f t="shared" si="65"/>
        <v>4325p</v>
      </c>
      <c r="E378" s="78" t="s">
        <v>324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104">
        <v>2106.7388384172764</v>
      </c>
      <c r="CY378" s="105">
        <v>2106.7388384172764</v>
      </c>
      <c r="CZ378" s="105">
        <v>2106.7388384172764</v>
      </c>
      <c r="DA378" s="105">
        <v>2106.7388384172764</v>
      </c>
      <c r="DB378" s="105">
        <v>2106.7388384172764</v>
      </c>
      <c r="DC378" s="105">
        <v>2106.7388384172764</v>
      </c>
      <c r="DD378" s="105">
        <v>2106.7388384172764</v>
      </c>
      <c r="DE378" s="105">
        <v>2106.7388384172764</v>
      </c>
      <c r="DF378" s="105">
        <v>2106.7388384172764</v>
      </c>
      <c r="DG378" s="105">
        <v>2106.7388384172764</v>
      </c>
      <c r="DH378" s="105">
        <v>2106.7388384172764</v>
      </c>
      <c r="DI378" s="106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</row>
    <row r="379" spans="1:125">
      <c r="D379" s="74" t="str">
        <f t="shared" si="65"/>
        <v>4326p</v>
      </c>
      <c r="E379" s="78" t="s">
        <v>326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104">
        <v>28710.355794239727</v>
      </c>
      <c r="CY379" s="105">
        <v>28710.355794239727</v>
      </c>
      <c r="CZ379" s="105">
        <v>28710.355794239727</v>
      </c>
      <c r="DA379" s="105">
        <v>28710.355794239727</v>
      </c>
      <c r="DB379" s="105">
        <v>28710.355794239727</v>
      </c>
      <c r="DC379" s="105">
        <v>28710.355794239727</v>
      </c>
      <c r="DD379" s="105">
        <v>28710.355794239727</v>
      </c>
      <c r="DE379" s="105">
        <v>28710.355794239727</v>
      </c>
      <c r="DF379" s="105">
        <v>28710.355794239727</v>
      </c>
      <c r="DG379" s="105">
        <v>28710.355794239727</v>
      </c>
      <c r="DH379" s="105">
        <v>28710.355794239727</v>
      </c>
      <c r="DI379" s="106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</row>
    <row r="380" spans="1:125" s="9" customFormat="1">
      <c r="A380" s="140"/>
      <c r="B380" s="140"/>
      <c r="C380" s="140">
        <v>441</v>
      </c>
      <c r="D380" s="140" t="str">
        <f t="shared" si="65"/>
        <v>44p</v>
      </c>
      <c r="E380" s="141" t="s">
        <v>560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142">
        <v>7522541.6666666651</v>
      </c>
      <c r="CY380" s="143">
        <v>7522541.6666666651</v>
      </c>
      <c r="CZ380" s="143">
        <v>7522541.6666666651</v>
      </c>
      <c r="DA380" s="143">
        <v>7522541.6666666651</v>
      </c>
      <c r="DB380" s="143">
        <v>7522541.6666666651</v>
      </c>
      <c r="DC380" s="143">
        <v>7522541.6666666651</v>
      </c>
      <c r="DD380" s="143">
        <v>7522541.6666666651</v>
      </c>
      <c r="DE380" s="143">
        <v>7522541.6666666651</v>
      </c>
      <c r="DF380" s="143">
        <v>7522541.6666666651</v>
      </c>
      <c r="DG380" s="143">
        <v>7522541.6666666651</v>
      </c>
      <c r="DH380" s="143">
        <v>7522541.6666666651</v>
      </c>
      <c r="DI380" s="144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</row>
    <row r="381" spans="1:125" s="9" customFormat="1">
      <c r="A381" s="140"/>
      <c r="B381" s="140"/>
      <c r="C381" s="140">
        <v>441</v>
      </c>
      <c r="D381" s="140" t="str">
        <f t="shared" si="65"/>
        <v>440p</v>
      </c>
      <c r="E381" s="141" t="s">
        <v>430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81">+SUM(CL382:CL390)</f>
        <v>5664403.9874999989</v>
      </c>
      <c r="CM381" s="143">
        <f t="shared" si="81"/>
        <v>5664403.9874999989</v>
      </c>
      <c r="CN381" s="143">
        <f t="shared" si="81"/>
        <v>5664403.9874999989</v>
      </c>
      <c r="CO381" s="143">
        <f t="shared" si="81"/>
        <v>5664403.9874999989</v>
      </c>
      <c r="CP381" s="143">
        <f t="shared" si="81"/>
        <v>5664403.9874999989</v>
      </c>
      <c r="CQ381" s="143">
        <f t="shared" si="81"/>
        <v>5664403.9874999989</v>
      </c>
      <c r="CR381" s="143">
        <f t="shared" si="81"/>
        <v>5664403.9874999989</v>
      </c>
      <c r="CS381" s="143">
        <f t="shared" si="81"/>
        <v>5664403.9874999989</v>
      </c>
      <c r="CT381" s="143">
        <f t="shared" si="81"/>
        <v>5664403.9874999989</v>
      </c>
      <c r="CU381" s="143">
        <f t="shared" si="81"/>
        <v>5664403.9874999989</v>
      </c>
      <c r="CV381" s="143">
        <f t="shared" si="81"/>
        <v>5664403.9874999989</v>
      </c>
      <c r="CW381" s="144">
        <f t="shared" si="81"/>
        <v>5664403.9874999989</v>
      </c>
      <c r="CX381" s="142">
        <f t="shared" si="81"/>
        <v>862330.27666666661</v>
      </c>
      <c r="CY381" s="143">
        <f t="shared" ref="CY381:DI381" si="82">+SUM(CY382:CY390)</f>
        <v>862330.27666666661</v>
      </c>
      <c r="CZ381" s="143">
        <f t="shared" si="82"/>
        <v>862330.27666666661</v>
      </c>
      <c r="DA381" s="143">
        <f t="shared" si="82"/>
        <v>862330.27666666661</v>
      </c>
      <c r="DB381" s="143">
        <f t="shared" si="82"/>
        <v>862330.27666666661</v>
      </c>
      <c r="DC381" s="143">
        <f t="shared" si="82"/>
        <v>862330.27666666661</v>
      </c>
      <c r="DD381" s="143">
        <f t="shared" si="82"/>
        <v>862330.27666666661</v>
      </c>
      <c r="DE381" s="143">
        <f t="shared" si="82"/>
        <v>862330.27666666661</v>
      </c>
      <c r="DF381" s="143">
        <f t="shared" si="82"/>
        <v>862330.27666666661</v>
      </c>
      <c r="DG381" s="143">
        <f t="shared" si="82"/>
        <v>862330.27666666661</v>
      </c>
      <c r="DH381" s="143">
        <f t="shared" si="82"/>
        <v>862330.27666666661</v>
      </c>
      <c r="DI381" s="144">
        <f t="shared" si="82"/>
        <v>862330.27666666661</v>
      </c>
      <c r="DJ381" s="142">
        <f>+SUM(DJ382:DJ390)</f>
        <v>1154156.4341666666</v>
      </c>
      <c r="DK381" s="143">
        <f t="shared" ref="DK381:DU381" si="83">+SUM(DK382:DK390)</f>
        <v>1154156.4341666666</v>
      </c>
      <c r="DL381" s="143">
        <f t="shared" si="83"/>
        <v>1154156.4341666666</v>
      </c>
      <c r="DM381" s="143">
        <f t="shared" si="83"/>
        <v>1154156.4341666666</v>
      </c>
      <c r="DN381" s="143">
        <f t="shared" si="83"/>
        <v>1154156.4341666666</v>
      </c>
      <c r="DO381" s="143">
        <f t="shared" si="83"/>
        <v>1154156.4341666666</v>
      </c>
      <c r="DP381" s="143">
        <f t="shared" si="83"/>
        <v>1154156.4341666666</v>
      </c>
      <c r="DQ381" s="143">
        <f t="shared" si="83"/>
        <v>1154156.4341666666</v>
      </c>
      <c r="DR381" s="143">
        <f t="shared" si="83"/>
        <v>1154156.4341666666</v>
      </c>
      <c r="DS381" s="143">
        <f t="shared" si="83"/>
        <v>1154156.4341666666</v>
      </c>
      <c r="DT381" s="143">
        <f t="shared" si="83"/>
        <v>1154156.4341666666</v>
      </c>
      <c r="DU381" s="144">
        <f t="shared" si="83"/>
        <v>1154156.4341666666</v>
      </c>
    </row>
    <row r="382" spans="1:125">
      <c r="D382" s="74" t="str">
        <f t="shared" si="65"/>
        <v>4411p</v>
      </c>
      <c r="E382" s="78" t="s">
        <v>330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104">
        <v>0</v>
      </c>
      <c r="CY382" s="105">
        <v>0</v>
      </c>
      <c r="CZ382" s="105">
        <v>0</v>
      </c>
      <c r="DA382" s="105">
        <v>0</v>
      </c>
      <c r="DB382" s="105">
        <v>0</v>
      </c>
      <c r="DC382" s="105">
        <v>0</v>
      </c>
      <c r="DD382" s="105">
        <v>0</v>
      </c>
      <c r="DE382" s="105">
        <v>0</v>
      </c>
      <c r="DF382" s="105">
        <v>0</v>
      </c>
      <c r="DG382" s="105">
        <v>0</v>
      </c>
      <c r="DH382" s="105">
        <v>0</v>
      </c>
      <c r="DI382" s="106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</row>
    <row r="383" spans="1:125">
      <c r="D383" s="74" t="str">
        <f t="shared" si="65"/>
        <v>4412p</v>
      </c>
      <c r="E383" s="78" t="s">
        <v>332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104">
        <v>117613.29480916439</v>
      </c>
      <c r="CY383" s="105">
        <v>117613.29480916439</v>
      </c>
      <c r="CZ383" s="105">
        <v>117613.29480916439</v>
      </c>
      <c r="DA383" s="105">
        <v>117613.29480916439</v>
      </c>
      <c r="DB383" s="105">
        <v>117613.29480916439</v>
      </c>
      <c r="DC383" s="105">
        <v>117613.29480916439</v>
      </c>
      <c r="DD383" s="105">
        <v>117613.29480916439</v>
      </c>
      <c r="DE383" s="105">
        <v>117613.29480916439</v>
      </c>
      <c r="DF383" s="105">
        <v>117613.29480916439</v>
      </c>
      <c r="DG383" s="105">
        <v>117613.29480916439</v>
      </c>
      <c r="DH383" s="105">
        <v>117613.29480916439</v>
      </c>
      <c r="DI383" s="106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</row>
    <row r="384" spans="1:125">
      <c r="D384" s="74" t="str">
        <f t="shared" si="65"/>
        <v>4413p</v>
      </c>
      <c r="E384" s="78" t="s">
        <v>334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104">
        <v>79324.214022424232</v>
      </c>
      <c r="CY384" s="105">
        <v>79324.214022424232</v>
      </c>
      <c r="CZ384" s="105">
        <v>79324.214022424232</v>
      </c>
      <c r="DA384" s="105">
        <v>79324.214022424232</v>
      </c>
      <c r="DB384" s="105">
        <v>79324.214022424232</v>
      </c>
      <c r="DC384" s="105">
        <v>79324.214022424232</v>
      </c>
      <c r="DD384" s="105">
        <v>79324.214022424232</v>
      </c>
      <c r="DE384" s="105">
        <v>79324.214022424232</v>
      </c>
      <c r="DF384" s="105">
        <v>79324.214022424232</v>
      </c>
      <c r="DG384" s="105">
        <v>79324.214022424232</v>
      </c>
      <c r="DH384" s="105">
        <v>79324.214022424232</v>
      </c>
      <c r="DI384" s="106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</row>
    <row r="385" spans="1:125">
      <c r="D385" s="74" t="str">
        <f t="shared" si="65"/>
        <v>4414p</v>
      </c>
      <c r="E385" s="78" t="s">
        <v>336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104">
        <v>51249.018233773408</v>
      </c>
      <c r="CY385" s="105">
        <v>51249.018233773408</v>
      </c>
      <c r="CZ385" s="105">
        <v>51249.018233773408</v>
      </c>
      <c r="DA385" s="105">
        <v>51249.018233773408</v>
      </c>
      <c r="DB385" s="105">
        <v>51249.018233773408</v>
      </c>
      <c r="DC385" s="105">
        <v>51249.018233773408</v>
      </c>
      <c r="DD385" s="105">
        <v>51249.018233773408</v>
      </c>
      <c r="DE385" s="105">
        <v>51249.018233773408</v>
      </c>
      <c r="DF385" s="105">
        <v>51249.018233773408</v>
      </c>
      <c r="DG385" s="105">
        <v>51249.018233773408</v>
      </c>
      <c r="DH385" s="105">
        <v>51249.018233773408</v>
      </c>
      <c r="DI385" s="106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</row>
    <row r="386" spans="1:125">
      <c r="D386" s="74" t="str">
        <f t="shared" si="65"/>
        <v>4415p</v>
      </c>
      <c r="E386" s="78" t="s">
        <v>338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104">
        <v>499741.32811873348</v>
      </c>
      <c r="CY386" s="105">
        <v>499741.32811873348</v>
      </c>
      <c r="CZ386" s="105">
        <v>499741.32811873348</v>
      </c>
      <c r="DA386" s="105">
        <v>499741.32811873348</v>
      </c>
      <c r="DB386" s="105">
        <v>499741.32811873348</v>
      </c>
      <c r="DC386" s="105">
        <v>499741.32811873348</v>
      </c>
      <c r="DD386" s="105">
        <v>499741.32811873348</v>
      </c>
      <c r="DE386" s="105">
        <v>499741.32811873348</v>
      </c>
      <c r="DF386" s="105">
        <v>499741.32811873348</v>
      </c>
      <c r="DG386" s="105">
        <v>499741.32811873348</v>
      </c>
      <c r="DH386" s="105">
        <v>499741.32811873348</v>
      </c>
      <c r="DI386" s="106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</row>
    <row r="387" spans="1:125">
      <c r="D387" s="74" t="str">
        <f t="shared" si="65"/>
        <v>4416p</v>
      </c>
      <c r="E387" s="78" t="s">
        <v>340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104">
        <v>102086.89323030265</v>
      </c>
      <c r="CY387" s="105">
        <v>102086.89323030265</v>
      </c>
      <c r="CZ387" s="105">
        <v>102086.89323030265</v>
      </c>
      <c r="DA387" s="105">
        <v>102086.89323030265</v>
      </c>
      <c r="DB387" s="105">
        <v>102086.89323030265</v>
      </c>
      <c r="DC387" s="105">
        <v>102086.89323030265</v>
      </c>
      <c r="DD387" s="105">
        <v>102086.89323030265</v>
      </c>
      <c r="DE387" s="105">
        <v>102086.89323030265</v>
      </c>
      <c r="DF387" s="105">
        <v>102086.89323030265</v>
      </c>
      <c r="DG387" s="105">
        <v>102086.89323030265</v>
      </c>
      <c r="DH387" s="105">
        <v>102086.89323030265</v>
      </c>
      <c r="DI387" s="106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</row>
    <row r="388" spans="1:125">
      <c r="D388" s="74" t="str">
        <f t="shared" si="65"/>
        <v>4417p</v>
      </c>
      <c r="E388" s="78" t="s">
        <v>342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104">
        <v>12315.528252268523</v>
      </c>
      <c r="CY388" s="105">
        <v>12315.528252268523</v>
      </c>
      <c r="CZ388" s="105">
        <v>12315.528252268523</v>
      </c>
      <c r="DA388" s="105">
        <v>12315.528252268523</v>
      </c>
      <c r="DB388" s="105">
        <v>12315.528252268523</v>
      </c>
      <c r="DC388" s="105">
        <v>12315.528252268523</v>
      </c>
      <c r="DD388" s="105">
        <v>12315.528252268523</v>
      </c>
      <c r="DE388" s="105">
        <v>12315.528252268523</v>
      </c>
      <c r="DF388" s="105">
        <v>12315.528252268523</v>
      </c>
      <c r="DG388" s="105">
        <v>12315.528252268523</v>
      </c>
      <c r="DH388" s="105">
        <v>12315.528252268523</v>
      </c>
      <c r="DI388" s="106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</row>
    <row r="389" spans="1:125">
      <c r="D389" s="74" t="str">
        <f t="shared" si="65"/>
        <v>4418p</v>
      </c>
      <c r="E389" s="78" t="s">
        <v>344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104">
        <v>0</v>
      </c>
      <c r="CY389" s="105">
        <v>0</v>
      </c>
      <c r="CZ389" s="105">
        <v>0</v>
      </c>
      <c r="DA389" s="105">
        <v>0</v>
      </c>
      <c r="DB389" s="105">
        <v>0</v>
      </c>
      <c r="DC389" s="105">
        <v>0</v>
      </c>
      <c r="DD389" s="105">
        <v>0</v>
      </c>
      <c r="DE389" s="105">
        <v>0</v>
      </c>
      <c r="DF389" s="105">
        <v>0</v>
      </c>
      <c r="DG389" s="105">
        <v>0</v>
      </c>
      <c r="DH389" s="105">
        <v>0</v>
      </c>
      <c r="DI389" s="106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</row>
    <row r="390" spans="1:125">
      <c r="D390" s="74" t="str">
        <f t="shared" si="65"/>
        <v>4419p</v>
      </c>
      <c r="E390" s="78" t="s">
        <v>346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104">
        <v>0</v>
      </c>
      <c r="CY390" s="105">
        <v>0</v>
      </c>
      <c r="CZ390" s="105">
        <v>0</v>
      </c>
      <c r="DA390" s="105">
        <v>0</v>
      </c>
      <c r="DB390" s="105">
        <v>0</v>
      </c>
      <c r="DC390" s="105">
        <v>0</v>
      </c>
      <c r="DD390" s="105">
        <v>0</v>
      </c>
      <c r="DE390" s="105">
        <v>0</v>
      </c>
      <c r="DF390" s="105">
        <v>0</v>
      </c>
      <c r="DG390" s="105">
        <v>0</v>
      </c>
      <c r="DH390" s="105">
        <v>0</v>
      </c>
      <c r="DI390" s="106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</row>
    <row r="391" spans="1:125" s="9" customFormat="1">
      <c r="A391" s="140" t="s">
        <v>100</v>
      </c>
      <c r="B391" s="140">
        <v>45</v>
      </c>
      <c r="C391" s="140"/>
      <c r="D391" s="140" t="str">
        <f t="shared" si="65"/>
        <v>p</v>
      </c>
      <c r="E391" s="141" t="s">
        <v>348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84">+CM392</f>
        <v>143333.33333333334</v>
      </c>
      <c r="CN391" s="143">
        <f t="shared" si="84"/>
        <v>143333.33333333334</v>
      </c>
      <c r="CO391" s="143">
        <f t="shared" si="84"/>
        <v>143333.33333333334</v>
      </c>
      <c r="CP391" s="143">
        <f t="shared" si="84"/>
        <v>143333.33333333334</v>
      </c>
      <c r="CQ391" s="143">
        <f t="shared" si="84"/>
        <v>143333.33333333334</v>
      </c>
      <c r="CR391" s="143">
        <f t="shared" si="84"/>
        <v>143333.33333333334</v>
      </c>
      <c r="CS391" s="143">
        <f t="shared" si="84"/>
        <v>143333.33333333334</v>
      </c>
      <c r="CT391" s="143">
        <f t="shared" si="84"/>
        <v>143333.33333333334</v>
      </c>
      <c r="CU391" s="143">
        <f t="shared" si="84"/>
        <v>143333.33333333334</v>
      </c>
      <c r="CV391" s="143">
        <f t="shared" si="84"/>
        <v>143333.33333333334</v>
      </c>
      <c r="CW391" s="144">
        <f t="shared" si="84"/>
        <v>143333.33333333334</v>
      </c>
      <c r="CX391" s="142">
        <f t="shared" si="84"/>
        <v>178333.33333333334</v>
      </c>
      <c r="CY391" s="143">
        <f t="shared" si="84"/>
        <v>178333.33333333334</v>
      </c>
      <c r="CZ391" s="143">
        <f t="shared" si="84"/>
        <v>178333.33333333334</v>
      </c>
      <c r="DA391" s="143">
        <f t="shared" si="84"/>
        <v>178333.33333333334</v>
      </c>
      <c r="DB391" s="143">
        <f t="shared" si="84"/>
        <v>178333.33333333334</v>
      </c>
      <c r="DC391" s="143">
        <f t="shared" si="84"/>
        <v>178333.33333333334</v>
      </c>
      <c r="DD391" s="143">
        <f t="shared" si="84"/>
        <v>178333.33333333334</v>
      </c>
      <c r="DE391" s="143">
        <f t="shared" si="84"/>
        <v>178333.33333333334</v>
      </c>
      <c r="DF391" s="143">
        <f t="shared" si="84"/>
        <v>178333.33333333334</v>
      </c>
      <c r="DG391" s="143">
        <f t="shared" si="84"/>
        <v>178333.33333333334</v>
      </c>
      <c r="DH391" s="143">
        <f t="shared" si="84"/>
        <v>178333.33333333334</v>
      </c>
      <c r="DI391" s="144">
        <f t="shared" si="84"/>
        <v>178333.33333333334</v>
      </c>
      <c r="DJ391" s="142">
        <f>+DJ392</f>
        <v>187500</v>
      </c>
      <c r="DK391" s="143">
        <f t="shared" ref="DK391:DU391" si="85">+DK392</f>
        <v>187500</v>
      </c>
      <c r="DL391" s="143">
        <f t="shared" si="85"/>
        <v>187500</v>
      </c>
      <c r="DM391" s="143">
        <f t="shared" si="85"/>
        <v>187500</v>
      </c>
      <c r="DN391" s="143">
        <f t="shared" si="85"/>
        <v>187500</v>
      </c>
      <c r="DO391" s="143">
        <f t="shared" si="85"/>
        <v>187500</v>
      </c>
      <c r="DP391" s="143">
        <f t="shared" si="85"/>
        <v>187500</v>
      </c>
      <c r="DQ391" s="143">
        <f t="shared" si="85"/>
        <v>187500</v>
      </c>
      <c r="DR391" s="143">
        <f t="shared" si="85"/>
        <v>187500</v>
      </c>
      <c r="DS391" s="143">
        <f t="shared" si="85"/>
        <v>187500</v>
      </c>
      <c r="DT391" s="143">
        <f t="shared" si="85"/>
        <v>187500</v>
      </c>
      <c r="DU391" s="144">
        <f t="shared" si="85"/>
        <v>187500</v>
      </c>
    </row>
    <row r="392" spans="1:125">
      <c r="C392" s="74">
        <v>451</v>
      </c>
      <c r="D392" s="74" t="str">
        <f t="shared" si="65"/>
        <v>451p</v>
      </c>
      <c r="E392" s="78" t="s">
        <v>121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86">++SUM(CM393:CM397)</f>
        <v>143333.33333333334</v>
      </c>
      <c r="CN392" s="105">
        <f t="shared" si="86"/>
        <v>143333.33333333334</v>
      </c>
      <c r="CO392" s="105">
        <f t="shared" si="86"/>
        <v>143333.33333333334</v>
      </c>
      <c r="CP392" s="105">
        <f t="shared" si="86"/>
        <v>143333.33333333334</v>
      </c>
      <c r="CQ392" s="105">
        <f t="shared" si="86"/>
        <v>143333.33333333334</v>
      </c>
      <c r="CR392" s="105">
        <f t="shared" si="86"/>
        <v>143333.33333333334</v>
      </c>
      <c r="CS392" s="105">
        <f t="shared" si="86"/>
        <v>143333.33333333334</v>
      </c>
      <c r="CT392" s="105">
        <f t="shared" si="86"/>
        <v>143333.33333333334</v>
      </c>
      <c r="CU392" s="105">
        <f t="shared" si="86"/>
        <v>143333.33333333334</v>
      </c>
      <c r="CV392" s="105">
        <f t="shared" si="86"/>
        <v>143333.33333333334</v>
      </c>
      <c r="CW392" s="106">
        <f t="shared" si="86"/>
        <v>143333.33333333334</v>
      </c>
      <c r="CX392" s="104">
        <f t="shared" si="86"/>
        <v>178333.33333333334</v>
      </c>
      <c r="CY392" s="105">
        <f t="shared" si="86"/>
        <v>178333.33333333334</v>
      </c>
      <c r="CZ392" s="105">
        <f t="shared" si="86"/>
        <v>178333.33333333334</v>
      </c>
      <c r="DA392" s="105">
        <f t="shared" si="86"/>
        <v>178333.33333333334</v>
      </c>
      <c r="DB392" s="105">
        <f t="shared" si="86"/>
        <v>178333.33333333334</v>
      </c>
      <c r="DC392" s="105">
        <f t="shared" si="86"/>
        <v>178333.33333333334</v>
      </c>
      <c r="DD392" s="105">
        <f t="shared" si="86"/>
        <v>178333.33333333334</v>
      </c>
      <c r="DE392" s="105">
        <f t="shared" si="86"/>
        <v>178333.33333333334</v>
      </c>
      <c r="DF392" s="105">
        <f t="shared" si="86"/>
        <v>178333.33333333334</v>
      </c>
      <c r="DG392" s="105">
        <f t="shared" si="86"/>
        <v>178333.33333333334</v>
      </c>
      <c r="DH392" s="105">
        <f t="shared" si="86"/>
        <v>178333.33333333334</v>
      </c>
      <c r="DI392" s="106">
        <f t="shared" si="86"/>
        <v>178333.33333333334</v>
      </c>
      <c r="DJ392" s="104">
        <f>+SUM(DJ393:DJ397)</f>
        <v>187500</v>
      </c>
      <c r="DK392" s="105">
        <f t="shared" ref="DK392:DU392" si="87">+SUM(DK393:DK397)</f>
        <v>187500</v>
      </c>
      <c r="DL392" s="105">
        <f t="shared" si="87"/>
        <v>187500</v>
      </c>
      <c r="DM392" s="105">
        <f t="shared" si="87"/>
        <v>187500</v>
      </c>
      <c r="DN392" s="105">
        <f t="shared" si="87"/>
        <v>187500</v>
      </c>
      <c r="DO392" s="105">
        <f t="shared" si="87"/>
        <v>187500</v>
      </c>
      <c r="DP392" s="105">
        <f t="shared" si="87"/>
        <v>187500</v>
      </c>
      <c r="DQ392" s="105">
        <f t="shared" si="87"/>
        <v>187500</v>
      </c>
      <c r="DR392" s="105">
        <f t="shared" si="87"/>
        <v>187500</v>
      </c>
      <c r="DS392" s="105">
        <f t="shared" si="87"/>
        <v>187500</v>
      </c>
      <c r="DT392" s="105">
        <f t="shared" si="87"/>
        <v>187500</v>
      </c>
      <c r="DU392" s="106">
        <f t="shared" si="87"/>
        <v>187500</v>
      </c>
    </row>
    <row r="393" spans="1:125" ht="30">
      <c r="D393" s="74" t="str">
        <f t="shared" si="65"/>
        <v>4511p</v>
      </c>
      <c r="E393" s="78" t="s">
        <v>350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104">
        <v>0</v>
      </c>
      <c r="CY393" s="105">
        <v>0</v>
      </c>
      <c r="CZ393" s="105">
        <v>0</v>
      </c>
      <c r="DA393" s="105">
        <v>0</v>
      </c>
      <c r="DB393" s="105">
        <v>0</v>
      </c>
      <c r="DC393" s="105">
        <v>0</v>
      </c>
      <c r="DD393" s="105">
        <v>0</v>
      </c>
      <c r="DE393" s="105">
        <v>0</v>
      </c>
      <c r="DF393" s="105">
        <v>0</v>
      </c>
      <c r="DG393" s="105">
        <v>0</v>
      </c>
      <c r="DH393" s="105">
        <v>0</v>
      </c>
      <c r="DI393" s="106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</row>
    <row r="394" spans="1:125">
      <c r="D394" s="74" t="str">
        <f t="shared" si="65"/>
        <v>4512p</v>
      </c>
      <c r="E394" s="78" t="s">
        <v>352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104">
        <v>0</v>
      </c>
      <c r="CY394" s="105">
        <v>0</v>
      </c>
      <c r="CZ394" s="105">
        <v>0</v>
      </c>
      <c r="DA394" s="105">
        <v>0</v>
      </c>
      <c r="DB394" s="105">
        <v>0</v>
      </c>
      <c r="DC394" s="105">
        <v>0</v>
      </c>
      <c r="DD394" s="105">
        <v>0</v>
      </c>
      <c r="DE394" s="105">
        <v>0</v>
      </c>
      <c r="DF394" s="105">
        <v>0</v>
      </c>
      <c r="DG394" s="105">
        <v>0</v>
      </c>
      <c r="DH394" s="105">
        <v>0</v>
      </c>
      <c r="DI394" s="106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</row>
    <row r="395" spans="1:125">
      <c r="D395" s="74" t="str">
        <f t="shared" si="65"/>
        <v>4513p</v>
      </c>
      <c r="E395" s="78" t="s">
        <v>354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104">
        <v>114166.66666666667</v>
      </c>
      <c r="CY395" s="105">
        <v>114166.66666666667</v>
      </c>
      <c r="CZ395" s="105">
        <v>114166.66666666667</v>
      </c>
      <c r="DA395" s="105">
        <v>114166.66666666667</v>
      </c>
      <c r="DB395" s="105">
        <v>114166.66666666667</v>
      </c>
      <c r="DC395" s="105">
        <v>114166.66666666667</v>
      </c>
      <c r="DD395" s="105">
        <v>114166.66666666667</v>
      </c>
      <c r="DE395" s="105">
        <v>114166.66666666667</v>
      </c>
      <c r="DF395" s="105">
        <v>114166.66666666667</v>
      </c>
      <c r="DG395" s="105">
        <v>114166.66666666667</v>
      </c>
      <c r="DH395" s="105">
        <v>114166.66666666667</v>
      </c>
      <c r="DI395" s="106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</row>
    <row r="396" spans="1:125" ht="30">
      <c r="D396" s="74" t="str">
        <f t="shared" si="65"/>
        <v>4514p</v>
      </c>
      <c r="E396" s="78" t="s">
        <v>356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104">
        <v>0</v>
      </c>
      <c r="CY396" s="105">
        <v>0</v>
      </c>
      <c r="CZ396" s="105">
        <v>0</v>
      </c>
      <c r="DA396" s="105">
        <v>0</v>
      </c>
      <c r="DB396" s="105">
        <v>0</v>
      </c>
      <c r="DC396" s="105">
        <v>0</v>
      </c>
      <c r="DD396" s="105">
        <v>0</v>
      </c>
      <c r="DE396" s="105">
        <v>0</v>
      </c>
      <c r="DF396" s="105">
        <v>0</v>
      </c>
      <c r="DG396" s="105">
        <v>0</v>
      </c>
      <c r="DH396" s="105">
        <v>0</v>
      </c>
      <c r="DI396" s="106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</row>
    <row r="397" spans="1:125">
      <c r="D397" s="74" t="str">
        <f t="shared" si="65"/>
        <v>4515p</v>
      </c>
      <c r="E397" s="78" t="s">
        <v>358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104">
        <v>64166.666666666664</v>
      </c>
      <c r="CY397" s="105">
        <v>64166.666666666664</v>
      </c>
      <c r="CZ397" s="105">
        <v>64166.666666666664</v>
      </c>
      <c r="DA397" s="105">
        <v>64166.666666666664</v>
      </c>
      <c r="DB397" s="105">
        <v>64166.666666666664</v>
      </c>
      <c r="DC397" s="105">
        <v>64166.666666666664</v>
      </c>
      <c r="DD397" s="105">
        <v>64166.666666666664</v>
      </c>
      <c r="DE397" s="105">
        <v>64166.666666666664</v>
      </c>
      <c r="DF397" s="105">
        <v>64166.666666666664</v>
      </c>
      <c r="DG397" s="105">
        <v>64166.666666666664</v>
      </c>
      <c r="DH397" s="105">
        <v>64166.666666666664</v>
      </c>
      <c r="DI397" s="106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</row>
    <row r="398" spans="1:125" s="9" customFormat="1">
      <c r="A398" s="140" t="s">
        <v>100</v>
      </c>
      <c r="B398" s="140">
        <v>46</v>
      </c>
      <c r="C398" s="140"/>
      <c r="D398" s="140" t="str">
        <f t="shared" si="65"/>
        <v>p</v>
      </c>
      <c r="E398" s="141" t="s">
        <v>360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88">+CL399+CL402+CL405</f>
        <v>9889761</v>
      </c>
      <c r="CM398" s="143">
        <f t="shared" si="88"/>
        <v>9889761</v>
      </c>
      <c r="CN398" s="143">
        <f t="shared" si="88"/>
        <v>9889761</v>
      </c>
      <c r="CO398" s="143">
        <f t="shared" si="88"/>
        <v>9889761</v>
      </c>
      <c r="CP398" s="143">
        <f t="shared" si="88"/>
        <v>9889761</v>
      </c>
      <c r="CQ398" s="143">
        <f t="shared" si="88"/>
        <v>9889761</v>
      </c>
      <c r="CR398" s="143">
        <f t="shared" si="88"/>
        <v>9889761</v>
      </c>
      <c r="CS398" s="143">
        <f t="shared" si="88"/>
        <v>9889761</v>
      </c>
      <c r="CT398" s="143">
        <f t="shared" si="88"/>
        <v>9889761</v>
      </c>
      <c r="CU398" s="143">
        <f t="shared" si="88"/>
        <v>9889761</v>
      </c>
      <c r="CV398" s="143">
        <f t="shared" si="88"/>
        <v>9889761</v>
      </c>
      <c r="CW398" s="144">
        <f t="shared" si="88"/>
        <v>9889761</v>
      </c>
      <c r="CX398" s="142">
        <f t="shared" si="88"/>
        <v>14285575.4575</v>
      </c>
      <c r="CY398" s="143">
        <f t="shared" ref="CY398:DI398" si="89">+CY399+CY402+CY405</f>
        <v>14285575.4575</v>
      </c>
      <c r="CZ398" s="143">
        <f t="shared" si="89"/>
        <v>14285575.4575</v>
      </c>
      <c r="DA398" s="143">
        <f t="shared" si="89"/>
        <v>14285575.4575</v>
      </c>
      <c r="DB398" s="143">
        <f t="shared" si="89"/>
        <v>14285575.4575</v>
      </c>
      <c r="DC398" s="143">
        <f t="shared" si="89"/>
        <v>14285575.4575</v>
      </c>
      <c r="DD398" s="143">
        <f t="shared" si="89"/>
        <v>14285575.4575</v>
      </c>
      <c r="DE398" s="143">
        <f t="shared" si="89"/>
        <v>14285575.4575</v>
      </c>
      <c r="DF398" s="143">
        <f t="shared" si="89"/>
        <v>14285575.4575</v>
      </c>
      <c r="DG398" s="143">
        <f t="shared" si="89"/>
        <v>14285575.4575</v>
      </c>
      <c r="DH398" s="143">
        <f t="shared" si="89"/>
        <v>14285575.4575</v>
      </c>
      <c r="DI398" s="144">
        <f t="shared" si="89"/>
        <v>14285575.4575</v>
      </c>
      <c r="DJ398" s="142">
        <f>+DJ399+DJ402+DJ405</f>
        <v>33191007.030833334</v>
      </c>
      <c r="DK398" s="143">
        <f t="shared" ref="DK398:DU398" si="90">+DK399+DK402+DK405</f>
        <v>33191007.030833334</v>
      </c>
      <c r="DL398" s="143">
        <f t="shared" si="90"/>
        <v>33191007.030833334</v>
      </c>
      <c r="DM398" s="143">
        <f t="shared" si="90"/>
        <v>33191007.030833334</v>
      </c>
      <c r="DN398" s="143">
        <f t="shared" si="90"/>
        <v>33191007.030833334</v>
      </c>
      <c r="DO398" s="143">
        <f t="shared" si="90"/>
        <v>33191007.030833334</v>
      </c>
      <c r="DP398" s="143">
        <f t="shared" si="90"/>
        <v>33191007.030833334</v>
      </c>
      <c r="DQ398" s="143">
        <f t="shared" si="90"/>
        <v>33191007.030833334</v>
      </c>
      <c r="DR398" s="143">
        <f t="shared" si="90"/>
        <v>33191007.030833334</v>
      </c>
      <c r="DS398" s="143">
        <f t="shared" si="90"/>
        <v>33191007.030833334</v>
      </c>
      <c r="DT398" s="143">
        <f t="shared" si="90"/>
        <v>33191007.030833334</v>
      </c>
      <c r="DU398" s="144">
        <f t="shared" si="90"/>
        <v>33191007.030833334</v>
      </c>
    </row>
    <row r="399" spans="1:125" s="9" customFormat="1">
      <c r="A399" s="140"/>
      <c r="B399" s="140"/>
      <c r="C399" s="140">
        <v>461</v>
      </c>
      <c r="D399" s="140" t="str">
        <f t="shared" si="65"/>
        <v>461p</v>
      </c>
      <c r="E399" s="141" t="s">
        <v>362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91">+SUM(CL400:CL401)</f>
        <v>7208333.333333333</v>
      </c>
      <c r="CM399" s="143">
        <f t="shared" si="91"/>
        <v>7208333.333333333</v>
      </c>
      <c r="CN399" s="143">
        <f t="shared" si="91"/>
        <v>7208333.333333333</v>
      </c>
      <c r="CO399" s="143">
        <f t="shared" si="91"/>
        <v>7208333.333333333</v>
      </c>
      <c r="CP399" s="143">
        <f t="shared" si="91"/>
        <v>7208333.333333333</v>
      </c>
      <c r="CQ399" s="143">
        <f t="shared" si="91"/>
        <v>7208333.333333333</v>
      </c>
      <c r="CR399" s="143">
        <f t="shared" si="91"/>
        <v>7208333.333333333</v>
      </c>
      <c r="CS399" s="143">
        <f t="shared" si="91"/>
        <v>7208333.333333333</v>
      </c>
      <c r="CT399" s="143">
        <f t="shared" si="91"/>
        <v>7208333.333333333</v>
      </c>
      <c r="CU399" s="143">
        <f t="shared" si="91"/>
        <v>7208333.333333333</v>
      </c>
      <c r="CV399" s="143">
        <f t="shared" si="91"/>
        <v>7208333.333333333</v>
      </c>
      <c r="CW399" s="144">
        <f t="shared" si="91"/>
        <v>7208333.333333333</v>
      </c>
      <c r="CX399" s="142">
        <f t="shared" si="91"/>
        <v>11507395.460000001</v>
      </c>
      <c r="CY399" s="143">
        <f t="shared" ref="CY399:DI399" si="92">+SUM(CY400:CY401)</f>
        <v>11507395.460000001</v>
      </c>
      <c r="CZ399" s="143">
        <f t="shared" si="92"/>
        <v>11507395.460000001</v>
      </c>
      <c r="DA399" s="143">
        <f t="shared" si="92"/>
        <v>11507395.460000001</v>
      </c>
      <c r="DB399" s="143">
        <f t="shared" si="92"/>
        <v>11507395.460000001</v>
      </c>
      <c r="DC399" s="143">
        <f t="shared" si="92"/>
        <v>11507395.460000001</v>
      </c>
      <c r="DD399" s="143">
        <f t="shared" si="92"/>
        <v>11507395.460000001</v>
      </c>
      <c r="DE399" s="143">
        <f t="shared" si="92"/>
        <v>11507395.460000001</v>
      </c>
      <c r="DF399" s="143">
        <f t="shared" si="92"/>
        <v>11507395.460000001</v>
      </c>
      <c r="DG399" s="143">
        <f t="shared" si="92"/>
        <v>11507395.460000001</v>
      </c>
      <c r="DH399" s="143">
        <f t="shared" si="92"/>
        <v>11507395.460000001</v>
      </c>
      <c r="DI399" s="144">
        <f t="shared" si="92"/>
        <v>11507395.460000001</v>
      </c>
      <c r="DJ399" s="142">
        <f>+SUM(DJ400:DJ401)</f>
        <v>30373417.030833334</v>
      </c>
      <c r="DK399" s="143">
        <f t="shared" ref="DK399:DU399" si="93">+SUM(DK400:DK401)</f>
        <v>30373417.030833334</v>
      </c>
      <c r="DL399" s="143">
        <f t="shared" si="93"/>
        <v>30373417.030833334</v>
      </c>
      <c r="DM399" s="143">
        <f t="shared" si="93"/>
        <v>30373417.030833334</v>
      </c>
      <c r="DN399" s="143">
        <f t="shared" si="93"/>
        <v>30373417.030833334</v>
      </c>
      <c r="DO399" s="143">
        <f t="shared" si="93"/>
        <v>30373417.030833334</v>
      </c>
      <c r="DP399" s="143">
        <f t="shared" si="93"/>
        <v>30373417.030833334</v>
      </c>
      <c r="DQ399" s="143">
        <f t="shared" si="93"/>
        <v>30373417.030833334</v>
      </c>
      <c r="DR399" s="143">
        <f t="shared" si="93"/>
        <v>30373417.030833334</v>
      </c>
      <c r="DS399" s="143">
        <f t="shared" si="93"/>
        <v>30373417.030833334</v>
      </c>
      <c r="DT399" s="143">
        <f t="shared" si="93"/>
        <v>30373417.030833334</v>
      </c>
      <c r="DU399" s="144">
        <f t="shared" si="93"/>
        <v>30373417.030833334</v>
      </c>
    </row>
    <row r="400" spans="1:125" ht="30">
      <c r="D400" s="74" t="str">
        <f t="shared" si="65"/>
        <v>4611p</v>
      </c>
      <c r="E400" s="78" t="s">
        <v>363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104">
        <v>2500695.4391666665</v>
      </c>
      <c r="CY400" s="105">
        <v>2500695.4391666665</v>
      </c>
      <c r="CZ400" s="105">
        <v>2500695.4391666665</v>
      </c>
      <c r="DA400" s="105">
        <v>2500695.4391666665</v>
      </c>
      <c r="DB400" s="105">
        <v>2500695.4391666665</v>
      </c>
      <c r="DC400" s="105">
        <v>2500695.4391666665</v>
      </c>
      <c r="DD400" s="105">
        <v>2500695.4391666665</v>
      </c>
      <c r="DE400" s="105">
        <v>2500695.4391666665</v>
      </c>
      <c r="DF400" s="105">
        <v>2500695.4391666665</v>
      </c>
      <c r="DG400" s="105">
        <v>2500695.4391666665</v>
      </c>
      <c r="DH400" s="105">
        <v>2500695.4391666665</v>
      </c>
      <c r="DI400" s="106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</row>
    <row r="401" spans="1:125" ht="30">
      <c r="D401" s="74" t="str">
        <f t="shared" si="65"/>
        <v>4612p</v>
      </c>
      <c r="E401" s="78" t="s">
        <v>365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104">
        <v>9006700.020833334</v>
      </c>
      <c r="CY401" s="105">
        <v>9006700.020833334</v>
      </c>
      <c r="CZ401" s="105">
        <v>9006700.020833334</v>
      </c>
      <c r="DA401" s="105">
        <v>9006700.020833334</v>
      </c>
      <c r="DB401" s="105">
        <v>9006700.020833334</v>
      </c>
      <c r="DC401" s="105">
        <v>9006700.020833334</v>
      </c>
      <c r="DD401" s="105">
        <v>9006700.020833334</v>
      </c>
      <c r="DE401" s="105">
        <v>9006700.020833334</v>
      </c>
      <c r="DF401" s="105">
        <v>9006700.020833334</v>
      </c>
      <c r="DG401" s="105">
        <v>9006700.020833334</v>
      </c>
      <c r="DH401" s="105">
        <v>9006700.020833334</v>
      </c>
      <c r="DI401" s="106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</row>
    <row r="402" spans="1:125" s="9" customFormat="1">
      <c r="A402" s="140"/>
      <c r="B402" s="140"/>
      <c r="C402" s="140">
        <v>462</v>
      </c>
      <c r="D402" s="140" t="str">
        <f t="shared" si="65"/>
        <v>462p</v>
      </c>
      <c r="E402" s="141" t="s">
        <v>367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94">+SUM(CL403:CL404)</f>
        <v>0</v>
      </c>
      <c r="CM402" s="143">
        <f t="shared" si="94"/>
        <v>0</v>
      </c>
      <c r="CN402" s="143">
        <f t="shared" si="94"/>
        <v>0</v>
      </c>
      <c r="CO402" s="143">
        <f t="shared" si="94"/>
        <v>0</v>
      </c>
      <c r="CP402" s="143">
        <f t="shared" si="94"/>
        <v>0</v>
      </c>
      <c r="CQ402" s="143">
        <f t="shared" si="94"/>
        <v>0</v>
      </c>
      <c r="CR402" s="143">
        <f t="shared" si="94"/>
        <v>0</v>
      </c>
      <c r="CS402" s="143">
        <f t="shared" si="94"/>
        <v>0</v>
      </c>
      <c r="CT402" s="143">
        <f t="shared" si="94"/>
        <v>0</v>
      </c>
      <c r="CU402" s="143">
        <f t="shared" si="94"/>
        <v>0</v>
      </c>
      <c r="CV402" s="143">
        <f t="shared" si="94"/>
        <v>0</v>
      </c>
      <c r="CW402" s="144">
        <f t="shared" si="94"/>
        <v>0</v>
      </c>
      <c r="CX402" s="142">
        <f t="shared" si="94"/>
        <v>0</v>
      </c>
      <c r="CY402" s="143">
        <f t="shared" ref="CY402:DI402" si="95">+SUM(CY403:CY404)</f>
        <v>0</v>
      </c>
      <c r="CZ402" s="143">
        <f t="shared" si="95"/>
        <v>0</v>
      </c>
      <c r="DA402" s="143">
        <f t="shared" si="95"/>
        <v>0</v>
      </c>
      <c r="DB402" s="143">
        <f t="shared" si="95"/>
        <v>0</v>
      </c>
      <c r="DC402" s="143">
        <f t="shared" si="95"/>
        <v>0</v>
      </c>
      <c r="DD402" s="143">
        <f t="shared" si="95"/>
        <v>0</v>
      </c>
      <c r="DE402" s="143">
        <f t="shared" si="95"/>
        <v>0</v>
      </c>
      <c r="DF402" s="143">
        <f t="shared" si="95"/>
        <v>0</v>
      </c>
      <c r="DG402" s="143">
        <f t="shared" si="95"/>
        <v>0</v>
      </c>
      <c r="DH402" s="143">
        <f t="shared" si="95"/>
        <v>0</v>
      </c>
      <c r="DI402" s="144">
        <f t="shared" si="95"/>
        <v>0</v>
      </c>
      <c r="DJ402" s="142">
        <f>+SUM(DJ403:DJ404)</f>
        <v>0</v>
      </c>
      <c r="DK402" s="143">
        <f t="shared" ref="DK402:DU402" si="96">+SUM(DK403:DK404)</f>
        <v>0</v>
      </c>
      <c r="DL402" s="143">
        <f t="shared" si="96"/>
        <v>0</v>
      </c>
      <c r="DM402" s="143">
        <f t="shared" si="96"/>
        <v>0</v>
      </c>
      <c r="DN402" s="143">
        <f t="shared" si="96"/>
        <v>0</v>
      </c>
      <c r="DO402" s="143">
        <f t="shared" si="96"/>
        <v>0</v>
      </c>
      <c r="DP402" s="143">
        <f t="shared" si="96"/>
        <v>0</v>
      </c>
      <c r="DQ402" s="143">
        <f t="shared" si="96"/>
        <v>0</v>
      </c>
      <c r="DR402" s="143">
        <f t="shared" si="96"/>
        <v>0</v>
      </c>
      <c r="DS402" s="143">
        <f t="shared" si="96"/>
        <v>0</v>
      </c>
      <c r="DT402" s="143">
        <f t="shared" si="96"/>
        <v>0</v>
      </c>
      <c r="DU402" s="144">
        <f t="shared" si="96"/>
        <v>0</v>
      </c>
    </row>
    <row r="403" spans="1:125">
      <c r="D403" s="74" t="str">
        <f t="shared" si="65"/>
        <v>4621p</v>
      </c>
      <c r="E403" s="78" t="s">
        <v>369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104">
        <v>0</v>
      </c>
      <c r="CY403" s="105">
        <v>0</v>
      </c>
      <c r="CZ403" s="105">
        <v>0</v>
      </c>
      <c r="DA403" s="105">
        <v>0</v>
      </c>
      <c r="DB403" s="105">
        <v>0</v>
      </c>
      <c r="DC403" s="105">
        <v>0</v>
      </c>
      <c r="DD403" s="105">
        <v>0</v>
      </c>
      <c r="DE403" s="105">
        <v>0</v>
      </c>
      <c r="DF403" s="105">
        <v>0</v>
      </c>
      <c r="DG403" s="105">
        <v>0</v>
      </c>
      <c r="DH403" s="105">
        <v>0</v>
      </c>
      <c r="DI403" s="106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</row>
    <row r="404" spans="1:125">
      <c r="D404" s="74" t="str">
        <f t="shared" si="65"/>
        <v>4622p</v>
      </c>
      <c r="E404" s="78" t="s">
        <v>371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104">
        <v>0</v>
      </c>
      <c r="CY404" s="105">
        <v>0</v>
      </c>
      <c r="CZ404" s="105">
        <v>0</v>
      </c>
      <c r="DA404" s="105">
        <v>0</v>
      </c>
      <c r="DB404" s="105">
        <v>0</v>
      </c>
      <c r="DC404" s="105">
        <v>0</v>
      </c>
      <c r="DD404" s="105">
        <v>0</v>
      </c>
      <c r="DE404" s="105">
        <v>0</v>
      </c>
      <c r="DF404" s="105">
        <v>0</v>
      </c>
      <c r="DG404" s="105">
        <v>0</v>
      </c>
      <c r="DH404" s="105">
        <v>0</v>
      </c>
      <c r="DI404" s="106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</row>
    <row r="405" spans="1:125" s="9" customFormat="1">
      <c r="A405" s="140"/>
      <c r="B405" s="140"/>
      <c r="C405" s="140">
        <v>463</v>
      </c>
      <c r="D405" s="140" t="str">
        <f t="shared" si="65"/>
        <v>4630p</v>
      </c>
      <c r="E405" s="141" t="s">
        <v>373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142">
        <v>2778179.9974999996</v>
      </c>
      <c r="CY405" s="143">
        <v>2778179.9974999996</v>
      </c>
      <c r="CZ405" s="143">
        <v>2778179.9974999996</v>
      </c>
      <c r="DA405" s="143">
        <v>2778179.9974999996</v>
      </c>
      <c r="DB405" s="143">
        <v>2778179.9974999996</v>
      </c>
      <c r="DC405" s="143">
        <v>2778179.9974999996</v>
      </c>
      <c r="DD405" s="143">
        <v>2778179.9974999996</v>
      </c>
      <c r="DE405" s="143">
        <v>2778179.9974999996</v>
      </c>
      <c r="DF405" s="143">
        <v>2778179.9974999996</v>
      </c>
      <c r="DG405" s="143">
        <v>2778179.9974999996</v>
      </c>
      <c r="DH405" s="143">
        <v>2778179.9974999996</v>
      </c>
      <c r="DI405" s="144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</row>
    <row r="406" spans="1:125" s="9" customFormat="1">
      <c r="A406" s="140" t="s">
        <v>100</v>
      </c>
      <c r="B406" s="140">
        <v>47</v>
      </c>
      <c r="C406" s="140"/>
      <c r="D406" s="140" t="str">
        <f t="shared" si="65"/>
        <v>47p</v>
      </c>
      <c r="E406" s="141" t="s">
        <v>375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97">+SUM(CL407:CL409)</f>
        <v>613005.79833333334</v>
      </c>
      <c r="CM406" s="143">
        <f t="shared" si="97"/>
        <v>613005.79833333334</v>
      </c>
      <c r="CN406" s="143">
        <f t="shared" si="97"/>
        <v>613005.79833333334</v>
      </c>
      <c r="CO406" s="143">
        <f t="shared" si="97"/>
        <v>613005.79833333334</v>
      </c>
      <c r="CP406" s="143">
        <f t="shared" si="97"/>
        <v>613005.79833333334</v>
      </c>
      <c r="CQ406" s="143">
        <f t="shared" si="97"/>
        <v>613005.79833333334</v>
      </c>
      <c r="CR406" s="143">
        <f t="shared" si="97"/>
        <v>613005.79833333334</v>
      </c>
      <c r="CS406" s="143">
        <f t="shared" si="97"/>
        <v>613005.79833333334</v>
      </c>
      <c r="CT406" s="143">
        <f t="shared" si="97"/>
        <v>613005.79833333334</v>
      </c>
      <c r="CU406" s="143">
        <f t="shared" si="97"/>
        <v>613005.79833333334</v>
      </c>
      <c r="CV406" s="143">
        <f t="shared" si="97"/>
        <v>613005.79833333334</v>
      </c>
      <c r="CW406" s="144">
        <f t="shared" si="97"/>
        <v>613005.79833333334</v>
      </c>
      <c r="CX406" s="142">
        <f t="shared" si="97"/>
        <v>737887.48083333333</v>
      </c>
      <c r="CY406" s="143">
        <f t="shared" ref="CY406:DI406" si="98">+SUM(CY407:CY409)</f>
        <v>737887.48083333333</v>
      </c>
      <c r="CZ406" s="143">
        <f t="shared" si="98"/>
        <v>737887.48083333333</v>
      </c>
      <c r="DA406" s="143">
        <f t="shared" si="98"/>
        <v>737887.48083333333</v>
      </c>
      <c r="DB406" s="143">
        <f t="shared" si="98"/>
        <v>737887.48083333333</v>
      </c>
      <c r="DC406" s="143">
        <f t="shared" si="98"/>
        <v>737887.48083333333</v>
      </c>
      <c r="DD406" s="143">
        <f t="shared" si="98"/>
        <v>737887.48083333333</v>
      </c>
      <c r="DE406" s="143">
        <f t="shared" si="98"/>
        <v>737887.48083333333</v>
      </c>
      <c r="DF406" s="143">
        <f t="shared" si="98"/>
        <v>737887.48083333333</v>
      </c>
      <c r="DG406" s="143">
        <f t="shared" si="98"/>
        <v>737887.48083333333</v>
      </c>
      <c r="DH406" s="143">
        <f t="shared" si="98"/>
        <v>737887.48083333333</v>
      </c>
      <c r="DI406" s="144">
        <f t="shared" si="98"/>
        <v>737887.48083333333</v>
      </c>
      <c r="DJ406" s="142">
        <f>+SUM(DJ407:DJ409)</f>
        <v>1087930.2858333334</v>
      </c>
      <c r="DK406" s="143">
        <f t="shared" ref="DK406:DU406" si="99">+SUM(DK407:DK409)</f>
        <v>1087930.2858333334</v>
      </c>
      <c r="DL406" s="143">
        <f t="shared" si="99"/>
        <v>1087930.2858333334</v>
      </c>
      <c r="DM406" s="143">
        <f t="shared" si="99"/>
        <v>1087930.2858333334</v>
      </c>
      <c r="DN406" s="143">
        <f t="shared" si="99"/>
        <v>1087930.2858333334</v>
      </c>
      <c r="DO406" s="143">
        <f t="shared" si="99"/>
        <v>1087930.2858333334</v>
      </c>
      <c r="DP406" s="143">
        <f t="shared" si="99"/>
        <v>1087930.2858333334</v>
      </c>
      <c r="DQ406" s="143">
        <f t="shared" si="99"/>
        <v>1087930.2858333334</v>
      </c>
      <c r="DR406" s="143">
        <f t="shared" si="99"/>
        <v>1087930.2858333334</v>
      </c>
      <c r="DS406" s="143">
        <f t="shared" si="99"/>
        <v>1087930.2858333334</v>
      </c>
      <c r="DT406" s="143">
        <f t="shared" si="99"/>
        <v>1087930.2858333334</v>
      </c>
      <c r="DU406" s="144">
        <f t="shared" si="99"/>
        <v>1087930.2858333334</v>
      </c>
    </row>
    <row r="407" spans="1:125">
      <c r="A407" s="74" t="s">
        <v>100</v>
      </c>
      <c r="B407" s="74" t="s">
        <v>100</v>
      </c>
      <c r="C407" s="74">
        <v>471</v>
      </c>
      <c r="D407" s="74" t="str">
        <f t="shared" si="65"/>
        <v>4710p</v>
      </c>
      <c r="E407" s="78" t="s">
        <v>377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104">
        <v>737887.48083333333</v>
      </c>
      <c r="CY407" s="105">
        <v>737887.48083333333</v>
      </c>
      <c r="CZ407" s="105">
        <v>737887.48083333333</v>
      </c>
      <c r="DA407" s="105">
        <v>737887.48083333333</v>
      </c>
      <c r="DB407" s="105">
        <v>737887.48083333333</v>
      </c>
      <c r="DC407" s="105">
        <v>737887.48083333333</v>
      </c>
      <c r="DD407" s="105">
        <v>737887.48083333333</v>
      </c>
      <c r="DE407" s="105">
        <v>737887.48083333333</v>
      </c>
      <c r="DF407" s="105">
        <v>737887.48083333333</v>
      </c>
      <c r="DG407" s="105">
        <v>737887.48083333333</v>
      </c>
      <c r="DH407" s="105">
        <v>737887.48083333333</v>
      </c>
      <c r="DI407" s="106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</row>
    <row r="408" spans="1:125">
      <c r="C408" s="74">
        <v>472</v>
      </c>
      <c r="D408" s="74" t="str">
        <f t="shared" si="65"/>
        <v>4720p</v>
      </c>
      <c r="E408" s="78" t="s">
        <v>379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104">
        <v>0</v>
      </c>
      <c r="CY408" s="105">
        <v>0</v>
      </c>
      <c r="CZ408" s="105">
        <v>0</v>
      </c>
      <c r="DA408" s="105">
        <v>0</v>
      </c>
      <c r="DB408" s="105">
        <v>0</v>
      </c>
      <c r="DC408" s="105">
        <v>0</v>
      </c>
      <c r="DD408" s="105">
        <v>0</v>
      </c>
      <c r="DE408" s="105">
        <v>0</v>
      </c>
      <c r="DF408" s="105">
        <v>0</v>
      </c>
      <c r="DG408" s="105">
        <v>0</v>
      </c>
      <c r="DH408" s="105">
        <v>0</v>
      </c>
      <c r="DI408" s="106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</row>
    <row r="409" spans="1:125">
      <c r="C409" s="74">
        <v>473</v>
      </c>
      <c r="D409" s="74" t="str">
        <f t="shared" si="65"/>
        <v>4730p</v>
      </c>
      <c r="E409" s="78" t="s">
        <v>381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104">
        <v>0</v>
      </c>
      <c r="CY409" s="105">
        <v>0</v>
      </c>
      <c r="CZ409" s="105">
        <v>0</v>
      </c>
      <c r="DA409" s="105">
        <v>0</v>
      </c>
      <c r="DB409" s="105">
        <v>0</v>
      </c>
      <c r="DC409" s="105">
        <v>0</v>
      </c>
      <c r="DD409" s="105">
        <v>0</v>
      </c>
      <c r="DE409" s="105">
        <v>0</v>
      </c>
      <c r="DF409" s="105">
        <v>0</v>
      </c>
      <c r="DG409" s="105">
        <v>0</v>
      </c>
      <c r="DH409" s="105">
        <v>0</v>
      </c>
      <c r="DI409" s="106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</row>
    <row r="410" spans="1:125"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</row>
    <row r="411" spans="1:125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3"/>
  <dimension ref="B1:G277"/>
  <sheetViews>
    <sheetView workbookViewId="0">
      <pane ySplit="4" topLeftCell="A5" activePane="bottomLeft" state="frozen"/>
      <selection pane="bottomLeft" activeCell="D12" sqref="D12"/>
    </sheetView>
  </sheetViews>
  <sheetFormatPr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6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2015</v>
      </c>
      <c r="C4" s="56" t="s">
        <v>700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710</v>
      </c>
      <c r="F11" s="12" t="s">
        <v>711</v>
      </c>
      <c r="G11" s="52" t="str">
        <f t="shared" si="0"/>
        <v>Mjesečni podaci 2015</v>
      </c>
    </row>
    <row r="12" spans="2:7">
      <c r="E12" s="11" t="s">
        <v>14</v>
      </c>
      <c r="F12" s="12" t="s">
        <v>15</v>
      </c>
      <c r="G12" s="52" t="str">
        <f t="shared" si="0"/>
        <v>Mjesečni podaci 2014</v>
      </c>
    </row>
    <row r="13" spans="2:7">
      <c r="E13" s="11" t="s">
        <v>16</v>
      </c>
      <c r="F13" s="12" t="s">
        <v>17</v>
      </c>
      <c r="G13" s="52" t="str">
        <f t="shared" si="0"/>
        <v>Mjesečni podaci 2013</v>
      </c>
    </row>
    <row r="14" spans="2:7">
      <c r="E14" s="11" t="s">
        <v>18</v>
      </c>
      <c r="F14" s="12" t="s">
        <v>19</v>
      </c>
      <c r="G14" s="52" t="str">
        <f t="shared" si="0"/>
        <v>Mjesečni podaci 2012</v>
      </c>
    </row>
    <row r="15" spans="2:7">
      <c r="E15" s="11" t="s">
        <v>20</v>
      </c>
      <c r="F15" s="12" t="s">
        <v>415</v>
      </c>
      <c r="G15" s="52" t="str">
        <f t="shared" si="0"/>
        <v>Istorijski podaci, od 2006</v>
      </c>
    </row>
    <row r="16" spans="2:7">
      <c r="E16" s="11" t="s">
        <v>21</v>
      </c>
      <c r="F16" s="12" t="s">
        <v>22</v>
      </c>
      <c r="G16" s="52" t="str">
        <f t="shared" si="0"/>
        <v>Javni dug</v>
      </c>
    </row>
    <row r="17" spans="2:7">
      <c r="E17" s="11" t="s">
        <v>423</v>
      </c>
      <c r="F17" s="12" t="s">
        <v>423</v>
      </c>
      <c r="G17" s="52" t="str">
        <f t="shared" si="0"/>
        <v>Plan</v>
      </c>
    </row>
    <row r="18" spans="2:7">
      <c r="E18" s="11" t="s">
        <v>424</v>
      </c>
      <c r="F18" s="12" t="s">
        <v>425</v>
      </c>
      <c r="G18" s="52" t="str">
        <f t="shared" si="0"/>
        <v>Ostvarenje</v>
      </c>
    </row>
    <row r="19" spans="2:7">
      <c r="D19" s="43"/>
      <c r="E19" s="33" t="s">
        <v>426</v>
      </c>
      <c r="F19" s="34" t="s">
        <v>427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701</v>
      </c>
      <c r="F22" s="16" t="s">
        <v>24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25</v>
      </c>
      <c r="F23" s="16" t="s">
        <v>26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27</v>
      </c>
      <c r="F24" s="19" t="s">
        <v>28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29</v>
      </c>
      <c r="F25" s="22" t="s">
        <v>30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31</v>
      </c>
      <c r="F26" s="22" t="s">
        <v>32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33</v>
      </c>
      <c r="F27" s="22" t="s">
        <v>34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35</v>
      </c>
      <c r="F28" s="22" t="s">
        <v>36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37</v>
      </c>
      <c r="F29" s="22" t="s">
        <v>38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39</v>
      </c>
      <c r="F30" s="22" t="s">
        <v>40</v>
      </c>
      <c r="G30" s="52" t="str">
        <f t="shared" si="0"/>
        <v>Porez na međunarodnu trgovinu i transakcije</v>
      </c>
    </row>
    <row r="31" spans="2:7">
      <c r="B31" s="20"/>
      <c r="C31" s="47"/>
      <c r="D31" s="47">
        <v>7117</v>
      </c>
      <c r="E31" s="21" t="s">
        <v>41</v>
      </c>
      <c r="F31" s="22" t="s">
        <v>42</v>
      </c>
      <c r="G31" s="52" t="str">
        <f t="shared" si="0"/>
        <v>Lokalni porezi</v>
      </c>
    </row>
    <row r="32" spans="2:7">
      <c r="B32" s="20"/>
      <c r="C32" s="47"/>
      <c r="D32" s="47">
        <v>7118</v>
      </c>
      <c r="E32" s="21" t="s">
        <v>43</v>
      </c>
      <c r="F32" s="22" t="s">
        <v>44</v>
      </c>
      <c r="G32" s="52" t="str">
        <f t="shared" si="0"/>
        <v>Ostali republički porezi</v>
      </c>
    </row>
    <row r="33" spans="2:7">
      <c r="B33" s="20"/>
      <c r="C33" s="46"/>
      <c r="D33" s="45">
        <v>712</v>
      </c>
      <c r="E33" s="18" t="s">
        <v>45</v>
      </c>
      <c r="F33" s="19" t="s">
        <v>46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47</v>
      </c>
      <c r="F34" s="22" t="s">
        <v>48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49</v>
      </c>
      <c r="F35" s="22" t="s">
        <v>50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51</v>
      </c>
      <c r="F36" s="22" t="s">
        <v>52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53</v>
      </c>
      <c r="F37" s="22" t="s">
        <v>54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55</v>
      </c>
      <c r="F38" s="19" t="s">
        <v>56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57</v>
      </c>
      <c r="F39" s="22" t="s">
        <v>58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59</v>
      </c>
      <c r="F40" s="22" t="s">
        <v>60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61</v>
      </c>
      <c r="F41" s="22" t="s">
        <v>62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63</v>
      </c>
      <c r="F42" s="22" t="s">
        <v>64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65</v>
      </c>
      <c r="F43" s="22" t="s">
        <v>66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67</v>
      </c>
      <c r="F44" s="22" t="s">
        <v>68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69</v>
      </c>
      <c r="F45" s="19" t="s">
        <v>70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71</v>
      </c>
      <c r="F46" s="22" t="s">
        <v>72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73</v>
      </c>
      <c r="F47" s="22" t="s">
        <v>74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75</v>
      </c>
      <c r="F48" s="22" t="s">
        <v>76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77</v>
      </c>
      <c r="F49" s="22" t="s">
        <v>78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79</v>
      </c>
      <c r="F50" s="22" t="s">
        <v>80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81</v>
      </c>
      <c r="F51" s="22" t="s">
        <v>82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83</v>
      </c>
      <c r="F52" s="22" t="s">
        <v>84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85</v>
      </c>
      <c r="F53" s="22" t="s">
        <v>86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87</v>
      </c>
      <c r="F54" s="22" t="s">
        <v>88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89</v>
      </c>
      <c r="F55" s="19" t="s">
        <v>90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91</v>
      </c>
      <c r="F56" s="22" t="s">
        <v>92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93</v>
      </c>
      <c r="F57" s="22" t="s">
        <v>94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95</v>
      </c>
      <c r="F58" s="22" t="s">
        <v>96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97</v>
      </c>
      <c r="F59" s="22" t="s">
        <v>98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89</v>
      </c>
      <c r="F60" s="22" t="s">
        <v>99</v>
      </c>
      <c r="G60" s="52" t="str">
        <f t="shared" si="0"/>
        <v>Ostali prihodi</v>
      </c>
    </row>
    <row r="61" spans="2:7">
      <c r="B61" s="20"/>
      <c r="C61" s="45" t="s">
        <v>100</v>
      </c>
      <c r="D61" s="45">
        <v>72</v>
      </c>
      <c r="E61" s="23" t="s">
        <v>101</v>
      </c>
      <c r="F61" s="16" t="s">
        <v>102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103</v>
      </c>
      <c r="F62" s="22" t="s">
        <v>104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105</v>
      </c>
      <c r="F63" s="22" t="s">
        <v>106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107</v>
      </c>
      <c r="F64" s="16" t="s">
        <v>108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109</v>
      </c>
      <c r="F65" s="22" t="s">
        <v>110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111</v>
      </c>
      <c r="F66" s="22" t="s">
        <v>112</v>
      </c>
      <c r="G66" s="52" t="str">
        <f t="shared" si="0"/>
        <v>Sredstva prenesena iz prethodne godine</v>
      </c>
    </row>
    <row r="67" spans="2:7">
      <c r="B67" s="20"/>
      <c r="C67" s="45" t="s">
        <v>100</v>
      </c>
      <c r="D67" s="45">
        <v>74</v>
      </c>
      <c r="E67" s="23" t="s">
        <v>113</v>
      </c>
      <c r="F67" s="16" t="s">
        <v>114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115</v>
      </c>
      <c r="F68" s="22" t="s">
        <v>116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117</v>
      </c>
      <c r="F69" s="22" t="s">
        <v>118</v>
      </c>
      <c r="G69" s="52" t="str">
        <f t="shared" ref="G69:G133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119</v>
      </c>
      <c r="F70" s="16" t="s">
        <v>120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121</v>
      </c>
      <c r="F71" s="19" t="s">
        <v>120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122</v>
      </c>
      <c r="F72" s="22" t="s">
        <v>123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124</v>
      </c>
      <c r="F73" s="62" t="s">
        <v>125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702</v>
      </c>
      <c r="F74" s="16" t="s">
        <v>127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428</v>
      </c>
      <c r="F75" s="16" t="s">
        <v>429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128</v>
      </c>
      <c r="F76" s="16" t="s">
        <v>129</v>
      </c>
      <c r="G76" s="52" t="str">
        <f t="shared" si="1"/>
        <v>Tekući izdaci</v>
      </c>
    </row>
    <row r="77" spans="2:7">
      <c r="B77" s="14" t="s">
        <v>100</v>
      </c>
      <c r="C77" s="46"/>
      <c r="D77" s="44">
        <v>411</v>
      </c>
      <c r="E77" s="18" t="s">
        <v>130</v>
      </c>
      <c r="F77" s="19" t="s">
        <v>131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132</v>
      </c>
      <c r="F78" s="22" t="s">
        <v>133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134</v>
      </c>
      <c r="F79" s="22" t="s">
        <v>30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135</v>
      </c>
      <c r="F80" s="22" t="s">
        <v>136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137</v>
      </c>
      <c r="F81" s="22" t="s">
        <v>138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139</v>
      </c>
      <c r="F82" s="22" t="s">
        <v>140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141</v>
      </c>
      <c r="F83" s="19" t="s">
        <v>142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143</v>
      </c>
      <c r="F84" s="22" t="s">
        <v>144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145</v>
      </c>
      <c r="F85" s="22" t="s">
        <v>146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147</v>
      </c>
      <c r="F86" s="22" t="s">
        <v>148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149</v>
      </c>
      <c r="F87" s="22" t="s">
        <v>150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151</v>
      </c>
      <c r="F88" s="22" t="s">
        <v>152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153</v>
      </c>
      <c r="F89" s="22" t="s">
        <v>154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87</v>
      </c>
      <c r="F90" s="22" t="s">
        <v>155</v>
      </c>
      <c r="G90" s="52" t="str">
        <f t="shared" si="1"/>
        <v>Ostale naknade</v>
      </c>
    </row>
    <row r="91" spans="2:7">
      <c r="B91" s="25"/>
      <c r="C91" s="46"/>
      <c r="D91" s="44">
        <v>413</v>
      </c>
      <c r="E91" s="18" t="s">
        <v>156</v>
      </c>
      <c r="F91" s="19" t="s">
        <v>157</v>
      </c>
      <c r="G91" s="52" t="str">
        <f t="shared" si="1"/>
        <v>Rashodi za materijal</v>
      </c>
    </row>
    <row r="92" spans="2:7">
      <c r="B92" s="14"/>
      <c r="C92" s="49"/>
      <c r="D92" s="49">
        <v>4131</v>
      </c>
      <c r="E92" s="21" t="s">
        <v>158</v>
      </c>
      <c r="F92" s="22" t="s">
        <v>159</v>
      </c>
      <c r="G92" s="52" t="str">
        <f t="shared" si="1"/>
        <v>Administrativni materijal</v>
      </c>
    </row>
    <row r="93" spans="2:7">
      <c r="B93" s="25"/>
      <c r="C93" s="49"/>
      <c r="D93" s="49">
        <v>4132</v>
      </c>
      <c r="E93" s="21" t="s">
        <v>160</v>
      </c>
      <c r="F93" s="22" t="s">
        <v>161</v>
      </c>
      <c r="G93" s="52" t="str">
        <f t="shared" si="1"/>
        <v>Materijal za zdravstvenu zaštitu</v>
      </c>
    </row>
    <row r="94" spans="2:7">
      <c r="B94" s="25"/>
      <c r="C94" s="49"/>
      <c r="D94" s="49">
        <v>4133</v>
      </c>
      <c r="E94" s="21" t="s">
        <v>162</v>
      </c>
      <c r="F94" s="22" t="s">
        <v>163</v>
      </c>
      <c r="G94" s="52" t="str">
        <f t="shared" si="1"/>
        <v>Materijal za posebne namjene</v>
      </c>
    </row>
    <row r="95" spans="2:7">
      <c r="B95" s="25"/>
      <c r="C95" s="49"/>
      <c r="D95" s="49">
        <v>4134</v>
      </c>
      <c r="E95" s="21" t="s">
        <v>164</v>
      </c>
      <c r="F95" s="22" t="s">
        <v>165</v>
      </c>
      <c r="G95" s="52" t="str">
        <f t="shared" si="1"/>
        <v>Rashodi za energiju</v>
      </c>
    </row>
    <row r="96" spans="2:7">
      <c r="B96" s="25"/>
      <c r="C96" s="49"/>
      <c r="D96" s="49">
        <v>4135</v>
      </c>
      <c r="E96" s="21" t="s">
        <v>166</v>
      </c>
      <c r="F96" s="22" t="s">
        <v>167</v>
      </c>
      <c r="G96" s="52" t="str">
        <f t="shared" si="1"/>
        <v>Rashodi za gorivo</v>
      </c>
    </row>
    <row r="97" spans="2:7">
      <c r="B97" s="25"/>
      <c r="C97" s="49"/>
      <c r="D97" s="49">
        <v>4139</v>
      </c>
      <c r="E97" s="21" t="s">
        <v>168</v>
      </c>
      <c r="F97" s="22" t="s">
        <v>169</v>
      </c>
      <c r="G97" s="52" t="str">
        <f t="shared" si="1"/>
        <v>Ostali rashodi za materijal</v>
      </c>
    </row>
    <row r="98" spans="2:7">
      <c r="B98" s="25"/>
      <c r="C98" s="46"/>
      <c r="D98" s="44">
        <v>414</v>
      </c>
      <c r="E98" s="18" t="s">
        <v>170</v>
      </c>
      <c r="F98" s="19" t="s">
        <v>171</v>
      </c>
      <c r="G98" s="52" t="str">
        <f t="shared" si="1"/>
        <v>Rashodi za usluge</v>
      </c>
    </row>
    <row r="99" spans="2:7">
      <c r="B99" s="14"/>
      <c r="C99" s="49"/>
      <c r="D99" s="49">
        <v>4141</v>
      </c>
      <c r="E99" s="21" t="s">
        <v>172</v>
      </c>
      <c r="F99" s="22" t="s">
        <v>173</v>
      </c>
      <c r="G99" s="52" t="str">
        <f t="shared" si="1"/>
        <v>Službena putovanja</v>
      </c>
    </row>
    <row r="100" spans="2:7">
      <c r="B100" s="25"/>
      <c r="C100" s="49"/>
      <c r="D100" s="49">
        <v>4142</v>
      </c>
      <c r="E100" s="21" t="s">
        <v>174</v>
      </c>
      <c r="F100" s="22" t="s">
        <v>175</v>
      </c>
      <c r="G100" s="52" t="str">
        <f t="shared" si="1"/>
        <v>Reprezentacija</v>
      </c>
    </row>
    <row r="101" spans="2:7">
      <c r="B101" s="25"/>
      <c r="C101" s="49"/>
      <c r="D101" s="49">
        <v>4143</v>
      </c>
      <c r="E101" s="21" t="s">
        <v>176</v>
      </c>
      <c r="F101" s="22" t="s">
        <v>177</v>
      </c>
      <c r="G101" s="52" t="str">
        <f t="shared" si="1"/>
        <v>Komunikacione usluge</v>
      </c>
    </row>
    <row r="102" spans="2:7">
      <c r="B102" s="25"/>
      <c r="C102" s="49"/>
      <c r="D102" s="49">
        <v>4144</v>
      </c>
      <c r="E102" s="21" t="s">
        <v>178</v>
      </c>
      <c r="F102" s="22" t="s">
        <v>179</v>
      </c>
      <c r="G102" s="52" t="str">
        <f t="shared" si="1"/>
        <v>Bankarske usluge i negativne kursne razlike</v>
      </c>
    </row>
    <row r="103" spans="2:7">
      <c r="B103" s="25"/>
      <c r="C103" s="49"/>
      <c r="D103" s="49">
        <v>4145</v>
      </c>
      <c r="E103" s="21" t="s">
        <v>180</v>
      </c>
      <c r="F103" s="22" t="s">
        <v>181</v>
      </c>
      <c r="G103" s="52" t="str">
        <f t="shared" si="1"/>
        <v>Usluge prevoza</v>
      </c>
    </row>
    <row r="104" spans="2:7">
      <c r="B104" s="25"/>
      <c r="C104" s="49"/>
      <c r="D104" s="49">
        <v>4146</v>
      </c>
      <c r="E104" s="21" t="s">
        <v>182</v>
      </c>
      <c r="F104" s="22" t="s">
        <v>183</v>
      </c>
      <c r="G104" s="52" t="str">
        <f t="shared" si="1"/>
        <v>Advokatske, notarske i pravne usluge</v>
      </c>
    </row>
    <row r="105" spans="2:7">
      <c r="B105" s="25"/>
      <c r="C105" s="49"/>
      <c r="D105" s="49">
        <v>4147</v>
      </c>
      <c r="E105" s="21" t="s">
        <v>184</v>
      </c>
      <c r="F105" s="22" t="s">
        <v>185</v>
      </c>
      <c r="G105" s="52" t="str">
        <f t="shared" si="1"/>
        <v>Konsultantske usluge, projekti i studije</v>
      </c>
    </row>
    <row r="106" spans="2:7">
      <c r="B106" s="25"/>
      <c r="C106" s="49"/>
      <c r="D106" s="49">
        <v>4148</v>
      </c>
      <c r="E106" s="21" t="s">
        <v>186</v>
      </c>
      <c r="F106" s="22" t="s">
        <v>187</v>
      </c>
      <c r="G106" s="52" t="str">
        <f t="shared" si="1"/>
        <v>Usluge stručnog usavršavanja</v>
      </c>
    </row>
    <row r="107" spans="2:7">
      <c r="B107" s="25"/>
      <c r="C107" s="49"/>
      <c r="D107" s="49">
        <v>4149</v>
      </c>
      <c r="E107" s="21" t="s">
        <v>188</v>
      </c>
      <c r="F107" s="22" t="s">
        <v>189</v>
      </c>
      <c r="G107" s="52" t="str">
        <f t="shared" si="1"/>
        <v>Ostale usluge</v>
      </c>
    </row>
    <row r="108" spans="2:7">
      <c r="B108" s="25"/>
      <c r="C108" s="46"/>
      <c r="D108" s="44">
        <v>415</v>
      </c>
      <c r="E108" s="18" t="s">
        <v>190</v>
      </c>
      <c r="F108" s="19" t="s">
        <v>191</v>
      </c>
      <c r="G108" s="52" t="str">
        <f t="shared" si="1"/>
        <v>Rashodi za tekuće održavanje</v>
      </c>
    </row>
    <row r="109" spans="2:7">
      <c r="B109" s="14"/>
      <c r="C109" s="49"/>
      <c r="D109" s="49">
        <v>4151</v>
      </c>
      <c r="E109" s="21" t="s">
        <v>192</v>
      </c>
      <c r="F109" s="22" t="s">
        <v>193</v>
      </c>
      <c r="G109" s="52" t="str">
        <f t="shared" si="1"/>
        <v>Tekuće održavanje javne infrastrukture</v>
      </c>
    </row>
    <row r="110" spans="2:7">
      <c r="B110" s="25"/>
      <c r="C110" s="49"/>
      <c r="D110" s="49">
        <v>4152</v>
      </c>
      <c r="E110" s="21" t="s">
        <v>194</v>
      </c>
      <c r="F110" s="22" t="s">
        <v>195</v>
      </c>
      <c r="G110" s="52" t="str">
        <f t="shared" si="1"/>
        <v>Tekuće održavanje građevinskih objekata</v>
      </c>
    </row>
    <row r="111" spans="2:7">
      <c r="B111" s="25"/>
      <c r="C111" s="49"/>
      <c r="D111" s="49">
        <v>4153</v>
      </c>
      <c r="E111" s="21" t="s">
        <v>196</v>
      </c>
      <c r="F111" s="22" t="s">
        <v>197</v>
      </c>
      <c r="G111" s="52" t="str">
        <f t="shared" si="1"/>
        <v>Tekuće održavanje opreme</v>
      </c>
    </row>
    <row r="112" spans="2:7">
      <c r="B112" s="25"/>
      <c r="C112" s="46"/>
      <c r="D112" s="44">
        <v>416</v>
      </c>
      <c r="E112" s="18" t="s">
        <v>198</v>
      </c>
      <c r="F112" s="19" t="s">
        <v>199</v>
      </c>
      <c r="G112" s="52" t="str">
        <f t="shared" si="1"/>
        <v>Kamate</v>
      </c>
    </row>
    <row r="113" spans="2:7">
      <c r="B113" s="14"/>
      <c r="C113" s="49"/>
      <c r="D113" s="49">
        <v>4161</v>
      </c>
      <c r="E113" s="21" t="s">
        <v>200</v>
      </c>
      <c r="F113" s="22" t="s">
        <v>201</v>
      </c>
      <c r="G113" s="52" t="str">
        <f t="shared" si="1"/>
        <v>Kamate rezidentima</v>
      </c>
    </row>
    <row r="114" spans="2:7">
      <c r="B114" s="25"/>
      <c r="C114" s="49"/>
      <c r="D114" s="49">
        <v>4162</v>
      </c>
      <c r="E114" s="21" t="s">
        <v>202</v>
      </c>
      <c r="F114" s="22" t="s">
        <v>203</v>
      </c>
      <c r="G114" s="52" t="str">
        <f t="shared" si="1"/>
        <v>Kamate nerezidentima</v>
      </c>
    </row>
    <row r="115" spans="2:7">
      <c r="B115" s="25"/>
      <c r="C115" s="46"/>
      <c r="D115" s="44">
        <v>417</v>
      </c>
      <c r="E115" s="18" t="s">
        <v>204</v>
      </c>
      <c r="F115" s="19" t="s">
        <v>205</v>
      </c>
      <c r="G115" s="52" t="str">
        <f t="shared" si="1"/>
        <v>Renta</v>
      </c>
    </row>
    <row r="116" spans="2:7">
      <c r="B116" s="14"/>
      <c r="C116" s="49"/>
      <c r="D116" s="49">
        <v>4171</v>
      </c>
      <c r="E116" s="21" t="s">
        <v>206</v>
      </c>
      <c r="F116" s="22" t="s">
        <v>207</v>
      </c>
      <c r="G116" s="52" t="str">
        <f t="shared" si="1"/>
        <v>Zakup objekata</v>
      </c>
    </row>
    <row r="117" spans="2:7">
      <c r="B117" s="25"/>
      <c r="C117" s="49"/>
      <c r="D117" s="49">
        <v>4172</v>
      </c>
      <c r="E117" s="21" t="s">
        <v>208</v>
      </c>
      <c r="F117" s="22" t="s">
        <v>209</v>
      </c>
      <c r="G117" s="52" t="str">
        <f t="shared" si="1"/>
        <v>Zakup opreme</v>
      </c>
    </row>
    <row r="118" spans="2:7">
      <c r="B118" s="25"/>
      <c r="C118" s="49"/>
      <c r="D118" s="49">
        <v>4173</v>
      </c>
      <c r="E118" s="21" t="s">
        <v>210</v>
      </c>
      <c r="F118" s="22" t="s">
        <v>211</v>
      </c>
      <c r="G118" s="52" t="str">
        <f t="shared" si="1"/>
        <v>Zakup zemljišta</v>
      </c>
    </row>
    <row r="119" spans="2:7">
      <c r="B119" s="25"/>
      <c r="C119" s="46"/>
      <c r="D119" s="44">
        <v>418</v>
      </c>
      <c r="E119" s="18" t="s">
        <v>212</v>
      </c>
      <c r="F119" s="19" t="s">
        <v>213</v>
      </c>
      <c r="G119" s="52" t="str">
        <f t="shared" si="1"/>
        <v>Subvencije</v>
      </c>
    </row>
    <row r="120" spans="2:7">
      <c r="B120" s="14"/>
      <c r="C120" s="49"/>
      <c r="D120" s="49">
        <v>4181</v>
      </c>
      <c r="E120" s="21" t="s">
        <v>214</v>
      </c>
      <c r="F120" s="22" t="s">
        <v>215</v>
      </c>
      <c r="G120" s="52" t="str">
        <f t="shared" si="1"/>
        <v>Subvencije za proizvodnju i pružanje usluga</v>
      </c>
    </row>
    <row r="121" spans="2:7">
      <c r="B121" s="25"/>
      <c r="C121" s="49"/>
      <c r="D121" s="49">
        <v>4182</v>
      </c>
      <c r="E121" s="21" t="s">
        <v>216</v>
      </c>
      <c r="F121" s="22" t="s">
        <v>217</v>
      </c>
      <c r="G121" s="52" t="str">
        <f t="shared" si="1"/>
        <v>Izvozne subvencije</v>
      </c>
    </row>
    <row r="122" spans="2:7">
      <c r="B122" s="25"/>
      <c r="C122" s="49"/>
      <c r="D122" s="49">
        <v>4183</v>
      </c>
      <c r="E122" s="21" t="s">
        <v>218</v>
      </c>
      <c r="F122" s="22" t="s">
        <v>219</v>
      </c>
      <c r="G122" s="52" t="str">
        <f t="shared" si="1"/>
        <v>Uvozne subvencije</v>
      </c>
    </row>
    <row r="123" spans="2:7">
      <c r="B123" s="25"/>
      <c r="C123" s="46"/>
      <c r="D123" s="44">
        <v>419</v>
      </c>
      <c r="E123" s="18" t="s">
        <v>220</v>
      </c>
      <c r="F123" s="19" t="s">
        <v>221</v>
      </c>
      <c r="G123" s="52" t="str">
        <f t="shared" si="1"/>
        <v>Ostali izdaci</v>
      </c>
    </row>
    <row r="124" spans="2:7">
      <c r="B124" s="14"/>
      <c r="C124" s="49"/>
      <c r="D124" s="49">
        <v>4191</v>
      </c>
      <c r="E124" s="21" t="s">
        <v>222</v>
      </c>
      <c r="F124" s="22" t="s">
        <v>223</v>
      </c>
      <c r="G124" s="52" t="str">
        <f t="shared" si="1"/>
        <v>Izdaci po osnovu isplate ugovora o djelu</v>
      </c>
    </row>
    <row r="125" spans="2:7">
      <c r="B125" s="25"/>
      <c r="C125" s="49"/>
      <c r="D125" s="49">
        <v>4192</v>
      </c>
      <c r="E125" s="21" t="s">
        <v>224</v>
      </c>
      <c r="F125" s="22" t="s">
        <v>225</v>
      </c>
      <c r="G125" s="52" t="str">
        <f t="shared" si="1"/>
        <v>Izdaci po osnovu troškova sudskih postupaka</v>
      </c>
    </row>
    <row r="126" spans="2:7">
      <c r="B126" s="25"/>
      <c r="C126" s="49"/>
      <c r="D126" s="49">
        <v>4193</v>
      </c>
      <c r="E126" s="21" t="s">
        <v>226</v>
      </c>
      <c r="F126" s="22" t="s">
        <v>227</v>
      </c>
      <c r="G126" s="52" t="str">
        <f t="shared" si="1"/>
        <v>Izrada i održavanje softvera</v>
      </c>
    </row>
    <row r="127" spans="2:7">
      <c r="B127" s="25"/>
      <c r="C127" s="49"/>
      <c r="D127" s="49">
        <v>4194</v>
      </c>
      <c r="E127" s="21" t="s">
        <v>228</v>
      </c>
      <c r="F127" s="22" t="s">
        <v>229</v>
      </c>
      <c r="G127" s="52" t="str">
        <f t="shared" si="1"/>
        <v>Osiguranje</v>
      </c>
    </row>
    <row r="128" spans="2:7" ht="23.25">
      <c r="B128" s="25"/>
      <c r="C128" s="47"/>
      <c r="D128" s="47">
        <v>4195</v>
      </c>
      <c r="E128" s="27" t="s">
        <v>230</v>
      </c>
      <c r="F128" s="22" t="s">
        <v>231</v>
      </c>
      <c r="G128" s="52" t="str">
        <f t="shared" si="1"/>
        <v>Kontribucije za članstvo u domaćim i međunarodnim organizacijama</v>
      </c>
    </row>
    <row r="129" spans="2:7">
      <c r="B129" s="20"/>
      <c r="C129" s="49"/>
      <c r="D129" s="49">
        <v>4196</v>
      </c>
      <c r="E129" s="21" t="s">
        <v>232</v>
      </c>
      <c r="F129" s="22" t="s">
        <v>233</v>
      </c>
      <c r="G129" s="52" t="str">
        <f t="shared" si="1"/>
        <v>Komunalne naknade</v>
      </c>
    </row>
    <row r="130" spans="2:7">
      <c r="B130" s="25"/>
      <c r="C130" s="49"/>
      <c r="D130" s="47">
        <v>4197</v>
      </c>
      <c r="E130" s="21" t="s">
        <v>234</v>
      </c>
      <c r="F130" s="22" t="s">
        <v>235</v>
      </c>
      <c r="G130" s="52" t="str">
        <f t="shared" si="1"/>
        <v>Kazne</v>
      </c>
    </row>
    <row r="131" spans="2:7">
      <c r="B131" s="25"/>
      <c r="C131" s="49"/>
      <c r="D131" s="49">
        <v>4198</v>
      </c>
      <c r="E131" s="21" t="s">
        <v>55</v>
      </c>
      <c r="F131" s="22" t="s">
        <v>70</v>
      </c>
      <c r="G131" s="52" t="str">
        <f t="shared" si="1"/>
        <v>Takse</v>
      </c>
    </row>
    <row r="132" spans="2:7">
      <c r="B132" s="25"/>
      <c r="C132" s="49"/>
      <c r="D132" s="47">
        <v>4199</v>
      </c>
      <c r="E132" s="21" t="s">
        <v>236</v>
      </c>
      <c r="F132" s="22" t="s">
        <v>237</v>
      </c>
      <c r="G132" s="52" t="str">
        <f t="shared" si="1"/>
        <v>Ostalo</v>
      </c>
    </row>
    <row r="133" spans="2:7">
      <c r="B133" s="25"/>
      <c r="C133" s="44" t="s">
        <v>100</v>
      </c>
      <c r="D133" s="44">
        <v>42</v>
      </c>
      <c r="E133" s="15" t="s">
        <v>238</v>
      </c>
      <c r="F133" s="16" t="s">
        <v>239</v>
      </c>
      <c r="G133" s="52" t="str">
        <f t="shared" si="1"/>
        <v>Transferi za socijalnu zaštitu</v>
      </c>
    </row>
    <row r="134" spans="2:7">
      <c r="B134" s="14"/>
      <c r="C134" s="46"/>
      <c r="D134" s="44">
        <v>421</v>
      </c>
      <c r="E134" s="18" t="s">
        <v>240</v>
      </c>
      <c r="F134" s="19" t="s">
        <v>241</v>
      </c>
      <c r="G134" s="52" t="str">
        <f t="shared" ref="G134:G198" si="2">+IF(ISBLANK(IF($B$2=1,E134,F134)),"",IF($B$2=1,E134,F134))</f>
        <v>Prava iz oblasti socijalne zaštite</v>
      </c>
    </row>
    <row r="135" spans="2:7">
      <c r="B135" s="14"/>
      <c r="C135" s="49" t="s">
        <v>100</v>
      </c>
      <c r="D135" s="49">
        <v>4211</v>
      </c>
      <c r="E135" s="21" t="s">
        <v>242</v>
      </c>
      <c r="F135" s="22" t="s">
        <v>243</v>
      </c>
      <c r="G135" s="52" t="str">
        <f t="shared" si="2"/>
        <v>Dječiji dodaci</v>
      </c>
    </row>
    <row r="136" spans="2:7">
      <c r="B136" s="25"/>
      <c r="C136" s="49"/>
      <c r="D136" s="49">
        <v>4212</v>
      </c>
      <c r="E136" s="21" t="s">
        <v>244</v>
      </c>
      <c r="F136" s="22" t="s">
        <v>245</v>
      </c>
      <c r="G136" s="52" t="str">
        <f t="shared" si="2"/>
        <v>Boračko invalidska zaštita</v>
      </c>
    </row>
    <row r="137" spans="2:7">
      <c r="B137" s="25"/>
      <c r="C137" s="49"/>
      <c r="D137" s="49">
        <v>4213</v>
      </c>
      <c r="E137" s="21" t="s">
        <v>246</v>
      </c>
      <c r="F137" s="22" t="s">
        <v>247</v>
      </c>
      <c r="G137" s="52" t="str">
        <f t="shared" si="2"/>
        <v>Materijalno obezbjeđenje porodice</v>
      </c>
    </row>
    <row r="138" spans="2:7">
      <c r="B138" s="25"/>
      <c r="C138" s="49"/>
      <c r="D138" s="49">
        <v>4214</v>
      </c>
      <c r="E138" s="21" t="s">
        <v>248</v>
      </c>
      <c r="F138" s="22" t="s">
        <v>249</v>
      </c>
      <c r="G138" s="52" t="str">
        <f t="shared" si="2"/>
        <v>Porodiljska odsustva</v>
      </c>
    </row>
    <row r="139" spans="2:7">
      <c r="B139" s="25"/>
      <c r="C139" s="49"/>
      <c r="D139" s="49">
        <v>4215</v>
      </c>
      <c r="E139" s="21" t="s">
        <v>250</v>
      </c>
      <c r="F139" s="22" t="s">
        <v>251</v>
      </c>
      <c r="G139" s="52" t="str">
        <f t="shared" si="2"/>
        <v>Tuđa njega i pomoć</v>
      </c>
    </row>
    <row r="140" spans="2:7">
      <c r="B140" s="25"/>
      <c r="C140" s="49"/>
      <c r="D140" s="49">
        <v>4216</v>
      </c>
      <c r="E140" s="21" t="s">
        <v>252</v>
      </c>
      <c r="F140" s="22" t="s">
        <v>253</v>
      </c>
      <c r="G140" s="52" t="str">
        <f t="shared" si="2"/>
        <v>Ishrana djece u predškolskim ustanovama</v>
      </c>
    </row>
    <row r="141" spans="2:7">
      <c r="B141" s="25"/>
      <c r="C141" s="49"/>
      <c r="D141" s="49">
        <v>4217</v>
      </c>
      <c r="E141" s="21" t="s">
        <v>254</v>
      </c>
      <c r="F141" s="22" t="s">
        <v>255</v>
      </c>
      <c r="G141" s="52" t="str">
        <f t="shared" si="2"/>
        <v>Izdržavanje štićenika u domovima</v>
      </c>
    </row>
    <row r="142" spans="2:7">
      <c r="B142" s="25"/>
      <c r="C142" s="46"/>
      <c r="D142" s="44">
        <v>422</v>
      </c>
      <c r="E142" s="18" t="s">
        <v>256</v>
      </c>
      <c r="F142" s="19" t="s">
        <v>257</v>
      </c>
      <c r="G142" s="52" t="str">
        <f t="shared" si="2"/>
        <v>Sredstva za tehnološke viškove</v>
      </c>
    </row>
    <row r="143" spans="2:7">
      <c r="B143" s="14"/>
      <c r="C143" s="49"/>
      <c r="D143" s="49">
        <v>4221</v>
      </c>
      <c r="E143" s="21" t="s">
        <v>258</v>
      </c>
      <c r="F143" s="22" t="s">
        <v>259</v>
      </c>
      <c r="G143" s="52" t="str">
        <f t="shared" si="2"/>
        <v>Garantovane zarade</v>
      </c>
    </row>
    <row r="144" spans="2:7">
      <c r="B144" s="25"/>
      <c r="C144" s="49"/>
      <c r="D144" s="49">
        <v>4222</v>
      </c>
      <c r="E144" s="21" t="s">
        <v>260</v>
      </c>
      <c r="F144" s="22" t="s">
        <v>261</v>
      </c>
      <c r="G144" s="52" t="str">
        <f t="shared" si="2"/>
        <v>Otpremnine za tehnološke viškove</v>
      </c>
    </row>
    <row r="145" spans="2:7">
      <c r="B145" s="25"/>
      <c r="C145" s="49"/>
      <c r="D145" s="49">
        <v>4223</v>
      </c>
      <c r="E145" s="21" t="s">
        <v>262</v>
      </c>
      <c r="F145" s="22" t="s">
        <v>263</v>
      </c>
      <c r="G145" s="52" t="str">
        <f t="shared" si="2"/>
        <v>Dokup staža</v>
      </c>
    </row>
    <row r="146" spans="2:7">
      <c r="B146" s="25"/>
      <c r="C146" s="49"/>
      <c r="D146" s="49">
        <v>4224</v>
      </c>
      <c r="E146" s="21" t="s">
        <v>264</v>
      </c>
      <c r="F146" s="22" t="s">
        <v>265</v>
      </c>
      <c r="G146" s="52" t="str">
        <f t="shared" si="2"/>
        <v>Naknade nezaposlenim licima</v>
      </c>
    </row>
    <row r="147" spans="2:7">
      <c r="B147" s="25"/>
      <c r="C147" s="49"/>
      <c r="D147" s="49">
        <v>4225</v>
      </c>
      <c r="E147" s="21" t="s">
        <v>236</v>
      </c>
      <c r="F147" s="22" t="s">
        <v>266</v>
      </c>
      <c r="G147" s="52" t="str">
        <f t="shared" si="2"/>
        <v>Ostalo</v>
      </c>
    </row>
    <row r="148" spans="2:7">
      <c r="B148" s="25"/>
      <c r="C148" s="46"/>
      <c r="D148" s="44">
        <v>423</v>
      </c>
      <c r="E148" s="18" t="s">
        <v>267</v>
      </c>
      <c r="F148" s="19" t="s">
        <v>268</v>
      </c>
      <c r="G148" s="52" t="str">
        <f t="shared" si="2"/>
        <v>Prava iz oblasti penzijskog i invalidskog osiguranja</v>
      </c>
    </row>
    <row r="149" spans="2:7">
      <c r="B149" s="14"/>
      <c r="C149" s="49"/>
      <c r="D149" s="49">
        <v>4231</v>
      </c>
      <c r="E149" s="21" t="s">
        <v>269</v>
      </c>
      <c r="F149" s="22" t="s">
        <v>270</v>
      </c>
      <c r="G149" s="52" t="str">
        <f t="shared" si="2"/>
        <v>Starosna penzija</v>
      </c>
    </row>
    <row r="150" spans="2:7">
      <c r="B150" s="25"/>
      <c r="C150" s="49"/>
      <c r="D150" s="49">
        <v>4232</v>
      </c>
      <c r="E150" s="21" t="s">
        <v>271</v>
      </c>
      <c r="F150" s="22" t="s">
        <v>272</v>
      </c>
      <c r="G150" s="52" t="str">
        <f t="shared" si="2"/>
        <v>Invalidska penzija</v>
      </c>
    </row>
    <row r="151" spans="2:7">
      <c r="B151" s="25"/>
      <c r="C151" s="49"/>
      <c r="D151" s="49">
        <v>4233</v>
      </c>
      <c r="E151" s="21" t="s">
        <v>273</v>
      </c>
      <c r="F151" s="22" t="s">
        <v>274</v>
      </c>
      <c r="G151" s="52" t="str">
        <f t="shared" si="2"/>
        <v>Porodična penzija</v>
      </c>
    </row>
    <row r="152" spans="2:7">
      <c r="B152" s="25"/>
      <c r="C152" s="49"/>
      <c r="D152" s="49">
        <v>4234</v>
      </c>
      <c r="E152" s="21" t="s">
        <v>69</v>
      </c>
      <c r="F152" s="22" t="s">
        <v>275</v>
      </c>
      <c r="G152" s="52" t="str">
        <f t="shared" si="2"/>
        <v>Naknade</v>
      </c>
    </row>
    <row r="153" spans="2:7">
      <c r="B153" s="25"/>
      <c r="C153" s="49"/>
      <c r="D153" s="49">
        <v>4235</v>
      </c>
      <c r="E153" s="21" t="s">
        <v>276</v>
      </c>
      <c r="F153" s="22" t="s">
        <v>277</v>
      </c>
      <c r="G153" s="52" t="str">
        <f t="shared" si="2"/>
        <v>Dodaci</v>
      </c>
    </row>
    <row r="154" spans="2:7">
      <c r="B154" s="25"/>
      <c r="C154" s="49"/>
      <c r="D154" s="49">
        <v>4236</v>
      </c>
      <c r="E154" s="21" t="s">
        <v>278</v>
      </c>
      <c r="F154" s="22" t="s">
        <v>279</v>
      </c>
      <c r="G154" s="52" t="str">
        <f t="shared" si="2"/>
        <v>Ostala prava</v>
      </c>
    </row>
    <row r="155" spans="2:7">
      <c r="B155" s="25"/>
      <c r="C155" s="49"/>
      <c r="D155" s="49">
        <v>4237</v>
      </c>
      <c r="E155" s="21" t="s">
        <v>280</v>
      </c>
      <c r="F155" s="22" t="s">
        <v>281</v>
      </c>
      <c r="G155" s="52" t="str">
        <f t="shared" si="2"/>
        <v>Doprinos za zdravstvenu zaštitu penzionera</v>
      </c>
    </row>
    <row r="156" spans="2:7">
      <c r="B156" s="25"/>
      <c r="C156" s="46"/>
      <c r="D156" s="44">
        <v>424</v>
      </c>
      <c r="E156" s="18" t="s">
        <v>282</v>
      </c>
      <c r="F156" s="19" t="s">
        <v>283</v>
      </c>
      <c r="G156" s="52" t="str">
        <f t="shared" si="2"/>
        <v>Ostala prava iz oblasti zdravstvene zaštite</v>
      </c>
    </row>
    <row r="157" spans="2:7">
      <c r="B157" s="14"/>
      <c r="C157" s="49"/>
      <c r="D157" s="49">
        <v>4241</v>
      </c>
      <c r="E157" s="21" t="s">
        <v>284</v>
      </c>
      <c r="F157" s="22" t="s">
        <v>285</v>
      </c>
      <c r="G157" s="52" t="str">
        <f t="shared" si="2"/>
        <v>Liječenje van Crne Gore</v>
      </c>
    </row>
    <row r="158" spans="2:7">
      <c r="B158" s="25"/>
      <c r="C158" s="46"/>
      <c r="D158" s="44">
        <v>425</v>
      </c>
      <c r="E158" s="18" t="s">
        <v>286</v>
      </c>
      <c r="F158" s="19" t="s">
        <v>287</v>
      </c>
      <c r="G158" s="52" t="str">
        <f t="shared" si="2"/>
        <v>Ostala prava iz zdravstvenog osiguranja</v>
      </c>
    </row>
    <row r="159" spans="2:7">
      <c r="B159" s="14"/>
      <c r="C159" s="49"/>
      <c r="D159" s="49">
        <v>4251</v>
      </c>
      <c r="E159" s="21" t="s">
        <v>288</v>
      </c>
      <c r="F159" s="22" t="s">
        <v>289</v>
      </c>
      <c r="G159" s="52" t="str">
        <f t="shared" si="2"/>
        <v>Ortopedske sprave i pomagala</v>
      </c>
    </row>
    <row r="160" spans="2:7">
      <c r="B160" s="25"/>
      <c r="C160" s="49"/>
      <c r="D160" s="49">
        <v>4252</v>
      </c>
      <c r="E160" s="21" t="s">
        <v>290</v>
      </c>
      <c r="F160" s="22" t="s">
        <v>291</v>
      </c>
      <c r="G160" s="52" t="str">
        <f t="shared" si="2"/>
        <v>Naknade za bolovanje preko 60 dana</v>
      </c>
    </row>
    <row r="161" spans="2:7">
      <c r="B161" s="25"/>
      <c r="C161" s="49"/>
      <c r="D161" s="49">
        <v>4253</v>
      </c>
      <c r="E161" s="21" t="s">
        <v>292</v>
      </c>
      <c r="F161" s="22" t="s">
        <v>293</v>
      </c>
      <c r="G161" s="52" t="str">
        <f t="shared" si="2"/>
        <v>Naknade za putne troškove osiguranika</v>
      </c>
    </row>
    <row r="162" spans="2:7" ht="23.25">
      <c r="B162" s="25"/>
      <c r="C162" s="44"/>
      <c r="D162" s="44">
        <v>43</v>
      </c>
      <c r="E162" s="15" t="s">
        <v>294</v>
      </c>
      <c r="F162" s="16" t="s">
        <v>295</v>
      </c>
      <c r="G162" s="52" t="str">
        <f t="shared" si="2"/>
        <v xml:space="preserve">Transferi institucijama, pojedincima, nevladinom i javnom sektoru </v>
      </c>
    </row>
    <row r="163" spans="2:7" ht="23.25">
      <c r="B163" s="14" t="s">
        <v>100</v>
      </c>
      <c r="C163" s="46"/>
      <c r="D163" s="44">
        <v>431</v>
      </c>
      <c r="E163" s="18" t="s">
        <v>294</v>
      </c>
      <c r="F163" s="19" t="s">
        <v>295</v>
      </c>
      <c r="G163" s="52" t="str">
        <f t="shared" si="2"/>
        <v xml:space="preserve">Transferi institucijama, pojedincima, nevladinom i javnom sektoru </v>
      </c>
    </row>
    <row r="164" spans="2:7">
      <c r="B164" s="14" t="s">
        <v>100</v>
      </c>
      <c r="C164" s="49"/>
      <c r="D164" s="49">
        <v>4311</v>
      </c>
      <c r="E164" s="21" t="s">
        <v>296</v>
      </c>
      <c r="F164" s="22" t="s">
        <v>297</v>
      </c>
      <c r="G164" s="52" t="str">
        <f t="shared" si="2"/>
        <v xml:space="preserve">Transferi za zdravstvenu zaštitu </v>
      </c>
    </row>
    <row r="165" spans="2:7">
      <c r="B165" s="25"/>
      <c r="C165" s="49"/>
      <c r="D165" s="49">
        <v>4312</v>
      </c>
      <c r="E165" s="21" t="s">
        <v>298</v>
      </c>
      <c r="F165" s="22" t="s">
        <v>299</v>
      </c>
      <c r="G165" s="52" t="str">
        <f t="shared" si="2"/>
        <v>Transferi obrazovanju</v>
      </c>
    </row>
    <row r="166" spans="2:7">
      <c r="B166" s="25"/>
      <c r="C166" s="49"/>
      <c r="D166" s="49">
        <v>4313</v>
      </c>
      <c r="E166" s="21" t="s">
        <v>300</v>
      </c>
      <c r="F166" s="22" t="s">
        <v>301</v>
      </c>
      <c r="G166" s="52" t="str">
        <f t="shared" si="2"/>
        <v>Transferi institucijama kulture i sporta</v>
      </c>
    </row>
    <row r="167" spans="2:7">
      <c r="B167" s="25"/>
      <c r="C167" s="49"/>
      <c r="D167" s="49">
        <v>4314</v>
      </c>
      <c r="E167" s="21" t="s">
        <v>302</v>
      </c>
      <c r="F167" s="22" t="s">
        <v>303</v>
      </c>
      <c r="G167" s="52" t="str">
        <f t="shared" si="2"/>
        <v>Transferi nevladinim organizacijama</v>
      </c>
    </row>
    <row r="168" spans="2:7" ht="23.25">
      <c r="B168" s="25"/>
      <c r="C168" s="49"/>
      <c r="D168" s="49">
        <v>4315</v>
      </c>
      <c r="E168" s="21" t="s">
        <v>304</v>
      </c>
      <c r="F168" s="22" t="s">
        <v>305</v>
      </c>
      <c r="G168" s="52" t="str">
        <f t="shared" si="2"/>
        <v>Transferi političkim partijama, strankama i udruženjima</v>
      </c>
    </row>
    <row r="169" spans="2:7">
      <c r="B169" s="25"/>
      <c r="C169" s="49"/>
      <c r="D169" s="49">
        <v>4316</v>
      </c>
      <c r="E169" s="21" t="s">
        <v>306</v>
      </c>
      <c r="F169" s="22" t="s">
        <v>307</v>
      </c>
      <c r="G169" s="52" t="str">
        <f t="shared" si="2"/>
        <v>Transferi za jednokratne socijalne pomoći</v>
      </c>
    </row>
    <row r="170" spans="2:7">
      <c r="B170" s="25"/>
      <c r="C170" s="49"/>
      <c r="D170" s="49">
        <v>4317</v>
      </c>
      <c r="E170" s="21" t="s">
        <v>308</v>
      </c>
      <c r="F170" s="22" t="s">
        <v>309</v>
      </c>
      <c r="G170" s="52" t="str">
        <f t="shared" si="2"/>
        <v>Transferi za lična primanja pripravnika</v>
      </c>
    </row>
    <row r="171" spans="2:7">
      <c r="B171" s="25"/>
      <c r="C171" s="49"/>
      <c r="D171" s="49">
        <v>4318</v>
      </c>
      <c r="E171" s="21" t="s">
        <v>310</v>
      </c>
      <c r="F171" s="22" t="s">
        <v>311</v>
      </c>
      <c r="G171" s="52" t="str">
        <f t="shared" si="2"/>
        <v>Ostali transferi pojedincima</v>
      </c>
    </row>
    <row r="172" spans="2:7">
      <c r="B172" s="25"/>
      <c r="C172" s="49"/>
      <c r="D172" s="49">
        <v>4319</v>
      </c>
      <c r="E172" s="21" t="s">
        <v>312</v>
      </c>
      <c r="F172" s="22" t="s">
        <v>313</v>
      </c>
      <c r="G172" s="52" t="str">
        <f t="shared" si="2"/>
        <v>Ostali transferi institucijama</v>
      </c>
    </row>
    <row r="173" spans="2:7">
      <c r="B173" s="25"/>
      <c r="C173" s="46"/>
      <c r="D173" s="44">
        <v>432</v>
      </c>
      <c r="E173" s="18" t="s">
        <v>314</v>
      </c>
      <c r="F173" s="19" t="s">
        <v>315</v>
      </c>
      <c r="G173" s="52" t="str">
        <f t="shared" si="2"/>
        <v xml:space="preserve">Ostali transferi </v>
      </c>
    </row>
    <row r="174" spans="2:7" ht="23.25">
      <c r="B174" s="14" t="s">
        <v>100</v>
      </c>
      <c r="C174" s="49"/>
      <c r="D174" s="49">
        <v>4321</v>
      </c>
      <c r="E174" s="21" t="s">
        <v>316</v>
      </c>
      <c r="F174" s="22" t="s">
        <v>317</v>
      </c>
      <c r="G174" s="52" t="str">
        <f t="shared" si="2"/>
        <v>Transferi Fondu penzijskog i invalidskog osiguranja</v>
      </c>
    </row>
    <row r="175" spans="2:7">
      <c r="B175" s="25"/>
      <c r="C175" s="49"/>
      <c r="D175" s="49">
        <v>4322</v>
      </c>
      <c r="E175" s="21" t="s">
        <v>318</v>
      </c>
      <c r="F175" s="22" t="s">
        <v>319</v>
      </c>
      <c r="G175" s="52" t="str">
        <f t="shared" si="2"/>
        <v>Transferi Fondu zdravstva</v>
      </c>
    </row>
    <row r="176" spans="2:7">
      <c r="B176" s="25"/>
      <c r="C176" s="49"/>
      <c r="D176" s="49">
        <v>4323</v>
      </c>
      <c r="E176" s="21" t="s">
        <v>320</v>
      </c>
      <c r="F176" s="22" t="s">
        <v>321</v>
      </c>
      <c r="G176" s="52" t="str">
        <f t="shared" si="2"/>
        <v>Transferi zavodu za zapošljavanje</v>
      </c>
    </row>
    <row r="177" spans="2:7">
      <c r="B177" s="25"/>
      <c r="C177" s="49"/>
      <c r="D177" s="49">
        <v>4324</v>
      </c>
      <c r="E177" s="21" t="s">
        <v>322</v>
      </c>
      <c r="F177" s="22" t="s">
        <v>323</v>
      </c>
      <c r="G177" s="52" t="str">
        <f t="shared" si="2"/>
        <v>Transferi opštinama</v>
      </c>
    </row>
    <row r="178" spans="2:7">
      <c r="B178" s="25"/>
      <c r="C178" s="49"/>
      <c r="D178" s="49">
        <v>4325</v>
      </c>
      <c r="E178" s="21" t="s">
        <v>324</v>
      </c>
      <c r="F178" s="22" t="s">
        <v>325</v>
      </c>
      <c r="G178" s="52" t="str">
        <f t="shared" si="2"/>
        <v>Transferi budžetu države</v>
      </c>
    </row>
    <row r="179" spans="2:7">
      <c r="B179" s="25"/>
      <c r="C179" s="49"/>
      <c r="D179" s="49">
        <v>4326</v>
      </c>
      <c r="E179" s="21" t="s">
        <v>326</v>
      </c>
      <c r="F179" s="22" t="s">
        <v>327</v>
      </c>
      <c r="G179" s="52" t="str">
        <f t="shared" si="2"/>
        <v>Transferi javnim preduzećima</v>
      </c>
    </row>
    <row r="180" spans="2:7">
      <c r="B180" s="25"/>
      <c r="C180" s="44" t="s">
        <v>100</v>
      </c>
      <c r="D180" s="44">
        <v>44</v>
      </c>
      <c r="E180" s="15" t="s">
        <v>560</v>
      </c>
      <c r="F180" s="16" t="s">
        <v>329</v>
      </c>
      <c r="G180" s="52" t="str">
        <f t="shared" si="2"/>
        <v>Kapitalni budžet</v>
      </c>
    </row>
    <row r="181" spans="2:7">
      <c r="B181" s="25"/>
      <c r="C181" s="44"/>
      <c r="D181" s="44">
        <v>440</v>
      </c>
      <c r="E181" s="15" t="s">
        <v>430</v>
      </c>
      <c r="F181" s="16" t="s">
        <v>431</v>
      </c>
      <c r="G181" s="52" t="str">
        <f t="shared" si="2"/>
        <v>Kapitalni izdaci u tekućem budžetu</v>
      </c>
    </row>
    <row r="182" spans="2:7">
      <c r="B182" s="14" t="s">
        <v>100</v>
      </c>
      <c r="C182" s="46"/>
      <c r="D182" s="44">
        <v>441</v>
      </c>
      <c r="E182" s="18" t="s">
        <v>328</v>
      </c>
      <c r="F182" s="19" t="s">
        <v>329</v>
      </c>
      <c r="G182" s="52" t="str">
        <f t="shared" si="2"/>
        <v>Kapitalni izdaci</v>
      </c>
    </row>
    <row r="183" spans="2:7">
      <c r="B183" s="14"/>
      <c r="C183" s="49"/>
      <c r="D183" s="49">
        <v>4411</v>
      </c>
      <c r="E183" s="21" t="s">
        <v>330</v>
      </c>
      <c r="F183" s="22" t="s">
        <v>331</v>
      </c>
      <c r="G183" s="52" t="str">
        <f t="shared" si="2"/>
        <v>Izdaci za infrastrukturu opšeg značaja</v>
      </c>
    </row>
    <row r="184" spans="2:7">
      <c r="B184" s="25"/>
      <c r="C184" s="49"/>
      <c r="D184" s="49">
        <v>4412</v>
      </c>
      <c r="E184" s="21" t="s">
        <v>332</v>
      </c>
      <c r="F184" s="22" t="s">
        <v>333</v>
      </c>
      <c r="G184" s="52" t="str">
        <f t="shared" si="2"/>
        <v>Izdaci za lokalnu infrastrukturu</v>
      </c>
    </row>
    <row r="185" spans="2:7">
      <c r="B185" s="25"/>
      <c r="C185" s="49"/>
      <c r="D185" s="49">
        <v>4413</v>
      </c>
      <c r="E185" s="21" t="s">
        <v>334</v>
      </c>
      <c r="F185" s="22" t="s">
        <v>335</v>
      </c>
      <c r="G185" s="52" t="str">
        <f t="shared" si="2"/>
        <v>Izdaci za građevinske objekte</v>
      </c>
    </row>
    <row r="186" spans="2:7">
      <c r="B186" s="25"/>
      <c r="C186" s="49"/>
      <c r="D186" s="49">
        <v>4414</v>
      </c>
      <c r="E186" s="21" t="s">
        <v>336</v>
      </c>
      <c r="F186" s="22" t="s">
        <v>337</v>
      </c>
      <c r="G186" s="52" t="str">
        <f t="shared" si="2"/>
        <v>Izdaci za uređenje zemljišta</v>
      </c>
    </row>
    <row r="187" spans="2:7">
      <c r="B187" s="25"/>
      <c r="C187" s="49"/>
      <c r="D187" s="49">
        <v>4415</v>
      </c>
      <c r="E187" s="21" t="s">
        <v>338</v>
      </c>
      <c r="F187" s="22" t="s">
        <v>339</v>
      </c>
      <c r="G187" s="52" t="str">
        <f t="shared" si="2"/>
        <v>Izdaci za opremu</v>
      </c>
    </row>
    <row r="188" spans="2:7">
      <c r="B188" s="25"/>
      <c r="C188" s="49"/>
      <c r="D188" s="49">
        <v>4416</v>
      </c>
      <c r="E188" s="21" t="s">
        <v>340</v>
      </c>
      <c r="F188" s="22" t="s">
        <v>341</v>
      </c>
      <c r="G188" s="52" t="str">
        <f t="shared" si="2"/>
        <v>Izdaci za investiciono održavanje</v>
      </c>
    </row>
    <row r="189" spans="2:7">
      <c r="B189" s="25"/>
      <c r="C189" s="49"/>
      <c r="D189" s="49">
        <v>4417</v>
      </c>
      <c r="E189" s="21" t="s">
        <v>342</v>
      </c>
      <c r="F189" s="22" t="s">
        <v>343</v>
      </c>
      <c r="G189" s="52" t="str">
        <f t="shared" si="2"/>
        <v>Izdaci za zalihe</v>
      </c>
    </row>
    <row r="190" spans="2:7">
      <c r="B190" s="25"/>
      <c r="C190" s="49"/>
      <c r="D190" s="49">
        <v>4418</v>
      </c>
      <c r="E190" s="21" t="s">
        <v>344</v>
      </c>
      <c r="F190" s="22" t="s">
        <v>345</v>
      </c>
      <c r="G190" s="52" t="str">
        <f t="shared" si="2"/>
        <v>Izdaci za kupovinu hartija od vrijednosti</v>
      </c>
    </row>
    <row r="191" spans="2:7">
      <c r="B191" s="25"/>
      <c r="C191" s="49"/>
      <c r="D191" s="49">
        <v>4419</v>
      </c>
      <c r="E191" s="21" t="s">
        <v>346</v>
      </c>
      <c r="F191" s="22" t="s">
        <v>347</v>
      </c>
      <c r="G191" s="52" t="str">
        <f t="shared" si="2"/>
        <v>Ostali kapitalni izdaci</v>
      </c>
    </row>
    <row r="192" spans="2:7">
      <c r="B192" s="25"/>
      <c r="C192" s="44"/>
      <c r="D192" s="44">
        <v>45</v>
      </c>
      <c r="E192" s="15" t="s">
        <v>348</v>
      </c>
      <c r="F192" s="16" t="s">
        <v>349</v>
      </c>
      <c r="G192" s="52" t="str">
        <f t="shared" si="2"/>
        <v>Krediti i pozajmice</v>
      </c>
    </row>
    <row r="193" spans="2:7">
      <c r="B193" s="14" t="s">
        <v>100</v>
      </c>
      <c r="C193" s="46"/>
      <c r="D193" s="44">
        <v>451</v>
      </c>
      <c r="E193" s="18" t="s">
        <v>121</v>
      </c>
      <c r="F193" s="19" t="s">
        <v>349</v>
      </c>
      <c r="G193" s="52" t="str">
        <f t="shared" si="2"/>
        <v>Pozajmice i krediti</v>
      </c>
    </row>
    <row r="194" spans="2:7" ht="23.25">
      <c r="B194" s="14"/>
      <c r="C194" s="49"/>
      <c r="D194" s="49">
        <v>4511</v>
      </c>
      <c r="E194" s="21" t="s">
        <v>350</v>
      </c>
      <c r="F194" s="22" t="s">
        <v>351</v>
      </c>
      <c r="G194" s="52" t="str">
        <f t="shared" si="2"/>
        <v>Pozajmice i krediti nefinansijskim institucijama</v>
      </c>
    </row>
    <row r="195" spans="2:7">
      <c r="B195" s="25"/>
      <c r="C195" s="49"/>
      <c r="D195" s="49">
        <v>4512</v>
      </c>
      <c r="E195" s="21" t="s">
        <v>352</v>
      </c>
      <c r="F195" s="22" t="s">
        <v>353</v>
      </c>
      <c r="G195" s="52" t="str">
        <f t="shared" si="2"/>
        <v>Pozajmice i krediti finansijskim institucijama</v>
      </c>
    </row>
    <row r="196" spans="2:7">
      <c r="B196" s="25"/>
      <c r="C196" s="49"/>
      <c r="D196" s="49">
        <v>4513</v>
      </c>
      <c r="E196" s="21" t="s">
        <v>354</v>
      </c>
      <c r="F196" s="22" t="s">
        <v>355</v>
      </c>
      <c r="G196" s="52" t="str">
        <f t="shared" si="2"/>
        <v>Pozajmice i krediti pojedincima</v>
      </c>
    </row>
    <row r="197" spans="2:7" ht="23.25">
      <c r="B197" s="25"/>
      <c r="C197" s="49"/>
      <c r="D197" s="49">
        <v>4514</v>
      </c>
      <c r="E197" s="21" t="s">
        <v>356</v>
      </c>
      <c r="F197" s="22" t="s">
        <v>357</v>
      </c>
      <c r="G197" s="52" t="str">
        <f t="shared" si="2"/>
        <v>Pozajmice i krediti vanbudžetskim fondovima i opštinama</v>
      </c>
    </row>
    <row r="198" spans="2:7">
      <c r="B198" s="25"/>
      <c r="C198" s="49"/>
      <c r="D198" s="49">
        <v>4515</v>
      </c>
      <c r="E198" s="21" t="s">
        <v>358</v>
      </c>
      <c r="F198" s="22" t="s">
        <v>359</v>
      </c>
      <c r="G198" s="52" t="str">
        <f t="shared" si="2"/>
        <v>Ostale pozajmice i krediti</v>
      </c>
    </row>
    <row r="199" spans="2:7">
      <c r="B199" s="25"/>
      <c r="C199" s="44"/>
      <c r="D199" s="44">
        <v>46</v>
      </c>
      <c r="E199" s="15" t="s">
        <v>360</v>
      </c>
      <c r="F199" s="16" t="s">
        <v>361</v>
      </c>
      <c r="G199" s="52" t="str">
        <f t="shared" ref="G199:G271" si="3">+IF(ISBLANK(IF($B$2=1,E199,F199)),"",IF($B$2=1,E199,F199))</f>
        <v>Otplata dugova</v>
      </c>
    </row>
    <row r="200" spans="2:7">
      <c r="B200" s="14" t="s">
        <v>100</v>
      </c>
      <c r="C200" s="46"/>
      <c r="D200" s="44">
        <v>461</v>
      </c>
      <c r="E200" s="18" t="s">
        <v>362</v>
      </c>
      <c r="F200" s="19" t="s">
        <v>361</v>
      </c>
      <c r="G200" s="52" t="str">
        <f t="shared" si="3"/>
        <v>Otplata duga</v>
      </c>
    </row>
    <row r="201" spans="2:7" ht="23.25">
      <c r="B201" s="14"/>
      <c r="C201" s="49"/>
      <c r="D201" s="49">
        <v>4611</v>
      </c>
      <c r="E201" s="21" t="s">
        <v>363</v>
      </c>
      <c r="F201" s="22" t="s">
        <v>364</v>
      </c>
      <c r="G201" s="52" t="str">
        <f t="shared" si="3"/>
        <v>Otplata hartija od vrijednosti i kredita rezidentima</v>
      </c>
    </row>
    <row r="202" spans="2:7" ht="23.25">
      <c r="B202" s="25"/>
      <c r="C202" s="49"/>
      <c r="D202" s="49">
        <v>4612</v>
      </c>
      <c r="E202" s="21" t="s">
        <v>365</v>
      </c>
      <c r="F202" s="22" t="s">
        <v>366</v>
      </c>
      <c r="G202" s="52" t="str">
        <f t="shared" si="3"/>
        <v>Otplata hartija od vrijednosti i kredita nerezidentima</v>
      </c>
    </row>
    <row r="203" spans="2:7">
      <c r="B203" s="25"/>
      <c r="C203" s="46"/>
      <c r="D203" s="44">
        <v>462</v>
      </c>
      <c r="E203" s="18" t="s">
        <v>367</v>
      </c>
      <c r="F203" s="19" t="s">
        <v>368</v>
      </c>
      <c r="G203" s="52" t="str">
        <f t="shared" si="3"/>
        <v>Otplata garancija</v>
      </c>
    </row>
    <row r="204" spans="2:7">
      <c r="B204" s="14"/>
      <c r="C204" s="49"/>
      <c r="D204" s="49">
        <v>4621</v>
      </c>
      <c r="E204" s="21" t="s">
        <v>369</v>
      </c>
      <c r="F204" s="22" t="s">
        <v>370</v>
      </c>
      <c r="G204" s="52" t="str">
        <f t="shared" si="3"/>
        <v>Otplata garancija u zemlji</v>
      </c>
    </row>
    <row r="205" spans="2:7">
      <c r="B205" s="25"/>
      <c r="C205" s="49"/>
      <c r="D205" s="49">
        <v>4622</v>
      </c>
      <c r="E205" s="21" t="s">
        <v>371</v>
      </c>
      <c r="F205" s="22" t="s">
        <v>372</v>
      </c>
      <c r="G205" s="52" t="str">
        <f t="shared" si="3"/>
        <v>Otplata garancija u inostranstvu</v>
      </c>
    </row>
    <row r="206" spans="2:7">
      <c r="B206" s="25"/>
      <c r="C206" s="44">
        <v>463</v>
      </c>
      <c r="D206" s="44">
        <v>4630</v>
      </c>
      <c r="E206" s="18" t="s">
        <v>373</v>
      </c>
      <c r="F206" s="19" t="s">
        <v>374</v>
      </c>
      <c r="G206" s="52" t="str">
        <f t="shared" si="3"/>
        <v>Otplata obaveza iz prethodnih godina</v>
      </c>
    </row>
    <row r="207" spans="2:7">
      <c r="B207" s="14"/>
      <c r="C207" s="44"/>
      <c r="D207" s="44">
        <v>47</v>
      </c>
      <c r="E207" s="28" t="s">
        <v>375</v>
      </c>
      <c r="F207" s="29" t="s">
        <v>376</v>
      </c>
      <c r="G207" s="52" t="str">
        <f t="shared" si="3"/>
        <v>Rezerve</v>
      </c>
    </row>
    <row r="208" spans="2:7">
      <c r="B208" s="14" t="s">
        <v>100</v>
      </c>
      <c r="C208" s="49">
        <v>471</v>
      </c>
      <c r="D208" s="49">
        <v>4710</v>
      </c>
      <c r="E208" s="30" t="s">
        <v>377</v>
      </c>
      <c r="F208" s="31" t="s">
        <v>378</v>
      </c>
      <c r="G208" s="52" t="str">
        <f t="shared" si="3"/>
        <v>Tekuća budžetska rezerva</v>
      </c>
    </row>
    <row r="209" spans="2:7">
      <c r="B209" s="25" t="s">
        <v>100</v>
      </c>
      <c r="C209" s="49">
        <v>472</v>
      </c>
      <c r="D209" s="49">
        <v>4720</v>
      </c>
      <c r="E209" s="30" t="s">
        <v>379</v>
      </c>
      <c r="F209" s="31" t="s">
        <v>380</v>
      </c>
      <c r="G209" s="52" t="str">
        <f t="shared" si="3"/>
        <v>Stalna budžetska rezerva</v>
      </c>
    </row>
    <row r="210" spans="2:7">
      <c r="B210" s="25"/>
      <c r="C210" s="49">
        <v>473</v>
      </c>
      <c r="D210" s="51">
        <v>4730</v>
      </c>
      <c r="E210" s="35" t="s">
        <v>381</v>
      </c>
      <c r="F210" s="36" t="s">
        <v>382</v>
      </c>
      <c r="G210" s="53" t="str">
        <f t="shared" si="3"/>
        <v>Ostale rezerve</v>
      </c>
    </row>
    <row r="211" spans="2:7">
      <c r="B211" s="25"/>
      <c r="C211" s="49"/>
      <c r="D211" s="92"/>
      <c r="E211" s="93"/>
      <c r="F211" s="94"/>
      <c r="G211" s="95"/>
    </row>
    <row r="212" spans="2:7">
      <c r="B212" s="25"/>
      <c r="C212" s="49"/>
      <c r="D212" s="49">
        <v>1000</v>
      </c>
      <c r="E212" s="30" t="s">
        <v>563</v>
      </c>
      <c r="F212" s="96" t="s">
        <v>564</v>
      </c>
      <c r="G212" s="52" t="str">
        <f t="shared" si="3"/>
        <v>Suficit / deficit</v>
      </c>
    </row>
    <row r="213" spans="2:7">
      <c r="B213" s="25"/>
      <c r="C213" s="49"/>
      <c r="D213" s="49">
        <v>1001</v>
      </c>
      <c r="E213" s="30" t="s">
        <v>565</v>
      </c>
      <c r="F213" s="96" t="s">
        <v>566</v>
      </c>
      <c r="G213" s="52" t="str">
        <f t="shared" si="3"/>
        <v>Primarni bilans</v>
      </c>
    </row>
    <row r="214" spans="2:7">
      <c r="B214" s="25"/>
      <c r="C214" s="49"/>
      <c r="D214" s="49"/>
      <c r="E214" s="30"/>
      <c r="F214" s="96" t="s">
        <v>100</v>
      </c>
      <c r="G214" s="52" t="str">
        <f t="shared" si="3"/>
        <v/>
      </c>
    </row>
    <row r="215" spans="2:7">
      <c r="B215" s="25"/>
      <c r="C215" s="49"/>
      <c r="D215" s="49">
        <v>1002</v>
      </c>
      <c r="E215" s="30" t="s">
        <v>561</v>
      </c>
      <c r="F215" s="96" t="s">
        <v>567</v>
      </c>
      <c r="G215" s="52" t="str">
        <f t="shared" si="3"/>
        <v>Nedostajuća sredstva</v>
      </c>
    </row>
    <row r="216" spans="2:7">
      <c r="B216" s="25"/>
      <c r="C216" s="49"/>
      <c r="D216" s="49">
        <v>1003</v>
      </c>
      <c r="E216" s="30" t="s">
        <v>562</v>
      </c>
      <c r="F216" s="96" t="s">
        <v>568</v>
      </c>
      <c r="G216" s="52" t="str">
        <f t="shared" si="3"/>
        <v>Finansiranje</v>
      </c>
    </row>
    <row r="217" spans="2:7">
      <c r="B217" s="25"/>
      <c r="C217" s="49"/>
      <c r="D217" s="49"/>
      <c r="E217" s="30"/>
      <c r="F217" s="96"/>
      <c r="G217" s="52" t="str">
        <f t="shared" si="3"/>
        <v/>
      </c>
    </row>
    <row r="218" spans="2:7">
      <c r="B218" s="25"/>
      <c r="C218" s="49"/>
      <c r="D218" s="49">
        <v>1004</v>
      </c>
      <c r="E218" s="30" t="s">
        <v>569</v>
      </c>
      <c r="F218" s="96" t="s">
        <v>570</v>
      </c>
      <c r="G218" s="52" t="str">
        <f t="shared" si="3"/>
        <v>Povećanje / smanjenje depozita</v>
      </c>
    </row>
    <row r="219" spans="2:7">
      <c r="B219" s="25"/>
      <c r="C219" s="49"/>
      <c r="D219" s="49"/>
      <c r="E219" s="30"/>
      <c r="F219" s="96"/>
    </row>
    <row r="220" spans="2:7">
      <c r="B220" s="25"/>
      <c r="C220" s="49"/>
      <c r="D220" s="49">
        <v>1005</v>
      </c>
      <c r="E220" s="30" t="s">
        <v>706</v>
      </c>
      <c r="F220" s="96" t="s">
        <v>707</v>
      </c>
      <c r="G220" s="52" t="str">
        <f t="shared" si="3"/>
        <v>Neto povećanje obaveza</v>
      </c>
    </row>
    <row r="221" spans="2:7">
      <c r="B221" s="25"/>
      <c r="C221" s="49"/>
      <c r="D221" s="51"/>
      <c r="E221" s="35"/>
      <c r="F221" s="36"/>
      <c r="G221" s="53"/>
    </row>
    <row r="222" spans="2:7">
      <c r="B222" s="25"/>
      <c r="C222" s="49"/>
      <c r="D222" s="39"/>
      <c r="E222" s="39"/>
      <c r="F222" s="39"/>
      <c r="G222" s="54" t="str">
        <f t="shared" si="3"/>
        <v/>
      </c>
    </row>
    <row r="223" spans="2:7">
      <c r="B223" s="13"/>
      <c r="C223" s="46"/>
      <c r="D223" s="46"/>
      <c r="E223" s="32"/>
      <c r="G223" s="52" t="str">
        <f t="shared" si="3"/>
        <v/>
      </c>
    </row>
    <row r="224" spans="2:7">
      <c r="C224" s="41" t="s">
        <v>432</v>
      </c>
      <c r="D224" s="49">
        <v>1</v>
      </c>
      <c r="E224" s="9" t="s">
        <v>383</v>
      </c>
      <c r="F224" s="10" t="s">
        <v>384</v>
      </c>
      <c r="G224" s="52" t="str">
        <f t="shared" si="3"/>
        <v>Januar</v>
      </c>
    </row>
    <row r="225" spans="3:7">
      <c r="C225" s="41" t="s">
        <v>437</v>
      </c>
      <c r="D225" s="49">
        <v>2</v>
      </c>
      <c r="E225" s="9" t="s">
        <v>385</v>
      </c>
      <c r="F225" s="10" t="s">
        <v>386</v>
      </c>
      <c r="G225" s="52" t="str">
        <f t="shared" si="3"/>
        <v>Februar</v>
      </c>
    </row>
    <row r="226" spans="3:7">
      <c r="C226" s="41" t="s">
        <v>438</v>
      </c>
      <c r="D226" s="49">
        <v>3</v>
      </c>
      <c r="E226" s="9" t="s">
        <v>387</v>
      </c>
      <c r="F226" s="10" t="s">
        <v>388</v>
      </c>
      <c r="G226" s="52" t="str">
        <f t="shared" si="3"/>
        <v>Mart</v>
      </c>
    </row>
    <row r="227" spans="3:7">
      <c r="D227" s="49">
        <v>4</v>
      </c>
      <c r="E227" s="9" t="s">
        <v>389</v>
      </c>
      <c r="F227" s="10" t="s">
        <v>389</v>
      </c>
      <c r="G227" s="52" t="str">
        <f t="shared" si="3"/>
        <v>April</v>
      </c>
    </row>
    <row r="228" spans="3:7">
      <c r="D228" s="49">
        <v>5</v>
      </c>
      <c r="E228" s="9" t="s">
        <v>390</v>
      </c>
      <c r="F228" s="10" t="s">
        <v>391</v>
      </c>
      <c r="G228" s="52" t="str">
        <f t="shared" si="3"/>
        <v>Maj</v>
      </c>
    </row>
    <row r="229" spans="3:7">
      <c r="D229" s="49">
        <v>6</v>
      </c>
      <c r="E229" s="9" t="s">
        <v>392</v>
      </c>
      <c r="F229" s="10" t="s">
        <v>393</v>
      </c>
      <c r="G229" s="52" t="str">
        <f t="shared" si="3"/>
        <v>Jun</v>
      </c>
    </row>
    <row r="230" spans="3:7">
      <c r="D230" s="49">
        <v>7</v>
      </c>
      <c r="E230" s="9" t="s">
        <v>394</v>
      </c>
      <c r="F230" s="10" t="s">
        <v>395</v>
      </c>
      <c r="G230" s="52" t="str">
        <f t="shared" si="3"/>
        <v>Jul</v>
      </c>
    </row>
    <row r="231" spans="3:7">
      <c r="D231" s="49">
        <v>8</v>
      </c>
      <c r="E231" s="9" t="s">
        <v>396</v>
      </c>
      <c r="F231" s="10" t="s">
        <v>397</v>
      </c>
      <c r="G231" s="52" t="str">
        <f t="shared" si="3"/>
        <v>Avgust</v>
      </c>
    </row>
    <row r="232" spans="3:7">
      <c r="D232" s="49">
        <v>9</v>
      </c>
      <c r="E232" s="9" t="s">
        <v>398</v>
      </c>
      <c r="F232" s="10" t="s">
        <v>399</v>
      </c>
      <c r="G232" s="52" t="str">
        <f t="shared" si="3"/>
        <v>Septembar</v>
      </c>
    </row>
    <row r="233" spans="3:7">
      <c r="D233" s="49">
        <v>10</v>
      </c>
      <c r="E233" s="9" t="s">
        <v>400</v>
      </c>
      <c r="F233" s="10" t="s">
        <v>401</v>
      </c>
      <c r="G233" s="52" t="str">
        <f t="shared" si="3"/>
        <v>Oktobar</v>
      </c>
    </row>
    <row r="234" spans="3:7">
      <c r="D234" s="49">
        <v>11</v>
      </c>
      <c r="E234" s="9" t="s">
        <v>402</v>
      </c>
      <c r="F234" s="10" t="s">
        <v>403</v>
      </c>
      <c r="G234" s="52" t="str">
        <f t="shared" si="3"/>
        <v>Novembar</v>
      </c>
    </row>
    <row r="235" spans="3:7">
      <c r="D235" s="49">
        <v>12</v>
      </c>
      <c r="E235" s="9" t="s">
        <v>404</v>
      </c>
      <c r="F235" s="10" t="s">
        <v>405</v>
      </c>
      <c r="G235" s="52" t="str">
        <f t="shared" si="3"/>
        <v>Decembar</v>
      </c>
    </row>
    <row r="236" spans="3:7">
      <c r="D236" s="49"/>
      <c r="E236" s="9"/>
      <c r="F236" s="10"/>
      <c r="G236" s="6"/>
    </row>
    <row r="237" spans="3:7">
      <c r="D237" s="49"/>
      <c r="E237" s="9"/>
      <c r="F237" s="10"/>
      <c r="G237" s="52" t="str">
        <f>+VLOOKUP($B$3,$D$224:$F$235,$B$2+1,FALSE)</f>
        <v>Januar</v>
      </c>
    </row>
    <row r="238" spans="3:7">
      <c r="D238" s="49"/>
      <c r="E238" s="9"/>
      <c r="F238" s="10"/>
      <c r="G238" s="52" t="str">
        <f>+CONCATENATE("Jan - ",LEFT(G237,3))</f>
        <v>Jan - Jan</v>
      </c>
    </row>
    <row r="239" spans="3:7">
      <c r="D239" s="49"/>
      <c r="E239" s="9"/>
      <c r="F239" s="10"/>
      <c r="G239" s="52" t="str">
        <f>+CONCATENATE("Jan - ",LEFT(G235,3))</f>
        <v>Jan - Dec</v>
      </c>
    </row>
    <row r="240" spans="3:7">
      <c r="D240" s="49"/>
      <c r="E240" s="9"/>
      <c r="F240" s="10"/>
    </row>
    <row r="241" spans="4:7">
      <c r="D241" s="46"/>
      <c r="E241" s="9" t="s">
        <v>435</v>
      </c>
      <c r="F241" s="10" t="s">
        <v>436</v>
      </c>
      <c r="G241" s="52" t="str">
        <f t="shared" si="3"/>
        <v>BDP</v>
      </c>
    </row>
    <row r="242" spans="4:7">
      <c r="D242" s="46"/>
      <c r="E242" s="9"/>
      <c r="F242" s="10"/>
      <c r="G242" s="52" t="str">
        <f>+CONCATENATE("% ",G241)</f>
        <v>% BDP</v>
      </c>
    </row>
    <row r="243" spans="4:7">
      <c r="D243" s="46"/>
      <c r="E243" s="9"/>
      <c r="F243" s="10"/>
    </row>
    <row r="244" spans="4:7">
      <c r="D244" s="46"/>
      <c r="E244" s="9" t="s">
        <v>574</v>
      </c>
      <c r="F244" s="10" t="s">
        <v>571</v>
      </c>
      <c r="G244" s="52" t="str">
        <f t="shared" si="3"/>
        <v>Ostvarenje budžeta</v>
      </c>
    </row>
    <row r="245" spans="4:7">
      <c r="D245" s="46"/>
      <c r="E245" s="9" t="s">
        <v>572</v>
      </c>
      <c r="F245" s="10" t="s">
        <v>573</v>
      </c>
      <c r="G245" s="52" t="str">
        <f t="shared" si="3"/>
        <v>Plan ostvarenja budžeta</v>
      </c>
    </row>
    <row r="246" spans="4:7">
      <c r="D246" s="46"/>
      <c r="E246" s="9" t="str">
        <f>+CONCATENATE("Analitika za period ",G238)</f>
        <v>Analitika za period Jan - Jan</v>
      </c>
      <c r="F246" s="10" t="str">
        <f>+CONCATENATE("Analytics for period ",G238)</f>
        <v>Analytics for period Jan - Jan</v>
      </c>
      <c r="G246" s="52" t="str">
        <f t="shared" si="3"/>
        <v>Analitika za period Jan - Jan</v>
      </c>
    </row>
    <row r="247" spans="4:7">
      <c r="D247" s="39"/>
      <c r="E247" s="145"/>
      <c r="F247" s="146"/>
      <c r="G247" s="54"/>
    </row>
    <row r="248" spans="4:7">
      <c r="D248" s="46"/>
      <c r="E248" s="9"/>
      <c r="F248" s="10"/>
    </row>
    <row r="249" spans="4:7">
      <c r="D249" s="46"/>
      <c r="E249" s="9" t="s">
        <v>423</v>
      </c>
      <c r="F249" s="10" t="s">
        <v>423</v>
      </c>
      <c r="G249" s="52" t="str">
        <f t="shared" si="3"/>
        <v>Plan</v>
      </c>
    </row>
    <row r="250" spans="4:7">
      <c r="D250" s="46"/>
      <c r="E250" s="9" t="s">
        <v>424</v>
      </c>
      <c r="F250" s="10" t="s">
        <v>425</v>
      </c>
      <c r="G250" s="52" t="str">
        <f t="shared" si="3"/>
        <v>Ostvarenje</v>
      </c>
    </row>
    <row r="251" spans="4:7">
      <c r="D251" s="46"/>
      <c r="E251" s="9"/>
      <c r="F251" s="10"/>
    </row>
    <row r="252" spans="4:7">
      <c r="D252" s="46"/>
      <c r="E252" s="9" t="s">
        <v>697</v>
      </c>
      <c r="F252" s="10" t="s">
        <v>698</v>
      </c>
      <c r="G252" s="52" t="str">
        <f t="shared" si="3"/>
        <v>Odstupanje</v>
      </c>
    </row>
    <row r="253" spans="4:7">
      <c r="D253" s="46"/>
      <c r="E253" s="9"/>
      <c r="F253" s="10"/>
    </row>
    <row r="254" spans="4:7">
      <c r="D254" s="46"/>
      <c r="E254" s="9" t="s">
        <v>703</v>
      </c>
      <c r="F254" s="10" t="s">
        <v>704</v>
      </c>
      <c r="G254" s="52" t="str">
        <f t="shared" si="3"/>
        <v>Realizacija budžeta</v>
      </c>
    </row>
    <row r="255" spans="4:7">
      <c r="D255" s="46"/>
      <c r="E255" s="9"/>
      <c r="F255" s="10"/>
    </row>
    <row r="256" spans="4:7">
      <c r="D256" s="46"/>
      <c r="E256" s="9"/>
      <c r="F256" s="10"/>
    </row>
    <row r="257" spans="4:7">
      <c r="D257" s="46"/>
      <c r="E257" s="9"/>
      <c r="F257" s="10"/>
    </row>
    <row r="258" spans="4:7">
      <c r="D258" s="43"/>
      <c r="E258" s="64"/>
      <c r="F258" s="65"/>
    </row>
    <row r="259" spans="4:7">
      <c r="D259" s="55"/>
      <c r="E259" s="37"/>
      <c r="F259" s="38"/>
      <c r="G259" s="54" t="str">
        <f t="shared" si="3"/>
        <v/>
      </c>
    </row>
    <row r="260" spans="4:7">
      <c r="G260" s="52" t="str">
        <f t="shared" si="3"/>
        <v/>
      </c>
    </row>
    <row r="261" spans="4:7">
      <c r="D261" s="41" t="s">
        <v>434</v>
      </c>
      <c r="E261" s="9" t="s">
        <v>406</v>
      </c>
      <c r="F261" s="10" t="s">
        <v>407</v>
      </c>
      <c r="G261" s="52" t="str">
        <f>+CONCATENATE(IF(ISBLANK(IF($B$2=1,E261,F261)),"",IF($B$2=1,E261,F261))," ",$G$237)</f>
        <v>Prihodi za mjesec Januar</v>
      </c>
    </row>
    <row r="262" spans="4:7">
      <c r="E262" s="9" t="s">
        <v>408</v>
      </c>
      <c r="F262" s="10" t="s">
        <v>410</v>
      </c>
      <c r="G262" s="52" t="str">
        <f>+CONCATENATE(IF(ISBLANK(IF($B$2=1,E262,F262)),"",IF($B$2=1,E262,F262))," ",$G$237)</f>
        <v>Rashodi za mjesec Januar</v>
      </c>
    </row>
    <row r="263" spans="4:7">
      <c r="E263" s="9" t="s">
        <v>409</v>
      </c>
      <c r="F263" s="10" t="s">
        <v>411</v>
      </c>
      <c r="G263" s="52" t="str">
        <f>+CONCATENATE(IF(ISBLANK(IF($B$2=1,E263,F263)),"",IF($B$2=1,E263,F263))," ",$G$237)</f>
        <v>Deficit za mjesec Januar</v>
      </c>
    </row>
    <row r="265" spans="4:7">
      <c r="E265" s="9" t="s">
        <v>412</v>
      </c>
      <c r="F265" s="10" t="s">
        <v>416</v>
      </c>
      <c r="G265" s="52" t="str">
        <f>+CONCATENATE(IF(ISBLANK(IF($B$2=1,E265,F265)),"",IF($B$2=1,E265,F265))," ",$G$237)</f>
        <v>Prihodi za period Januar - Januar</v>
      </c>
    </row>
    <row r="266" spans="4:7">
      <c r="E266" s="9" t="s">
        <v>413</v>
      </c>
      <c r="F266" s="10" t="s">
        <v>417</v>
      </c>
      <c r="G266" s="52" t="str">
        <f>+CONCATENATE(IF(ISBLANK(IF($B$2=1,E266,F266)),"",IF($B$2=1,E266,F266))," ",$G$237)</f>
        <v>Rashodi za period Januar - Januar</v>
      </c>
    </row>
    <row r="267" spans="4:7">
      <c r="E267" s="9" t="s">
        <v>414</v>
      </c>
      <c r="F267" s="10" t="s">
        <v>418</v>
      </c>
      <c r="G267" s="52" t="str">
        <f>+CONCATENATE(IF(ISBLANK(IF($B$2=1,E267,F267)),"",IF($B$2=1,E267,F267))," ",$G$237)</f>
        <v>Deficit za period Januar - Januar</v>
      </c>
    </row>
    <row r="269" spans="4:7">
      <c r="E269" s="9" t="s">
        <v>421</v>
      </c>
      <c r="F269" s="10" t="s">
        <v>422</v>
      </c>
      <c r="G269" s="52" t="str">
        <f t="shared" si="3"/>
        <v>Stanje javnog duga (% BDP)</v>
      </c>
    </row>
    <row r="271" spans="4:7">
      <c r="E271" s="9" t="s">
        <v>419</v>
      </c>
      <c r="F271" s="10" t="s">
        <v>420</v>
      </c>
      <c r="G271" s="52" t="str">
        <f t="shared" si="3"/>
        <v>Pregled</v>
      </c>
    </row>
    <row r="273" spans="5:7" ht="60">
      <c r="E273" s="302" t="s">
        <v>708</v>
      </c>
      <c r="F273" s="60" t="s">
        <v>709</v>
      </c>
      <c r="G273" s="61" t="str">
        <f>+IF(ISBLANK(IF($B$2=1,E273,F273)),"",IF($B$2=1,E273,F273))</f>
        <v>Kontakt:
e-mail: mf@mif.gov.me
tel/fax: 00 382 20 242 835</v>
      </c>
    </row>
    <row r="274" spans="5:7">
      <c r="E274" s="57"/>
    </row>
    <row r="275" spans="5:7">
      <c r="E275" s="58"/>
    </row>
    <row r="276" spans="5:7">
      <c r="E276" s="58"/>
    </row>
    <row r="277" spans="5:7">
      <c r="E277" s="59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Breakdown</vt:lpstr>
      <vt:lpstr>Analitika - 2015</vt:lpstr>
      <vt:lpstr>Analitika - 2014</vt:lpstr>
      <vt:lpstr>2015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  <vt:lpstr>'2015'!_2015plan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iva.vukovic</cp:lastModifiedBy>
  <cp:lastPrinted>2015-02-20T13:44:35Z</cp:lastPrinted>
  <dcterms:created xsi:type="dcterms:W3CDTF">2014-09-15T13:41:17Z</dcterms:created>
  <dcterms:modified xsi:type="dcterms:W3CDTF">2015-02-20T14:15:34Z</dcterms:modified>
</cp:coreProperties>
</file>