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5. godinu\JANUAR 2025\KONAČNI\"/>
    </mc:Choice>
  </mc:AlternateContent>
  <xr:revisionPtr revIDLastSave="0" documentId="13_ncr:1_{1FD9BB7B-26DD-42F5-B43E-C6E8579D2047}" xr6:coauthVersionLast="36" xr6:coauthVersionMax="36" xr10:uidLastSave="{00000000-0000-0000-0000-000000000000}"/>
  <workbookProtection workbookAlgorithmName="SHA-512" workbookHashValue="Pdu0BUkst9h/UorroFvsqPW8duhcCafhLAkKhlGtXMz0ues65gOZiZtVSbn//gXMHN11WC6qS72e/eBRRC5rGQ==" workbookSaltValue="9Diy4YtPTVDL/G8fDjFo9w==" workbookSpinCount="100000" lockStructure="1"/>
  <bookViews>
    <workbookView xWindow="0" yWindow="0" windowWidth="28800" windowHeight="9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  <externalReference r:id="rId6"/>
  </externalReferences>
  <definedNames>
    <definedName name="_xlnm.Print_Area" localSheetId="2">'Analitika 2025'!$B$3:$Q$105</definedName>
    <definedName name="_xlnm.Print_Area" localSheetId="1">Pregled!$B$1:$U$30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Q96" i="1"/>
  <c r="Q97" i="1"/>
  <c r="Q98" i="1"/>
  <c r="Q99" i="1"/>
  <c r="Q100" i="1"/>
  <c r="Q101" i="1"/>
  <c r="Q102" i="1"/>
  <c r="Q103" i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C6" i="4" l="1"/>
  <c r="F9" i="4"/>
  <c r="F15" i="4" s="1"/>
  <c r="D4" i="4"/>
  <c r="Q18" i="1"/>
  <c r="Q17" i="1"/>
  <c r="Q16" i="1"/>
  <c r="Q15" i="1"/>
  <c r="Q14" i="1"/>
  <c r="Q13" i="1"/>
  <c r="Q12" i="1"/>
  <c r="Q11" i="1"/>
  <c r="Q10" i="1"/>
  <c r="Q9" i="1"/>
  <c r="Q8" i="1"/>
  <c r="U207" i="1" l="1"/>
  <c r="E102" i="3" s="1"/>
  <c r="U100" i="1"/>
  <c r="F101" i="3" s="1"/>
  <c r="U104" i="1"/>
  <c r="U206" i="1"/>
  <c r="E101" i="3" s="1"/>
  <c r="U210" i="1"/>
  <c r="U103" i="1"/>
  <c r="F104" i="3" s="1"/>
  <c r="U208" i="1"/>
  <c r="E103" i="3" s="1"/>
  <c r="U101" i="1"/>
  <c r="F102" i="3" s="1"/>
  <c r="U205" i="1"/>
  <c r="E100" i="3" s="1"/>
  <c r="U209" i="1"/>
  <c r="E104" i="3" s="1"/>
  <c r="U102" i="1"/>
  <c r="F103" i="3" s="1"/>
  <c r="U99" i="1"/>
  <c r="F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4" i="1"/>
  <c r="E99" i="3" s="1"/>
  <c r="U200" i="1"/>
  <c r="E95" i="3" s="1"/>
  <c r="U196" i="1"/>
  <c r="E91" i="3" s="1"/>
  <c r="U192" i="1"/>
  <c r="E87" i="3" s="1"/>
  <c r="U188" i="1"/>
  <c r="E83" i="3" s="1"/>
  <c r="U184" i="1"/>
  <c r="E79" i="3" s="1"/>
  <c r="U180" i="1"/>
  <c r="E75" i="3" s="1"/>
  <c r="U176" i="1"/>
  <c r="E71" i="3" s="1"/>
  <c r="U172" i="1"/>
  <c r="E67" i="3" s="1"/>
  <c r="U168" i="1"/>
  <c r="E63" i="3" s="1"/>
  <c r="U164" i="1"/>
  <c r="E59" i="3" s="1"/>
  <c r="U160" i="1"/>
  <c r="E55" i="3" s="1"/>
  <c r="U156" i="1"/>
  <c r="E51" i="3" s="1"/>
  <c r="U152" i="1"/>
  <c r="E47" i="3" s="1"/>
  <c r="U148" i="1"/>
  <c r="E43" i="3" s="1"/>
  <c r="U144" i="1"/>
  <c r="E39" i="3" s="1"/>
  <c r="U140" i="1"/>
  <c r="E35" i="3" s="1"/>
  <c r="U136" i="1"/>
  <c r="E31" i="3" s="1"/>
  <c r="U132" i="1"/>
  <c r="E27" i="3" s="1"/>
  <c r="U128" i="1"/>
  <c r="E23" i="3" s="1"/>
  <c r="U124" i="1"/>
  <c r="E19" i="3" s="1"/>
  <c r="U120" i="1"/>
  <c r="E15" i="3" s="1"/>
  <c r="U116" i="1"/>
  <c r="E11" i="3" s="1"/>
  <c r="U98" i="1"/>
  <c r="F99" i="3" s="1"/>
  <c r="U94" i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203" i="1"/>
  <c r="E98" i="3" s="1"/>
  <c r="U199" i="1"/>
  <c r="E94" i="3" s="1"/>
  <c r="U195" i="1"/>
  <c r="E90" i="3" s="1"/>
  <c r="U191" i="1"/>
  <c r="E86" i="3" s="1"/>
  <c r="U187" i="1"/>
  <c r="E82" i="3" s="1"/>
  <c r="U183" i="1"/>
  <c r="E78" i="3" s="1"/>
  <c r="U179" i="1"/>
  <c r="E74" i="3" s="1"/>
  <c r="U175" i="1"/>
  <c r="E70" i="3" s="1"/>
  <c r="U171" i="1"/>
  <c r="E66" i="3" s="1"/>
  <c r="U167" i="1"/>
  <c r="E62" i="3" s="1"/>
  <c r="U163" i="1"/>
  <c r="E58" i="3" s="1"/>
  <c r="U159" i="1"/>
  <c r="E54" i="3" s="1"/>
  <c r="U155" i="1"/>
  <c r="E50" i="3" s="1"/>
  <c r="U151" i="1"/>
  <c r="E46" i="3" s="1"/>
  <c r="U147" i="1"/>
  <c r="E42" i="3" s="1"/>
  <c r="U143" i="1"/>
  <c r="E38" i="3" s="1"/>
  <c r="U139" i="1"/>
  <c r="E34" i="3" s="1"/>
  <c r="U135" i="1"/>
  <c r="E30" i="3" s="1"/>
  <c r="U131" i="1"/>
  <c r="E26" i="3" s="1"/>
  <c r="U127" i="1"/>
  <c r="E22" i="3" s="1"/>
  <c r="U123" i="1"/>
  <c r="E18" i="3" s="1"/>
  <c r="U119" i="1"/>
  <c r="E14" i="3" s="1"/>
  <c r="U115" i="1"/>
  <c r="E10" i="3" s="1"/>
  <c r="U97" i="1"/>
  <c r="F98" i="3" s="1"/>
  <c r="U93" i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202" i="1"/>
  <c r="E97" i="3" s="1"/>
  <c r="U198" i="1"/>
  <c r="E93" i="3" s="1"/>
  <c r="U194" i="1"/>
  <c r="E89" i="3" s="1"/>
  <c r="U190" i="1"/>
  <c r="E85" i="3" s="1"/>
  <c r="U186" i="1"/>
  <c r="E81" i="3" s="1"/>
  <c r="U182" i="1"/>
  <c r="E77" i="3" s="1"/>
  <c r="U178" i="1"/>
  <c r="E73" i="3" s="1"/>
  <c r="U174" i="1"/>
  <c r="E69" i="3" s="1"/>
  <c r="U170" i="1"/>
  <c r="E65" i="3" s="1"/>
  <c r="U166" i="1"/>
  <c r="E61" i="3" s="1"/>
  <c r="U162" i="1"/>
  <c r="E57" i="3" s="1"/>
  <c r="U158" i="1"/>
  <c r="E53" i="3" s="1"/>
  <c r="U154" i="1"/>
  <c r="E49" i="3" s="1"/>
  <c r="U150" i="1"/>
  <c r="E45" i="3" s="1"/>
  <c r="U146" i="1"/>
  <c r="E41" i="3" s="1"/>
  <c r="U142" i="1"/>
  <c r="E37" i="3" s="1"/>
  <c r="U138" i="1"/>
  <c r="E33" i="3" s="1"/>
  <c r="U134" i="1"/>
  <c r="E29" i="3" s="1"/>
  <c r="U130" i="1"/>
  <c r="E25" i="3" s="1"/>
  <c r="U126" i="1"/>
  <c r="E21" i="3" s="1"/>
  <c r="U122" i="1"/>
  <c r="E17" i="3" s="1"/>
  <c r="U118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96" i="3" s="1"/>
  <c r="U197" i="1"/>
  <c r="E92" i="3" s="1"/>
  <c r="U193" i="1"/>
  <c r="E88" i="3" s="1"/>
  <c r="U189" i="1"/>
  <c r="E84" i="3" s="1"/>
  <c r="U185" i="1"/>
  <c r="E80" i="3" s="1"/>
  <c r="U181" i="1"/>
  <c r="E76" i="3" s="1"/>
  <c r="U177" i="1"/>
  <c r="E72" i="3" s="1"/>
  <c r="U173" i="1"/>
  <c r="E68" i="3" s="1"/>
  <c r="U169" i="1"/>
  <c r="E64" i="3" s="1"/>
  <c r="U165" i="1"/>
  <c r="E60" i="3" s="1"/>
  <c r="U161" i="1"/>
  <c r="E56" i="3" s="1"/>
  <c r="U157" i="1"/>
  <c r="E52" i="3" s="1"/>
  <c r="U153" i="1"/>
  <c r="E48" i="3" s="1"/>
  <c r="U149" i="1"/>
  <c r="E44" i="3" s="1"/>
  <c r="U145" i="1"/>
  <c r="E40" i="3" s="1"/>
  <c r="U141" i="1"/>
  <c r="E36" i="3" s="1"/>
  <c r="U137" i="1"/>
  <c r="E32" i="3" s="1"/>
  <c r="U133" i="1"/>
  <c r="E28" i="3" s="1"/>
  <c r="U129" i="1"/>
  <c r="E24" i="3" s="1"/>
  <c r="U125" i="1"/>
  <c r="E20" i="3" s="1"/>
  <c r="U121" i="1"/>
  <c r="E16" i="3" s="1"/>
  <c r="U117" i="1"/>
  <c r="E12" i="3" s="1"/>
  <c r="L4" i="3"/>
  <c r="K82" i="3" s="1"/>
  <c r="U90" i="1"/>
  <c r="F91" i="3" s="1"/>
  <c r="U114" i="1"/>
  <c r="E9" i="3" s="1"/>
  <c r="L71" i="3"/>
  <c r="N71" i="3" s="1"/>
  <c r="L17" i="3"/>
  <c r="L30" i="3"/>
  <c r="N30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Q7" i="1"/>
  <c r="K55" i="3" l="1"/>
  <c r="K26" i="3"/>
  <c r="L48" i="3"/>
  <c r="K68" i="3"/>
  <c r="K19" i="3"/>
  <c r="L86" i="3"/>
  <c r="N86" i="3" s="1"/>
  <c r="L81" i="3"/>
  <c r="N81" i="3" s="1"/>
  <c r="K90" i="3"/>
  <c r="L22" i="3"/>
  <c r="N22" i="3" s="1"/>
  <c r="K49" i="3"/>
  <c r="L73" i="3"/>
  <c r="N73" i="3" s="1"/>
  <c r="K41" i="3"/>
  <c r="K92" i="3"/>
  <c r="L84" i="3"/>
  <c r="N84" i="3" s="1"/>
  <c r="L19" i="3"/>
  <c r="N19" i="3" s="1"/>
  <c r="L27" i="3"/>
  <c r="N27" i="3" s="1"/>
  <c r="K83" i="3"/>
  <c r="L63" i="3"/>
  <c r="N63" i="3" s="1"/>
  <c r="K17" i="3"/>
  <c r="O17" i="3" s="1"/>
  <c r="P17" i="3" s="1"/>
  <c r="K40" i="3"/>
  <c r="K47" i="3"/>
  <c r="K43" i="3"/>
  <c r="L23" i="3"/>
  <c r="N23" i="3" s="1"/>
  <c r="L47" i="3"/>
  <c r="N47" i="3" s="1"/>
  <c r="L39" i="3"/>
  <c r="N39" i="3" s="1"/>
  <c r="L55" i="3"/>
  <c r="N55" i="3" s="1"/>
  <c r="K79" i="3"/>
  <c r="K18" i="3"/>
  <c r="L76" i="3"/>
  <c r="L91" i="3"/>
  <c r="N91" i="3" s="1"/>
  <c r="K48" i="3"/>
  <c r="O48" i="3" s="1"/>
  <c r="P48" i="3" s="1"/>
  <c r="K24" i="3"/>
  <c r="K65" i="3"/>
  <c r="L45" i="3"/>
  <c r="N45" i="3" s="1"/>
  <c r="K62" i="3"/>
  <c r="L46" i="3"/>
  <c r="N46" i="3" s="1"/>
  <c r="K15" i="3"/>
  <c r="K74" i="3"/>
  <c r="K42" i="3"/>
  <c r="L10" i="3"/>
  <c r="N10" i="3" s="1"/>
  <c r="L67" i="3"/>
  <c r="N67" i="3" s="1"/>
  <c r="K67" i="3"/>
  <c r="K33" i="3"/>
  <c r="L60" i="3"/>
  <c r="N60" i="3" s="1"/>
  <c r="K76" i="3"/>
  <c r="O76" i="3" s="1"/>
  <c r="P76" i="3" s="1"/>
  <c r="L40" i="3"/>
  <c r="N40" i="3" s="1"/>
  <c r="K72" i="3"/>
  <c r="L75" i="3"/>
  <c r="N75" i="3" s="1"/>
  <c r="L41" i="3"/>
  <c r="N41" i="3" s="1"/>
  <c r="K23" i="3"/>
  <c r="L35" i="3"/>
  <c r="N35" i="3" s="1"/>
  <c r="K50" i="3"/>
  <c r="L77" i="3"/>
  <c r="N77" i="3" s="1"/>
  <c r="L38" i="3"/>
  <c r="N38" i="3" s="1"/>
  <c r="L93" i="3"/>
  <c r="N93" i="3" s="1"/>
  <c r="L64" i="3"/>
  <c r="N64" i="3" s="1"/>
  <c r="K34" i="3"/>
  <c r="K89" i="3"/>
  <c r="L88" i="3"/>
  <c r="N88" i="3" s="1"/>
  <c r="K58" i="3"/>
  <c r="K25" i="3"/>
  <c r="K91" i="3"/>
  <c r="L69" i="3"/>
  <c r="N69" i="3" s="1"/>
  <c r="L32" i="3"/>
  <c r="N32" i="3" s="1"/>
  <c r="K51" i="3"/>
  <c r="K60" i="3"/>
  <c r="K64" i="3"/>
  <c r="L68" i="3"/>
  <c r="N68" i="3" s="1"/>
  <c r="K27" i="3"/>
  <c r="L87" i="3"/>
  <c r="N87" i="3" s="1"/>
  <c r="G103" i="3"/>
  <c r="H103" i="3"/>
  <c r="I103" i="3"/>
  <c r="J103" i="3" s="1"/>
  <c r="K28" i="3"/>
  <c r="K85" i="3"/>
  <c r="K54" i="3"/>
  <c r="L24" i="3"/>
  <c r="K63" i="3"/>
  <c r="M63" i="3" s="1"/>
  <c r="L12" i="3"/>
  <c r="N12" i="3" s="1"/>
  <c r="L15" i="3"/>
  <c r="N15" i="3" s="1"/>
  <c r="L21" i="3"/>
  <c r="N21" i="3" s="1"/>
  <c r="L43" i="3"/>
  <c r="M43" i="3" s="1"/>
  <c r="K71" i="3"/>
  <c r="M71" i="3" s="1"/>
  <c r="L83" i="3"/>
  <c r="N83" i="3" s="1"/>
  <c r="H104" i="3"/>
  <c r="I104" i="3"/>
  <c r="J104" i="3" s="1"/>
  <c r="G104" i="3"/>
  <c r="H101" i="3"/>
  <c r="I101" i="3"/>
  <c r="J101" i="3" s="1"/>
  <c r="G101" i="3"/>
  <c r="G102" i="3"/>
  <c r="H102" i="3"/>
  <c r="I102" i="3"/>
  <c r="J102" i="3" s="1"/>
  <c r="F95" i="3"/>
  <c r="H95" i="3" s="1"/>
  <c r="F94" i="3"/>
  <c r="G94" i="3" s="1"/>
  <c r="L100" i="3"/>
  <c r="K101" i="3"/>
  <c r="L102" i="3"/>
  <c r="K103" i="3"/>
  <c r="L104" i="3"/>
  <c r="K100" i="3"/>
  <c r="L101" i="3"/>
  <c r="K102" i="3"/>
  <c r="L103" i="3"/>
  <c r="K104" i="3"/>
  <c r="L90" i="3"/>
  <c r="N90" i="3" s="1"/>
  <c r="L50" i="3"/>
  <c r="N50" i="3" s="1"/>
  <c r="L29" i="3"/>
  <c r="N29" i="3" s="1"/>
  <c r="K9" i="3"/>
  <c r="L61" i="3"/>
  <c r="N61" i="3" s="1"/>
  <c r="K39" i="3"/>
  <c r="K16" i="3"/>
  <c r="L58" i="3"/>
  <c r="N58" i="3" s="1"/>
  <c r="L37" i="3"/>
  <c r="N37" i="3" s="1"/>
  <c r="K75" i="3"/>
  <c r="K14" i="3"/>
  <c r="K56" i="3"/>
  <c r="K35" i="3"/>
  <c r="K12" i="3"/>
  <c r="L53" i="3"/>
  <c r="N53" i="3" s="1"/>
  <c r="L33" i="3"/>
  <c r="N33" i="3" s="1"/>
  <c r="L11" i="3"/>
  <c r="N11" i="3" s="1"/>
  <c r="K53" i="3"/>
  <c r="L31" i="3"/>
  <c r="N31" i="3" s="1"/>
  <c r="K10" i="3"/>
  <c r="K52" i="3"/>
  <c r="K31" i="3"/>
  <c r="L9" i="3"/>
  <c r="N9" i="3" s="1"/>
  <c r="L56" i="3"/>
  <c r="N56" i="3" s="1"/>
  <c r="L25" i="3"/>
  <c r="N25" i="3" s="1"/>
  <c r="L62" i="3"/>
  <c r="N62" i="3" s="1"/>
  <c r="K80" i="3"/>
  <c r="K20" i="3"/>
  <c r="K32" i="3"/>
  <c r="K44" i="3"/>
  <c r="K57" i="3"/>
  <c r="K66" i="3"/>
  <c r="L80" i="3"/>
  <c r="N80" i="3" s="1"/>
  <c r="K13" i="3"/>
  <c r="L20" i="3"/>
  <c r="N20" i="3" s="1"/>
  <c r="L28" i="3"/>
  <c r="N28" i="3" s="1"/>
  <c r="L36" i="3"/>
  <c r="L44" i="3"/>
  <c r="L51" i="3"/>
  <c r="N51" i="3" s="1"/>
  <c r="L57" i="3"/>
  <c r="N57" i="3" s="1"/>
  <c r="L66" i="3"/>
  <c r="N66" i="3" s="1"/>
  <c r="L72" i="3"/>
  <c r="N72" i="3" s="1"/>
  <c r="K81" i="3"/>
  <c r="K88" i="3"/>
  <c r="L65" i="3"/>
  <c r="N65" i="3" s="1"/>
  <c r="K84" i="3"/>
  <c r="L16" i="3"/>
  <c r="N16" i="3" s="1"/>
  <c r="K36" i="3"/>
  <c r="K69" i="3"/>
  <c r="L13" i="3"/>
  <c r="N13" i="3" s="1"/>
  <c r="K21" i="3"/>
  <c r="K29" i="3"/>
  <c r="K37" i="3"/>
  <c r="K45" i="3"/>
  <c r="L54" i="3"/>
  <c r="N54" i="3" s="1"/>
  <c r="K61" i="3"/>
  <c r="K73" i="3"/>
  <c r="K78" i="3"/>
  <c r="L85" i="3"/>
  <c r="L92" i="3"/>
  <c r="N92" i="3" s="1"/>
  <c r="K70" i="3"/>
  <c r="L78" i="3"/>
  <c r="K86" i="3"/>
  <c r="K93" i="3"/>
  <c r="L14" i="3"/>
  <c r="N14" i="3" s="1"/>
  <c r="K22" i="3"/>
  <c r="K30" i="3"/>
  <c r="M30" i="3" s="1"/>
  <c r="K38" i="3"/>
  <c r="K46" i="3"/>
  <c r="L52" i="3"/>
  <c r="N52" i="3" s="1"/>
  <c r="K59" i="3"/>
  <c r="L70" i="3"/>
  <c r="N70" i="3" s="1"/>
  <c r="K77" i="3"/>
  <c r="L82" i="3"/>
  <c r="N82" i="3" s="1"/>
  <c r="L89" i="3"/>
  <c r="K11" i="3"/>
  <c r="L18" i="3"/>
  <c r="N18" i="3" s="1"/>
  <c r="L26" i="3"/>
  <c r="N26" i="3" s="1"/>
  <c r="L34" i="3"/>
  <c r="L42" i="3"/>
  <c r="L49" i="3"/>
  <c r="N49" i="3" s="1"/>
  <c r="L59" i="3"/>
  <c r="N59" i="3" s="1"/>
  <c r="L74" i="3"/>
  <c r="N74" i="3" s="1"/>
  <c r="L79" i="3"/>
  <c r="N79" i="3" s="1"/>
  <c r="K87" i="3"/>
  <c r="O87" i="3" s="1"/>
  <c r="P87" i="3" s="1"/>
  <c r="H99" i="3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J10" i="2"/>
  <c r="M10" i="2" s="1"/>
  <c r="L99" i="3"/>
  <c r="L97" i="3"/>
  <c r="L95" i="3"/>
  <c r="K98" i="3"/>
  <c r="K96" i="3"/>
  <c r="K99" i="3"/>
  <c r="K97" i="3"/>
  <c r="K95" i="3"/>
  <c r="L98" i="3"/>
  <c r="L96" i="3"/>
  <c r="L94" i="3"/>
  <c r="K94" i="3"/>
  <c r="N17" i="3"/>
  <c r="N48" i="3"/>
  <c r="M55" i="3" l="1"/>
  <c r="O68" i="3"/>
  <c r="P68" i="3" s="1"/>
  <c r="M54" i="3"/>
  <c r="M24" i="3"/>
  <c r="O30" i="3"/>
  <c r="P30" i="3" s="1"/>
  <c r="M78" i="3"/>
  <c r="O44" i="3"/>
  <c r="P44" i="3" s="1"/>
  <c r="O75" i="3"/>
  <c r="P75" i="3" s="1"/>
  <c r="M46" i="3"/>
  <c r="O32" i="3"/>
  <c r="P32" i="3" s="1"/>
  <c r="O60" i="3"/>
  <c r="P60" i="3" s="1"/>
  <c r="M10" i="3"/>
  <c r="M27" i="3"/>
  <c r="O12" i="3"/>
  <c r="P12" i="3" s="1"/>
  <c r="M64" i="3"/>
  <c r="O29" i="3"/>
  <c r="P29" i="3" s="1"/>
  <c r="M15" i="3"/>
  <c r="M47" i="3"/>
  <c r="O81" i="3"/>
  <c r="P81" i="3" s="1"/>
  <c r="O50" i="3"/>
  <c r="P50" i="3" s="1"/>
  <c r="M68" i="3"/>
  <c r="O27" i="3"/>
  <c r="P27" i="3" s="1"/>
  <c r="M48" i="3"/>
  <c r="O47" i="3"/>
  <c r="P47" i="3" s="1"/>
  <c r="M60" i="3"/>
  <c r="O67" i="3"/>
  <c r="P67" i="3" s="1"/>
  <c r="M17" i="3"/>
  <c r="O88" i="3"/>
  <c r="P88" i="3" s="1"/>
  <c r="M81" i="3"/>
  <c r="M40" i="3"/>
  <c r="O55" i="3"/>
  <c r="P55" i="3" s="1"/>
  <c r="M38" i="3"/>
  <c r="M76" i="3"/>
  <c r="O89" i="3"/>
  <c r="P89" i="3" s="1"/>
  <c r="M86" i="3"/>
  <c r="O91" i="3"/>
  <c r="P91" i="3" s="1"/>
  <c r="O40" i="3"/>
  <c r="P40" i="3" s="1"/>
  <c r="M91" i="3"/>
  <c r="O45" i="3"/>
  <c r="P45" i="3" s="1"/>
  <c r="O84" i="3"/>
  <c r="P84" i="3" s="1"/>
  <c r="N76" i="3"/>
  <c r="M41" i="3"/>
  <c r="M34" i="3"/>
  <c r="O15" i="3"/>
  <c r="P15" i="3" s="1"/>
  <c r="M67" i="3"/>
  <c r="M22" i="3"/>
  <c r="O39" i="3"/>
  <c r="P39" i="3" s="1"/>
  <c r="O41" i="3"/>
  <c r="P41" i="3" s="1"/>
  <c r="O77" i="3"/>
  <c r="P77" i="3" s="1"/>
  <c r="O64" i="3"/>
  <c r="P64" i="3" s="1"/>
  <c r="O19" i="3"/>
  <c r="P19" i="3" s="1"/>
  <c r="O23" i="3"/>
  <c r="P23" i="3" s="1"/>
  <c r="O73" i="3"/>
  <c r="P73" i="3" s="1"/>
  <c r="O69" i="3"/>
  <c r="P69" i="3" s="1"/>
  <c r="M35" i="3"/>
  <c r="O71" i="3"/>
  <c r="P71" i="3" s="1"/>
  <c r="M23" i="3"/>
  <c r="O42" i="3"/>
  <c r="P42" i="3" s="1"/>
  <c r="M93" i="3"/>
  <c r="M88" i="3"/>
  <c r="M19" i="3"/>
  <c r="M85" i="3"/>
  <c r="O70" i="3"/>
  <c r="P70" i="3" s="1"/>
  <c r="O28" i="3"/>
  <c r="P28" i="3" s="1"/>
  <c r="N42" i="3"/>
  <c r="M83" i="3"/>
  <c r="M36" i="3"/>
  <c r="O24" i="3"/>
  <c r="P24" i="3" s="1"/>
  <c r="O93" i="3"/>
  <c r="P93" i="3" s="1"/>
  <c r="M42" i="3"/>
  <c r="O38" i="3"/>
  <c r="P38" i="3" s="1"/>
  <c r="N24" i="3"/>
  <c r="M92" i="3"/>
  <c r="O79" i="3"/>
  <c r="P79" i="3" s="1"/>
  <c r="O34" i="3"/>
  <c r="P34" i="3" s="1"/>
  <c r="M74" i="3"/>
  <c r="M89" i="3"/>
  <c r="O25" i="3"/>
  <c r="P25" i="3" s="1"/>
  <c r="N43" i="3"/>
  <c r="M32" i="3"/>
  <c r="M20" i="3"/>
  <c r="M70" i="3"/>
  <c r="M73" i="3"/>
  <c r="N89" i="3"/>
  <c r="O90" i="3"/>
  <c r="P90" i="3" s="1"/>
  <c r="O35" i="3"/>
  <c r="P35" i="3" s="1"/>
  <c r="N36" i="3"/>
  <c r="O43" i="3"/>
  <c r="P43" i="3" s="1"/>
  <c r="O14" i="3"/>
  <c r="P14" i="3" s="1"/>
  <c r="M33" i="3"/>
  <c r="O57" i="3"/>
  <c r="P57" i="3" s="1"/>
  <c r="O58" i="3"/>
  <c r="P58" i="3" s="1"/>
  <c r="M61" i="3"/>
  <c r="M11" i="3"/>
  <c r="G95" i="3"/>
  <c r="M58" i="3"/>
  <c r="O54" i="3"/>
  <c r="P54" i="3" s="1"/>
  <c r="O92" i="3"/>
  <c r="P92" i="3" s="1"/>
  <c r="O85" i="3"/>
  <c r="P85" i="3" s="1"/>
  <c r="O83" i="3"/>
  <c r="P83" i="3" s="1"/>
  <c r="M25" i="3"/>
  <c r="I95" i="3"/>
  <c r="J95" i="3" s="1"/>
  <c r="M31" i="3"/>
  <c r="M53" i="3"/>
  <c r="O78" i="3"/>
  <c r="P78" i="3" s="1"/>
  <c r="M13" i="3"/>
  <c r="O63" i="3"/>
  <c r="P63" i="3" s="1"/>
  <c r="O22" i="3"/>
  <c r="P22" i="3" s="1"/>
  <c r="M26" i="3"/>
  <c r="M45" i="3"/>
  <c r="M39" i="3"/>
  <c r="M12" i="3"/>
  <c r="H94" i="3"/>
  <c r="F8" i="3"/>
  <c r="O72" i="3"/>
  <c r="P72" i="3" s="1"/>
  <c r="O59" i="3"/>
  <c r="P59" i="3" s="1"/>
  <c r="O26" i="3"/>
  <c r="P26" i="3" s="1"/>
  <c r="M66" i="3"/>
  <c r="M62" i="3"/>
  <c r="O46" i="3"/>
  <c r="P46" i="3" s="1"/>
  <c r="O61" i="3"/>
  <c r="P61" i="3" s="1"/>
  <c r="N44" i="3"/>
  <c r="I94" i="3"/>
  <c r="J94" i="3" s="1"/>
  <c r="M44" i="3"/>
  <c r="M18" i="3"/>
  <c r="M21" i="3"/>
  <c r="M75" i="3"/>
  <c r="M84" i="3"/>
  <c r="O10" i="3"/>
  <c r="P10" i="3" s="1"/>
  <c r="O36" i="3"/>
  <c r="P36" i="3" s="1"/>
  <c r="O9" i="3"/>
  <c r="P9" i="3" s="1"/>
  <c r="O31" i="3"/>
  <c r="P31" i="3" s="1"/>
  <c r="O52" i="3"/>
  <c r="P52" i="3" s="1"/>
  <c r="N34" i="3"/>
  <c r="O49" i="3"/>
  <c r="P49" i="3" s="1"/>
  <c r="M49" i="3"/>
  <c r="O18" i="3"/>
  <c r="P18" i="3" s="1"/>
  <c r="M80" i="3"/>
  <c r="O16" i="3"/>
  <c r="P16" i="3" s="1"/>
  <c r="M77" i="3"/>
  <c r="O80" i="3"/>
  <c r="P80" i="3" s="1"/>
  <c r="O86" i="3"/>
  <c r="P86" i="3" s="1"/>
  <c r="M69" i="3"/>
  <c r="M72" i="3"/>
  <c r="O13" i="3"/>
  <c r="P13" i="3" s="1"/>
  <c r="M59" i="3"/>
  <c r="O82" i="3"/>
  <c r="P82" i="3" s="1"/>
  <c r="M28" i="3"/>
  <c r="M82" i="3"/>
  <c r="N78" i="3"/>
  <c r="M79" i="3"/>
  <c r="M56" i="3"/>
  <c r="O33" i="3"/>
  <c r="P33" i="3" s="1"/>
  <c r="O62" i="3"/>
  <c r="P62" i="3" s="1"/>
  <c r="O56" i="3"/>
  <c r="P56" i="3" s="1"/>
  <c r="M50" i="3"/>
  <c r="M57" i="3"/>
  <c r="M52" i="3"/>
  <c r="M103" i="3"/>
  <c r="N103" i="3"/>
  <c r="O103" i="3"/>
  <c r="P103" i="3" s="1"/>
  <c r="M101" i="3"/>
  <c r="N101" i="3"/>
  <c r="O101" i="3"/>
  <c r="P101" i="3" s="1"/>
  <c r="N104" i="3"/>
  <c r="O104" i="3"/>
  <c r="P104" i="3" s="1"/>
  <c r="M104" i="3"/>
  <c r="N102" i="3"/>
  <c r="O102" i="3"/>
  <c r="P102" i="3" s="1"/>
  <c r="M102" i="3"/>
  <c r="N100" i="3"/>
  <c r="O100" i="3"/>
  <c r="P100" i="3" s="1"/>
  <c r="M100" i="3"/>
  <c r="M51" i="3"/>
  <c r="M90" i="3"/>
  <c r="O74" i="3"/>
  <c r="P74" i="3" s="1"/>
  <c r="M65" i="3"/>
  <c r="O65" i="3"/>
  <c r="P65" i="3" s="1"/>
  <c r="O51" i="3"/>
  <c r="P51" i="3" s="1"/>
  <c r="O20" i="3"/>
  <c r="P20" i="3" s="1"/>
  <c r="N85" i="3"/>
  <c r="M9" i="3"/>
  <c r="M37" i="3"/>
  <c r="O21" i="3"/>
  <c r="P21" i="3" s="1"/>
  <c r="O66" i="3"/>
  <c r="P66" i="3" s="1"/>
  <c r="M29" i="3"/>
  <c r="O53" i="3"/>
  <c r="P53" i="3" s="1"/>
  <c r="M87" i="3"/>
  <c r="M14" i="3"/>
  <c r="O11" i="3"/>
  <c r="P11" i="3" s="1"/>
  <c r="O37" i="3"/>
  <c r="P37" i="3" s="1"/>
  <c r="M16" i="3"/>
  <c r="G100" i="3"/>
  <c r="H100" i="3"/>
  <c r="I100" i="3"/>
  <c r="J100" i="3" s="1"/>
  <c r="J17" i="2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13" i="1"/>
  <c r="E8" i="3"/>
  <c r="J25" i="2" l="1"/>
  <c r="M8" i="3"/>
  <c r="O8" i="3"/>
  <c r="P8" i="3" s="1"/>
  <c r="M23" i="2"/>
  <c r="M19" i="2"/>
  <c r="M15" i="2"/>
  <c r="M17" i="2"/>
  <c r="M13" i="2"/>
  <c r="M21" i="2"/>
  <c r="I9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<sst xmlns="http://schemas.openxmlformats.org/spreadsheetml/2006/main" count="384" uniqueCount="141">
  <si>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</si>
  <si>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</si>
  <si>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</si>
  <si>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</si>
  <si>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</si>
  <si>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</si>
  <si>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</si>
  <si>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</si>
  <si>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</si>
  <si>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</si>
  <si>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</si>
  <si>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</si>
  <si>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</si>
  <si>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</si>
  <si>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</si>
  <si>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</si>
  <si>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</si>
  <si>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</si>
  <si>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</si>
  <si>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</si>
  <si>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</si>
  <si>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</si>
  <si>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</si>
  <si>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</si>
  <si>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</si>
  <si>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</si>
  <si>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</si>
  <si>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</si>
  <si>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</si>
  <si>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</si>
  <si>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</si>
  <si>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</si>
  <si>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</si>
  <si>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</si>
  <si>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</si>
  <si>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</si>
  <si>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</si>
  <si>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</si>
  <si>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</si>
  <si>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</si>
  <si>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</si>
  <si>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</si>
  <si>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</si>
  <si>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</si>
  <si>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</si>
  <si>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</si>
  <si>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</si>
  <si>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</si>
  <si>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</si>
  <si>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</si>
  <si>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</si>
  <si>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</si>
  <si>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</si>
  <si>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</si>
  <si>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</si>
  <si>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</si>
  <si>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</si>
  <si>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</si>
  <si>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</si>
  <si>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</si>
  <si>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</si>
  <si>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</si>
  <si>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</si>
  <si>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</si>
  <si>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</si>
  <si>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</si>
  <si>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</si>
  <si>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</si>
  <si>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</si>
  <si>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Agencija za zaštitu prirode i životne sredine</t>
  </si>
  <si>
    <t>Uprava za kapitalne projekte</t>
  </si>
  <si>
    <t>Zavod za hidrometeorologiju i seizmologiju</t>
  </si>
  <si>
    <t>Ministarstvo evropskih poslova</t>
  </si>
  <si>
    <t>Ministarstvo javne uprave</t>
  </si>
  <si>
    <t>Uprava za ljudske resurse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</si>
  <si>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</si>
  <si>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</si>
  <si>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</si>
  <si>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</si>
  <si>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</si>
  <si>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</si>
  <si>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</si>
  <si>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</si>
  <si>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</si>
  <si>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</si>
  <si>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</si>
  <si>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</si>
  <si>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</si>
  <si>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</si>
  <si>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</si>
  <si>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</si>
  <si>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</si>
  <si>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</si>
  <si>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</si>
  <si>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</si>
  <si>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</si>
  <si>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</si>
  <si>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</si>
  <si>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</si>
  <si>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</si>
  <si>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</si>
  <si>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</si>
  <si>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</si>
  <si>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</si>
  <si>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</si>
  <si>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</si>
  <si>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</si>
  <si>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</si>
  <si>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</si>
  <si>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</si>
  <si>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</si>
  <si>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</si>
  <si>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</si>
  <si>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</si>
  <si>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</si>
  <si>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</si>
  <si>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</si>
  <si>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</si>
  <si>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Uprava carina</t>
  </si>
  <si>
    <t>Uprava za državnu imovinu</t>
  </si>
  <si>
    <t>Poreska uprava</t>
  </si>
  <si>
    <t>Ministarstvo prosvjete, nauke i inovacija</t>
  </si>
  <si>
    <t>Ministarstvo ekonomskog razvoja</t>
  </si>
  <si>
    <t>Ministarstvo prostornog planiranja, urbanizma i državne imovine</t>
  </si>
  <si>
    <t>Uprava za nekretnine</t>
  </si>
  <si>
    <t>Ministarstvo pomorstva</t>
  </si>
  <si>
    <t>Ministarstvo socijalnog staranja, brige o porodici i demografije</t>
  </si>
  <si>
    <t>Ministarstvo regionalno-investicionog razvoja i saradnje sa nevladinim organizacijama</t>
  </si>
  <si>
    <t>Ministarstvo rudarstva, nafte i gasa</t>
  </si>
  <si>
    <t>Ministarstvo ekologije, održivog razvoja i razvoja sjevera</t>
  </si>
  <si>
    <t>Agencija za sajber bezbjednost</t>
  </si>
  <si>
    <t>Ministarstvo saobraćaja</t>
  </si>
  <si>
    <t>Ministarstvo dijaspore</t>
  </si>
  <si>
    <t>Ministarstvo rada, zapošljavanja i socijalnog dijaloga</t>
  </si>
  <si>
    <t>Ministarstvo turizma</t>
  </si>
  <si>
    <t>Ministarstvo energetike</t>
  </si>
  <si>
    <t>PLAN - 2025</t>
  </si>
  <si>
    <t>Ostvarenje - 2025</t>
  </si>
  <si>
    <t>BDP - 2025</t>
  </si>
  <si>
    <t>Javno preduzeće Radio i Televizija Crne Gore</t>
  </si>
  <si>
    <t>Regionalni ronilački centar za podvodno deminiranje i obuku ronilaca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</si>
</sst>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0" fontId="8" fillId="0" borderId="69" xfId="0" applyNumberFormat="1" applyFont="1" applyBorder="1" applyAlignment="1" applyProtection="1">
      <alignment horizontal="right" vertical="center" indent="1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180975</xdr:rowOff>
    </xdr:from>
    <xdr:to>
      <xdr:col>22</xdr:col>
      <xdr:colOff>302559</xdr:colOff>
      <xdr:row>30</xdr:row>
      <xdr:rowOff>123265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549401" y="1548093"/>
          <a:ext cx="4250393" cy="3886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2025.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za januar i februar pripremljen je u skladu sa rješenjima o privremenom finansiranju za januar i februar, dok je za period mart-decembar mjesečni plan pripremljen u skladu sa dinamikom izvršenja iz 2024. godine. Imajući u vidu da je u toku finalizacija mjesečnog plana, može doći do izmjena u narednom periodu.</a:t>
          </a:r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izvršenju budžeta za 2024. godinu su preliminarni, dok će konačni podaci za 2024. godinu biti sastavni dio Zakona o završnom računu budžeta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E14" sqref="E14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110</v>
      </c>
      <c r="C2" s="139">
        <v>2025</v>
      </c>
    </row>
    <row r="3" spans="2:7" ht="7.15" customHeight="1" thickBot="1" x14ac:dyDescent="0.3"/>
    <row r="4" spans="2:7" ht="15.75" thickBot="1" x14ac:dyDescent="0.3">
      <c r="B4" t="s">
        <v>10</v>
      </c>
      <c r="C4" s="141">
        <v>1</v>
      </c>
      <c r="D4" t="str">
        <f>VLOOKUP(C4,C9:D20,2,FALSE)</f>
        <v>Januar</v>
      </c>
    </row>
    <row r="5" spans="2:7" ht="7.15" customHeight="1" thickBot="1" x14ac:dyDescent="0.3"/>
    <row r="6" spans="2:7" ht="15.75" thickBot="1" x14ac:dyDescent="0.3">
      <c r="B6" t="s">
        <v>11</v>
      </c>
      <c r="C6" s="140">
        <f>VLOOKUP(C4,C9:F20,3,FALSE)</f>
        <v>1</v>
      </c>
      <c r="D6" t="str">
        <f>VLOOKUP(C6,E9:F20,2,FALSE)</f>
        <v>Januar</v>
      </c>
    </row>
    <row r="8" spans="2:7" x14ac:dyDescent="0.25">
      <c r="D8" t="s">
        <v>10</v>
      </c>
      <c r="E8" t="s">
        <v>11</v>
      </c>
      <c r="G8" s="142" t="s">
        <v>111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3">
        <v>3</v>
      </c>
    </row>
    <row r="10" spans="2:7" x14ac:dyDescent="0.25">
      <c r="C10">
        <v>2</v>
      </c>
      <c r="D10" t="s">
        <v>95</v>
      </c>
      <c r="E10">
        <v>2</v>
      </c>
      <c r="F10" t="str">
        <f>$F$9&amp;" - "&amp;D10</f>
        <v>Januar - Februar</v>
      </c>
      <c r="G10" s="144">
        <v>4</v>
      </c>
    </row>
    <row r="11" spans="2:7" x14ac:dyDescent="0.25">
      <c r="C11">
        <v>3</v>
      </c>
      <c r="D11" t="s">
        <v>96</v>
      </c>
      <c r="E11">
        <v>3</v>
      </c>
      <c r="F11" t="str">
        <f t="shared" ref="F11:F20" si="0">$F$9&amp;" - "&amp;D11</f>
        <v>Januar - Mart</v>
      </c>
      <c r="G11" s="144">
        <v>5</v>
      </c>
    </row>
    <row r="12" spans="2:7" x14ac:dyDescent="0.25">
      <c r="C12">
        <v>4</v>
      </c>
      <c r="D12" t="s">
        <v>97</v>
      </c>
      <c r="E12">
        <v>4</v>
      </c>
      <c r="F12" t="str">
        <f t="shared" si="0"/>
        <v>Januar - April</v>
      </c>
      <c r="G12" s="143">
        <v>6</v>
      </c>
    </row>
    <row r="13" spans="2:7" x14ac:dyDescent="0.25">
      <c r="C13">
        <v>5</v>
      </c>
      <c r="D13" t="s">
        <v>98</v>
      </c>
      <c r="E13">
        <v>5</v>
      </c>
      <c r="F13" t="str">
        <f t="shared" si="0"/>
        <v>Januar - Maj</v>
      </c>
      <c r="G13" s="144">
        <v>7</v>
      </c>
    </row>
    <row r="14" spans="2:7" x14ac:dyDescent="0.25">
      <c r="C14">
        <v>6</v>
      </c>
      <c r="D14" t="s">
        <v>99</v>
      </c>
      <c r="E14">
        <v>6</v>
      </c>
      <c r="F14" t="str">
        <f t="shared" si="0"/>
        <v>Januar - Jun</v>
      </c>
      <c r="G14" s="144">
        <v>8</v>
      </c>
    </row>
    <row r="15" spans="2:7" x14ac:dyDescent="0.25">
      <c r="C15">
        <v>7</v>
      </c>
      <c r="D15" t="s">
        <v>100</v>
      </c>
      <c r="E15">
        <v>7</v>
      </c>
      <c r="F15" t="str">
        <f t="shared" si="0"/>
        <v>Januar - Jul</v>
      </c>
      <c r="G15" s="143">
        <v>9</v>
      </c>
    </row>
    <row r="16" spans="2:7" x14ac:dyDescent="0.25">
      <c r="C16">
        <v>8</v>
      </c>
      <c r="D16" t="s">
        <v>101</v>
      </c>
      <c r="E16">
        <v>8</v>
      </c>
      <c r="F16" t="str">
        <f t="shared" si="0"/>
        <v>Januar - Avgust</v>
      </c>
      <c r="G16" s="144">
        <v>10</v>
      </c>
    </row>
    <row r="17" spans="3:7" x14ac:dyDescent="0.25">
      <c r="C17">
        <v>9</v>
      </c>
      <c r="D17" t="s">
        <v>102</v>
      </c>
      <c r="E17">
        <v>9</v>
      </c>
      <c r="F17" t="str">
        <f t="shared" si="0"/>
        <v>Januar - Septembar</v>
      </c>
      <c r="G17" s="144">
        <v>11</v>
      </c>
    </row>
    <row r="18" spans="3:7" x14ac:dyDescent="0.25">
      <c r="C18">
        <v>10</v>
      </c>
      <c r="D18" t="s">
        <v>103</v>
      </c>
      <c r="E18">
        <v>10</v>
      </c>
      <c r="F18" t="str">
        <f t="shared" si="0"/>
        <v>Januar - Oktobar</v>
      </c>
      <c r="G18" s="143">
        <v>12</v>
      </c>
    </row>
    <row r="19" spans="3:7" x14ac:dyDescent="0.25">
      <c r="C19">
        <v>11</v>
      </c>
      <c r="D19" t="s">
        <v>104</v>
      </c>
      <c r="E19">
        <v>11</v>
      </c>
      <c r="F19" t="str">
        <f t="shared" si="0"/>
        <v>Januar - Novembar</v>
      </c>
      <c r="G19" s="144">
        <v>13</v>
      </c>
    </row>
    <row r="20" spans="3:7" x14ac:dyDescent="0.25">
      <c r="C20">
        <v>12</v>
      </c>
      <c r="D20" t="s">
        <v>105</v>
      </c>
      <c r="E20">
        <v>12</v>
      </c>
      <c r="F20" t="str">
        <f t="shared" si="0"/>
        <v>Januar - Decembar</v>
      </c>
      <c r="G20" s="144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E6" sqref="E6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0" style="5" hidden="1" customWidth="1"/>
    <col min="13" max="13" width="15.28515625" style="5" hidden="1" customWidth="1"/>
    <col min="14" max="14" width="9.28515625" style="5" hidden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5" t="s">
        <v>0</v>
      </c>
      <c r="G2" s="3"/>
      <c r="I2" s="4"/>
      <c r="J2" s="4"/>
      <c r="K2" s="4"/>
    </row>
    <row r="3" spans="3:15" s="1" customFormat="1" x14ac:dyDescent="0.25">
      <c r="F3" s="166" t="s">
        <v>1</v>
      </c>
      <c r="G3" s="3"/>
    </row>
    <row r="4" spans="3:15" s="1" customFormat="1" x14ac:dyDescent="0.25">
      <c r="F4" s="166" t="s">
        <v>2</v>
      </c>
      <c r="G4" s="3"/>
    </row>
    <row r="5" spans="3:15" s="1" customFormat="1" x14ac:dyDescent="0.25"/>
    <row r="7" spans="3:15" s="164" customFormat="1" ht="18" x14ac:dyDescent="0.25">
      <c r="C7" s="164" t="s">
        <v>117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5" t="s">
        <v>113</v>
      </c>
      <c r="I10" s="158" t="s">
        <v>10</v>
      </c>
      <c r="J10" s="171" t="str">
        <f>'Analitika 2025'!L4</f>
        <v>Januar</v>
      </c>
      <c r="K10" s="172"/>
      <c r="L10" s="158" t="s">
        <v>11</v>
      </c>
      <c r="M10" s="171" t="str">
        <f>IF(J10="Januar","-",'Analitika 2025'!F4)</f>
        <v>-</v>
      </c>
      <c r="N10" s="172"/>
      <c r="O10" s="22"/>
    </row>
    <row r="11" spans="3:15" x14ac:dyDescent="0.25">
      <c r="C11" s="9"/>
      <c r="D11" s="10"/>
      <c r="E11" s="10"/>
      <c r="F11" s="10"/>
      <c r="G11" s="10"/>
      <c r="I11" s="20"/>
      <c r="J11" s="146" t="s">
        <v>12</v>
      </c>
      <c r="K11" s="146" t="s">
        <v>13</v>
      </c>
      <c r="L11" s="146"/>
      <c r="M11" s="146" t="s">
        <v>12</v>
      </c>
      <c r="N11" s="146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59">
        <f>SUMPRODUCT((D13=VALUE(LEFT('Analitika 2025'!$C$9:$C$104,1)))*('Analitika 2025'!$L$9:$L$104))</f>
        <v>59450.610000000008</v>
      </c>
      <c r="K13" s="154">
        <f>IFERROR(J13/J$25,"-")</f>
        <v>3.1489101002521745E-4</v>
      </c>
      <c r="L13" s="147"/>
      <c r="M13" s="159" t="str">
        <f>IF($J$10="Januar","-",SUMPRODUCT((D13=VALUE(LEFT('Analitika 2025'!$C$9:$C$104,1)))*('Analitika 2025'!$F$9:$F$104)))</f>
        <v>-</v>
      </c>
      <c r="N13" s="154" t="str">
        <f>IFERROR(M13/M$25,"-")</f>
        <v>-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0"/>
      <c r="K14" s="155"/>
      <c r="L14" s="148"/>
      <c r="M14" s="161"/>
      <c r="N14" s="155"/>
      <c r="O14" s="11"/>
    </row>
    <row r="15" spans="3:15" x14ac:dyDescent="0.25">
      <c r="C15" s="9"/>
      <c r="D15" s="23">
        <v>2</v>
      </c>
      <c r="E15" s="23" t="s">
        <v>115</v>
      </c>
      <c r="F15" s="23"/>
      <c r="G15" s="23"/>
      <c r="H15" s="25"/>
      <c r="I15" s="25"/>
      <c r="J15" s="159">
        <f>SUMPRODUCT((D15=VALUE(LEFT('Analitika 2025'!$C$9:$C$104,1)))*('Analitika 2025'!$L$9:$L$104))</f>
        <v>485397.19999999995</v>
      </c>
      <c r="K15" s="154">
        <f>IFERROR(J15/J$25,"-")</f>
        <v>2.5709948909088138E-3</v>
      </c>
      <c r="L15" s="147"/>
      <c r="M15" s="159" t="str">
        <f>IF($J$10="Januar","-",SUMPRODUCT((D15=VALUE(LEFT('Analitika 2025'!$C$9:$C$104,1)))*('Analitika 2025'!$F$9:$F$104)))</f>
        <v>-</v>
      </c>
      <c r="N15" s="154" t="str">
        <f>IFERROR(M15/M$25,"-")</f>
        <v>-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0"/>
      <c r="K16" s="155"/>
      <c r="L16" s="148"/>
      <c r="M16" s="161"/>
      <c r="N16" s="155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59">
        <f>SUMPRODUCT((D17=VALUE(LEFT('Analitika 2025'!$C$9:$C$104,1)))*('Analitika 2025'!$L$9:$L$104))</f>
        <v>2859330.5799999996</v>
      </c>
      <c r="K17" s="154">
        <f>IFERROR(J17/J$25,"-")</f>
        <v>1.5144966457571933E-2</v>
      </c>
      <c r="L17" s="147"/>
      <c r="M17" s="159" t="str">
        <f>IF($J$10="Januar","-",SUMPRODUCT((D17=VALUE(LEFT('Analitika 2025'!$C$9:$C$104,1)))*('Analitika 2025'!$F$9:$F$104)))</f>
        <v>-</v>
      </c>
      <c r="N17" s="154" t="str">
        <f>IFERROR(M17/M$25,"-")</f>
        <v>-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0"/>
      <c r="K18" s="155"/>
      <c r="L18" s="148"/>
      <c r="M18" s="161"/>
      <c r="N18" s="155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59">
        <f>SUMPRODUCT((D19=VALUE(LEFT('Analitika 2025'!$C$9:$C$104,1)))*('Analitika 2025'!$L$9:$L$104))</f>
        <v>103884164.00999999</v>
      </c>
      <c r="K19" s="154">
        <f>IFERROR(J19/J$25,"-")</f>
        <v>0.55024144126921881</v>
      </c>
      <c r="L19" s="147"/>
      <c r="M19" s="159" t="str">
        <f>IF($J$10="Januar","-",SUMPRODUCT((D19=VALUE(LEFT('Analitika 2025'!$C$9:$C$104,1)))*('Analitika 2025'!$F$9:$F$104)))</f>
        <v>-</v>
      </c>
      <c r="N19" s="154" t="str">
        <f>IFERROR(M19/M$25,"-")</f>
        <v>-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0"/>
      <c r="K20" s="155"/>
      <c r="L20" s="148"/>
      <c r="M20" s="161"/>
      <c r="N20" s="155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59">
        <f>SUMPRODUCT((D21=VALUE(LEFT('Analitika 2025'!$C$9:$C$104,1)))*('Analitika 2025'!$L$9:$L$104))</f>
        <v>2736176.7800000003</v>
      </c>
      <c r="K21" s="154">
        <f>IFERROR(J21/J$25,"-")</f>
        <v>1.4492659871139206E-2</v>
      </c>
      <c r="L21" s="147"/>
      <c r="M21" s="159" t="str">
        <f>IF($J$10="Januar","-",SUMPRODUCT((D21=VALUE(LEFT('Analitika 2025'!$C$9:$C$104,1)))*('Analitika 2025'!$F$9:$F$104)))</f>
        <v>-</v>
      </c>
      <c r="N21" s="154" t="str">
        <f>IFERROR(M21/M$25,"-")</f>
        <v>-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0"/>
      <c r="K22" s="155"/>
      <c r="L22" s="148"/>
      <c r="M22" s="161"/>
      <c r="N22" s="155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59">
        <f>SUMPRODUCT((D23=VALUE(LEFT('Analitika 2025'!$C$9:$C$104,1)))*('Analitika 2025'!$L$9:$L$104))</f>
        <v>78772899.950000003</v>
      </c>
      <c r="K23" s="154">
        <f>IFERROR(J23/J$25,"-")</f>
        <v>0.41723504650113596</v>
      </c>
      <c r="L23" s="147"/>
      <c r="M23" s="159" t="str">
        <f>IF($J$10="Januar","-",SUMPRODUCT((D23=VALUE(LEFT('Analitika 2025'!$C$9:$C$104,1)))*('Analitika 2025'!$F$9:$F$104)))</f>
        <v>-</v>
      </c>
      <c r="N23" s="154" t="str">
        <f>IFERROR(M23/M$25,"-")</f>
        <v>-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1"/>
      <c r="K24" s="155"/>
      <c r="L24" s="148"/>
      <c r="M24" s="161"/>
      <c r="N24" s="155"/>
      <c r="O24" s="11"/>
    </row>
    <row r="25" spans="3:15" ht="15.75" thickBot="1" x14ac:dyDescent="0.3">
      <c r="C25" s="9"/>
      <c r="D25" s="149"/>
      <c r="E25" s="150" t="s">
        <v>106</v>
      </c>
      <c r="F25" s="150"/>
      <c r="G25" s="151"/>
      <c r="H25" s="152"/>
      <c r="I25" s="152"/>
      <c r="J25" s="162">
        <f>SUM(J13:J23)</f>
        <v>188797419.13</v>
      </c>
      <c r="K25" s="156">
        <f>IFERROR($J25/$J$25,0)</f>
        <v>1</v>
      </c>
      <c r="L25" s="153"/>
      <c r="M25" s="162">
        <f>SUM(M13:M23)</f>
        <v>0</v>
      </c>
      <c r="N25" s="157">
        <f>IFERROR($M25/$M$25,0)</f>
        <v>0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egXoVJRf7Lac+QwQ4FFfRis9dRYq+LEsHmYp0hRjtnHtXRWjvqsjLnF8Z8yk20LtT1ehmIBC9qkR8NbFTSB8ig==" saltValue="VX+0KC5tb0Kq/Za0J5yBYw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8"/>
  <sheetViews>
    <sheetView showGridLines="0" zoomScale="85" zoomScaleNormal="85" zoomScaleSheetLayoutView="85" workbookViewId="0">
      <selection activeCell="L2" sqref="L2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1" bestFit="1" customWidth="1"/>
    <col min="4" max="4" width="57.140625" style="112" bestFit="1" customWidth="1"/>
    <col min="5" max="6" width="10.85546875" style="113" hidden="1" customWidth="1"/>
    <col min="7" max="8" width="8.85546875" style="114" hidden="1" customWidth="1"/>
    <col min="9" max="9" width="10.85546875" style="113" hidden="1" customWidth="1"/>
    <col min="10" max="10" width="10.5703125" style="114" hidden="1" customWidth="1"/>
    <col min="11" max="11" width="10.85546875" style="115" customWidth="1"/>
    <col min="12" max="13" width="12" style="113" customWidth="1"/>
    <col min="14" max="14" width="8.85546875" style="114" customWidth="1"/>
    <col min="15" max="15" width="10.85546875" style="113" customWidth="1"/>
    <col min="16" max="16" width="10" style="114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138</v>
      </c>
      <c r="D4" s="167">
        <v>7965400000</v>
      </c>
      <c r="E4" s="43" t="s">
        <v>14</v>
      </c>
      <c r="F4" s="44" t="str">
        <f>Master!D6</f>
        <v>Januar</v>
      </c>
      <c r="G4" s="44"/>
      <c r="H4" s="44"/>
      <c r="I4" s="44"/>
      <c r="J4" s="44"/>
      <c r="K4" s="45" t="s">
        <v>15</v>
      </c>
      <c r="L4" s="46" t="str">
        <f>Master!D4</f>
        <v>Januar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7" t="s">
        <v>17</v>
      </c>
      <c r="G5" s="178"/>
      <c r="H5" s="178"/>
      <c r="I5" s="173" t="s">
        <v>108</v>
      </c>
      <c r="J5" s="174"/>
      <c r="K5" s="54" t="s">
        <v>16</v>
      </c>
      <c r="L5" s="177" t="s">
        <v>17</v>
      </c>
      <c r="M5" s="178"/>
      <c r="N5" s="178"/>
      <c r="O5" s="173" t="s">
        <v>108</v>
      </c>
      <c r="P5" s="174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114</v>
      </c>
      <c r="D7" s="163" t="s">
        <v>116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5" t="s">
        <v>112</v>
      </c>
      <c r="D8" s="176"/>
      <c r="E8" s="74">
        <f>SUM(E9:E104)</f>
        <v>246090421.57999998</v>
      </c>
      <c r="F8" s="75">
        <f>SUM(F9:F104)</f>
        <v>188797419.13</v>
      </c>
      <c r="G8" s="76">
        <f t="shared" ref="G8" si="0">IFERROR(F8/E8,0)</f>
        <v>0.767187190455623</v>
      </c>
      <c r="H8" s="77">
        <f t="shared" ref="H8" si="1">F8/$D$4</f>
        <v>2.3702189360233009E-2</v>
      </c>
      <c r="I8" s="75">
        <f>SUM(I9:I104)</f>
        <v>-57293002.450000003</v>
      </c>
      <c r="J8" s="78">
        <f t="shared" ref="J8:J9" si="2">IFERROR(I8/E8,0)</f>
        <v>-0.23281280954437708</v>
      </c>
      <c r="K8" s="79">
        <f>SUM(K9:K104)</f>
        <v>246090421.57999998</v>
      </c>
      <c r="L8" s="80">
        <f>SUM(L9:L104)</f>
        <v>188797419.13</v>
      </c>
      <c r="M8" s="76">
        <f>IFERROR(L8/K8,0)</f>
        <v>0.767187190455623</v>
      </c>
      <c r="N8" s="77">
        <f>L8/$D$4</f>
        <v>2.3702189360233009E-2</v>
      </c>
      <c r="O8" s="80">
        <f>SUM(O9:O104)</f>
        <v>-57293002.450000003</v>
      </c>
      <c r="P8" s="78">
        <f t="shared" ref="P8:P9" si="3">IFERROR(O8/K8,0)</f>
        <v>-0.23281280954437708</v>
      </c>
      <c r="Q8" s="81"/>
    </row>
    <row r="9" spans="2:17" s="82" customFormat="1" ht="12.75" x14ac:dyDescent="0.2">
      <c r="B9" s="73"/>
      <c r="C9" s="169">
        <v>10101</v>
      </c>
      <c r="D9" s="83" t="s">
        <v>20</v>
      </c>
      <c r="E9" s="84">
        <f>IFERROR(INDEX('2025'!$C$114:$AC$210,MATCH($C9,'2025'!$C$114:$C$210,0),19),0)</f>
        <v>95062.19</v>
      </c>
      <c r="F9" s="85">
        <f>IFERROR(INDEX('2025'!$C$8:$AC$105,MATCH($C9,'2025'!$C$8:$C$105,0),19),0)</f>
        <v>59450.610000000008</v>
      </c>
      <c r="G9" s="86">
        <f t="shared" ref="G9" si="4">IFERROR(F9/E9,0)</f>
        <v>0.62538649698686732</v>
      </c>
      <c r="H9" s="87">
        <f t="shared" ref="H9" si="5">F9/$D$4</f>
        <v>7.4636063474527343E-6</v>
      </c>
      <c r="I9" s="88">
        <f t="shared" ref="I9" si="6">F9-E9</f>
        <v>-35611.579999999994</v>
      </c>
      <c r="J9" s="89">
        <f t="shared" si="2"/>
        <v>-0.37461350301313273</v>
      </c>
      <c r="K9" s="90">
        <f>VLOOKUP($C9,'2025'!$C$114:$U$210,VLOOKUP($L$4,Master!$D$9:$G$20,4,FALSE),FALSE)</f>
        <v>95062.19</v>
      </c>
      <c r="L9" s="91">
        <f>VLOOKUP($C9,'2025'!$C$8:$U$104,VLOOKUP($L$4,Master!$D$9:$G$20,4,FALSE),FALSE)</f>
        <v>59450.610000000008</v>
      </c>
      <c r="M9" s="86">
        <f>IFERROR(L9/K9,0)</f>
        <v>0.62538649698686732</v>
      </c>
      <c r="N9" s="87">
        <f>L9/$D$4</f>
        <v>7.4636063474527343E-6</v>
      </c>
      <c r="O9" s="88">
        <f>L9-K9</f>
        <v>-35611.579999999994</v>
      </c>
      <c r="P9" s="89">
        <f t="shared" si="3"/>
        <v>-0.37461350301313273</v>
      </c>
      <c r="Q9" s="81"/>
    </row>
    <row r="10" spans="2:17" s="82" customFormat="1" ht="12.75" x14ac:dyDescent="0.2">
      <c r="B10" s="73"/>
      <c r="C10" s="169">
        <v>20101</v>
      </c>
      <c r="D10" s="83" t="s">
        <v>21</v>
      </c>
      <c r="E10" s="84">
        <f>IFERROR(INDEX('2025'!$C$114:$AC$210,MATCH($C10,'2025'!$C$114:$C$210,0),19),0)</f>
        <v>707566.34999999974</v>
      </c>
      <c r="F10" s="85">
        <f>IFERROR(INDEX('2025'!$C$8:$AC$105,MATCH($C10,'2025'!$C$8:$C$105,0),19),0)</f>
        <v>463830.44999999995</v>
      </c>
      <c r="G10" s="86">
        <f t="shared" ref="G10:G73" si="7">IFERROR(F10/E10,0)</f>
        <v>0.65552926591265981</v>
      </c>
      <c r="H10" s="87">
        <f t="shared" ref="H10:H73" si="8">F10/$D$4</f>
        <v>5.8230653827805255E-5</v>
      </c>
      <c r="I10" s="88">
        <f t="shared" ref="I10:I73" si="9">F10-E10</f>
        <v>-243735.89999999979</v>
      </c>
      <c r="J10" s="89">
        <f t="shared" ref="J10:J73" si="10">IFERROR(I10/E10,0)</f>
        <v>-0.34447073408734019</v>
      </c>
      <c r="K10" s="90">
        <f>VLOOKUP($C10,'2025'!$C$114:$U$210,VLOOKUP($L$4,Master!$D$9:$G$20,4,FALSE),FALSE)</f>
        <v>707566.34999999974</v>
      </c>
      <c r="L10" s="91">
        <f>VLOOKUP($C10,'2025'!$C$8:$U$104,VLOOKUP($L$4,Master!$D$9:$G$20,4,FALSE),FALSE)</f>
        <v>463830.44999999995</v>
      </c>
      <c r="M10" s="91">
        <f t="shared" ref="M10:M73" si="11">IFERROR(L10/K10,0)</f>
        <v>0.65552926591265981</v>
      </c>
      <c r="N10" s="87">
        <f t="shared" ref="N10:N73" si="12">L10/$D$4</f>
        <v>5.8230653827805255E-5</v>
      </c>
      <c r="O10" s="91">
        <f t="shared" ref="O10:O73" si="13">L10-K10</f>
        <v>-243735.89999999979</v>
      </c>
      <c r="P10" s="92">
        <f t="shared" ref="P10:P73" si="14">IFERROR(O10/K10,0)</f>
        <v>-0.34447073408734019</v>
      </c>
      <c r="Q10" s="81"/>
    </row>
    <row r="11" spans="2:17" s="82" customFormat="1" ht="12.75" x14ac:dyDescent="0.2">
      <c r="B11" s="73"/>
      <c r="C11" s="169">
        <v>20102</v>
      </c>
      <c r="D11" s="83" t="s">
        <v>22</v>
      </c>
      <c r="E11" s="84">
        <f>IFERROR(INDEX('2025'!$C$114:$AC$210,MATCH($C11,'2025'!$C$114:$C$210,0),19),0)</f>
        <v>29367.499999999996</v>
      </c>
      <c r="F11" s="85">
        <f>IFERROR(INDEX('2025'!$C$8:$AC$105,MATCH($C11,'2025'!$C$8:$C$105,0),19),0)</f>
        <v>18686.749999999996</v>
      </c>
      <c r="G11" s="86">
        <f t="shared" si="7"/>
        <v>0.6363071422490848</v>
      </c>
      <c r="H11" s="87">
        <f t="shared" si="8"/>
        <v>2.345990157430888E-6</v>
      </c>
      <c r="I11" s="88">
        <f t="shared" si="9"/>
        <v>-10680.75</v>
      </c>
      <c r="J11" s="89">
        <f t="shared" si="10"/>
        <v>-0.3636928577509152</v>
      </c>
      <c r="K11" s="90">
        <f>VLOOKUP($C11,'2025'!$C$114:$U$210,VLOOKUP($L$4,Master!$D$9:$G$20,4,FALSE),FALSE)</f>
        <v>29367.499999999996</v>
      </c>
      <c r="L11" s="91">
        <f>VLOOKUP($C11,'2025'!$C$8:$U$104,VLOOKUP($L$4,Master!$D$9:$G$20,4,FALSE),FALSE)</f>
        <v>18686.749999999996</v>
      </c>
      <c r="M11" s="91">
        <f t="shared" si="11"/>
        <v>0.6363071422490848</v>
      </c>
      <c r="N11" s="87">
        <f t="shared" si="12"/>
        <v>2.345990157430888E-6</v>
      </c>
      <c r="O11" s="91">
        <f t="shared" si="13"/>
        <v>-10680.75</v>
      </c>
      <c r="P11" s="92">
        <f t="shared" si="14"/>
        <v>-0.3636928577509152</v>
      </c>
      <c r="Q11" s="81"/>
    </row>
    <row r="12" spans="2:17" s="82" customFormat="1" ht="12.75" x14ac:dyDescent="0.2">
      <c r="B12" s="73"/>
      <c r="C12" s="169">
        <v>20105</v>
      </c>
      <c r="D12" s="83" t="s">
        <v>23</v>
      </c>
      <c r="E12" s="84">
        <f>IFERROR(INDEX('2025'!$C$114:$AC$210,MATCH($C12,'2025'!$C$114:$C$210,0),19),0)</f>
        <v>3600.8500000000004</v>
      </c>
      <c r="F12" s="85">
        <f>IFERROR(INDEX('2025'!$C$8:$AC$105,MATCH($C12,'2025'!$C$8:$C$105,0),19),0)</f>
        <v>2880</v>
      </c>
      <c r="G12" s="86">
        <f t="shared" si="7"/>
        <v>0.79981115569934869</v>
      </c>
      <c r="H12" s="87">
        <f t="shared" si="8"/>
        <v>3.6156376327616944E-7</v>
      </c>
      <c r="I12" s="88">
        <f t="shared" si="9"/>
        <v>-720.85000000000036</v>
      </c>
      <c r="J12" s="89">
        <f t="shared" si="10"/>
        <v>-0.20018884430065131</v>
      </c>
      <c r="K12" s="90">
        <f>VLOOKUP($C12,'2025'!$C$114:$U$210,VLOOKUP($L$4,Master!$D$9:$G$20,4,FALSE),FALSE)</f>
        <v>3600.8500000000004</v>
      </c>
      <c r="L12" s="91">
        <f>VLOOKUP($C12,'2025'!$C$8:$U$104,VLOOKUP($L$4,Master!$D$9:$G$20,4,FALSE),FALSE)</f>
        <v>2880</v>
      </c>
      <c r="M12" s="91">
        <f t="shared" si="11"/>
        <v>0.79981115569934869</v>
      </c>
      <c r="N12" s="87">
        <f t="shared" si="12"/>
        <v>3.6156376327616944E-7</v>
      </c>
      <c r="O12" s="91">
        <f t="shared" si="13"/>
        <v>-720.85000000000036</v>
      </c>
      <c r="P12" s="92">
        <f t="shared" si="14"/>
        <v>-0.20018884430065131</v>
      </c>
      <c r="Q12" s="81"/>
    </row>
    <row r="13" spans="2:17" s="82" customFormat="1" ht="12.75" x14ac:dyDescent="0.2">
      <c r="B13" s="73"/>
      <c r="C13" s="169">
        <v>30101</v>
      </c>
      <c r="D13" s="83" t="s">
        <v>24</v>
      </c>
      <c r="E13" s="84">
        <f>IFERROR(INDEX('2025'!$C$114:$AC$210,MATCH($C13,'2025'!$C$114:$C$210,0),19),0)</f>
        <v>76534.909999999974</v>
      </c>
      <c r="F13" s="85">
        <f>IFERROR(INDEX('2025'!$C$8:$AC$105,MATCH($C13,'2025'!$C$8:$C$105,0),19),0)</f>
        <v>67858.290000000008</v>
      </c>
      <c r="G13" s="86">
        <f t="shared" si="7"/>
        <v>0.88663186511880698</v>
      </c>
      <c r="H13" s="87">
        <f t="shared" si="8"/>
        <v>8.5191314937102982E-6</v>
      </c>
      <c r="I13" s="88">
        <f t="shared" si="9"/>
        <v>-8676.6199999999662</v>
      </c>
      <c r="J13" s="89">
        <f t="shared" si="10"/>
        <v>-0.11336813488119303</v>
      </c>
      <c r="K13" s="90">
        <f>VLOOKUP($C13,'2025'!$C$114:$U$210,VLOOKUP($L$4,Master!$D$9:$G$20,4,FALSE),FALSE)</f>
        <v>76534.909999999974</v>
      </c>
      <c r="L13" s="91">
        <f>VLOOKUP($C13,'2025'!$C$8:$U$104,VLOOKUP($L$4,Master!$D$9:$G$20,4,FALSE),FALSE)</f>
        <v>67858.290000000008</v>
      </c>
      <c r="M13" s="91">
        <f t="shared" si="11"/>
        <v>0.88663186511880698</v>
      </c>
      <c r="N13" s="87">
        <f t="shared" si="12"/>
        <v>8.5191314937102982E-6</v>
      </c>
      <c r="O13" s="91">
        <f t="shared" si="13"/>
        <v>-8676.6199999999662</v>
      </c>
      <c r="P13" s="92">
        <f t="shared" si="14"/>
        <v>-0.11336813488119303</v>
      </c>
      <c r="Q13" s="81"/>
    </row>
    <row r="14" spans="2:17" s="82" customFormat="1" ht="12.75" x14ac:dyDescent="0.2">
      <c r="B14" s="73"/>
      <c r="C14" s="169">
        <v>30201</v>
      </c>
      <c r="D14" s="83" t="s">
        <v>25</v>
      </c>
      <c r="E14" s="84">
        <f>IFERROR(INDEX('2025'!$C$114:$AC$210,MATCH($C14,'2025'!$C$114:$C$210,0),19),0)</f>
        <v>2188959.9700000016</v>
      </c>
      <c r="F14" s="85">
        <f>IFERROR(INDEX('2025'!$C$8:$AC$105,MATCH($C14,'2025'!$C$8:$C$105,0),19),0)</f>
        <v>2008284.5499999996</v>
      </c>
      <c r="G14" s="86">
        <f t="shared" si="7"/>
        <v>0.91746061030069825</v>
      </c>
      <c r="H14" s="87">
        <f t="shared" si="8"/>
        <v>2.5212601375950984E-4</v>
      </c>
      <c r="I14" s="88">
        <f t="shared" si="9"/>
        <v>-180675.42000000202</v>
      </c>
      <c r="J14" s="89">
        <f t="shared" si="10"/>
        <v>-8.253938969930176E-2</v>
      </c>
      <c r="K14" s="90">
        <f>VLOOKUP($C14,'2025'!$C$114:$U$210,VLOOKUP($L$4,Master!$D$9:$G$20,4,FALSE),FALSE)</f>
        <v>2188959.9700000016</v>
      </c>
      <c r="L14" s="91">
        <f>VLOOKUP($C14,'2025'!$C$8:$U$104,VLOOKUP($L$4,Master!$D$9:$G$20,4,FALSE),FALSE)</f>
        <v>2008284.5499999996</v>
      </c>
      <c r="M14" s="91">
        <f t="shared" si="11"/>
        <v>0.91746061030069825</v>
      </c>
      <c r="N14" s="87">
        <f t="shared" si="12"/>
        <v>2.5212601375950984E-4</v>
      </c>
      <c r="O14" s="91">
        <f t="shared" si="13"/>
        <v>-180675.42000000202</v>
      </c>
      <c r="P14" s="92">
        <f t="shared" si="14"/>
        <v>-8.253938969930176E-2</v>
      </c>
      <c r="Q14" s="81"/>
    </row>
    <row r="15" spans="2:17" s="82" customFormat="1" ht="12.75" x14ac:dyDescent="0.2">
      <c r="B15" s="73"/>
      <c r="C15" s="169">
        <v>30301</v>
      </c>
      <c r="D15" s="83" t="s">
        <v>26</v>
      </c>
      <c r="E15" s="84">
        <f>IFERROR(INDEX('2025'!$C$114:$AC$210,MATCH($C15,'2025'!$C$114:$C$210,0),19),0)</f>
        <v>878648.18000000261</v>
      </c>
      <c r="F15" s="85">
        <f>IFERROR(INDEX('2025'!$C$8:$AC$105,MATCH($C15,'2025'!$C$8:$C$105,0),19),0)</f>
        <v>765599.31</v>
      </c>
      <c r="G15" s="86">
        <f t="shared" si="7"/>
        <v>0.87133772928317887</v>
      </c>
      <c r="H15" s="87">
        <f t="shared" si="8"/>
        <v>9.6115613779596765E-5</v>
      </c>
      <c r="I15" s="88">
        <f t="shared" si="9"/>
        <v>-113048.87000000256</v>
      </c>
      <c r="J15" s="89">
        <f t="shared" si="10"/>
        <v>-0.12866227071682118</v>
      </c>
      <c r="K15" s="90">
        <f>VLOOKUP($C15,'2025'!$C$114:$U$210,VLOOKUP($L$4,Master!$D$9:$G$20,4,FALSE),FALSE)</f>
        <v>878648.18000000261</v>
      </c>
      <c r="L15" s="91">
        <f>VLOOKUP($C15,'2025'!$C$8:$U$104,VLOOKUP($L$4,Master!$D$9:$G$20,4,FALSE),FALSE)</f>
        <v>765599.31</v>
      </c>
      <c r="M15" s="91">
        <f t="shared" si="11"/>
        <v>0.87133772928317887</v>
      </c>
      <c r="N15" s="87">
        <f t="shared" si="12"/>
        <v>9.6115613779596765E-5</v>
      </c>
      <c r="O15" s="91">
        <f t="shared" si="13"/>
        <v>-113048.87000000256</v>
      </c>
      <c r="P15" s="92">
        <f t="shared" si="14"/>
        <v>-0.12866227071682118</v>
      </c>
      <c r="Q15" s="81"/>
    </row>
    <row r="16" spans="2:17" s="82" customFormat="1" ht="12.75" x14ac:dyDescent="0.2">
      <c r="B16" s="73"/>
      <c r="C16" s="169">
        <v>30401</v>
      </c>
      <c r="D16" s="83" t="s">
        <v>27</v>
      </c>
      <c r="E16" s="84">
        <f>IFERROR(INDEX('2025'!$C$114:$AC$210,MATCH($C16,'2025'!$C$114:$C$210,0),19),0)</f>
        <v>43575.5</v>
      </c>
      <c r="F16" s="85">
        <f>IFERROR(INDEX('2025'!$C$8:$AC$105,MATCH($C16,'2025'!$C$8:$C$105,0),19),0)</f>
        <v>17588.43</v>
      </c>
      <c r="G16" s="86">
        <f t="shared" si="7"/>
        <v>0.40363116889077577</v>
      </c>
      <c r="H16" s="87">
        <f t="shared" si="8"/>
        <v>2.2081037989303739E-6</v>
      </c>
      <c r="I16" s="88">
        <f t="shared" si="9"/>
        <v>-25987.07</v>
      </c>
      <c r="J16" s="89">
        <f t="shared" si="10"/>
        <v>-0.59636883110922423</v>
      </c>
      <c r="K16" s="90">
        <f>VLOOKUP($C16,'2025'!$C$114:$U$210,VLOOKUP($L$4,Master!$D$9:$G$20,4,FALSE),FALSE)</f>
        <v>43575.5</v>
      </c>
      <c r="L16" s="91">
        <f>VLOOKUP($C16,'2025'!$C$8:$U$104,VLOOKUP($L$4,Master!$D$9:$G$20,4,FALSE),FALSE)</f>
        <v>17588.43</v>
      </c>
      <c r="M16" s="91">
        <f t="shared" si="11"/>
        <v>0.40363116889077577</v>
      </c>
      <c r="N16" s="87">
        <f t="shared" si="12"/>
        <v>2.2081037989303739E-6</v>
      </c>
      <c r="O16" s="91">
        <f t="shared" si="13"/>
        <v>-25987.07</v>
      </c>
      <c r="P16" s="92">
        <f t="shared" si="14"/>
        <v>-0.59636883110922423</v>
      </c>
      <c r="Q16" s="81"/>
    </row>
    <row r="17" spans="2:17" s="82" customFormat="1" ht="12.75" x14ac:dyDescent="0.2">
      <c r="B17" s="73"/>
      <c r="C17" s="169">
        <v>40101</v>
      </c>
      <c r="D17" s="83" t="s">
        <v>28</v>
      </c>
      <c r="E17" s="84">
        <f>IFERROR(INDEX('2025'!$C$114:$AC$210,MATCH($C17,'2025'!$C$114:$C$210,0),19),0)</f>
        <v>355852.47999999975</v>
      </c>
      <c r="F17" s="85">
        <f>IFERROR(INDEX('2025'!$C$8:$AC$105,MATCH($C17,'2025'!$C$8:$C$105,0),19),0)</f>
        <v>236526.22000000006</v>
      </c>
      <c r="G17" s="86">
        <f t="shared" si="7"/>
        <v>0.66467492372120107</v>
      </c>
      <c r="H17" s="87">
        <f t="shared" si="8"/>
        <v>2.9694204936349721E-5</v>
      </c>
      <c r="I17" s="88">
        <f t="shared" si="9"/>
        <v>-119326.25999999969</v>
      </c>
      <c r="J17" s="89">
        <f t="shared" si="10"/>
        <v>-0.33532507627879893</v>
      </c>
      <c r="K17" s="90">
        <f>VLOOKUP($C17,'2025'!$C$114:$U$210,VLOOKUP($L$4,Master!$D$9:$G$20,4,FALSE),FALSE)</f>
        <v>355852.47999999975</v>
      </c>
      <c r="L17" s="91">
        <f>VLOOKUP($C17,'2025'!$C$8:$U$104,VLOOKUP($L$4,Master!$D$9:$G$20,4,FALSE),FALSE)</f>
        <v>236526.22000000006</v>
      </c>
      <c r="M17" s="91">
        <f t="shared" si="11"/>
        <v>0.66467492372120107</v>
      </c>
      <c r="N17" s="87">
        <f t="shared" si="12"/>
        <v>2.9694204936349721E-5</v>
      </c>
      <c r="O17" s="91">
        <f t="shared" si="13"/>
        <v>-119326.25999999969</v>
      </c>
      <c r="P17" s="92">
        <f t="shared" si="14"/>
        <v>-0.33532507627879893</v>
      </c>
      <c r="Q17" s="81"/>
    </row>
    <row r="18" spans="2:17" s="82" customFormat="1" ht="12.75" x14ac:dyDescent="0.2">
      <c r="B18" s="73"/>
      <c r="C18" s="169">
        <v>40102</v>
      </c>
      <c r="D18" s="83" t="s">
        <v>29</v>
      </c>
      <c r="E18" s="84">
        <f>IFERROR(INDEX('2025'!$C$114:$AC$210,MATCH($C18,'2025'!$C$114:$C$210,0),19),0)</f>
        <v>55430.200000000004</v>
      </c>
      <c r="F18" s="85">
        <f>IFERROR(INDEX('2025'!$C$8:$AC$105,MATCH($C18,'2025'!$C$8:$C$105,0),19),0)</f>
        <v>46666.020000000004</v>
      </c>
      <c r="G18" s="86">
        <f t="shared" si="7"/>
        <v>0.84188799607434217</v>
      </c>
      <c r="H18" s="87">
        <f t="shared" si="8"/>
        <v>5.8585909056670101E-6</v>
      </c>
      <c r="I18" s="88">
        <f t="shared" si="9"/>
        <v>-8764.18</v>
      </c>
      <c r="J18" s="89">
        <f t="shared" si="10"/>
        <v>-0.15811200392565786</v>
      </c>
      <c r="K18" s="90">
        <f>VLOOKUP($C18,'2025'!$C$114:$U$210,VLOOKUP($L$4,Master!$D$9:$G$20,4,FALSE),FALSE)</f>
        <v>55430.200000000004</v>
      </c>
      <c r="L18" s="91">
        <f>VLOOKUP($C18,'2025'!$C$8:$U$104,VLOOKUP($L$4,Master!$D$9:$G$20,4,FALSE),FALSE)</f>
        <v>46666.020000000004</v>
      </c>
      <c r="M18" s="91">
        <f t="shared" si="11"/>
        <v>0.84188799607434217</v>
      </c>
      <c r="N18" s="87">
        <f t="shared" si="12"/>
        <v>5.8585909056670101E-6</v>
      </c>
      <c r="O18" s="91">
        <f t="shared" si="13"/>
        <v>-8764.18</v>
      </c>
      <c r="P18" s="92">
        <f t="shared" si="14"/>
        <v>-0.15811200392565786</v>
      </c>
      <c r="Q18" s="81"/>
    </row>
    <row r="19" spans="2:17" s="82" customFormat="1" ht="12.75" x14ac:dyDescent="0.2">
      <c r="B19" s="73"/>
      <c r="C19" s="169">
        <v>40103</v>
      </c>
      <c r="D19" s="83" t="s">
        <v>30</v>
      </c>
      <c r="E19" s="84">
        <f>IFERROR(INDEX('2025'!$C$114:$AC$210,MATCH($C19,'2025'!$C$114:$C$210,0),19),0)</f>
        <v>36314.699999999997</v>
      </c>
      <c r="F19" s="85">
        <f>IFERROR(INDEX('2025'!$C$8:$AC$105,MATCH($C19,'2025'!$C$8:$C$105,0),19),0)</f>
        <v>0</v>
      </c>
      <c r="G19" s="86">
        <f t="shared" si="7"/>
        <v>0</v>
      </c>
      <c r="H19" s="87">
        <f t="shared" si="8"/>
        <v>0</v>
      </c>
      <c r="I19" s="88">
        <f t="shared" si="9"/>
        <v>-36314.699999999997</v>
      </c>
      <c r="J19" s="89">
        <f t="shared" si="10"/>
        <v>-1</v>
      </c>
      <c r="K19" s="90">
        <f>VLOOKUP($C19,'2025'!$C$114:$U$210,VLOOKUP($L$4,Master!$D$9:$G$20,4,FALSE),FALSE)</f>
        <v>36314.699999999997</v>
      </c>
      <c r="L19" s="91">
        <f>VLOOKUP($C19,'2025'!$C$8:$U$104,VLOOKUP($L$4,Master!$D$9:$G$20,4,FALSE),FALSE)</f>
        <v>0</v>
      </c>
      <c r="M19" s="91">
        <f t="shared" si="11"/>
        <v>0</v>
      </c>
      <c r="N19" s="87">
        <f t="shared" si="12"/>
        <v>0</v>
      </c>
      <c r="O19" s="91">
        <f t="shared" si="13"/>
        <v>-36314.699999999997</v>
      </c>
      <c r="P19" s="92">
        <f t="shared" si="14"/>
        <v>-1</v>
      </c>
      <c r="Q19" s="81"/>
    </row>
    <row r="20" spans="2:17" s="82" customFormat="1" ht="12.75" x14ac:dyDescent="0.2">
      <c r="B20" s="73"/>
      <c r="C20" s="169">
        <v>40105</v>
      </c>
      <c r="D20" s="83" t="s">
        <v>31</v>
      </c>
      <c r="E20" s="84">
        <f>IFERROR(INDEX('2025'!$C$114:$AC$210,MATCH($C20,'2025'!$C$114:$C$210,0),19),0)</f>
        <v>27847.170000000002</v>
      </c>
      <c r="F20" s="85">
        <f>IFERROR(INDEX('2025'!$C$8:$AC$105,MATCH($C20,'2025'!$C$8:$C$105,0),19),0)</f>
        <v>27500.77</v>
      </c>
      <c r="G20" s="86">
        <f t="shared" si="7"/>
        <v>0.98756067492675192</v>
      </c>
      <c r="H20" s="87">
        <f t="shared" si="8"/>
        <v>3.452528435483466E-6</v>
      </c>
      <c r="I20" s="88">
        <f t="shared" si="9"/>
        <v>-346.40000000000146</v>
      </c>
      <c r="J20" s="89">
        <f t="shared" si="10"/>
        <v>-1.2439325073248068E-2</v>
      </c>
      <c r="K20" s="90">
        <f>VLOOKUP($C20,'2025'!$C$114:$U$210,VLOOKUP($L$4,Master!$D$9:$G$20,4,FALSE),FALSE)</f>
        <v>27847.170000000002</v>
      </c>
      <c r="L20" s="91">
        <f>VLOOKUP($C20,'2025'!$C$8:$U$104,VLOOKUP($L$4,Master!$D$9:$G$20,4,FALSE),FALSE)</f>
        <v>27500.77</v>
      </c>
      <c r="M20" s="91">
        <f t="shared" si="11"/>
        <v>0.98756067492675192</v>
      </c>
      <c r="N20" s="87">
        <f t="shared" si="12"/>
        <v>3.452528435483466E-6</v>
      </c>
      <c r="O20" s="91">
        <f t="shared" si="13"/>
        <v>-346.40000000000146</v>
      </c>
      <c r="P20" s="92">
        <f t="shared" si="14"/>
        <v>-1.2439325073248068E-2</v>
      </c>
      <c r="Q20" s="81"/>
    </row>
    <row r="21" spans="2:17" s="82" customFormat="1" ht="12.75" x14ac:dyDescent="0.2">
      <c r="B21" s="73"/>
      <c r="C21" s="169">
        <v>40116</v>
      </c>
      <c r="D21" s="83" t="s">
        <v>32</v>
      </c>
      <c r="E21" s="84">
        <f>IFERROR(INDEX('2025'!$C$114:$AC$210,MATCH($C21,'2025'!$C$114:$C$210,0),19),0)</f>
        <v>2886.6800000000003</v>
      </c>
      <c r="F21" s="85">
        <f>IFERROR(INDEX('2025'!$C$8:$AC$105,MATCH($C21,'2025'!$C$8:$C$105,0),19),0)</f>
        <v>0</v>
      </c>
      <c r="G21" s="86">
        <f t="shared" si="7"/>
        <v>0</v>
      </c>
      <c r="H21" s="87">
        <f t="shared" si="8"/>
        <v>0</v>
      </c>
      <c r="I21" s="88">
        <f t="shared" si="9"/>
        <v>-2886.6800000000003</v>
      </c>
      <c r="J21" s="89">
        <f t="shared" si="10"/>
        <v>-1</v>
      </c>
      <c r="K21" s="90">
        <f>VLOOKUP($C21,'2025'!$C$114:$U$210,VLOOKUP($L$4,Master!$D$9:$G$20,4,FALSE),FALSE)</f>
        <v>2886.6800000000003</v>
      </c>
      <c r="L21" s="91">
        <f>VLOOKUP($C21,'2025'!$C$8:$U$104,VLOOKUP($L$4,Master!$D$9:$G$20,4,FALSE),FALSE)</f>
        <v>0</v>
      </c>
      <c r="M21" s="91">
        <f t="shared" si="11"/>
        <v>0</v>
      </c>
      <c r="N21" s="87">
        <f t="shared" si="12"/>
        <v>0</v>
      </c>
      <c r="O21" s="91">
        <f t="shared" si="13"/>
        <v>-2886.6800000000003</v>
      </c>
      <c r="P21" s="92">
        <f t="shared" si="14"/>
        <v>-1</v>
      </c>
      <c r="Q21" s="81"/>
    </row>
    <row r="22" spans="2:17" s="82" customFormat="1" ht="12.75" x14ac:dyDescent="0.2">
      <c r="B22" s="73"/>
      <c r="C22" s="169">
        <v>40122</v>
      </c>
      <c r="D22" s="83" t="s">
        <v>33</v>
      </c>
      <c r="E22" s="84">
        <f>IFERROR(INDEX('2025'!$C$114:$AC$210,MATCH($C22,'2025'!$C$114:$C$210,0),19),0)</f>
        <v>0</v>
      </c>
      <c r="F22" s="85">
        <f>IFERROR(INDEX('2025'!$C$8:$AC$105,MATCH($C22,'2025'!$C$8:$C$105,0),19),0)</f>
        <v>0</v>
      </c>
      <c r="G22" s="86">
        <f t="shared" si="7"/>
        <v>0</v>
      </c>
      <c r="H22" s="87">
        <f t="shared" si="8"/>
        <v>0</v>
      </c>
      <c r="I22" s="88">
        <f t="shared" si="9"/>
        <v>0</v>
      </c>
      <c r="J22" s="89">
        <f t="shared" si="10"/>
        <v>0</v>
      </c>
      <c r="K22" s="90">
        <f>VLOOKUP($C22,'2025'!$C$114:$U$210,VLOOKUP($L$4,Master!$D$9:$G$20,4,FALSE),FALSE)</f>
        <v>0</v>
      </c>
      <c r="L22" s="91">
        <f>VLOOKUP($C22,'2025'!$C$8:$U$104,VLOOKUP($L$4,Master!$D$9:$G$20,4,FALSE),FALSE)</f>
        <v>0</v>
      </c>
      <c r="M22" s="91">
        <f t="shared" si="11"/>
        <v>0</v>
      </c>
      <c r="N22" s="87">
        <f t="shared" si="12"/>
        <v>0</v>
      </c>
      <c r="O22" s="91">
        <f t="shared" si="13"/>
        <v>0</v>
      </c>
      <c r="P22" s="92">
        <f t="shared" si="14"/>
        <v>0</v>
      </c>
      <c r="Q22" s="81"/>
    </row>
    <row r="23" spans="2:17" s="82" customFormat="1" ht="12.75" x14ac:dyDescent="0.2">
      <c r="B23" s="73"/>
      <c r="C23" s="169">
        <v>40201</v>
      </c>
      <c r="D23" s="83" t="s">
        <v>34</v>
      </c>
      <c r="E23" s="84">
        <f>IFERROR(INDEX('2025'!$C$114:$AC$210,MATCH($C23,'2025'!$C$114:$C$210,0),19),0)</f>
        <v>226660.86999999994</v>
      </c>
      <c r="F23" s="85">
        <f>IFERROR(INDEX('2025'!$C$8:$AC$105,MATCH($C23,'2025'!$C$8:$C$105,0),19),0)</f>
        <v>119682.27999999998</v>
      </c>
      <c r="G23" s="86">
        <f t="shared" si="7"/>
        <v>0.52802356224962876</v>
      </c>
      <c r="H23" s="87">
        <f t="shared" si="8"/>
        <v>1.5025269289677855E-5</v>
      </c>
      <c r="I23" s="88">
        <f t="shared" si="9"/>
        <v>-106978.58999999995</v>
      </c>
      <c r="J23" s="89">
        <f t="shared" si="10"/>
        <v>-0.47197643775037124</v>
      </c>
      <c r="K23" s="90">
        <f>VLOOKUP($C23,'2025'!$C$114:$U$210,VLOOKUP($L$4,Master!$D$9:$G$20,4,FALSE),FALSE)</f>
        <v>226660.86999999994</v>
      </c>
      <c r="L23" s="91">
        <f>VLOOKUP($C23,'2025'!$C$8:$U$104,VLOOKUP($L$4,Master!$D$9:$G$20,4,FALSE),FALSE)</f>
        <v>119682.27999999998</v>
      </c>
      <c r="M23" s="91">
        <f t="shared" si="11"/>
        <v>0.52802356224962876</v>
      </c>
      <c r="N23" s="87">
        <f t="shared" si="12"/>
        <v>1.5025269289677855E-5</v>
      </c>
      <c r="O23" s="91">
        <f t="shared" si="13"/>
        <v>-106978.58999999995</v>
      </c>
      <c r="P23" s="92">
        <f t="shared" si="14"/>
        <v>-0.47197643775037124</v>
      </c>
      <c r="Q23" s="81"/>
    </row>
    <row r="24" spans="2:17" s="82" customFormat="1" ht="12.75" x14ac:dyDescent="0.2">
      <c r="B24" s="73"/>
      <c r="C24" s="169">
        <v>40202</v>
      </c>
      <c r="D24" s="83" t="s">
        <v>35</v>
      </c>
      <c r="E24" s="84">
        <f>IFERROR(INDEX('2025'!$C$114:$AC$210,MATCH($C24,'2025'!$C$114:$C$210,0),19),0)</f>
        <v>910107.3</v>
      </c>
      <c r="F24" s="85">
        <f>IFERROR(INDEX('2025'!$C$8:$AC$105,MATCH($C24,'2025'!$C$8:$C$105,0),19),0)</f>
        <v>732653.75999999989</v>
      </c>
      <c r="G24" s="86">
        <f t="shared" si="7"/>
        <v>0.8050191004950733</v>
      </c>
      <c r="H24" s="87">
        <f t="shared" si="8"/>
        <v>9.1979531473623406E-5</v>
      </c>
      <c r="I24" s="88">
        <f t="shared" si="9"/>
        <v>-177453.54000000015</v>
      </c>
      <c r="J24" s="89">
        <f t="shared" si="10"/>
        <v>-0.19498089950492667</v>
      </c>
      <c r="K24" s="90">
        <f>VLOOKUP($C24,'2025'!$C$114:$U$210,VLOOKUP($L$4,Master!$D$9:$G$20,4,FALSE),FALSE)</f>
        <v>910107.3</v>
      </c>
      <c r="L24" s="91">
        <f>VLOOKUP($C24,'2025'!$C$8:$U$104,VLOOKUP($L$4,Master!$D$9:$G$20,4,FALSE),FALSE)</f>
        <v>732653.75999999989</v>
      </c>
      <c r="M24" s="91">
        <f t="shared" si="11"/>
        <v>0.8050191004950733</v>
      </c>
      <c r="N24" s="87">
        <f t="shared" si="12"/>
        <v>9.1979531473623406E-5</v>
      </c>
      <c r="O24" s="91">
        <f t="shared" si="13"/>
        <v>-177453.54000000015</v>
      </c>
      <c r="P24" s="92">
        <f t="shared" si="14"/>
        <v>-0.19498089950492667</v>
      </c>
      <c r="Q24" s="81"/>
    </row>
    <row r="25" spans="2:17" s="82" customFormat="1" ht="12.75" x14ac:dyDescent="0.2">
      <c r="B25" s="73"/>
      <c r="C25" s="169">
        <v>40204</v>
      </c>
      <c r="D25" s="83" t="s">
        <v>36</v>
      </c>
      <c r="E25" s="84">
        <f>IFERROR(INDEX('2025'!$C$114:$AC$210,MATCH($C25,'2025'!$C$114:$C$210,0),19),0)</f>
        <v>30726.649999999998</v>
      </c>
      <c r="F25" s="85">
        <f>IFERROR(INDEX('2025'!$C$8:$AC$105,MATCH($C25,'2025'!$C$8:$C$105,0),19),0)</f>
        <v>16578.71</v>
      </c>
      <c r="G25" s="86">
        <f t="shared" si="7"/>
        <v>0.53955475133149888</v>
      </c>
      <c r="H25" s="87">
        <f t="shared" si="8"/>
        <v>2.0813405478695358E-6</v>
      </c>
      <c r="I25" s="88">
        <f t="shared" si="9"/>
        <v>-14147.939999999999</v>
      </c>
      <c r="J25" s="89">
        <f t="shared" si="10"/>
        <v>-0.46044524866850112</v>
      </c>
      <c r="K25" s="90">
        <f>VLOOKUP($C25,'2025'!$C$114:$U$210,VLOOKUP($L$4,Master!$D$9:$G$20,4,FALSE),FALSE)</f>
        <v>30726.649999999998</v>
      </c>
      <c r="L25" s="91">
        <f>VLOOKUP($C25,'2025'!$C$8:$U$104,VLOOKUP($L$4,Master!$D$9:$G$20,4,FALSE),FALSE)</f>
        <v>16578.71</v>
      </c>
      <c r="M25" s="91">
        <f t="shared" si="11"/>
        <v>0.53955475133149888</v>
      </c>
      <c r="N25" s="87">
        <f t="shared" si="12"/>
        <v>2.0813405478695358E-6</v>
      </c>
      <c r="O25" s="91">
        <f t="shared" si="13"/>
        <v>-14147.939999999999</v>
      </c>
      <c r="P25" s="92">
        <f t="shared" si="14"/>
        <v>-0.46044524866850112</v>
      </c>
      <c r="Q25" s="81"/>
    </row>
    <row r="26" spans="2:17" s="82" customFormat="1" ht="12.75" x14ac:dyDescent="0.2">
      <c r="B26" s="73"/>
      <c r="C26" s="169">
        <v>40301</v>
      </c>
      <c r="D26" s="83" t="s">
        <v>37</v>
      </c>
      <c r="E26" s="84">
        <f>IFERROR(INDEX('2025'!$C$114:$AC$210,MATCH($C26,'2025'!$C$114:$C$210,0),19),0)</f>
        <v>8416429.8199999928</v>
      </c>
      <c r="F26" s="85">
        <f>IFERROR(INDEX('2025'!$C$8:$AC$105,MATCH($C26,'2025'!$C$8:$C$105,0),19),0)</f>
        <v>6724208.7700000023</v>
      </c>
      <c r="G26" s="86">
        <f t="shared" si="7"/>
        <v>0.79893837574944671</v>
      </c>
      <c r="H26" s="87">
        <f t="shared" si="8"/>
        <v>8.4417716247771639E-4</v>
      </c>
      <c r="I26" s="88">
        <f t="shared" si="9"/>
        <v>-1692221.0499999905</v>
      </c>
      <c r="J26" s="89">
        <f t="shared" si="10"/>
        <v>-0.20106162425055329</v>
      </c>
      <c r="K26" s="90">
        <f>VLOOKUP($C26,'2025'!$C$114:$U$210,VLOOKUP($L$4,Master!$D$9:$G$20,4,FALSE),FALSE)</f>
        <v>8416429.8199999928</v>
      </c>
      <c r="L26" s="91">
        <f>VLOOKUP($C26,'2025'!$C$8:$U$104,VLOOKUP($L$4,Master!$D$9:$G$20,4,FALSE),FALSE)</f>
        <v>6724208.7700000023</v>
      </c>
      <c r="M26" s="91">
        <f t="shared" si="11"/>
        <v>0.79893837574944671</v>
      </c>
      <c r="N26" s="87">
        <f t="shared" si="12"/>
        <v>8.4417716247771639E-4</v>
      </c>
      <c r="O26" s="91">
        <f t="shared" si="13"/>
        <v>-1692221.0499999905</v>
      </c>
      <c r="P26" s="92">
        <f t="shared" si="14"/>
        <v>-0.20106162425055329</v>
      </c>
      <c r="Q26" s="81"/>
    </row>
    <row r="27" spans="2:17" s="82" customFormat="1" ht="12.75" x14ac:dyDescent="0.2">
      <c r="B27" s="73"/>
      <c r="C27" s="169">
        <v>40401</v>
      </c>
      <c r="D27" s="83" t="s">
        <v>38</v>
      </c>
      <c r="E27" s="84">
        <f>IFERROR(INDEX('2025'!$C$114:$AC$210,MATCH($C27,'2025'!$C$114:$C$210,0),19),0)</f>
        <v>4910497.7</v>
      </c>
      <c r="F27" s="85">
        <f>IFERROR(INDEX('2025'!$C$8:$AC$105,MATCH($C27,'2025'!$C$8:$C$105,0),19),0)</f>
        <v>3314343.8400000008</v>
      </c>
      <c r="G27" s="86">
        <f t="shared" si="7"/>
        <v>0.67495069593454871</v>
      </c>
      <c r="H27" s="87">
        <f t="shared" si="8"/>
        <v>4.1609258041027454E-4</v>
      </c>
      <c r="I27" s="88">
        <f t="shared" si="9"/>
        <v>-1596153.8599999994</v>
      </c>
      <c r="J27" s="89">
        <f t="shared" si="10"/>
        <v>-0.32504930406545129</v>
      </c>
      <c r="K27" s="90">
        <f>VLOOKUP($C27,'2025'!$C$114:$U$210,VLOOKUP($L$4,Master!$D$9:$G$20,4,FALSE),FALSE)</f>
        <v>4910497.7</v>
      </c>
      <c r="L27" s="91">
        <f>VLOOKUP($C27,'2025'!$C$8:$U$104,VLOOKUP($L$4,Master!$D$9:$G$20,4,FALSE),FALSE)</f>
        <v>3314343.8400000008</v>
      </c>
      <c r="M27" s="91">
        <f t="shared" si="11"/>
        <v>0.67495069593454871</v>
      </c>
      <c r="N27" s="87">
        <f t="shared" si="12"/>
        <v>4.1609258041027454E-4</v>
      </c>
      <c r="O27" s="91">
        <f t="shared" si="13"/>
        <v>-1596153.8599999994</v>
      </c>
      <c r="P27" s="92">
        <f t="shared" si="14"/>
        <v>-0.32504930406545129</v>
      </c>
      <c r="Q27" s="81"/>
    </row>
    <row r="28" spans="2:17" s="82" customFormat="1" ht="12.75" x14ac:dyDescent="0.2">
      <c r="B28" s="73"/>
      <c r="C28" s="169">
        <v>40402</v>
      </c>
      <c r="D28" s="83" t="s">
        <v>39</v>
      </c>
      <c r="E28" s="84">
        <f>IFERROR(INDEX('2025'!$C$114:$AC$210,MATCH($C28,'2025'!$C$114:$C$210,0),19),0)</f>
        <v>46650.67</v>
      </c>
      <c r="F28" s="85">
        <f>IFERROR(INDEX('2025'!$C$8:$AC$105,MATCH($C28,'2025'!$C$8:$C$105,0),19),0)</f>
        <v>31330.66</v>
      </c>
      <c r="G28" s="86">
        <f t="shared" si="7"/>
        <v>0.67160150111456063</v>
      </c>
      <c r="H28" s="87">
        <f t="shared" si="8"/>
        <v>3.9333442137243575E-6</v>
      </c>
      <c r="I28" s="88">
        <f t="shared" si="9"/>
        <v>-15320.009999999998</v>
      </c>
      <c r="J28" s="89">
        <f t="shared" si="10"/>
        <v>-0.32839849888543937</v>
      </c>
      <c r="K28" s="90">
        <f>VLOOKUP($C28,'2025'!$C$114:$U$210,VLOOKUP($L$4,Master!$D$9:$G$20,4,FALSE),FALSE)</f>
        <v>46650.67</v>
      </c>
      <c r="L28" s="91">
        <f>VLOOKUP($C28,'2025'!$C$8:$U$104,VLOOKUP($L$4,Master!$D$9:$G$20,4,FALSE),FALSE)</f>
        <v>31330.66</v>
      </c>
      <c r="M28" s="91">
        <f t="shared" si="11"/>
        <v>0.67160150111456063</v>
      </c>
      <c r="N28" s="87">
        <f t="shared" si="12"/>
        <v>3.9333442137243575E-6</v>
      </c>
      <c r="O28" s="91">
        <f t="shared" si="13"/>
        <v>-15320.009999999998</v>
      </c>
      <c r="P28" s="92">
        <f t="shared" si="14"/>
        <v>-0.32839849888543937</v>
      </c>
      <c r="Q28" s="81"/>
    </row>
    <row r="29" spans="2:17" s="82" customFormat="1" ht="12.75" x14ac:dyDescent="0.2">
      <c r="B29" s="73"/>
      <c r="C29" s="169">
        <v>40501</v>
      </c>
      <c r="D29" s="83" t="s">
        <v>1</v>
      </c>
      <c r="E29" s="84">
        <f>IFERROR(INDEX('2025'!$C$114:$AC$210,MATCH($C29,'2025'!$C$114:$C$210,0),19),0)</f>
        <v>56188796.409999989</v>
      </c>
      <c r="F29" s="85">
        <f>IFERROR(INDEX('2025'!$C$8:$AC$105,MATCH($C29,'2025'!$C$8:$C$105,0),19),0)</f>
        <v>43487542.310000002</v>
      </c>
      <c r="G29" s="86">
        <f t="shared" si="7"/>
        <v>0.77395397460872595</v>
      </c>
      <c r="H29" s="87">
        <f t="shared" si="8"/>
        <v>5.4595553657066816E-3</v>
      </c>
      <c r="I29" s="88">
        <f t="shared" si="9"/>
        <v>-12701254.099999987</v>
      </c>
      <c r="J29" s="89">
        <f t="shared" si="10"/>
        <v>-0.22604602539127405</v>
      </c>
      <c r="K29" s="90">
        <f>VLOOKUP($C29,'2025'!$C$114:$U$210,VLOOKUP($L$4,Master!$D$9:$G$20,4,FALSE),FALSE)</f>
        <v>56188796.409999989</v>
      </c>
      <c r="L29" s="91">
        <f>VLOOKUP($C29,'2025'!$C$8:$U$104,VLOOKUP($L$4,Master!$D$9:$G$20,4,FALSE),FALSE)</f>
        <v>43487542.310000002</v>
      </c>
      <c r="M29" s="91">
        <f t="shared" si="11"/>
        <v>0.77395397460872595</v>
      </c>
      <c r="N29" s="87">
        <f t="shared" si="12"/>
        <v>5.4595553657066816E-3</v>
      </c>
      <c r="O29" s="91">
        <f t="shared" si="13"/>
        <v>-12701254.099999987</v>
      </c>
      <c r="P29" s="92">
        <f t="shared" si="14"/>
        <v>-0.22604602539127405</v>
      </c>
      <c r="Q29" s="81"/>
    </row>
    <row r="30" spans="2:17" s="82" customFormat="1" ht="12.75" x14ac:dyDescent="0.2">
      <c r="B30" s="73"/>
      <c r="C30" s="169">
        <v>40503</v>
      </c>
      <c r="D30" s="83" t="s">
        <v>120</v>
      </c>
      <c r="E30" s="84">
        <f>IFERROR(INDEX('2025'!$C$114:$AC$210,MATCH($C30,'2025'!$C$114:$C$210,0),19),0)</f>
        <v>761531.29000000097</v>
      </c>
      <c r="F30" s="85">
        <f>IFERROR(INDEX('2025'!$C$8:$AC$105,MATCH($C30,'2025'!$C$8:$C$105,0),19),0)</f>
        <v>588404.26000000013</v>
      </c>
      <c r="G30" s="86">
        <f t="shared" si="7"/>
        <v>0.77265933485149296</v>
      </c>
      <c r="H30" s="87">
        <f t="shared" si="8"/>
        <v>7.3870020337961698E-5</v>
      </c>
      <c r="I30" s="88">
        <f t="shared" si="9"/>
        <v>-173127.03000000084</v>
      </c>
      <c r="J30" s="89">
        <f t="shared" si="10"/>
        <v>-0.22734066514850707</v>
      </c>
      <c r="K30" s="90">
        <f>VLOOKUP($C30,'2025'!$C$114:$U$210,VLOOKUP($L$4,Master!$D$9:$G$20,4,FALSE),FALSE)</f>
        <v>761531.29000000097</v>
      </c>
      <c r="L30" s="91">
        <f>VLOOKUP($C30,'2025'!$C$8:$U$104,VLOOKUP($L$4,Master!$D$9:$G$20,4,FALSE),FALSE)</f>
        <v>588404.26000000013</v>
      </c>
      <c r="M30" s="91">
        <f t="shared" si="11"/>
        <v>0.77265933485149296</v>
      </c>
      <c r="N30" s="87">
        <f t="shared" si="12"/>
        <v>7.3870020337961698E-5</v>
      </c>
      <c r="O30" s="91">
        <f t="shared" si="13"/>
        <v>-173127.03000000084</v>
      </c>
      <c r="P30" s="92">
        <f t="shared" si="14"/>
        <v>-0.22734066514850707</v>
      </c>
      <c r="Q30" s="81"/>
    </row>
    <row r="31" spans="2:17" s="82" customFormat="1" ht="12.75" x14ac:dyDescent="0.2">
      <c r="B31" s="73"/>
      <c r="C31" s="169">
        <v>40504</v>
      </c>
      <c r="D31" s="83" t="s">
        <v>118</v>
      </c>
      <c r="E31" s="84">
        <f>IFERROR(INDEX('2025'!$C$114:$AC$210,MATCH($C31,'2025'!$C$114:$C$210,0),19),0)</f>
        <v>681106.13000000012</v>
      </c>
      <c r="F31" s="85">
        <f>IFERROR(INDEX('2025'!$C$8:$AC$105,MATCH($C31,'2025'!$C$8:$C$105,0),19),0)</f>
        <v>543228.23999999976</v>
      </c>
      <c r="G31" s="86">
        <f t="shared" si="7"/>
        <v>0.79756768596400629</v>
      </c>
      <c r="H31" s="87">
        <f t="shared" si="8"/>
        <v>6.8198488462600717E-5</v>
      </c>
      <c r="I31" s="88">
        <f t="shared" si="9"/>
        <v>-137877.89000000036</v>
      </c>
      <c r="J31" s="89">
        <f t="shared" si="10"/>
        <v>-0.20243231403599368</v>
      </c>
      <c r="K31" s="90">
        <f>VLOOKUP($C31,'2025'!$C$114:$U$210,VLOOKUP($L$4,Master!$D$9:$G$20,4,FALSE),FALSE)</f>
        <v>681106.13000000012</v>
      </c>
      <c r="L31" s="91">
        <f>VLOOKUP($C31,'2025'!$C$8:$U$104,VLOOKUP($L$4,Master!$D$9:$G$20,4,FALSE),FALSE)</f>
        <v>543228.23999999976</v>
      </c>
      <c r="M31" s="91">
        <f t="shared" si="11"/>
        <v>0.79756768596400629</v>
      </c>
      <c r="N31" s="87">
        <f t="shared" si="12"/>
        <v>6.8198488462600717E-5</v>
      </c>
      <c r="O31" s="91">
        <f t="shared" si="13"/>
        <v>-137877.89000000036</v>
      </c>
      <c r="P31" s="92">
        <f t="shared" si="14"/>
        <v>-0.20243231403599368</v>
      </c>
      <c r="Q31" s="81"/>
    </row>
    <row r="32" spans="2:17" s="82" customFormat="1" ht="12.75" x14ac:dyDescent="0.2">
      <c r="B32" s="73"/>
      <c r="C32" s="169">
        <v>40510</v>
      </c>
      <c r="D32" s="83" t="s">
        <v>40</v>
      </c>
      <c r="E32" s="84">
        <f>IFERROR(INDEX('2025'!$C$114:$AC$210,MATCH($C32,'2025'!$C$114:$C$210,0),19),0)</f>
        <v>207614.29000000004</v>
      </c>
      <c r="F32" s="85">
        <f>IFERROR(INDEX('2025'!$C$8:$AC$105,MATCH($C32,'2025'!$C$8:$C$105,0),19),0)</f>
        <v>107285.05999999998</v>
      </c>
      <c r="G32" s="86">
        <f t="shared" si="7"/>
        <v>0.51675180932873144</v>
      </c>
      <c r="H32" s="87">
        <f t="shared" si="8"/>
        <v>1.3468885429482509E-5</v>
      </c>
      <c r="I32" s="88">
        <f t="shared" si="9"/>
        <v>-100329.23000000005</v>
      </c>
      <c r="J32" s="89">
        <f t="shared" si="10"/>
        <v>-0.48324819067126851</v>
      </c>
      <c r="K32" s="90">
        <f>VLOOKUP($C32,'2025'!$C$114:$U$210,VLOOKUP($L$4,Master!$D$9:$G$20,4,FALSE),FALSE)</f>
        <v>207614.29000000004</v>
      </c>
      <c r="L32" s="91">
        <f>VLOOKUP($C32,'2025'!$C$8:$U$104,VLOOKUP($L$4,Master!$D$9:$G$20,4,FALSE),FALSE)</f>
        <v>107285.05999999998</v>
      </c>
      <c r="M32" s="91">
        <f t="shared" si="11"/>
        <v>0.51675180932873144</v>
      </c>
      <c r="N32" s="87">
        <f t="shared" si="12"/>
        <v>1.3468885429482509E-5</v>
      </c>
      <c r="O32" s="91">
        <f t="shared" si="13"/>
        <v>-100329.23000000005</v>
      </c>
      <c r="P32" s="92">
        <f t="shared" si="14"/>
        <v>-0.48324819067126851</v>
      </c>
      <c r="Q32" s="81"/>
    </row>
    <row r="33" spans="2:17" s="82" customFormat="1" ht="12.75" x14ac:dyDescent="0.2">
      <c r="B33" s="73"/>
      <c r="C33" s="169">
        <v>40514</v>
      </c>
      <c r="D33" s="83" t="s">
        <v>41</v>
      </c>
      <c r="E33" s="84">
        <f>IFERROR(INDEX('2025'!$C$114:$AC$210,MATCH($C33,'2025'!$C$114:$C$210,0),19),0)</f>
        <v>32800.839999999997</v>
      </c>
      <c r="F33" s="85">
        <f>IFERROR(INDEX('2025'!$C$8:$AC$105,MATCH($C33,'2025'!$C$8:$C$105,0),19),0)</f>
        <v>28892.239999999994</v>
      </c>
      <c r="G33" s="86">
        <f t="shared" si="7"/>
        <v>0.88083841755272119</v>
      </c>
      <c r="H33" s="87">
        <f t="shared" si="8"/>
        <v>3.6272177166243997E-6</v>
      </c>
      <c r="I33" s="88">
        <f t="shared" si="9"/>
        <v>-3908.6000000000022</v>
      </c>
      <c r="J33" s="89">
        <f t="shared" si="10"/>
        <v>-0.11916158244727887</v>
      </c>
      <c r="K33" s="90">
        <f>VLOOKUP($C33,'2025'!$C$114:$U$210,VLOOKUP($L$4,Master!$D$9:$G$20,4,FALSE),FALSE)</f>
        <v>32800.839999999997</v>
      </c>
      <c r="L33" s="91">
        <f>VLOOKUP($C33,'2025'!$C$8:$U$104,VLOOKUP($L$4,Master!$D$9:$G$20,4,FALSE),FALSE)</f>
        <v>28892.239999999994</v>
      </c>
      <c r="M33" s="91">
        <f t="shared" si="11"/>
        <v>0.88083841755272119</v>
      </c>
      <c r="N33" s="87">
        <f t="shared" si="12"/>
        <v>3.6272177166243997E-6</v>
      </c>
      <c r="O33" s="91">
        <f t="shared" si="13"/>
        <v>-3908.6000000000022</v>
      </c>
      <c r="P33" s="92">
        <f t="shared" si="14"/>
        <v>-0.11916158244727887</v>
      </c>
      <c r="Q33" s="81"/>
    </row>
    <row r="34" spans="2:17" s="82" customFormat="1" ht="12.75" x14ac:dyDescent="0.2">
      <c r="B34" s="73"/>
      <c r="C34" s="169">
        <v>40515</v>
      </c>
      <c r="D34" s="83" t="s">
        <v>42</v>
      </c>
      <c r="E34" s="84">
        <f>IFERROR(INDEX('2025'!$C$114:$AC$210,MATCH($C34,'2025'!$C$114:$C$210,0),19),0)</f>
        <v>64527.200000000012</v>
      </c>
      <c r="F34" s="85">
        <f>IFERROR(INDEX('2025'!$C$8:$AC$105,MATCH($C34,'2025'!$C$8:$C$105,0),19),0)</f>
        <v>56388.82</v>
      </c>
      <c r="G34" s="86">
        <f t="shared" si="7"/>
        <v>0.87387675274922805</v>
      </c>
      <c r="H34" s="87">
        <f t="shared" si="8"/>
        <v>7.0792201270494894E-6</v>
      </c>
      <c r="I34" s="88">
        <f t="shared" si="9"/>
        <v>-8138.3800000000119</v>
      </c>
      <c r="J34" s="89">
        <f t="shared" si="10"/>
        <v>-0.12612324725077192</v>
      </c>
      <c r="K34" s="90">
        <f>VLOOKUP($C34,'2025'!$C$114:$U$210,VLOOKUP($L$4,Master!$D$9:$G$20,4,FALSE),FALSE)</f>
        <v>64527.200000000012</v>
      </c>
      <c r="L34" s="91">
        <f>VLOOKUP($C34,'2025'!$C$8:$U$104,VLOOKUP($L$4,Master!$D$9:$G$20,4,FALSE),FALSE)</f>
        <v>56388.82</v>
      </c>
      <c r="M34" s="91">
        <f t="shared" si="11"/>
        <v>0.87387675274922805</v>
      </c>
      <c r="N34" s="87">
        <f t="shared" si="12"/>
        <v>7.0792201270494894E-6</v>
      </c>
      <c r="O34" s="91">
        <f t="shared" si="13"/>
        <v>-8138.3800000000119</v>
      </c>
      <c r="P34" s="92">
        <f t="shared" si="14"/>
        <v>-0.12612324725077192</v>
      </c>
      <c r="Q34" s="81"/>
    </row>
    <row r="35" spans="2:17" s="82" customFormat="1" ht="12.75" x14ac:dyDescent="0.2">
      <c r="B35" s="73"/>
      <c r="C35" s="169">
        <v>40516</v>
      </c>
      <c r="D35" s="83" t="s">
        <v>43</v>
      </c>
      <c r="E35" s="84">
        <f>IFERROR(INDEX('2025'!$C$114:$AC$210,MATCH($C35,'2025'!$C$114:$C$210,0),19),0)</f>
        <v>42772.859999999986</v>
      </c>
      <c r="F35" s="85">
        <f>IFERROR(INDEX('2025'!$C$8:$AC$105,MATCH($C35,'2025'!$C$8:$C$105,0),19),0)</f>
        <v>34623.94</v>
      </c>
      <c r="G35" s="86">
        <f t="shared" si="7"/>
        <v>0.80948386430086772</v>
      </c>
      <c r="H35" s="87">
        <f t="shared" si="8"/>
        <v>4.3467923770306577E-6</v>
      </c>
      <c r="I35" s="88">
        <f t="shared" si="9"/>
        <v>-8148.9199999999837</v>
      </c>
      <c r="J35" s="89">
        <f t="shared" si="10"/>
        <v>-0.19051613569913226</v>
      </c>
      <c r="K35" s="90">
        <f>VLOOKUP($C35,'2025'!$C$114:$U$210,VLOOKUP($L$4,Master!$D$9:$G$20,4,FALSE),FALSE)</f>
        <v>42772.859999999986</v>
      </c>
      <c r="L35" s="91">
        <f>VLOOKUP($C35,'2025'!$C$8:$U$104,VLOOKUP($L$4,Master!$D$9:$G$20,4,FALSE),FALSE)</f>
        <v>34623.94</v>
      </c>
      <c r="M35" s="91">
        <f t="shared" si="11"/>
        <v>0.80948386430086772</v>
      </c>
      <c r="N35" s="87">
        <f t="shared" si="12"/>
        <v>4.3467923770306577E-6</v>
      </c>
      <c r="O35" s="91">
        <f t="shared" si="13"/>
        <v>-8148.9199999999837</v>
      </c>
      <c r="P35" s="92">
        <f t="shared" si="14"/>
        <v>-0.19051613569913226</v>
      </c>
      <c r="Q35" s="81"/>
    </row>
    <row r="36" spans="2:17" s="82" customFormat="1" ht="12.75" x14ac:dyDescent="0.2">
      <c r="B36" s="73"/>
      <c r="C36" s="169">
        <v>40601</v>
      </c>
      <c r="D36" s="83" t="s">
        <v>46</v>
      </c>
      <c r="E36" s="84">
        <f>IFERROR(INDEX('2025'!$C$114:$AC$210,MATCH($C36,'2025'!$C$114:$C$210,0),19),0)</f>
        <v>1582838.3200000019</v>
      </c>
      <c r="F36" s="85">
        <f>IFERROR(INDEX('2025'!$C$8:$AC$105,MATCH($C36,'2025'!$C$8:$C$105,0),19),0)</f>
        <v>770011.10999999975</v>
      </c>
      <c r="G36" s="86">
        <f t="shared" si="7"/>
        <v>0.48647489782784564</v>
      </c>
      <c r="H36" s="87">
        <f t="shared" si="8"/>
        <v>9.6669484269465409E-5</v>
      </c>
      <c r="I36" s="88">
        <f t="shared" si="9"/>
        <v>-812827.21000000217</v>
      </c>
      <c r="J36" s="89">
        <f t="shared" si="10"/>
        <v>-0.51352510217215441</v>
      </c>
      <c r="K36" s="90">
        <f>VLOOKUP($C36,'2025'!$C$114:$U$210,VLOOKUP($L$4,Master!$D$9:$G$20,4,FALSE),FALSE)</f>
        <v>1582838.3200000019</v>
      </c>
      <c r="L36" s="91">
        <f>VLOOKUP($C36,'2025'!$C$8:$U$104,VLOOKUP($L$4,Master!$D$9:$G$20,4,FALSE),FALSE)</f>
        <v>770011.10999999975</v>
      </c>
      <c r="M36" s="91">
        <f t="shared" si="11"/>
        <v>0.48647489782784564</v>
      </c>
      <c r="N36" s="87">
        <f t="shared" si="12"/>
        <v>9.6669484269465409E-5</v>
      </c>
      <c r="O36" s="91">
        <f t="shared" si="13"/>
        <v>-812827.21000000217</v>
      </c>
      <c r="P36" s="92">
        <f t="shared" si="14"/>
        <v>-0.51352510217215441</v>
      </c>
      <c r="Q36" s="81"/>
    </row>
    <row r="37" spans="2:17" s="82" customFormat="1" ht="12.75" x14ac:dyDescent="0.2">
      <c r="B37" s="73"/>
      <c r="C37" s="169">
        <v>40701</v>
      </c>
      <c r="D37" s="83" t="s">
        <v>121</v>
      </c>
      <c r="E37" s="84">
        <f>IFERROR(INDEX('2025'!$C$114:$AC$210,MATCH($C37,'2025'!$C$114:$C$210,0),19),0)</f>
        <v>24228542.67999997</v>
      </c>
      <c r="F37" s="85">
        <f>IFERROR(INDEX('2025'!$C$8:$AC$105,MATCH($C37,'2025'!$C$8:$C$105,0),19),0)</f>
        <v>20638216.249999993</v>
      </c>
      <c r="G37" s="86">
        <f t="shared" si="7"/>
        <v>0.85181418142149767</v>
      </c>
      <c r="H37" s="87">
        <f t="shared" si="8"/>
        <v>2.5909830328671494E-3</v>
      </c>
      <c r="I37" s="88">
        <f t="shared" si="9"/>
        <v>-3590326.4299999774</v>
      </c>
      <c r="J37" s="89">
        <f t="shared" si="10"/>
        <v>-0.14818581857850238</v>
      </c>
      <c r="K37" s="90">
        <f>VLOOKUP($C37,'2025'!$C$114:$U$210,VLOOKUP($L$4,Master!$D$9:$G$20,4,FALSE),FALSE)</f>
        <v>24228542.67999997</v>
      </c>
      <c r="L37" s="91">
        <f>VLOOKUP($C37,'2025'!$C$8:$U$104,VLOOKUP($L$4,Master!$D$9:$G$20,4,FALSE),FALSE)</f>
        <v>20638216.249999993</v>
      </c>
      <c r="M37" s="91">
        <f t="shared" si="11"/>
        <v>0.85181418142149767</v>
      </c>
      <c r="N37" s="87">
        <f t="shared" si="12"/>
        <v>2.5909830328671494E-3</v>
      </c>
      <c r="O37" s="91">
        <f t="shared" si="13"/>
        <v>-3590326.4299999774</v>
      </c>
      <c r="P37" s="92">
        <f t="shared" si="14"/>
        <v>-0.14818581857850238</v>
      </c>
      <c r="Q37" s="81"/>
    </row>
    <row r="38" spans="2:17" s="82" customFormat="1" ht="12.75" x14ac:dyDescent="0.2">
      <c r="B38" s="73"/>
      <c r="C38" s="169">
        <v>40704</v>
      </c>
      <c r="D38" s="83" t="s">
        <v>47</v>
      </c>
      <c r="E38" s="84">
        <f>IFERROR(INDEX('2025'!$C$114:$AC$210,MATCH($C38,'2025'!$C$114:$C$210,0),19),0)</f>
        <v>116410.61000000003</v>
      </c>
      <c r="F38" s="85">
        <f>IFERROR(INDEX('2025'!$C$8:$AC$105,MATCH($C38,'2025'!$C$8:$C$105,0),19),0)</f>
        <v>67379.639999999985</v>
      </c>
      <c r="G38" s="86">
        <f t="shared" si="7"/>
        <v>0.57881012735866577</v>
      </c>
      <c r="H38" s="87">
        <f t="shared" si="8"/>
        <v>8.4590403495116362E-6</v>
      </c>
      <c r="I38" s="88">
        <f t="shared" si="9"/>
        <v>-49030.970000000045</v>
      </c>
      <c r="J38" s="89">
        <f t="shared" si="10"/>
        <v>-0.42118987264133428</v>
      </c>
      <c r="K38" s="90">
        <f>VLOOKUP($C38,'2025'!$C$114:$U$210,VLOOKUP($L$4,Master!$D$9:$G$20,4,FALSE),FALSE)</f>
        <v>116410.61000000003</v>
      </c>
      <c r="L38" s="91">
        <f>VLOOKUP($C38,'2025'!$C$8:$U$104,VLOOKUP($L$4,Master!$D$9:$G$20,4,FALSE),FALSE)</f>
        <v>67379.639999999985</v>
      </c>
      <c r="M38" s="91">
        <f t="shared" si="11"/>
        <v>0.57881012735866577</v>
      </c>
      <c r="N38" s="87">
        <f t="shared" si="12"/>
        <v>8.4590403495116362E-6</v>
      </c>
      <c r="O38" s="91">
        <f t="shared" si="13"/>
        <v>-49030.970000000045</v>
      </c>
      <c r="P38" s="92">
        <f t="shared" si="14"/>
        <v>-0.42118987264133428</v>
      </c>
      <c r="Q38" s="81"/>
    </row>
    <row r="39" spans="2:17" s="82" customFormat="1" ht="12.75" x14ac:dyDescent="0.2">
      <c r="B39" s="73"/>
      <c r="C39" s="169">
        <v>40705</v>
      </c>
      <c r="D39" s="83" t="s">
        <v>48</v>
      </c>
      <c r="E39" s="84">
        <f>IFERROR(INDEX('2025'!$C$114:$AC$210,MATCH($C39,'2025'!$C$114:$C$210,0),19),0)</f>
        <v>98666.42</v>
      </c>
      <c r="F39" s="85">
        <f>IFERROR(INDEX('2025'!$C$8:$AC$105,MATCH($C39,'2025'!$C$8:$C$105,0),19),0)</f>
        <v>45781.150000000016</v>
      </c>
      <c r="G39" s="86">
        <f t="shared" si="7"/>
        <v>0.46399930189014676</v>
      </c>
      <c r="H39" s="87">
        <f t="shared" si="8"/>
        <v>5.7475016948301423E-6</v>
      </c>
      <c r="I39" s="88">
        <f t="shared" si="9"/>
        <v>-52885.269999999982</v>
      </c>
      <c r="J39" s="89">
        <f t="shared" si="10"/>
        <v>-0.53600069810985318</v>
      </c>
      <c r="K39" s="90">
        <f>VLOOKUP($C39,'2025'!$C$114:$U$210,VLOOKUP($L$4,Master!$D$9:$G$20,4,FALSE),FALSE)</f>
        <v>98666.42</v>
      </c>
      <c r="L39" s="91">
        <f>VLOOKUP($C39,'2025'!$C$8:$U$104,VLOOKUP($L$4,Master!$D$9:$G$20,4,FALSE),FALSE)</f>
        <v>45781.150000000016</v>
      </c>
      <c r="M39" s="91">
        <f t="shared" si="11"/>
        <v>0.46399930189014676</v>
      </c>
      <c r="N39" s="87">
        <f t="shared" si="12"/>
        <v>5.7475016948301423E-6</v>
      </c>
      <c r="O39" s="91">
        <f t="shared" si="13"/>
        <v>-52885.269999999982</v>
      </c>
      <c r="P39" s="92">
        <f t="shared" si="14"/>
        <v>-0.53600069810985318</v>
      </c>
      <c r="Q39" s="81"/>
    </row>
    <row r="40" spans="2:17" s="82" customFormat="1" ht="12.75" x14ac:dyDescent="0.2">
      <c r="B40" s="73"/>
      <c r="C40" s="169">
        <v>40709</v>
      </c>
      <c r="D40" s="83" t="s">
        <v>49</v>
      </c>
      <c r="E40" s="84">
        <f>IFERROR(INDEX('2025'!$C$114:$AC$210,MATCH($C40,'2025'!$C$114:$C$210,0),19),0)</f>
        <v>46773.259999999995</v>
      </c>
      <c r="F40" s="85">
        <f>IFERROR(INDEX('2025'!$C$8:$AC$105,MATCH($C40,'2025'!$C$8:$C$105,0),19),0)</f>
        <v>30707.709999999995</v>
      </c>
      <c r="G40" s="86">
        <f t="shared" si="7"/>
        <v>0.6565227653578134</v>
      </c>
      <c r="H40" s="87">
        <f t="shared" si="8"/>
        <v>3.8551372184698821E-6</v>
      </c>
      <c r="I40" s="88">
        <f t="shared" si="9"/>
        <v>-16065.55</v>
      </c>
      <c r="J40" s="89">
        <f t="shared" si="10"/>
        <v>-0.3434772346421866</v>
      </c>
      <c r="K40" s="90">
        <f>VLOOKUP($C40,'2025'!$C$114:$U$210,VLOOKUP($L$4,Master!$D$9:$G$20,4,FALSE),FALSE)</f>
        <v>46773.259999999995</v>
      </c>
      <c r="L40" s="91">
        <f>VLOOKUP($C40,'2025'!$C$8:$U$104,VLOOKUP($L$4,Master!$D$9:$G$20,4,FALSE),FALSE)</f>
        <v>30707.709999999995</v>
      </c>
      <c r="M40" s="91">
        <f t="shared" si="11"/>
        <v>0.6565227653578134</v>
      </c>
      <c r="N40" s="87">
        <f t="shared" si="12"/>
        <v>3.8551372184698821E-6</v>
      </c>
      <c r="O40" s="91">
        <f t="shared" si="13"/>
        <v>-16065.55</v>
      </c>
      <c r="P40" s="92">
        <f t="shared" si="14"/>
        <v>-0.3434772346421866</v>
      </c>
      <c r="Q40" s="81"/>
    </row>
    <row r="41" spans="2:17" s="82" customFormat="1" ht="12.75" x14ac:dyDescent="0.2">
      <c r="B41" s="73"/>
      <c r="C41" s="169">
        <v>40710</v>
      </c>
      <c r="D41" s="83" t="s">
        <v>50</v>
      </c>
      <c r="E41" s="84">
        <f>IFERROR(INDEX('2025'!$C$114:$AC$210,MATCH($C41,'2025'!$C$114:$C$210,0),19),0)</f>
        <v>24190.37</v>
      </c>
      <c r="F41" s="85">
        <f>IFERROR(INDEX('2025'!$C$8:$AC$105,MATCH($C41,'2025'!$C$8:$C$105,0),19),0)</f>
        <v>16947.210000000003</v>
      </c>
      <c r="G41" s="86">
        <f t="shared" si="7"/>
        <v>0.70057671709858116</v>
      </c>
      <c r="H41" s="87">
        <f t="shared" si="8"/>
        <v>2.1276031335526153E-6</v>
      </c>
      <c r="I41" s="88">
        <f t="shared" si="9"/>
        <v>-7243.1599999999962</v>
      </c>
      <c r="J41" s="89">
        <f t="shared" si="10"/>
        <v>-0.2994232829014189</v>
      </c>
      <c r="K41" s="90">
        <f>VLOOKUP($C41,'2025'!$C$114:$U$210,VLOOKUP($L$4,Master!$D$9:$G$20,4,FALSE),FALSE)</f>
        <v>24190.37</v>
      </c>
      <c r="L41" s="91">
        <f>VLOOKUP($C41,'2025'!$C$8:$U$104,VLOOKUP($L$4,Master!$D$9:$G$20,4,FALSE),FALSE)</f>
        <v>16947.210000000003</v>
      </c>
      <c r="M41" s="91">
        <f t="shared" si="11"/>
        <v>0.70057671709858116</v>
      </c>
      <c r="N41" s="87">
        <f t="shared" si="12"/>
        <v>2.1276031335526153E-6</v>
      </c>
      <c r="O41" s="91">
        <f t="shared" si="13"/>
        <v>-7243.1599999999962</v>
      </c>
      <c r="P41" s="92">
        <f t="shared" si="14"/>
        <v>-0.2994232829014189</v>
      </c>
      <c r="Q41" s="81"/>
    </row>
    <row r="42" spans="2:17" s="82" customFormat="1" ht="12.75" x14ac:dyDescent="0.2">
      <c r="B42" s="73"/>
      <c r="C42" s="169">
        <v>40801</v>
      </c>
      <c r="D42" s="83" t="s">
        <v>53</v>
      </c>
      <c r="E42" s="84">
        <f>IFERROR(INDEX('2025'!$C$114:$AC$210,MATCH($C42,'2025'!$C$114:$C$210,0),19),0)</f>
        <v>1705742.9800000016</v>
      </c>
      <c r="F42" s="85">
        <f>IFERROR(INDEX('2025'!$C$8:$AC$105,MATCH($C42,'2025'!$C$8:$C$105,0),19),0)</f>
        <v>798674.16999999993</v>
      </c>
      <c r="G42" s="86">
        <f t="shared" si="7"/>
        <v>0.4682265613076122</v>
      </c>
      <c r="H42" s="87">
        <f t="shared" si="8"/>
        <v>1.0026793004745524E-4</v>
      </c>
      <c r="I42" s="88">
        <f t="shared" si="9"/>
        <v>-907068.81000000169</v>
      </c>
      <c r="J42" s="89">
        <f t="shared" si="10"/>
        <v>-0.5317734386923878</v>
      </c>
      <c r="K42" s="90">
        <f>VLOOKUP($C42,'2025'!$C$114:$U$210,VLOOKUP($L$4,Master!$D$9:$G$20,4,FALSE),FALSE)</f>
        <v>1705742.9800000016</v>
      </c>
      <c r="L42" s="91">
        <f>VLOOKUP($C42,'2025'!$C$8:$U$104,VLOOKUP($L$4,Master!$D$9:$G$20,4,FALSE),FALSE)</f>
        <v>798674.16999999993</v>
      </c>
      <c r="M42" s="91">
        <f t="shared" si="11"/>
        <v>0.4682265613076122</v>
      </c>
      <c r="N42" s="87">
        <f t="shared" si="12"/>
        <v>1.0026793004745524E-4</v>
      </c>
      <c r="O42" s="91">
        <f t="shared" si="13"/>
        <v>-907068.81000000169</v>
      </c>
      <c r="P42" s="92">
        <f t="shared" si="14"/>
        <v>-0.5317734386923878</v>
      </c>
      <c r="Q42" s="81"/>
    </row>
    <row r="43" spans="2:17" s="82" customFormat="1" ht="12.75" x14ac:dyDescent="0.2">
      <c r="B43" s="73"/>
      <c r="C43" s="169">
        <v>40802</v>
      </c>
      <c r="D43" s="83" t="s">
        <v>51</v>
      </c>
      <c r="E43" s="84">
        <f>IFERROR(INDEX('2025'!$C$114:$AC$210,MATCH($C43,'2025'!$C$114:$C$210,0),19),0)</f>
        <v>166770.64999999994</v>
      </c>
      <c r="F43" s="85">
        <f>IFERROR(INDEX('2025'!$C$8:$AC$105,MATCH($C43,'2025'!$C$8:$C$105,0),19),0)</f>
        <v>150913.10000000003</v>
      </c>
      <c r="G43" s="86">
        <f t="shared" si="7"/>
        <v>0.90491402414033939</v>
      </c>
      <c r="H43" s="87">
        <f t="shared" si="8"/>
        <v>1.8946079292941978E-5</v>
      </c>
      <c r="I43" s="88">
        <f t="shared" si="9"/>
        <v>-15857.549999999901</v>
      </c>
      <c r="J43" s="89">
        <f t="shared" si="10"/>
        <v>-9.5085975859660596E-2</v>
      </c>
      <c r="K43" s="90">
        <f>VLOOKUP($C43,'2025'!$C$114:$U$210,VLOOKUP($L$4,Master!$D$9:$G$20,4,FALSE),FALSE)</f>
        <v>166770.64999999994</v>
      </c>
      <c r="L43" s="91">
        <f>VLOOKUP($C43,'2025'!$C$8:$U$104,VLOOKUP($L$4,Master!$D$9:$G$20,4,FALSE),FALSE)</f>
        <v>150913.10000000003</v>
      </c>
      <c r="M43" s="91">
        <f t="shared" si="11"/>
        <v>0.90491402414033939</v>
      </c>
      <c r="N43" s="87">
        <f t="shared" si="12"/>
        <v>1.8946079292941978E-5</v>
      </c>
      <c r="O43" s="91">
        <f t="shared" si="13"/>
        <v>-15857.549999999901</v>
      </c>
      <c r="P43" s="92">
        <f t="shared" si="14"/>
        <v>-9.5085975859660596E-2</v>
      </c>
      <c r="Q43" s="81"/>
    </row>
    <row r="44" spans="2:17" s="82" customFormat="1" ht="12.75" x14ac:dyDescent="0.2">
      <c r="B44" s="73"/>
      <c r="C44" s="169">
        <v>40817</v>
      </c>
      <c r="D44" s="83" t="s">
        <v>52</v>
      </c>
      <c r="E44" s="84">
        <f>IFERROR(INDEX('2025'!$C$114:$AC$210,MATCH($C44,'2025'!$C$114:$C$210,0),19),0)</f>
        <v>46451.189999999995</v>
      </c>
      <c r="F44" s="85">
        <f>IFERROR(INDEX('2025'!$C$8:$AC$105,MATCH($C44,'2025'!$C$8:$C$105,0),19),0)</f>
        <v>34106.83</v>
      </c>
      <c r="G44" s="86">
        <f t="shared" si="7"/>
        <v>0.7342509416873928</v>
      </c>
      <c r="H44" s="87">
        <f t="shared" si="8"/>
        <v>4.2818728500765811E-6</v>
      </c>
      <c r="I44" s="88">
        <f t="shared" si="9"/>
        <v>-12344.359999999993</v>
      </c>
      <c r="J44" s="89">
        <f t="shared" si="10"/>
        <v>-0.26574905831260714</v>
      </c>
      <c r="K44" s="90">
        <f>VLOOKUP($C44,'2025'!$C$114:$U$210,VLOOKUP($L$4,Master!$D$9:$G$20,4,FALSE),FALSE)</f>
        <v>46451.189999999995</v>
      </c>
      <c r="L44" s="91">
        <f>VLOOKUP($C44,'2025'!$C$8:$U$104,VLOOKUP($L$4,Master!$D$9:$G$20,4,FALSE),FALSE)</f>
        <v>34106.83</v>
      </c>
      <c r="M44" s="91">
        <f t="shared" si="11"/>
        <v>0.7342509416873928</v>
      </c>
      <c r="N44" s="87">
        <f t="shared" si="12"/>
        <v>4.2818728500765811E-6</v>
      </c>
      <c r="O44" s="91">
        <f t="shared" si="13"/>
        <v>-12344.359999999993</v>
      </c>
      <c r="P44" s="92">
        <f t="shared" si="14"/>
        <v>-0.26574905831260714</v>
      </c>
      <c r="Q44" s="81"/>
    </row>
    <row r="45" spans="2:17" s="82" customFormat="1" ht="12.75" x14ac:dyDescent="0.2">
      <c r="B45" s="73"/>
      <c r="C45" s="169">
        <v>40901</v>
      </c>
      <c r="D45" s="83" t="s">
        <v>122</v>
      </c>
      <c r="E45" s="84">
        <f>IFERROR(INDEX('2025'!$C$114:$AC$210,MATCH($C45,'2025'!$C$114:$C$210,0),19),0)</f>
        <v>533157.92999999982</v>
      </c>
      <c r="F45" s="85">
        <f>IFERROR(INDEX('2025'!$C$8:$AC$105,MATCH($C45,'2025'!$C$8:$C$105,0),19),0)</f>
        <v>221241.64000000007</v>
      </c>
      <c r="G45" s="86">
        <f t="shared" si="7"/>
        <v>0.41496454905960067</v>
      </c>
      <c r="H45" s="87">
        <f t="shared" si="8"/>
        <v>2.777533331659428E-5</v>
      </c>
      <c r="I45" s="88">
        <f t="shared" si="9"/>
        <v>-311916.28999999975</v>
      </c>
      <c r="J45" s="89">
        <f t="shared" si="10"/>
        <v>-0.58503545094039933</v>
      </c>
      <c r="K45" s="90">
        <f>VLOOKUP($C45,'2025'!$C$114:$U$210,VLOOKUP($L$4,Master!$D$9:$G$20,4,FALSE),FALSE)</f>
        <v>533157.92999999982</v>
      </c>
      <c r="L45" s="91">
        <f>VLOOKUP($C45,'2025'!$C$8:$U$104,VLOOKUP($L$4,Master!$D$9:$G$20,4,FALSE),FALSE)</f>
        <v>221241.64000000007</v>
      </c>
      <c r="M45" s="91">
        <f t="shared" si="11"/>
        <v>0.41496454905960067</v>
      </c>
      <c r="N45" s="87">
        <f t="shared" si="12"/>
        <v>2.777533331659428E-5</v>
      </c>
      <c r="O45" s="91">
        <f t="shared" si="13"/>
        <v>-311916.28999999975</v>
      </c>
      <c r="P45" s="92">
        <f t="shared" si="14"/>
        <v>-0.58503545094039933</v>
      </c>
      <c r="Q45" s="81"/>
    </row>
    <row r="46" spans="2:17" s="82" customFormat="1" ht="12.75" x14ac:dyDescent="0.2">
      <c r="B46" s="73"/>
      <c r="C46" s="169">
        <v>40903</v>
      </c>
      <c r="D46" s="83" t="s">
        <v>70</v>
      </c>
      <c r="E46" s="84">
        <f>IFERROR(INDEX('2025'!$C$114:$AC$210,MATCH($C46,'2025'!$C$114:$C$210,0),19),0)</f>
        <v>2226055.39</v>
      </c>
      <c r="F46" s="85">
        <f>IFERROR(INDEX('2025'!$C$8:$AC$105,MATCH($C46,'2025'!$C$8:$C$105,0),19),0)</f>
        <v>188970.38999999998</v>
      </c>
      <c r="G46" s="86">
        <f t="shared" si="7"/>
        <v>8.4890246149715062E-2</v>
      </c>
      <c r="H46" s="87">
        <f t="shared" si="8"/>
        <v>2.3723904637557433E-5</v>
      </c>
      <c r="I46" s="88">
        <f t="shared" si="9"/>
        <v>-2037085.0000000002</v>
      </c>
      <c r="J46" s="89">
        <f t="shared" si="10"/>
        <v>-0.91510975385028492</v>
      </c>
      <c r="K46" s="90">
        <f>VLOOKUP($C46,'2025'!$C$114:$U$210,VLOOKUP($L$4,Master!$D$9:$G$20,4,FALSE),FALSE)</f>
        <v>2226055.39</v>
      </c>
      <c r="L46" s="91">
        <f>VLOOKUP($C46,'2025'!$C$8:$U$104,VLOOKUP($L$4,Master!$D$9:$G$20,4,FALSE),FALSE)</f>
        <v>188970.38999999998</v>
      </c>
      <c r="M46" s="91">
        <f t="shared" si="11"/>
        <v>8.4890246149715062E-2</v>
      </c>
      <c r="N46" s="87">
        <f t="shared" si="12"/>
        <v>2.3723904637557433E-5</v>
      </c>
      <c r="O46" s="91">
        <f t="shared" si="13"/>
        <v>-2037085.0000000002</v>
      </c>
      <c r="P46" s="92">
        <f t="shared" si="14"/>
        <v>-0.91510975385028492</v>
      </c>
      <c r="Q46" s="81"/>
    </row>
    <row r="47" spans="2:17" s="82" customFormat="1" ht="12.75" x14ac:dyDescent="0.2">
      <c r="B47" s="73"/>
      <c r="C47" s="169">
        <v>40904</v>
      </c>
      <c r="D47" s="83" t="s">
        <v>54</v>
      </c>
      <c r="E47" s="84">
        <f>IFERROR(INDEX('2025'!$C$114:$AC$210,MATCH($C47,'2025'!$C$114:$C$210,0),19),0)</f>
        <v>81998.430000000022</v>
      </c>
      <c r="F47" s="85">
        <f>IFERROR(INDEX('2025'!$C$8:$AC$105,MATCH($C47,'2025'!$C$8:$C$105,0),19),0)</f>
        <v>56903.58</v>
      </c>
      <c r="G47" s="86">
        <f t="shared" si="7"/>
        <v>0.69395938434430982</v>
      </c>
      <c r="H47" s="87">
        <f t="shared" si="8"/>
        <v>7.1438446280161705E-6</v>
      </c>
      <c r="I47" s="88">
        <f t="shared" si="9"/>
        <v>-25094.85000000002</v>
      </c>
      <c r="J47" s="89">
        <f t="shared" si="10"/>
        <v>-0.30604061565569018</v>
      </c>
      <c r="K47" s="90">
        <f>VLOOKUP($C47,'2025'!$C$114:$U$210,VLOOKUP($L$4,Master!$D$9:$G$20,4,FALSE),FALSE)</f>
        <v>81998.430000000022</v>
      </c>
      <c r="L47" s="91">
        <f>VLOOKUP($C47,'2025'!$C$8:$U$104,VLOOKUP($L$4,Master!$D$9:$G$20,4,FALSE),FALSE)</f>
        <v>56903.58</v>
      </c>
      <c r="M47" s="91">
        <f t="shared" si="11"/>
        <v>0.69395938434430982</v>
      </c>
      <c r="N47" s="87">
        <f t="shared" si="12"/>
        <v>7.1438446280161705E-6</v>
      </c>
      <c r="O47" s="91">
        <f t="shared" si="13"/>
        <v>-25094.85000000002</v>
      </c>
      <c r="P47" s="92">
        <f t="shared" si="14"/>
        <v>-0.30604061565569018</v>
      </c>
      <c r="Q47" s="81"/>
    </row>
    <row r="48" spans="2:17" s="82" customFormat="1" ht="12.75" x14ac:dyDescent="0.2">
      <c r="B48" s="73"/>
      <c r="C48" s="169">
        <v>40911</v>
      </c>
      <c r="D48" s="83" t="s">
        <v>55</v>
      </c>
      <c r="E48" s="84">
        <f>IFERROR(INDEX('2025'!$C$114:$AC$210,MATCH($C48,'2025'!$C$114:$C$210,0),19),0)</f>
        <v>54497.94</v>
      </c>
      <c r="F48" s="85">
        <f>IFERROR(INDEX('2025'!$C$8:$AC$105,MATCH($C48,'2025'!$C$8:$C$105,0),19),0)</f>
        <v>42420.590000000004</v>
      </c>
      <c r="G48" s="86">
        <f t="shared" si="7"/>
        <v>0.77838887121237976</v>
      </c>
      <c r="H48" s="87">
        <f t="shared" si="8"/>
        <v>5.3256070002761949E-6</v>
      </c>
      <c r="I48" s="88">
        <f t="shared" si="9"/>
        <v>-12077.349999999999</v>
      </c>
      <c r="J48" s="89">
        <f t="shared" si="10"/>
        <v>-0.22161112878762018</v>
      </c>
      <c r="K48" s="90">
        <f>VLOOKUP($C48,'2025'!$C$114:$U$210,VLOOKUP($L$4,Master!$D$9:$G$20,4,FALSE),FALSE)</f>
        <v>54497.94</v>
      </c>
      <c r="L48" s="91">
        <f>VLOOKUP($C48,'2025'!$C$8:$U$104,VLOOKUP($L$4,Master!$D$9:$G$20,4,FALSE),FALSE)</f>
        <v>42420.590000000004</v>
      </c>
      <c r="M48" s="91">
        <f t="shared" si="11"/>
        <v>0.77838887121237976</v>
      </c>
      <c r="N48" s="87">
        <f t="shared" si="12"/>
        <v>5.3256070002761949E-6</v>
      </c>
      <c r="O48" s="91">
        <f t="shared" si="13"/>
        <v>-12077.349999999999</v>
      </c>
      <c r="P48" s="92">
        <f t="shared" si="14"/>
        <v>-0.22161112878762018</v>
      </c>
      <c r="Q48" s="81"/>
    </row>
    <row r="49" spans="2:17" s="82" customFormat="1" ht="12.75" x14ac:dyDescent="0.2">
      <c r="B49" s="73"/>
      <c r="C49" s="169">
        <v>40913</v>
      </c>
      <c r="D49" s="83" t="s">
        <v>57</v>
      </c>
      <c r="E49" s="84">
        <f>IFERROR(INDEX('2025'!$C$114:$AC$210,MATCH($C49,'2025'!$C$114:$C$210,0),19),0)</f>
        <v>42711.349999999991</v>
      </c>
      <c r="F49" s="85">
        <f>IFERROR(INDEX('2025'!$C$8:$AC$105,MATCH($C49,'2025'!$C$8:$C$105,0),19),0)</f>
        <v>25444.860000000008</v>
      </c>
      <c r="G49" s="86">
        <f t="shared" si="7"/>
        <v>0.59574000821795647</v>
      </c>
      <c r="H49" s="87">
        <f t="shared" si="8"/>
        <v>3.1944233811233596E-6</v>
      </c>
      <c r="I49" s="88">
        <f t="shared" si="9"/>
        <v>-17266.489999999983</v>
      </c>
      <c r="J49" s="89">
        <f t="shared" si="10"/>
        <v>-0.40425999178204358</v>
      </c>
      <c r="K49" s="90">
        <f>VLOOKUP($C49,'2025'!$C$114:$U$210,VLOOKUP($L$4,Master!$D$9:$G$20,4,FALSE),FALSE)</f>
        <v>42711.349999999991</v>
      </c>
      <c r="L49" s="91">
        <f>VLOOKUP($C49,'2025'!$C$8:$U$104,VLOOKUP($L$4,Master!$D$9:$G$20,4,FALSE),FALSE)</f>
        <v>25444.860000000008</v>
      </c>
      <c r="M49" s="91">
        <f t="shared" si="11"/>
        <v>0.59574000821795647</v>
      </c>
      <c r="N49" s="87">
        <f t="shared" si="12"/>
        <v>3.1944233811233596E-6</v>
      </c>
      <c r="O49" s="91">
        <f t="shared" si="13"/>
        <v>-17266.489999999983</v>
      </c>
      <c r="P49" s="92">
        <f t="shared" si="14"/>
        <v>-0.40425999178204358</v>
      </c>
      <c r="Q49" s="81"/>
    </row>
    <row r="50" spans="2:17" s="82" customFormat="1" ht="12.75" x14ac:dyDescent="0.2">
      <c r="B50" s="73"/>
      <c r="C50" s="169">
        <v>41101</v>
      </c>
      <c r="D50" s="83" t="s">
        <v>63</v>
      </c>
      <c r="E50" s="84">
        <f>IFERROR(INDEX('2025'!$C$114:$AC$210,MATCH($C50,'2025'!$C$114:$C$210,0),19),0)</f>
        <v>4702847.9399999967</v>
      </c>
      <c r="F50" s="85">
        <f>IFERROR(INDEX('2025'!$C$8:$AC$105,MATCH($C50,'2025'!$C$8:$C$105,0),19),0)</f>
        <v>901307.47000000009</v>
      </c>
      <c r="G50" s="86">
        <f t="shared" si="7"/>
        <v>0.19165141665201293</v>
      </c>
      <c r="H50" s="87">
        <f t="shared" si="8"/>
        <v>1.1315281969518168E-4</v>
      </c>
      <c r="I50" s="88">
        <f t="shared" si="9"/>
        <v>-3801540.4699999965</v>
      </c>
      <c r="J50" s="89">
        <f t="shared" si="10"/>
        <v>-0.80834858334798709</v>
      </c>
      <c r="K50" s="90">
        <f>VLOOKUP($C50,'2025'!$C$114:$U$210,VLOOKUP($L$4,Master!$D$9:$G$20,4,FALSE),FALSE)</f>
        <v>4702847.9399999967</v>
      </c>
      <c r="L50" s="91">
        <f>VLOOKUP($C50,'2025'!$C$8:$U$104,VLOOKUP($L$4,Master!$D$9:$G$20,4,FALSE),FALSE)</f>
        <v>901307.47000000009</v>
      </c>
      <c r="M50" s="91">
        <f t="shared" si="11"/>
        <v>0.19165141665201293</v>
      </c>
      <c r="N50" s="87">
        <f t="shared" si="12"/>
        <v>1.1315281969518168E-4</v>
      </c>
      <c r="O50" s="91">
        <f t="shared" si="13"/>
        <v>-3801540.4699999965</v>
      </c>
      <c r="P50" s="92">
        <f t="shared" si="14"/>
        <v>-0.80834858334798709</v>
      </c>
      <c r="Q50" s="81"/>
    </row>
    <row r="51" spans="2:17" s="82" customFormat="1" ht="12.75" x14ac:dyDescent="0.2">
      <c r="B51" s="73"/>
      <c r="C51" s="169">
        <v>41103</v>
      </c>
      <c r="D51" s="83" t="s">
        <v>64</v>
      </c>
      <c r="E51" s="84">
        <f>IFERROR(INDEX('2025'!$C$114:$AC$210,MATCH($C51,'2025'!$C$114:$C$210,0),19),0)</f>
        <v>524879.07000000007</v>
      </c>
      <c r="F51" s="85">
        <f>IFERROR(INDEX('2025'!$C$8:$AC$105,MATCH($C51,'2025'!$C$8:$C$105,0),19),0)</f>
        <v>382968.05000000005</v>
      </c>
      <c r="G51" s="86">
        <f t="shared" si="7"/>
        <v>0.72963101767422356</v>
      </c>
      <c r="H51" s="87">
        <f t="shared" si="8"/>
        <v>4.8078947698797303E-5</v>
      </c>
      <c r="I51" s="88">
        <f t="shared" si="9"/>
        <v>-141911.02000000002</v>
      </c>
      <c r="J51" s="89">
        <f t="shared" si="10"/>
        <v>-0.2703689823257765</v>
      </c>
      <c r="K51" s="90">
        <f>VLOOKUP($C51,'2025'!$C$114:$U$210,VLOOKUP($L$4,Master!$D$9:$G$20,4,FALSE),FALSE)</f>
        <v>524879.07000000007</v>
      </c>
      <c r="L51" s="91">
        <f>VLOOKUP($C51,'2025'!$C$8:$U$104,VLOOKUP($L$4,Master!$D$9:$G$20,4,FALSE),FALSE)</f>
        <v>382968.05000000005</v>
      </c>
      <c r="M51" s="91">
        <f t="shared" si="11"/>
        <v>0.72963101767422356</v>
      </c>
      <c r="N51" s="87">
        <f t="shared" si="12"/>
        <v>4.8078947698797303E-5</v>
      </c>
      <c r="O51" s="91">
        <f t="shared" si="13"/>
        <v>-141911.02000000002</v>
      </c>
      <c r="P51" s="92">
        <f t="shared" si="14"/>
        <v>-0.2703689823257765</v>
      </c>
      <c r="Q51" s="81"/>
    </row>
    <row r="52" spans="2:17" s="82" customFormat="1" ht="12.75" x14ac:dyDescent="0.2">
      <c r="B52" s="73"/>
      <c r="C52" s="169">
        <v>41104</v>
      </c>
      <c r="D52" s="83" t="s">
        <v>65</v>
      </c>
      <c r="E52" s="84">
        <f>IFERROR(INDEX('2025'!$C$114:$AC$210,MATCH($C52,'2025'!$C$114:$C$210,0),19),0)</f>
        <v>37253.79</v>
      </c>
      <c r="F52" s="85">
        <f>IFERROR(INDEX('2025'!$C$8:$AC$105,MATCH($C52,'2025'!$C$8:$C$105,0),19),0)</f>
        <v>22285.51</v>
      </c>
      <c r="G52" s="86">
        <f t="shared" si="7"/>
        <v>0.59820786019355343</v>
      </c>
      <c r="H52" s="87">
        <f t="shared" si="8"/>
        <v>2.7977891882391342E-6</v>
      </c>
      <c r="I52" s="88">
        <f t="shared" si="9"/>
        <v>-14968.280000000002</v>
      </c>
      <c r="J52" s="89">
        <f t="shared" si="10"/>
        <v>-0.40179213980644657</v>
      </c>
      <c r="K52" s="90">
        <f>VLOOKUP($C52,'2025'!$C$114:$U$210,VLOOKUP($L$4,Master!$D$9:$G$20,4,FALSE),FALSE)</f>
        <v>37253.79</v>
      </c>
      <c r="L52" s="91">
        <f>VLOOKUP($C52,'2025'!$C$8:$U$104,VLOOKUP($L$4,Master!$D$9:$G$20,4,FALSE),FALSE)</f>
        <v>22285.51</v>
      </c>
      <c r="M52" s="91">
        <f t="shared" si="11"/>
        <v>0.59820786019355343</v>
      </c>
      <c r="N52" s="87">
        <f t="shared" si="12"/>
        <v>2.7977891882391342E-6</v>
      </c>
      <c r="O52" s="91">
        <f t="shared" si="13"/>
        <v>-14968.280000000002</v>
      </c>
      <c r="P52" s="92">
        <f t="shared" si="14"/>
        <v>-0.40179213980644657</v>
      </c>
      <c r="Q52" s="81"/>
    </row>
    <row r="53" spans="2:17" s="82" customFormat="1" ht="12.75" x14ac:dyDescent="0.2">
      <c r="B53" s="73"/>
      <c r="C53" s="169">
        <v>41107</v>
      </c>
      <c r="D53" s="83" t="s">
        <v>66</v>
      </c>
      <c r="E53" s="84">
        <f>IFERROR(INDEX('2025'!$C$114:$AC$210,MATCH($C53,'2025'!$C$114:$C$210,0),19),0)</f>
        <v>344626.16000000003</v>
      </c>
      <c r="F53" s="85">
        <f>IFERROR(INDEX('2025'!$C$8:$AC$105,MATCH($C53,'2025'!$C$8:$C$105,0),19),0)</f>
        <v>114683.79999999999</v>
      </c>
      <c r="G53" s="86">
        <f t="shared" si="7"/>
        <v>0.33277740726356925</v>
      </c>
      <c r="H53" s="87">
        <f t="shared" si="8"/>
        <v>1.4397745248198457E-5</v>
      </c>
      <c r="I53" s="88">
        <f t="shared" si="9"/>
        <v>-229942.36000000004</v>
      </c>
      <c r="J53" s="89">
        <f t="shared" si="10"/>
        <v>-0.66722259273643081</v>
      </c>
      <c r="K53" s="90">
        <f>VLOOKUP($C53,'2025'!$C$114:$U$210,VLOOKUP($L$4,Master!$D$9:$G$20,4,FALSE),FALSE)</f>
        <v>344626.16000000003</v>
      </c>
      <c r="L53" s="91">
        <f>VLOOKUP($C53,'2025'!$C$8:$U$104,VLOOKUP($L$4,Master!$D$9:$G$20,4,FALSE),FALSE)</f>
        <v>114683.79999999999</v>
      </c>
      <c r="M53" s="91">
        <f t="shared" si="11"/>
        <v>0.33277740726356925</v>
      </c>
      <c r="N53" s="87">
        <f t="shared" si="12"/>
        <v>1.4397745248198457E-5</v>
      </c>
      <c r="O53" s="91">
        <f t="shared" si="13"/>
        <v>-229942.36000000004</v>
      </c>
      <c r="P53" s="92">
        <f t="shared" si="14"/>
        <v>-0.66722259273643081</v>
      </c>
      <c r="Q53" s="81"/>
    </row>
    <row r="54" spans="2:17" s="82" customFormat="1" ht="12.75" x14ac:dyDescent="0.2">
      <c r="B54" s="73"/>
      <c r="C54" s="169">
        <v>41301</v>
      </c>
      <c r="D54" s="83" t="s">
        <v>67</v>
      </c>
      <c r="E54" s="84">
        <f>IFERROR(INDEX('2025'!$C$114:$AC$210,MATCH($C54,'2025'!$C$114:$C$210,0),19),0)</f>
        <v>309930.81000000006</v>
      </c>
      <c r="F54" s="85">
        <f>IFERROR(INDEX('2025'!$C$8:$AC$105,MATCH($C54,'2025'!$C$8:$C$105,0),19),0)</f>
        <v>151525.41</v>
      </c>
      <c r="G54" s="86">
        <f t="shared" si="7"/>
        <v>0.48890076465776339</v>
      </c>
      <c r="H54" s="87">
        <f t="shared" si="8"/>
        <v>1.9022950510959904E-5</v>
      </c>
      <c r="I54" s="88">
        <f t="shared" si="9"/>
        <v>-158405.40000000005</v>
      </c>
      <c r="J54" s="89">
        <f t="shared" si="10"/>
        <v>-0.51109923534223667</v>
      </c>
      <c r="K54" s="90">
        <f>VLOOKUP($C54,'2025'!$C$114:$U$210,VLOOKUP($L$4,Master!$D$9:$G$20,4,FALSE),FALSE)</f>
        <v>309930.81000000006</v>
      </c>
      <c r="L54" s="91">
        <f>VLOOKUP($C54,'2025'!$C$8:$U$104,VLOOKUP($L$4,Master!$D$9:$G$20,4,FALSE),FALSE)</f>
        <v>151525.41</v>
      </c>
      <c r="M54" s="91">
        <f t="shared" si="11"/>
        <v>0.48890076465776339</v>
      </c>
      <c r="N54" s="87">
        <f t="shared" si="12"/>
        <v>1.9022950510959904E-5</v>
      </c>
      <c r="O54" s="91">
        <f t="shared" si="13"/>
        <v>-158405.40000000005</v>
      </c>
      <c r="P54" s="92">
        <f t="shared" si="14"/>
        <v>-0.51109923534223667</v>
      </c>
      <c r="Q54" s="81"/>
    </row>
    <row r="55" spans="2:17" s="82" customFormat="1" ht="12.75" x14ac:dyDescent="0.2">
      <c r="B55" s="73"/>
      <c r="C55" s="169">
        <v>41401</v>
      </c>
      <c r="D55" s="83" t="s">
        <v>68</v>
      </c>
      <c r="E55" s="84">
        <f>IFERROR(INDEX('2025'!$C$114:$AC$210,MATCH($C55,'2025'!$C$114:$C$210,0),19),0)</f>
        <v>128419.54000000001</v>
      </c>
      <c r="F55" s="85">
        <f>IFERROR(INDEX('2025'!$C$8:$AC$105,MATCH($C55,'2025'!$C$8:$C$105,0),19),0)</f>
        <v>56829.270000000004</v>
      </c>
      <c r="G55" s="86">
        <f t="shared" si="7"/>
        <v>0.44252821650038615</v>
      </c>
      <c r="H55" s="87">
        <f t="shared" si="8"/>
        <v>7.1345155296658051E-6</v>
      </c>
      <c r="I55" s="88">
        <f t="shared" si="9"/>
        <v>-71590.27</v>
      </c>
      <c r="J55" s="89">
        <f t="shared" si="10"/>
        <v>-0.55747178349961379</v>
      </c>
      <c r="K55" s="90">
        <f>VLOOKUP($C55,'2025'!$C$114:$U$210,VLOOKUP($L$4,Master!$D$9:$G$20,4,FALSE),FALSE)</f>
        <v>128419.54000000001</v>
      </c>
      <c r="L55" s="91">
        <f>VLOOKUP($C55,'2025'!$C$8:$U$104,VLOOKUP($L$4,Master!$D$9:$G$20,4,FALSE),FALSE)</f>
        <v>56829.270000000004</v>
      </c>
      <c r="M55" s="91">
        <f t="shared" si="11"/>
        <v>0.44252821650038615</v>
      </c>
      <c r="N55" s="87">
        <f t="shared" si="12"/>
        <v>7.1345155296658051E-6</v>
      </c>
      <c r="O55" s="91">
        <f t="shared" si="13"/>
        <v>-71590.27</v>
      </c>
      <c r="P55" s="92">
        <f t="shared" si="14"/>
        <v>-0.55747178349961379</v>
      </c>
      <c r="Q55" s="81"/>
    </row>
    <row r="56" spans="2:17" s="82" customFormat="1" ht="12.75" x14ac:dyDescent="0.2">
      <c r="B56" s="73"/>
      <c r="C56" s="169">
        <v>41501</v>
      </c>
      <c r="D56" s="83" t="s">
        <v>123</v>
      </c>
      <c r="E56" s="84">
        <f>IFERROR(INDEX('2025'!$C$114:$AC$210,MATCH($C56,'2025'!$C$114:$C$210,0),19),0)</f>
        <v>445143.44000000012</v>
      </c>
      <c r="F56" s="85">
        <f>IFERROR(INDEX('2025'!$C$8:$AC$105,MATCH($C56,'2025'!$C$8:$C$105,0),19),0)</f>
        <v>421381.63</v>
      </c>
      <c r="G56" s="86">
        <f t="shared" si="7"/>
        <v>0.94661988054906498</v>
      </c>
      <c r="H56" s="87">
        <f t="shared" si="8"/>
        <v>5.2901502749391116E-5</v>
      </c>
      <c r="I56" s="88">
        <f t="shared" si="9"/>
        <v>-23761.810000000114</v>
      </c>
      <c r="J56" s="89">
        <f t="shared" si="10"/>
        <v>-5.3380119450934981E-2</v>
      </c>
      <c r="K56" s="90">
        <f>VLOOKUP($C56,'2025'!$C$114:$U$210,VLOOKUP($L$4,Master!$D$9:$G$20,4,FALSE),FALSE)</f>
        <v>445143.44000000012</v>
      </c>
      <c r="L56" s="91">
        <f>VLOOKUP($C56,'2025'!$C$8:$U$104,VLOOKUP($L$4,Master!$D$9:$G$20,4,FALSE),FALSE)</f>
        <v>421381.63</v>
      </c>
      <c r="M56" s="91">
        <f t="shared" si="11"/>
        <v>0.94661988054906498</v>
      </c>
      <c r="N56" s="87">
        <f t="shared" si="12"/>
        <v>5.2901502749391116E-5</v>
      </c>
      <c r="O56" s="91">
        <f t="shared" si="13"/>
        <v>-23761.810000000114</v>
      </c>
      <c r="P56" s="92">
        <f t="shared" si="14"/>
        <v>-5.3380119450934981E-2</v>
      </c>
      <c r="Q56" s="81"/>
    </row>
    <row r="57" spans="2:17" s="82" customFormat="1" ht="12.75" x14ac:dyDescent="0.2">
      <c r="B57" s="73"/>
      <c r="C57" s="169">
        <v>41503</v>
      </c>
      <c r="D57" s="83" t="s">
        <v>124</v>
      </c>
      <c r="E57" s="84">
        <f>IFERROR(INDEX('2025'!$C$114:$AC$210,MATCH($C57,'2025'!$C$114:$C$210,0),19),0)</f>
        <v>405878.58000000025</v>
      </c>
      <c r="F57" s="85">
        <f>IFERROR(INDEX('2025'!$C$8:$AC$105,MATCH($C57,'2025'!$C$8:$C$105,0),19),0)</f>
        <v>266807.01000000007</v>
      </c>
      <c r="G57" s="86">
        <f t="shared" si="7"/>
        <v>0.65735671490720182</v>
      </c>
      <c r="H57" s="87">
        <f t="shared" si="8"/>
        <v>3.3495745348632847E-5</v>
      </c>
      <c r="I57" s="88">
        <f t="shared" si="9"/>
        <v>-139071.57000000018</v>
      </c>
      <c r="J57" s="89">
        <f t="shared" si="10"/>
        <v>-0.34264328509279818</v>
      </c>
      <c r="K57" s="90">
        <f>VLOOKUP($C57,'2025'!$C$114:$U$210,VLOOKUP($L$4,Master!$D$9:$G$20,4,FALSE),FALSE)</f>
        <v>405878.58000000025</v>
      </c>
      <c r="L57" s="91">
        <f>VLOOKUP($C57,'2025'!$C$8:$U$104,VLOOKUP($L$4,Master!$D$9:$G$20,4,FALSE),FALSE)</f>
        <v>266807.01000000007</v>
      </c>
      <c r="M57" s="91">
        <f t="shared" si="11"/>
        <v>0.65735671490720182</v>
      </c>
      <c r="N57" s="87">
        <f t="shared" si="12"/>
        <v>3.3495745348632847E-5</v>
      </c>
      <c r="O57" s="91">
        <f t="shared" si="13"/>
        <v>-139071.57000000018</v>
      </c>
      <c r="P57" s="92">
        <f t="shared" si="14"/>
        <v>-0.34264328509279818</v>
      </c>
      <c r="Q57" s="81"/>
    </row>
    <row r="58" spans="2:17" s="82" customFormat="1" ht="12.75" x14ac:dyDescent="0.2">
      <c r="B58" s="73"/>
      <c r="C58" s="169">
        <v>41505</v>
      </c>
      <c r="D58" s="83" t="s">
        <v>119</v>
      </c>
      <c r="E58" s="84">
        <f>IFERROR(INDEX('2025'!$C$114:$AC$210,MATCH($C58,'2025'!$C$114:$C$210,0),19),0)</f>
        <v>1439702.6500000001</v>
      </c>
      <c r="F58" s="85">
        <f>IFERROR(INDEX('2025'!$C$8:$AC$105,MATCH($C58,'2025'!$C$8:$C$105,0),19),0)</f>
        <v>336103.67999999999</v>
      </c>
      <c r="G58" s="86">
        <f t="shared" si="7"/>
        <v>0.23345353986811093</v>
      </c>
      <c r="H58" s="87">
        <f t="shared" si="8"/>
        <v>4.2195455344364378E-5</v>
      </c>
      <c r="I58" s="88">
        <f t="shared" si="9"/>
        <v>-1103598.9700000002</v>
      </c>
      <c r="J58" s="89">
        <f t="shared" si="10"/>
        <v>-0.7665464601318891</v>
      </c>
      <c r="K58" s="90">
        <f>VLOOKUP($C58,'2025'!$C$114:$U$210,VLOOKUP($L$4,Master!$D$9:$G$20,4,FALSE),FALSE)</f>
        <v>1439702.6500000001</v>
      </c>
      <c r="L58" s="91">
        <f>VLOOKUP($C58,'2025'!$C$8:$U$104,VLOOKUP($L$4,Master!$D$9:$G$20,4,FALSE),FALSE)</f>
        <v>336103.67999999999</v>
      </c>
      <c r="M58" s="91">
        <f t="shared" si="11"/>
        <v>0.23345353986811093</v>
      </c>
      <c r="N58" s="87">
        <f t="shared" si="12"/>
        <v>4.2195455344364378E-5</v>
      </c>
      <c r="O58" s="91">
        <f t="shared" si="13"/>
        <v>-1103598.9700000002</v>
      </c>
      <c r="P58" s="92">
        <f t="shared" si="14"/>
        <v>-0.7665464601318891</v>
      </c>
      <c r="Q58" s="81"/>
    </row>
    <row r="59" spans="2:17" s="82" customFormat="1" ht="12.75" x14ac:dyDescent="0.2">
      <c r="B59" s="73"/>
      <c r="C59" s="169">
        <v>41801</v>
      </c>
      <c r="D59" s="83" t="s">
        <v>72</v>
      </c>
      <c r="E59" s="84">
        <f>IFERROR(INDEX('2025'!$C$114:$AC$210,MATCH($C59,'2025'!$C$114:$C$210,0),19),0)</f>
        <v>150171.20000000004</v>
      </c>
      <c r="F59" s="85">
        <f>IFERROR(INDEX('2025'!$C$8:$AC$105,MATCH($C59,'2025'!$C$8:$C$105,0),19),0)</f>
        <v>78070.560000000027</v>
      </c>
      <c r="G59" s="86">
        <f t="shared" si="7"/>
        <v>0.51987704699702741</v>
      </c>
      <c r="H59" s="87">
        <f t="shared" si="8"/>
        <v>9.8012102342631917E-6</v>
      </c>
      <c r="I59" s="88">
        <f t="shared" si="9"/>
        <v>-72100.640000000014</v>
      </c>
      <c r="J59" s="89">
        <f t="shared" si="10"/>
        <v>-0.48012295300297259</v>
      </c>
      <c r="K59" s="90">
        <f>VLOOKUP($C59,'2025'!$C$114:$U$210,VLOOKUP($L$4,Master!$D$9:$G$20,4,FALSE),FALSE)</f>
        <v>150171.20000000004</v>
      </c>
      <c r="L59" s="91">
        <f>VLOOKUP($C59,'2025'!$C$8:$U$104,VLOOKUP($L$4,Master!$D$9:$G$20,4,FALSE),FALSE)</f>
        <v>78070.560000000027</v>
      </c>
      <c r="M59" s="91">
        <f t="shared" si="11"/>
        <v>0.51987704699702741</v>
      </c>
      <c r="N59" s="87">
        <f t="shared" si="12"/>
        <v>9.8012102342631917E-6</v>
      </c>
      <c r="O59" s="91">
        <f t="shared" si="13"/>
        <v>-72100.640000000014</v>
      </c>
      <c r="P59" s="92">
        <f t="shared" si="14"/>
        <v>-0.48012295300297259</v>
      </c>
      <c r="Q59" s="81"/>
    </row>
    <row r="60" spans="2:17" s="82" customFormat="1" ht="12.75" x14ac:dyDescent="0.2">
      <c r="B60" s="73"/>
      <c r="C60" s="169">
        <v>42001</v>
      </c>
      <c r="D60" s="83" t="s">
        <v>73</v>
      </c>
      <c r="E60" s="84">
        <f>IFERROR(INDEX('2025'!$C$114:$AC$210,MATCH($C60,'2025'!$C$114:$C$210,0),19),0)</f>
        <v>443243.58000000025</v>
      </c>
      <c r="F60" s="85">
        <f>IFERROR(INDEX('2025'!$C$8:$AC$105,MATCH($C60,'2025'!$C$8:$C$105,0),19),0)</f>
        <v>133515.06000000003</v>
      </c>
      <c r="G60" s="86">
        <f t="shared" si="7"/>
        <v>0.30122277236367406</v>
      </c>
      <c r="H60" s="87">
        <f t="shared" si="8"/>
        <v>1.6761877620709572E-5</v>
      </c>
      <c r="I60" s="88">
        <f t="shared" si="9"/>
        <v>-309728.52000000025</v>
      </c>
      <c r="J60" s="89">
        <f t="shared" si="10"/>
        <v>-0.69877722763632599</v>
      </c>
      <c r="K60" s="90">
        <f>VLOOKUP($C60,'2025'!$C$114:$U$210,VLOOKUP($L$4,Master!$D$9:$G$20,4,FALSE),FALSE)</f>
        <v>443243.58000000025</v>
      </c>
      <c r="L60" s="91">
        <f>VLOOKUP($C60,'2025'!$C$8:$U$104,VLOOKUP($L$4,Master!$D$9:$G$20,4,FALSE),FALSE)</f>
        <v>133515.06000000003</v>
      </c>
      <c r="M60" s="91">
        <f t="shared" si="11"/>
        <v>0.30122277236367406</v>
      </c>
      <c r="N60" s="87">
        <f t="shared" si="12"/>
        <v>1.6761877620709572E-5</v>
      </c>
      <c r="O60" s="91">
        <f t="shared" si="13"/>
        <v>-309728.52000000025</v>
      </c>
      <c r="P60" s="92">
        <f t="shared" si="14"/>
        <v>-0.69877722763632599</v>
      </c>
      <c r="Q60" s="81"/>
    </row>
    <row r="61" spans="2:17" s="82" customFormat="1" ht="12.75" x14ac:dyDescent="0.2">
      <c r="B61" s="73"/>
      <c r="C61" s="169">
        <v>42002</v>
      </c>
      <c r="D61" s="83" t="s">
        <v>74</v>
      </c>
      <c r="E61" s="84">
        <f>IFERROR(INDEX('2025'!$C$114:$AC$210,MATCH($C61,'2025'!$C$114:$C$210,0),19),0)</f>
        <v>113528.24</v>
      </c>
      <c r="F61" s="85">
        <f>IFERROR(INDEX('2025'!$C$8:$AC$105,MATCH($C61,'2025'!$C$8:$C$105,0),19),0)</f>
        <v>112584.57999999999</v>
      </c>
      <c r="G61" s="86">
        <f t="shared" si="7"/>
        <v>0.99168788312053446</v>
      </c>
      <c r="H61" s="87">
        <f t="shared" si="8"/>
        <v>1.4134202927662137E-5</v>
      </c>
      <c r="I61" s="88">
        <f t="shared" si="9"/>
        <v>-943.66000000001804</v>
      </c>
      <c r="J61" s="89">
        <f t="shared" si="10"/>
        <v>-8.3121168794655677E-3</v>
      </c>
      <c r="K61" s="90">
        <f>VLOOKUP($C61,'2025'!$C$114:$U$210,VLOOKUP($L$4,Master!$D$9:$G$20,4,FALSE),FALSE)</f>
        <v>113528.24</v>
      </c>
      <c r="L61" s="91">
        <f>VLOOKUP($C61,'2025'!$C$8:$U$104,VLOOKUP($L$4,Master!$D$9:$G$20,4,FALSE),FALSE)</f>
        <v>112584.57999999999</v>
      </c>
      <c r="M61" s="91">
        <f t="shared" si="11"/>
        <v>0.99168788312053446</v>
      </c>
      <c r="N61" s="87">
        <f t="shared" si="12"/>
        <v>1.4134202927662137E-5</v>
      </c>
      <c r="O61" s="91">
        <f t="shared" si="13"/>
        <v>-943.66000000001804</v>
      </c>
      <c r="P61" s="92">
        <f t="shared" si="14"/>
        <v>-8.3121168794655677E-3</v>
      </c>
      <c r="Q61" s="81"/>
    </row>
    <row r="62" spans="2:17" s="82" customFormat="1" ht="12.75" x14ac:dyDescent="0.2">
      <c r="B62" s="73"/>
      <c r="C62" s="169">
        <v>42005</v>
      </c>
      <c r="D62" s="83" t="s">
        <v>130</v>
      </c>
      <c r="E62" s="84">
        <f>IFERROR(INDEX('2025'!$C$114:$AC$210,MATCH($C62,'2025'!$C$114:$C$210,0),19),0)</f>
        <v>0</v>
      </c>
      <c r="F62" s="85">
        <f>IFERROR(INDEX('2025'!$C$8:$AC$105,MATCH($C62,'2025'!$C$8:$C$105,0),19),0)</f>
        <v>0</v>
      </c>
      <c r="G62" s="86">
        <f t="shared" si="7"/>
        <v>0</v>
      </c>
      <c r="H62" s="87">
        <f t="shared" si="8"/>
        <v>0</v>
      </c>
      <c r="I62" s="88">
        <f t="shared" si="9"/>
        <v>0</v>
      </c>
      <c r="J62" s="89">
        <f t="shared" si="10"/>
        <v>0</v>
      </c>
      <c r="K62" s="90">
        <f>VLOOKUP($C62,'2025'!$C$114:$U$210,VLOOKUP($L$4,Master!$D$9:$G$20,4,FALSE),FALSE)</f>
        <v>0</v>
      </c>
      <c r="L62" s="91">
        <f>VLOOKUP($C62,'2025'!$C$8:$U$104,VLOOKUP($L$4,Master!$D$9:$G$20,4,FALSE),FALSE)</f>
        <v>0</v>
      </c>
      <c r="M62" s="91">
        <f t="shared" si="11"/>
        <v>0</v>
      </c>
      <c r="N62" s="87">
        <f t="shared" si="12"/>
        <v>0</v>
      </c>
      <c r="O62" s="91">
        <f t="shared" si="13"/>
        <v>0</v>
      </c>
      <c r="P62" s="92">
        <f t="shared" si="14"/>
        <v>0</v>
      </c>
      <c r="Q62" s="81"/>
    </row>
    <row r="63" spans="2:17" s="82" customFormat="1" ht="12.75" x14ac:dyDescent="0.2">
      <c r="B63" s="73"/>
      <c r="C63" s="169">
        <v>42101</v>
      </c>
      <c r="D63" s="83" t="s">
        <v>75</v>
      </c>
      <c r="E63" s="84">
        <f>IFERROR(INDEX('2025'!$C$114:$AC$210,MATCH($C63,'2025'!$C$114:$C$210,0),19),0)</f>
        <v>626394.00000000012</v>
      </c>
      <c r="F63" s="85">
        <f>IFERROR(INDEX('2025'!$C$8:$AC$105,MATCH($C63,'2025'!$C$8:$C$105,0),19),0)</f>
        <v>40815.56</v>
      </c>
      <c r="G63" s="86">
        <f t="shared" si="7"/>
        <v>6.5159564108213025E-2</v>
      </c>
      <c r="H63" s="87">
        <f t="shared" si="8"/>
        <v>5.1241067617445446E-6</v>
      </c>
      <c r="I63" s="88">
        <f t="shared" si="9"/>
        <v>-585578.44000000018</v>
      </c>
      <c r="J63" s="89">
        <f t="shared" si="10"/>
        <v>-0.93484043589178711</v>
      </c>
      <c r="K63" s="90">
        <f>VLOOKUP($C63,'2025'!$C$114:$U$210,VLOOKUP($L$4,Master!$D$9:$G$20,4,FALSE),FALSE)</f>
        <v>626394.00000000012</v>
      </c>
      <c r="L63" s="91">
        <f>VLOOKUP($C63,'2025'!$C$8:$U$104,VLOOKUP($L$4,Master!$D$9:$G$20,4,FALSE),FALSE)</f>
        <v>40815.56</v>
      </c>
      <c r="M63" s="91">
        <f t="shared" si="11"/>
        <v>6.5159564108213025E-2</v>
      </c>
      <c r="N63" s="87">
        <f t="shared" si="12"/>
        <v>5.1241067617445446E-6</v>
      </c>
      <c r="O63" s="91">
        <f t="shared" si="13"/>
        <v>-585578.44000000018</v>
      </c>
      <c r="P63" s="92">
        <f t="shared" si="14"/>
        <v>-0.93484043589178711</v>
      </c>
      <c r="Q63" s="81"/>
    </row>
    <row r="64" spans="2:17" s="82" customFormat="1" ht="12.75" x14ac:dyDescent="0.2">
      <c r="B64" s="73"/>
      <c r="C64" s="169">
        <v>42701</v>
      </c>
      <c r="D64" s="83" t="s">
        <v>131</v>
      </c>
      <c r="E64" s="84">
        <f>IFERROR(INDEX('2025'!$C$114:$AC$210,MATCH($C64,'2025'!$C$114:$C$210,0),19),0)</f>
        <v>170165.05999999988</v>
      </c>
      <c r="F64" s="85">
        <f>IFERROR(INDEX('2025'!$C$8:$AC$105,MATCH($C64,'2025'!$C$8:$C$105,0),19),0)</f>
        <v>331067.78000000003</v>
      </c>
      <c r="G64" s="86">
        <f t="shared" si="7"/>
        <v>1.9455684968465339</v>
      </c>
      <c r="H64" s="87">
        <f t="shared" si="8"/>
        <v>4.1563233484821858E-5</v>
      </c>
      <c r="I64" s="88">
        <f t="shared" si="9"/>
        <v>160902.72000000015</v>
      </c>
      <c r="J64" s="89">
        <f t="shared" si="10"/>
        <v>0.94556849684653399</v>
      </c>
      <c r="K64" s="90">
        <f>VLOOKUP($C64,'2025'!$C$114:$U$210,VLOOKUP($L$4,Master!$D$9:$G$20,4,FALSE),FALSE)</f>
        <v>170165.05999999988</v>
      </c>
      <c r="L64" s="91">
        <f>VLOOKUP($C64,'2025'!$C$8:$U$104,VLOOKUP($L$4,Master!$D$9:$G$20,4,FALSE),FALSE)</f>
        <v>331067.78000000003</v>
      </c>
      <c r="M64" s="91">
        <f t="shared" si="11"/>
        <v>1.9455684968465339</v>
      </c>
      <c r="N64" s="87">
        <f t="shared" si="12"/>
        <v>4.1563233484821858E-5</v>
      </c>
      <c r="O64" s="91">
        <f t="shared" si="13"/>
        <v>160902.72000000015</v>
      </c>
      <c r="P64" s="92">
        <f t="shared" si="14"/>
        <v>0.94556849684653399</v>
      </c>
      <c r="Q64" s="81"/>
    </row>
    <row r="65" spans="2:17" s="82" customFormat="1" ht="12.75" x14ac:dyDescent="0.2">
      <c r="B65" s="73"/>
      <c r="C65" s="169">
        <v>42703</v>
      </c>
      <c r="D65" s="83" t="s">
        <v>59</v>
      </c>
      <c r="E65" s="84">
        <f>IFERROR(INDEX('2025'!$C$114:$AC$210,MATCH($C65,'2025'!$C$114:$C$210,0),19),0)</f>
        <v>2099427.33</v>
      </c>
      <c r="F65" s="85">
        <f>IFERROR(INDEX('2025'!$C$8:$AC$105,MATCH($C65,'2025'!$C$8:$C$105,0),19),0)</f>
        <v>56023.970000000008</v>
      </c>
      <c r="G65" s="86">
        <f t="shared" si="7"/>
        <v>2.668535804952106E-2</v>
      </c>
      <c r="H65" s="87">
        <f t="shared" si="8"/>
        <v>7.0334157732191738E-6</v>
      </c>
      <c r="I65" s="88">
        <f t="shared" si="9"/>
        <v>-2043403.36</v>
      </c>
      <c r="J65" s="89">
        <f t="shared" si="10"/>
        <v>-0.97331464195047901</v>
      </c>
      <c r="K65" s="90">
        <f>VLOOKUP($C65,'2025'!$C$114:$U$210,VLOOKUP($L$4,Master!$D$9:$G$20,4,FALSE),FALSE)</f>
        <v>2099427.33</v>
      </c>
      <c r="L65" s="91">
        <f>VLOOKUP($C65,'2025'!$C$8:$U$104,VLOOKUP($L$4,Master!$D$9:$G$20,4,FALSE),FALSE)</f>
        <v>56023.970000000008</v>
      </c>
      <c r="M65" s="91">
        <f t="shared" si="11"/>
        <v>2.668535804952106E-2</v>
      </c>
      <c r="N65" s="87">
        <f t="shared" si="12"/>
        <v>7.0334157732191738E-6</v>
      </c>
      <c r="O65" s="91">
        <f t="shared" si="13"/>
        <v>-2043403.36</v>
      </c>
      <c r="P65" s="92">
        <f t="shared" si="14"/>
        <v>-0.97331464195047901</v>
      </c>
      <c r="Q65" s="81"/>
    </row>
    <row r="66" spans="2:17" s="82" customFormat="1" ht="12.75" x14ac:dyDescent="0.2">
      <c r="B66" s="73"/>
      <c r="C66" s="169">
        <v>42704</v>
      </c>
      <c r="D66" s="83" t="s">
        <v>60</v>
      </c>
      <c r="E66" s="84">
        <f>IFERROR(INDEX('2025'!$C$114:$AC$210,MATCH($C66,'2025'!$C$114:$C$210,0),19),0)</f>
        <v>1292283.2300000002</v>
      </c>
      <c r="F66" s="85">
        <f>IFERROR(INDEX('2025'!$C$8:$AC$105,MATCH($C66,'2025'!$C$8:$C$105,0),19),0)</f>
        <v>14777.91</v>
      </c>
      <c r="G66" s="86">
        <f t="shared" si="7"/>
        <v>1.1435503964560461E-2</v>
      </c>
      <c r="H66" s="87">
        <f t="shared" si="8"/>
        <v>1.8552627614432419E-6</v>
      </c>
      <c r="I66" s="88">
        <f t="shared" si="9"/>
        <v>-1277505.3200000003</v>
      </c>
      <c r="J66" s="89">
        <f t="shared" si="10"/>
        <v>-0.98856449603543961</v>
      </c>
      <c r="K66" s="90">
        <f>VLOOKUP($C66,'2025'!$C$114:$U$210,VLOOKUP($L$4,Master!$D$9:$G$20,4,FALSE),FALSE)</f>
        <v>1292283.2300000002</v>
      </c>
      <c r="L66" s="91">
        <f>VLOOKUP($C66,'2025'!$C$8:$U$104,VLOOKUP($L$4,Master!$D$9:$G$20,4,FALSE),FALSE)</f>
        <v>14777.91</v>
      </c>
      <c r="M66" s="91">
        <f t="shared" si="11"/>
        <v>1.1435503964560461E-2</v>
      </c>
      <c r="N66" s="87">
        <f t="shared" si="12"/>
        <v>1.8552627614432419E-6</v>
      </c>
      <c r="O66" s="91">
        <f t="shared" si="13"/>
        <v>-1277505.3200000003</v>
      </c>
      <c r="P66" s="92">
        <f t="shared" si="14"/>
        <v>-0.98856449603543961</v>
      </c>
      <c r="Q66" s="81"/>
    </row>
    <row r="67" spans="2:17" s="82" customFormat="1" ht="38.25" x14ac:dyDescent="0.2">
      <c r="B67" s="73"/>
      <c r="C67" s="169">
        <v>42705</v>
      </c>
      <c r="D67" s="83" t="s">
        <v>61</v>
      </c>
      <c r="E67" s="84">
        <f>IFERROR(INDEX('2025'!$C$114:$AC$210,MATCH($C67,'2025'!$C$114:$C$210,0),19),0)</f>
        <v>4944.9900000000007</v>
      </c>
      <c r="F67" s="85">
        <f>IFERROR(INDEX('2025'!$C$8:$AC$105,MATCH($C67,'2025'!$C$8:$C$105,0),19),0)</f>
        <v>0</v>
      </c>
      <c r="G67" s="86">
        <f t="shared" si="7"/>
        <v>0</v>
      </c>
      <c r="H67" s="87">
        <f t="shared" si="8"/>
        <v>0</v>
      </c>
      <c r="I67" s="88">
        <f t="shared" si="9"/>
        <v>-4944.9900000000007</v>
      </c>
      <c r="J67" s="89">
        <f t="shared" si="10"/>
        <v>-1</v>
      </c>
      <c r="K67" s="90">
        <f>VLOOKUP($C67,'2025'!$C$114:$U$210,VLOOKUP($L$4,Master!$D$9:$G$20,4,FALSE),FALSE)</f>
        <v>4944.9900000000007</v>
      </c>
      <c r="L67" s="91">
        <f>VLOOKUP($C67,'2025'!$C$8:$U$104,VLOOKUP($L$4,Master!$D$9:$G$20,4,FALSE),FALSE)</f>
        <v>0</v>
      </c>
      <c r="M67" s="91">
        <f t="shared" si="11"/>
        <v>0</v>
      </c>
      <c r="N67" s="87">
        <f t="shared" si="12"/>
        <v>0</v>
      </c>
      <c r="O67" s="91">
        <f t="shared" si="13"/>
        <v>-4944.9900000000007</v>
      </c>
      <c r="P67" s="92">
        <f t="shared" si="14"/>
        <v>-1</v>
      </c>
      <c r="Q67" s="81"/>
    </row>
    <row r="68" spans="2:17" s="82" customFormat="1" ht="12.75" x14ac:dyDescent="0.2">
      <c r="B68" s="73"/>
      <c r="C68" s="169">
        <v>42801</v>
      </c>
      <c r="D68" s="83" t="s">
        <v>125</v>
      </c>
      <c r="E68" s="84">
        <f>IFERROR(INDEX('2025'!$C$114:$AC$210,MATCH($C68,'2025'!$C$114:$C$210,0),19),0)</f>
        <v>101641.03000000001</v>
      </c>
      <c r="F68" s="85">
        <f>IFERROR(INDEX('2025'!$C$8:$AC$105,MATCH($C68,'2025'!$C$8:$C$105,0),19),0)</f>
        <v>61664.890000000007</v>
      </c>
      <c r="G68" s="86">
        <f t="shared" si="7"/>
        <v>0.60669288770489638</v>
      </c>
      <c r="H68" s="87">
        <f t="shared" si="8"/>
        <v>7.7415936425038297E-6</v>
      </c>
      <c r="I68" s="88">
        <f t="shared" si="9"/>
        <v>-39976.140000000007</v>
      </c>
      <c r="J68" s="89">
        <f t="shared" si="10"/>
        <v>-0.39330711229510368</v>
      </c>
      <c r="K68" s="90">
        <f>VLOOKUP($C68,'2025'!$C$114:$U$210,VLOOKUP($L$4,Master!$D$9:$G$20,4,FALSE),FALSE)</f>
        <v>101641.03000000001</v>
      </c>
      <c r="L68" s="91">
        <f>VLOOKUP($C68,'2025'!$C$8:$U$104,VLOOKUP($L$4,Master!$D$9:$G$20,4,FALSE),FALSE)</f>
        <v>61664.890000000007</v>
      </c>
      <c r="M68" s="91">
        <f t="shared" si="11"/>
        <v>0.60669288770489638</v>
      </c>
      <c r="N68" s="87">
        <f t="shared" si="12"/>
        <v>7.7415936425038297E-6</v>
      </c>
      <c r="O68" s="91">
        <f t="shared" si="13"/>
        <v>-39976.140000000007</v>
      </c>
      <c r="P68" s="92">
        <f t="shared" si="14"/>
        <v>-0.39330711229510368</v>
      </c>
      <c r="Q68" s="81"/>
    </row>
    <row r="69" spans="2:17" s="82" customFormat="1" ht="12.75" x14ac:dyDescent="0.2">
      <c r="B69" s="73"/>
      <c r="C69" s="169">
        <v>42802</v>
      </c>
      <c r="D69" s="83" t="s">
        <v>58</v>
      </c>
      <c r="E69" s="84">
        <f>IFERROR(INDEX('2025'!$C$114:$AC$210,MATCH($C69,'2025'!$C$114:$C$210,0),19),0)</f>
        <v>107502.09999999999</v>
      </c>
      <c r="F69" s="85">
        <f>IFERROR(INDEX('2025'!$C$8:$AC$105,MATCH($C69,'2025'!$C$8:$C$105,0),19),0)</f>
        <v>61992.7</v>
      </c>
      <c r="G69" s="86">
        <f t="shared" si="7"/>
        <v>0.5766650139857733</v>
      </c>
      <c r="H69" s="87">
        <f t="shared" si="8"/>
        <v>7.7827478846008992E-6</v>
      </c>
      <c r="I69" s="88">
        <f t="shared" si="9"/>
        <v>-45509.399999999994</v>
      </c>
      <c r="J69" s="89">
        <f t="shared" si="10"/>
        <v>-0.4233349860142267</v>
      </c>
      <c r="K69" s="90">
        <f>VLOOKUP($C69,'2025'!$C$114:$U$210,VLOOKUP($L$4,Master!$D$9:$G$20,4,FALSE),FALSE)</f>
        <v>107502.09999999999</v>
      </c>
      <c r="L69" s="91">
        <f>VLOOKUP($C69,'2025'!$C$8:$U$104,VLOOKUP($L$4,Master!$D$9:$G$20,4,FALSE),FALSE)</f>
        <v>61992.7</v>
      </c>
      <c r="M69" s="91">
        <f t="shared" si="11"/>
        <v>0.5766650139857733</v>
      </c>
      <c r="N69" s="87">
        <f t="shared" si="12"/>
        <v>7.7827478846008992E-6</v>
      </c>
      <c r="O69" s="91">
        <f t="shared" si="13"/>
        <v>-45509.399999999994</v>
      </c>
      <c r="P69" s="92">
        <f t="shared" si="14"/>
        <v>-0.4233349860142267</v>
      </c>
      <c r="Q69" s="81"/>
    </row>
    <row r="70" spans="2:17" s="82" customFormat="1" ht="12.75" x14ac:dyDescent="0.2">
      <c r="B70" s="73"/>
      <c r="C70" s="169">
        <v>42901</v>
      </c>
      <c r="D70" s="83" t="s">
        <v>126</v>
      </c>
      <c r="E70" s="84">
        <f>IFERROR(INDEX('2025'!$C$114:$AC$210,MATCH($C70,'2025'!$C$114:$C$210,0),19),0)</f>
        <v>20870208.980000027</v>
      </c>
      <c r="F70" s="85">
        <f>IFERROR(INDEX('2025'!$C$8:$AC$105,MATCH($C70,'2025'!$C$8:$C$105,0),19),0)</f>
        <v>20493325.650000002</v>
      </c>
      <c r="G70" s="86">
        <f t="shared" si="7"/>
        <v>0.98194156415198375</v>
      </c>
      <c r="H70" s="87">
        <f t="shared" si="8"/>
        <v>2.572793036131268E-3</v>
      </c>
      <c r="I70" s="88">
        <f t="shared" si="9"/>
        <v>-376883.33000002429</v>
      </c>
      <c r="J70" s="89">
        <f t="shared" si="10"/>
        <v>-1.8058435848016304E-2</v>
      </c>
      <c r="K70" s="90">
        <f>VLOOKUP($C70,'2025'!$C$114:$U$210,VLOOKUP($L$4,Master!$D$9:$G$20,4,FALSE),FALSE)</f>
        <v>20870208.980000027</v>
      </c>
      <c r="L70" s="91">
        <f>VLOOKUP($C70,'2025'!$C$8:$U$104,VLOOKUP($L$4,Master!$D$9:$G$20,4,FALSE),FALSE)</f>
        <v>20493325.650000002</v>
      </c>
      <c r="M70" s="91">
        <f t="shared" si="11"/>
        <v>0.98194156415198375</v>
      </c>
      <c r="N70" s="87">
        <f t="shared" si="12"/>
        <v>2.572793036131268E-3</v>
      </c>
      <c r="O70" s="91">
        <f t="shared" si="13"/>
        <v>-376883.33000002429</v>
      </c>
      <c r="P70" s="92">
        <f t="shared" si="14"/>
        <v>-1.8058435848016304E-2</v>
      </c>
      <c r="Q70" s="81"/>
    </row>
    <row r="71" spans="2:17" s="82" customFormat="1" ht="12.75" x14ac:dyDescent="0.2">
      <c r="B71" s="73"/>
      <c r="C71" s="169">
        <v>42902</v>
      </c>
      <c r="D71" s="83" t="s">
        <v>45</v>
      </c>
      <c r="E71" s="84">
        <f>IFERROR(INDEX('2025'!$C$114:$AC$210,MATCH($C71,'2025'!$C$114:$C$210,0),19),0)</f>
        <v>25946.540000000005</v>
      </c>
      <c r="F71" s="85">
        <f>IFERROR(INDEX('2025'!$C$8:$AC$105,MATCH($C71,'2025'!$C$8:$C$105,0),19),0)</f>
        <v>20706.839999999997</v>
      </c>
      <c r="G71" s="86">
        <f t="shared" si="7"/>
        <v>0.79805785280041164</v>
      </c>
      <c r="H71" s="87">
        <f t="shared" si="8"/>
        <v>2.5995982624852481E-6</v>
      </c>
      <c r="I71" s="88">
        <f t="shared" si="9"/>
        <v>-5239.700000000008</v>
      </c>
      <c r="J71" s="89">
        <f t="shared" si="10"/>
        <v>-0.20194214719958836</v>
      </c>
      <c r="K71" s="90">
        <f>VLOOKUP($C71,'2025'!$C$114:$U$210,VLOOKUP($L$4,Master!$D$9:$G$20,4,FALSE),FALSE)</f>
        <v>25946.540000000005</v>
      </c>
      <c r="L71" s="91">
        <f>VLOOKUP($C71,'2025'!$C$8:$U$104,VLOOKUP($L$4,Master!$D$9:$G$20,4,FALSE),FALSE)</f>
        <v>20706.839999999997</v>
      </c>
      <c r="M71" s="91">
        <f t="shared" si="11"/>
        <v>0.79805785280041164</v>
      </c>
      <c r="N71" s="87">
        <f t="shared" si="12"/>
        <v>2.5995982624852481E-6</v>
      </c>
      <c r="O71" s="91">
        <f t="shared" si="13"/>
        <v>-5239.700000000008</v>
      </c>
      <c r="P71" s="92">
        <f t="shared" si="14"/>
        <v>-0.20194214719958836</v>
      </c>
      <c r="Q71" s="81"/>
    </row>
    <row r="72" spans="2:17" s="82" customFormat="1" ht="25.5" x14ac:dyDescent="0.2">
      <c r="B72" s="73"/>
      <c r="C72" s="169">
        <v>43001</v>
      </c>
      <c r="D72" s="83" t="s">
        <v>127</v>
      </c>
      <c r="E72" s="84">
        <f>IFERROR(INDEX('2025'!$C$114:$AC$210,MATCH($C72,'2025'!$C$114:$C$210,0),19),0)</f>
        <v>65373.580000000016</v>
      </c>
      <c r="F72" s="85">
        <f>IFERROR(INDEX('2025'!$C$8:$AC$105,MATCH($C72,'2025'!$C$8:$C$105,0),19),0)</f>
        <v>29953.639999999996</v>
      </c>
      <c r="G72" s="86">
        <f t="shared" si="7"/>
        <v>0.45819182611691128</v>
      </c>
      <c r="H72" s="87">
        <f t="shared" si="8"/>
        <v>3.7604690285484718E-6</v>
      </c>
      <c r="I72" s="88">
        <f t="shared" si="9"/>
        <v>-35419.940000000017</v>
      </c>
      <c r="J72" s="89">
        <f t="shared" si="10"/>
        <v>-0.54180817388308866</v>
      </c>
      <c r="K72" s="90">
        <f>VLOOKUP($C72,'2025'!$C$114:$U$210,VLOOKUP($L$4,Master!$D$9:$G$20,4,FALSE),FALSE)</f>
        <v>65373.580000000016</v>
      </c>
      <c r="L72" s="91">
        <f>VLOOKUP($C72,'2025'!$C$8:$U$104,VLOOKUP($L$4,Master!$D$9:$G$20,4,FALSE),FALSE)</f>
        <v>29953.639999999996</v>
      </c>
      <c r="M72" s="91">
        <f t="shared" si="11"/>
        <v>0.45819182611691128</v>
      </c>
      <c r="N72" s="87">
        <f t="shared" si="12"/>
        <v>3.7604690285484718E-6</v>
      </c>
      <c r="O72" s="91">
        <f t="shared" si="13"/>
        <v>-35419.940000000017</v>
      </c>
      <c r="P72" s="92">
        <f t="shared" si="14"/>
        <v>-0.54180817388308866</v>
      </c>
      <c r="Q72" s="81"/>
    </row>
    <row r="73" spans="2:17" s="82" customFormat="1" ht="12.75" x14ac:dyDescent="0.2">
      <c r="B73" s="73"/>
      <c r="C73" s="169">
        <v>43101</v>
      </c>
      <c r="D73" s="83" t="s">
        <v>132</v>
      </c>
      <c r="E73" s="84">
        <f>IFERROR(INDEX('2025'!$C$114:$AC$210,MATCH($C73,'2025'!$C$114:$C$210,0),19),0)</f>
        <v>52129.099999999991</v>
      </c>
      <c r="F73" s="85">
        <f>IFERROR(INDEX('2025'!$C$8:$AC$105,MATCH($C73,'2025'!$C$8:$C$105,0),19),0)</f>
        <v>17725.03</v>
      </c>
      <c r="G73" s="86">
        <f t="shared" si="7"/>
        <v>0.34002179205088906</v>
      </c>
      <c r="H73" s="87">
        <f t="shared" si="8"/>
        <v>2.22525296909132E-6</v>
      </c>
      <c r="I73" s="88">
        <f t="shared" si="9"/>
        <v>-34404.069999999992</v>
      </c>
      <c r="J73" s="89">
        <f t="shared" si="10"/>
        <v>-0.65997820794911088</v>
      </c>
      <c r="K73" s="90">
        <f>VLOOKUP($C73,'2025'!$C$114:$U$210,VLOOKUP($L$4,Master!$D$9:$G$20,4,FALSE),FALSE)</f>
        <v>52129.099999999991</v>
      </c>
      <c r="L73" s="91">
        <f>VLOOKUP($C73,'2025'!$C$8:$U$104,VLOOKUP($L$4,Master!$D$9:$G$20,4,FALSE),FALSE)</f>
        <v>17725.03</v>
      </c>
      <c r="M73" s="91">
        <f t="shared" si="11"/>
        <v>0.34002179205088906</v>
      </c>
      <c r="N73" s="87">
        <f t="shared" si="12"/>
        <v>2.22525296909132E-6</v>
      </c>
      <c r="O73" s="91">
        <f t="shared" si="13"/>
        <v>-34404.069999999992</v>
      </c>
      <c r="P73" s="92">
        <f t="shared" si="14"/>
        <v>-0.65997820794911088</v>
      </c>
      <c r="Q73" s="81"/>
    </row>
    <row r="74" spans="2:17" s="82" customFormat="1" ht="12.75" x14ac:dyDescent="0.2">
      <c r="B74" s="73"/>
      <c r="C74" s="169">
        <v>43201</v>
      </c>
      <c r="D74" s="83" t="s">
        <v>128</v>
      </c>
      <c r="E74" s="84">
        <f>IFERROR(INDEX('2025'!$C$114:$AC$210,MATCH($C74,'2025'!$C$114:$C$210,0),19),0)</f>
        <v>95434.260000000009</v>
      </c>
      <c r="F74" s="85">
        <f>IFERROR(INDEX('2025'!$C$8:$AC$105,MATCH($C74,'2025'!$C$8:$C$105,0),19),0)</f>
        <v>25455.67</v>
      </c>
      <c r="G74" s="86">
        <f t="shared" ref="G74:G93" si="15">IFERROR(F74/E74,0)</f>
        <v>0.26673513264523657</v>
      </c>
      <c r="H74" s="87">
        <f t="shared" ref="H74:H93" si="16">F74/$D$4</f>
        <v>3.1957805006653774E-6</v>
      </c>
      <c r="I74" s="88">
        <f t="shared" ref="I74:I93" si="17">F74-E74</f>
        <v>-69978.590000000011</v>
      </c>
      <c r="J74" s="89">
        <f t="shared" ref="J74:J93" si="18">IFERROR(I74/E74,0)</f>
        <v>-0.73326486735476337</v>
      </c>
      <c r="K74" s="90">
        <f>VLOOKUP($C74,'2025'!$C$114:$U$210,VLOOKUP($L$4,Master!$D$9:$G$20,4,FALSE),FALSE)</f>
        <v>95434.260000000009</v>
      </c>
      <c r="L74" s="91">
        <f>VLOOKUP($C74,'2025'!$C$8:$U$104,VLOOKUP($L$4,Master!$D$9:$G$20,4,FALSE),FALSE)</f>
        <v>25455.67</v>
      </c>
      <c r="M74" s="91">
        <f t="shared" ref="M74:M93" si="19">IFERROR(L74/K74,0)</f>
        <v>0.26673513264523657</v>
      </c>
      <c r="N74" s="87">
        <f t="shared" ref="N74:N93" si="20">L74/$D$4</f>
        <v>3.1957805006653774E-6</v>
      </c>
      <c r="O74" s="91">
        <f t="shared" ref="O74:O93" si="21">L74-K74</f>
        <v>-69978.590000000011</v>
      </c>
      <c r="P74" s="92">
        <f t="shared" ref="P74:P93" si="22">IFERROR(O74/K74,0)</f>
        <v>-0.73326486735476337</v>
      </c>
      <c r="Q74" s="81"/>
    </row>
    <row r="75" spans="2:17" s="82" customFormat="1" ht="12.75" x14ac:dyDescent="0.2">
      <c r="B75" s="73"/>
      <c r="C75" s="169">
        <v>43202</v>
      </c>
      <c r="D75" s="83" t="s">
        <v>62</v>
      </c>
      <c r="E75" s="84">
        <f>IFERROR(INDEX('2025'!$C$114:$AC$210,MATCH($C75,'2025'!$C$114:$C$210,0),19),0)</f>
        <v>14372.560000000001</v>
      </c>
      <c r="F75" s="85">
        <f>IFERROR(INDEX('2025'!$C$8:$AC$105,MATCH($C75,'2025'!$C$8:$C$105,0),19),0)</f>
        <v>10014.16</v>
      </c>
      <c r="G75" s="86">
        <f t="shared" si="15"/>
        <v>0.69675548406129451</v>
      </c>
      <c r="H75" s="87">
        <f t="shared" si="16"/>
        <v>1.257207422100585E-6</v>
      </c>
      <c r="I75" s="88">
        <f t="shared" si="17"/>
        <v>-4358.4000000000015</v>
      </c>
      <c r="J75" s="89">
        <f t="shared" si="18"/>
        <v>-0.30324451593870549</v>
      </c>
      <c r="K75" s="90">
        <f>VLOOKUP($C75,'2025'!$C$114:$U$210,VLOOKUP($L$4,Master!$D$9:$G$20,4,FALSE),FALSE)</f>
        <v>14372.560000000001</v>
      </c>
      <c r="L75" s="91">
        <f>VLOOKUP($C75,'2025'!$C$8:$U$104,VLOOKUP($L$4,Master!$D$9:$G$20,4,FALSE),FALSE)</f>
        <v>10014.16</v>
      </c>
      <c r="M75" s="91">
        <f t="shared" si="19"/>
        <v>0.69675548406129451</v>
      </c>
      <c r="N75" s="87">
        <f t="shared" si="20"/>
        <v>1.257207422100585E-6</v>
      </c>
      <c r="O75" s="91">
        <f t="shared" si="21"/>
        <v>-4358.4000000000015</v>
      </c>
      <c r="P75" s="92">
        <f t="shared" si="22"/>
        <v>-0.30324451593870549</v>
      </c>
      <c r="Q75" s="81"/>
    </row>
    <row r="76" spans="2:17" s="82" customFormat="1" ht="12.75" x14ac:dyDescent="0.2">
      <c r="B76" s="73"/>
      <c r="C76" s="169">
        <v>43301</v>
      </c>
      <c r="D76" s="83" t="s">
        <v>129</v>
      </c>
      <c r="E76" s="84">
        <f>IFERROR(INDEX('2025'!$C$114:$AC$210,MATCH($C76,'2025'!$C$114:$C$210,0),19),0)</f>
        <v>207264.50999999983</v>
      </c>
      <c r="F76" s="85">
        <f>IFERROR(INDEX('2025'!$C$8:$AC$105,MATCH($C76,'2025'!$C$8:$C$105,0),19),0)</f>
        <v>74834.719999999987</v>
      </c>
      <c r="G76" s="86">
        <f t="shared" si="15"/>
        <v>0.36105901584405381</v>
      </c>
      <c r="H76" s="87">
        <f t="shared" si="16"/>
        <v>9.3949732593466723E-6</v>
      </c>
      <c r="I76" s="88">
        <f t="shared" si="17"/>
        <v>-132429.78999999986</v>
      </c>
      <c r="J76" s="89">
        <f t="shared" si="18"/>
        <v>-0.63894098415594625</v>
      </c>
      <c r="K76" s="90">
        <f>VLOOKUP($C76,'2025'!$C$114:$U$210,VLOOKUP($L$4,Master!$D$9:$G$20,4,FALSE),FALSE)</f>
        <v>207264.50999999983</v>
      </c>
      <c r="L76" s="91">
        <f>VLOOKUP($C76,'2025'!$C$8:$U$104,VLOOKUP($L$4,Master!$D$9:$G$20,4,FALSE),FALSE)</f>
        <v>74834.719999999987</v>
      </c>
      <c r="M76" s="91">
        <f t="shared" si="19"/>
        <v>0.36105901584405381</v>
      </c>
      <c r="N76" s="87">
        <f t="shared" si="20"/>
        <v>9.3949732593466723E-6</v>
      </c>
      <c r="O76" s="91">
        <f t="shared" si="21"/>
        <v>-132429.78999999986</v>
      </c>
      <c r="P76" s="92">
        <f t="shared" si="22"/>
        <v>-0.63894098415594625</v>
      </c>
      <c r="Q76" s="81"/>
    </row>
    <row r="77" spans="2:17" s="82" customFormat="1" ht="12.75" x14ac:dyDescent="0.2">
      <c r="B77" s="73"/>
      <c r="C77" s="169">
        <v>43302</v>
      </c>
      <c r="D77" s="83" t="s">
        <v>69</v>
      </c>
      <c r="E77" s="84">
        <f>IFERROR(INDEX('2025'!$C$114:$AC$210,MATCH($C77,'2025'!$C$114:$C$210,0),19),0)</f>
        <v>154771.62999999995</v>
      </c>
      <c r="F77" s="85">
        <f>IFERROR(INDEX('2025'!$C$8:$AC$105,MATCH($C77,'2025'!$C$8:$C$105,0),19),0)</f>
        <v>74416</v>
      </c>
      <c r="G77" s="86">
        <f t="shared" si="15"/>
        <v>0.48081163195089455</v>
      </c>
      <c r="H77" s="87">
        <f t="shared" si="16"/>
        <v>9.3424059055414661E-6</v>
      </c>
      <c r="I77" s="88">
        <f t="shared" si="17"/>
        <v>-80355.629999999946</v>
      </c>
      <c r="J77" s="89">
        <f t="shared" si="18"/>
        <v>-0.51918836804910551</v>
      </c>
      <c r="K77" s="90">
        <f>VLOOKUP($C77,'2025'!$C$114:$U$210,VLOOKUP($L$4,Master!$D$9:$G$20,4,FALSE),FALSE)</f>
        <v>154771.62999999995</v>
      </c>
      <c r="L77" s="91">
        <f>VLOOKUP($C77,'2025'!$C$8:$U$104,VLOOKUP($L$4,Master!$D$9:$G$20,4,FALSE),FALSE)</f>
        <v>74416</v>
      </c>
      <c r="M77" s="91">
        <f t="shared" si="19"/>
        <v>0.48081163195089455</v>
      </c>
      <c r="N77" s="87">
        <f t="shared" si="20"/>
        <v>9.3424059055414661E-6</v>
      </c>
      <c r="O77" s="91">
        <f t="shared" si="21"/>
        <v>-80355.629999999946</v>
      </c>
      <c r="P77" s="92">
        <f t="shared" si="22"/>
        <v>-0.51918836804910551</v>
      </c>
      <c r="Q77" s="81"/>
    </row>
    <row r="78" spans="2:17" s="82" customFormat="1" ht="12.75" x14ac:dyDescent="0.2">
      <c r="B78" s="73"/>
      <c r="C78" s="169">
        <v>43303</v>
      </c>
      <c r="D78" s="83" t="s">
        <v>71</v>
      </c>
      <c r="E78" s="84">
        <f>IFERROR(INDEX('2025'!$C$114:$AC$210,MATCH($C78,'2025'!$C$114:$C$210,0),19),0)</f>
        <v>159950.98000000007</v>
      </c>
      <c r="F78" s="85">
        <f>IFERROR(INDEX('2025'!$C$8:$AC$105,MATCH($C78,'2025'!$C$8:$C$105,0),19),0)</f>
        <v>106730.29000000001</v>
      </c>
      <c r="G78" s="86">
        <f t="shared" si="15"/>
        <v>0.66726874696235039</v>
      </c>
      <c r="H78" s="87">
        <f t="shared" si="16"/>
        <v>1.3399237954151707E-5</v>
      </c>
      <c r="I78" s="88">
        <f t="shared" si="17"/>
        <v>-53220.690000000061</v>
      </c>
      <c r="J78" s="89">
        <f t="shared" si="18"/>
        <v>-0.33273125303764967</v>
      </c>
      <c r="K78" s="90">
        <f>VLOOKUP($C78,'2025'!$C$114:$U$210,VLOOKUP($L$4,Master!$D$9:$G$20,4,FALSE),FALSE)</f>
        <v>159950.98000000007</v>
      </c>
      <c r="L78" s="91">
        <f>VLOOKUP($C78,'2025'!$C$8:$U$104,VLOOKUP($L$4,Master!$D$9:$G$20,4,FALSE),FALSE)</f>
        <v>106730.29000000001</v>
      </c>
      <c r="M78" s="91">
        <f t="shared" si="19"/>
        <v>0.66726874696235039</v>
      </c>
      <c r="N78" s="87">
        <f t="shared" si="20"/>
        <v>1.3399237954151707E-5</v>
      </c>
      <c r="O78" s="91">
        <f t="shared" si="21"/>
        <v>-53220.690000000061</v>
      </c>
      <c r="P78" s="92">
        <f t="shared" si="22"/>
        <v>-0.33273125303764967</v>
      </c>
      <c r="Q78" s="81"/>
    </row>
    <row r="79" spans="2:17" s="82" customFormat="1" ht="12.75" x14ac:dyDescent="0.2">
      <c r="B79" s="73"/>
      <c r="C79" s="169">
        <v>43401</v>
      </c>
      <c r="D79" s="83" t="s">
        <v>133</v>
      </c>
      <c r="E79" s="84">
        <f>IFERROR(INDEX('2025'!$C$114:$AC$210,MATCH($C79,'2025'!$C$114:$C$210,0),19),0)</f>
        <v>210287.73999999993</v>
      </c>
      <c r="F79" s="85">
        <f>IFERROR(INDEX('2025'!$C$8:$AC$105,MATCH($C79,'2025'!$C$8:$C$105,0),19),0)</f>
        <v>131671.96</v>
      </c>
      <c r="G79" s="86">
        <f t="shared" si="15"/>
        <v>0.62615138666666936</v>
      </c>
      <c r="H79" s="87">
        <f t="shared" si="16"/>
        <v>1.6530489366510157E-5</v>
      </c>
      <c r="I79" s="88">
        <f t="shared" si="17"/>
        <v>-78615.779999999941</v>
      </c>
      <c r="J79" s="89">
        <f t="shared" si="18"/>
        <v>-0.37384861333333064</v>
      </c>
      <c r="K79" s="90">
        <f>VLOOKUP($C79,'2025'!$C$114:$U$210,VLOOKUP($L$4,Master!$D$9:$G$20,4,FALSE),FALSE)</f>
        <v>210287.73999999993</v>
      </c>
      <c r="L79" s="91">
        <f>VLOOKUP($C79,'2025'!$C$8:$U$104,VLOOKUP($L$4,Master!$D$9:$G$20,4,FALSE),FALSE)</f>
        <v>131671.96</v>
      </c>
      <c r="M79" s="91">
        <f t="shared" si="19"/>
        <v>0.62615138666666936</v>
      </c>
      <c r="N79" s="87">
        <f t="shared" si="20"/>
        <v>1.6530489366510157E-5</v>
      </c>
      <c r="O79" s="91">
        <f t="shared" si="21"/>
        <v>-78615.779999999941</v>
      </c>
      <c r="P79" s="92">
        <f t="shared" si="22"/>
        <v>-0.37384861333333064</v>
      </c>
      <c r="Q79" s="81"/>
    </row>
    <row r="80" spans="2:17" s="82" customFormat="1" ht="12.75" x14ac:dyDescent="0.2">
      <c r="B80" s="73"/>
      <c r="C80" s="169">
        <v>43402</v>
      </c>
      <c r="D80" s="83" t="s">
        <v>44</v>
      </c>
      <c r="E80" s="84">
        <f>IFERROR(INDEX('2025'!$C$114:$AC$210,MATCH($C80,'2025'!$C$114:$C$210,0),19),0)</f>
        <v>4197.8500000000004</v>
      </c>
      <c r="F80" s="85">
        <f>IFERROR(INDEX('2025'!$C$8:$AC$105,MATCH($C80,'2025'!$C$8:$C$105,0),19),0)</f>
        <v>1456.37</v>
      </c>
      <c r="G80" s="86">
        <f t="shared" si="15"/>
        <v>0.34693235823099916</v>
      </c>
      <c r="H80" s="87">
        <f t="shared" si="16"/>
        <v>1.8283702011198432E-7</v>
      </c>
      <c r="I80" s="88">
        <f t="shared" si="17"/>
        <v>-2741.4800000000005</v>
      </c>
      <c r="J80" s="89">
        <f t="shared" si="18"/>
        <v>-0.6530676417690009</v>
      </c>
      <c r="K80" s="90">
        <f>VLOOKUP($C80,'2025'!$C$114:$U$210,VLOOKUP($L$4,Master!$D$9:$G$20,4,FALSE),FALSE)</f>
        <v>4197.8500000000004</v>
      </c>
      <c r="L80" s="91">
        <f>VLOOKUP($C80,'2025'!$C$8:$U$104,VLOOKUP($L$4,Master!$D$9:$G$20,4,FALSE),FALSE)</f>
        <v>1456.37</v>
      </c>
      <c r="M80" s="91">
        <f t="shared" si="19"/>
        <v>0.34693235823099916</v>
      </c>
      <c r="N80" s="87">
        <f t="shared" si="20"/>
        <v>1.8283702011198432E-7</v>
      </c>
      <c r="O80" s="91">
        <f t="shared" si="21"/>
        <v>-2741.4800000000005</v>
      </c>
      <c r="P80" s="92">
        <f t="shared" si="22"/>
        <v>-0.6530676417690009</v>
      </c>
      <c r="Q80" s="81"/>
    </row>
    <row r="81" spans="2:17" s="82" customFormat="1" ht="12.75" x14ac:dyDescent="0.2">
      <c r="B81" s="73"/>
      <c r="C81" s="169">
        <v>43501</v>
      </c>
      <c r="D81" s="83" t="s">
        <v>134</v>
      </c>
      <c r="E81" s="84">
        <f>IFERROR(INDEX('2025'!$C$114:$AC$210,MATCH($C81,'2025'!$C$114:$C$210,0),19),0)</f>
        <v>178434.20999999982</v>
      </c>
      <c r="F81" s="85">
        <f>IFERROR(INDEX('2025'!$C$8:$AC$105,MATCH($C81,'2025'!$C$8:$C$105,0),19),0)</f>
        <v>105282.46</v>
      </c>
      <c r="G81" s="86">
        <f t="shared" si="15"/>
        <v>0.59003517318792242</v>
      </c>
      <c r="H81" s="87">
        <f t="shared" si="16"/>
        <v>1.3217473071032215E-5</v>
      </c>
      <c r="I81" s="88">
        <f t="shared" si="17"/>
        <v>-73151.749999999811</v>
      </c>
      <c r="J81" s="89">
        <f t="shared" si="18"/>
        <v>-0.40996482681207763</v>
      </c>
      <c r="K81" s="90">
        <f>VLOOKUP($C81,'2025'!$C$114:$U$210,VLOOKUP($L$4,Master!$D$9:$G$20,4,FALSE),FALSE)</f>
        <v>178434.20999999982</v>
      </c>
      <c r="L81" s="91">
        <f>VLOOKUP($C81,'2025'!$C$8:$U$104,VLOOKUP($L$4,Master!$D$9:$G$20,4,FALSE),FALSE)</f>
        <v>105282.46</v>
      </c>
      <c r="M81" s="91">
        <f t="shared" si="19"/>
        <v>0.59003517318792242</v>
      </c>
      <c r="N81" s="87">
        <f t="shared" si="20"/>
        <v>1.3217473071032215E-5</v>
      </c>
      <c r="O81" s="91">
        <f t="shared" si="21"/>
        <v>-73151.749999999811</v>
      </c>
      <c r="P81" s="92">
        <f t="shared" si="22"/>
        <v>-0.40996482681207763</v>
      </c>
      <c r="Q81" s="81"/>
    </row>
    <row r="82" spans="2:17" s="82" customFormat="1" ht="12.75" x14ac:dyDescent="0.2">
      <c r="B82" s="73"/>
      <c r="C82" s="169">
        <v>43502</v>
      </c>
      <c r="D82" s="83" t="s">
        <v>56</v>
      </c>
      <c r="E82" s="84">
        <f>IFERROR(INDEX('2025'!$C$114:$AC$210,MATCH($C82,'2025'!$C$114:$C$210,0),19),0)</f>
        <v>165281.53</v>
      </c>
      <c r="F82" s="85">
        <f>IFERROR(INDEX('2025'!$C$8:$AC$105,MATCH($C82,'2025'!$C$8:$C$105,0),19),0)</f>
        <v>32868.57</v>
      </c>
      <c r="G82" s="86">
        <f t="shared" si="15"/>
        <v>0.19886414410612002</v>
      </c>
      <c r="H82" s="87">
        <f t="shared" si="16"/>
        <v>4.1264180078840989E-6</v>
      </c>
      <c r="I82" s="88">
        <f t="shared" si="17"/>
        <v>-132412.96</v>
      </c>
      <c r="J82" s="89">
        <f t="shared" si="18"/>
        <v>-0.80113585589387992</v>
      </c>
      <c r="K82" s="90">
        <f>VLOOKUP($C82,'2025'!$C$114:$U$210,VLOOKUP($L$4,Master!$D$9:$G$20,4,FALSE),FALSE)</f>
        <v>165281.53</v>
      </c>
      <c r="L82" s="91">
        <f>VLOOKUP($C82,'2025'!$C$8:$U$104,VLOOKUP($L$4,Master!$D$9:$G$20,4,FALSE),FALSE)</f>
        <v>32868.57</v>
      </c>
      <c r="M82" s="91">
        <f t="shared" si="19"/>
        <v>0.19886414410612002</v>
      </c>
      <c r="N82" s="87">
        <f t="shared" si="20"/>
        <v>4.1264180078840989E-6</v>
      </c>
      <c r="O82" s="91">
        <f t="shared" si="21"/>
        <v>-132412.96</v>
      </c>
      <c r="P82" s="92">
        <f t="shared" si="22"/>
        <v>-0.80113585589387992</v>
      </c>
      <c r="Q82" s="81"/>
    </row>
    <row r="83" spans="2:17" s="82" customFormat="1" ht="12.75" x14ac:dyDescent="0.2">
      <c r="B83" s="73"/>
      <c r="C83" s="169">
        <v>43601</v>
      </c>
      <c r="D83" s="83" t="s">
        <v>135</v>
      </c>
      <c r="E83" s="84">
        <f>IFERROR(INDEX('2025'!$C$114:$AC$210,MATCH($C83,'2025'!$C$114:$C$210,0),19),0)</f>
        <v>84987.920000000027</v>
      </c>
      <c r="F83" s="85">
        <f>IFERROR(INDEX('2025'!$C$8:$AC$105,MATCH($C83,'2025'!$C$8:$C$105,0),19),0)</f>
        <v>31743.679999999997</v>
      </c>
      <c r="G83" s="86">
        <f t="shared" si="15"/>
        <v>0.37350814092167434</v>
      </c>
      <c r="H83" s="87">
        <f t="shared" si="16"/>
        <v>3.9851959725814142E-6</v>
      </c>
      <c r="I83" s="88">
        <f t="shared" si="17"/>
        <v>-53244.240000000034</v>
      </c>
      <c r="J83" s="89">
        <f t="shared" si="18"/>
        <v>-0.62649185907832572</v>
      </c>
      <c r="K83" s="90">
        <f>VLOOKUP($C83,'2025'!$C$114:$U$210,VLOOKUP($L$4,Master!$D$9:$G$20,4,FALSE),FALSE)</f>
        <v>84987.920000000027</v>
      </c>
      <c r="L83" s="91">
        <f>VLOOKUP($C83,'2025'!$C$8:$U$104,VLOOKUP($L$4,Master!$D$9:$G$20,4,FALSE),FALSE)</f>
        <v>31743.679999999997</v>
      </c>
      <c r="M83" s="91">
        <f t="shared" si="19"/>
        <v>0.37350814092167434</v>
      </c>
      <c r="N83" s="87">
        <f t="shared" si="20"/>
        <v>3.9851959725814142E-6</v>
      </c>
      <c r="O83" s="91">
        <f t="shared" si="21"/>
        <v>-53244.240000000034</v>
      </c>
      <c r="P83" s="92">
        <f t="shared" si="22"/>
        <v>-0.62649185907832572</v>
      </c>
      <c r="Q83" s="81"/>
    </row>
    <row r="84" spans="2:17" s="82" customFormat="1" ht="12.75" x14ac:dyDescent="0.2">
      <c r="B84" s="73"/>
      <c r="C84" s="169">
        <v>50201</v>
      </c>
      <c r="D84" s="83" t="s">
        <v>76</v>
      </c>
      <c r="E84" s="84">
        <f>IFERROR(INDEX('2025'!$C$114:$AC$210,MATCH($C84,'2025'!$C$114:$C$210,0),19),0)</f>
        <v>56797.189999999981</v>
      </c>
      <c r="F84" s="85">
        <f>IFERROR(INDEX('2025'!$C$8:$AC$105,MATCH($C84,'2025'!$C$8:$C$105,0),19),0)</f>
        <v>46043.1</v>
      </c>
      <c r="G84" s="86">
        <f t="shared" si="15"/>
        <v>0.81065806248513372</v>
      </c>
      <c r="H84" s="87">
        <f t="shared" si="16"/>
        <v>5.780387676701735E-6</v>
      </c>
      <c r="I84" s="88">
        <f t="shared" si="17"/>
        <v>-10754.089999999982</v>
      </c>
      <c r="J84" s="89">
        <f t="shared" si="18"/>
        <v>-0.18934193751486625</v>
      </c>
      <c r="K84" s="90">
        <f>VLOOKUP($C84,'2025'!$C$114:$U$210,VLOOKUP($L$4,Master!$D$9:$G$20,4,FALSE),FALSE)</f>
        <v>56797.189999999981</v>
      </c>
      <c r="L84" s="91">
        <f>VLOOKUP($C84,'2025'!$C$8:$U$104,VLOOKUP($L$4,Master!$D$9:$G$20,4,FALSE),FALSE)</f>
        <v>46043.1</v>
      </c>
      <c r="M84" s="91">
        <f t="shared" si="19"/>
        <v>0.81065806248513372</v>
      </c>
      <c r="N84" s="87">
        <f t="shared" si="20"/>
        <v>5.780387676701735E-6</v>
      </c>
      <c r="O84" s="91">
        <f t="shared" si="21"/>
        <v>-10754.089999999982</v>
      </c>
      <c r="P84" s="92">
        <f t="shared" si="22"/>
        <v>-0.18934193751486625</v>
      </c>
      <c r="Q84" s="81"/>
    </row>
    <row r="85" spans="2:17" s="82" customFormat="1" ht="12.75" x14ac:dyDescent="0.2">
      <c r="B85" s="73"/>
      <c r="C85" s="169">
        <v>50301</v>
      </c>
      <c r="D85" s="83" t="s">
        <v>77</v>
      </c>
      <c r="E85" s="84">
        <f>IFERROR(INDEX('2025'!$C$114:$AC$210,MATCH($C85,'2025'!$C$114:$C$210,0),19),0)</f>
        <v>171197.90999999997</v>
      </c>
      <c r="F85" s="85">
        <f>IFERROR(INDEX('2025'!$C$8:$AC$105,MATCH($C85,'2025'!$C$8:$C$105,0),19),0)</f>
        <v>145032.75999999998</v>
      </c>
      <c r="G85" s="86">
        <f t="shared" si="15"/>
        <v>0.84716431409705883</v>
      </c>
      <c r="H85" s="87">
        <f t="shared" si="16"/>
        <v>1.8207843924975516E-5</v>
      </c>
      <c r="I85" s="88">
        <f t="shared" si="17"/>
        <v>-26165.149999999994</v>
      </c>
      <c r="J85" s="89">
        <f t="shared" si="18"/>
        <v>-0.15283568590294122</v>
      </c>
      <c r="K85" s="90">
        <f>VLOOKUP($C85,'2025'!$C$114:$U$210,VLOOKUP($L$4,Master!$D$9:$G$20,4,FALSE),FALSE)</f>
        <v>171197.90999999997</v>
      </c>
      <c r="L85" s="91">
        <f>VLOOKUP($C85,'2025'!$C$8:$U$104,VLOOKUP($L$4,Master!$D$9:$G$20,4,FALSE),FALSE)</f>
        <v>145032.75999999998</v>
      </c>
      <c r="M85" s="91">
        <f t="shared" si="19"/>
        <v>0.84716431409705883</v>
      </c>
      <c r="N85" s="87">
        <f t="shared" si="20"/>
        <v>1.8207843924975516E-5</v>
      </c>
      <c r="O85" s="91">
        <f t="shared" si="21"/>
        <v>-26165.149999999994</v>
      </c>
      <c r="P85" s="92">
        <f t="shared" si="22"/>
        <v>-0.15283568590294122</v>
      </c>
      <c r="Q85" s="81"/>
    </row>
    <row r="86" spans="2:17" s="82" customFormat="1" ht="12.75" x14ac:dyDescent="0.2">
      <c r="B86" s="73"/>
      <c r="C86" s="169">
        <v>50401</v>
      </c>
      <c r="D86" s="83" t="s">
        <v>78</v>
      </c>
      <c r="E86" s="84">
        <f>IFERROR(INDEX('2025'!$C$114:$AC$210,MATCH($C86,'2025'!$C$114:$C$210,0),19),0)</f>
        <v>168186.75</v>
      </c>
      <c r="F86" s="85">
        <f>IFERROR(INDEX('2025'!$C$8:$AC$105,MATCH($C86,'2025'!$C$8:$C$105,0),19),0)</f>
        <v>41500.71</v>
      </c>
      <c r="G86" s="86">
        <f t="shared" si="15"/>
        <v>0.24675374249160531</v>
      </c>
      <c r="H86" s="87">
        <f t="shared" si="16"/>
        <v>5.2101225299419991E-6</v>
      </c>
      <c r="I86" s="88">
        <f t="shared" si="17"/>
        <v>-126686.04000000001</v>
      </c>
      <c r="J86" s="89">
        <f t="shared" si="18"/>
        <v>-0.75324625750839469</v>
      </c>
      <c r="K86" s="90">
        <f>VLOOKUP($C86,'2025'!$C$114:$U$210,VLOOKUP($L$4,Master!$D$9:$G$20,4,FALSE),FALSE)</f>
        <v>168186.75</v>
      </c>
      <c r="L86" s="91">
        <f>VLOOKUP($C86,'2025'!$C$8:$U$104,VLOOKUP($L$4,Master!$D$9:$G$20,4,FALSE),FALSE)</f>
        <v>41500.71</v>
      </c>
      <c r="M86" s="91">
        <f t="shared" si="19"/>
        <v>0.24675374249160531</v>
      </c>
      <c r="N86" s="87">
        <f t="shared" si="20"/>
        <v>5.2101225299419991E-6</v>
      </c>
      <c r="O86" s="91">
        <f t="shared" si="21"/>
        <v>-126686.04000000001</v>
      </c>
      <c r="P86" s="92">
        <f t="shared" si="22"/>
        <v>-0.75324625750839469</v>
      </c>
      <c r="Q86" s="81"/>
    </row>
    <row r="87" spans="2:17" s="82" customFormat="1" ht="12.75" x14ac:dyDescent="0.2">
      <c r="B87" s="73"/>
      <c r="C87" s="169">
        <v>50801</v>
      </c>
      <c r="D87" s="83" t="s">
        <v>79</v>
      </c>
      <c r="E87" s="84">
        <f>IFERROR(INDEX('2025'!$C$114:$AC$210,MATCH($C87,'2025'!$C$114:$C$210,0),19),0)</f>
        <v>27979.63</v>
      </c>
      <c r="F87" s="85">
        <f>IFERROR(INDEX('2025'!$C$8:$AC$105,MATCH($C87,'2025'!$C$8:$C$105,0),19),0)</f>
        <v>27979.63</v>
      </c>
      <c r="G87" s="86">
        <f t="shared" si="15"/>
        <v>1</v>
      </c>
      <c r="H87" s="87">
        <f t="shared" si="16"/>
        <v>3.5126459437065309E-6</v>
      </c>
      <c r="I87" s="88">
        <f t="shared" si="17"/>
        <v>0</v>
      </c>
      <c r="J87" s="89">
        <f t="shared" si="18"/>
        <v>0</v>
      </c>
      <c r="K87" s="90">
        <f>VLOOKUP($C87,'2025'!$C$114:$U$210,VLOOKUP($L$4,Master!$D$9:$G$20,4,FALSE),FALSE)</f>
        <v>27979.63</v>
      </c>
      <c r="L87" s="91">
        <f>VLOOKUP($C87,'2025'!$C$8:$U$104,VLOOKUP($L$4,Master!$D$9:$G$20,4,FALSE),FALSE)</f>
        <v>27979.63</v>
      </c>
      <c r="M87" s="91">
        <f t="shared" si="19"/>
        <v>1</v>
      </c>
      <c r="N87" s="87">
        <f t="shared" si="20"/>
        <v>3.5126459437065309E-6</v>
      </c>
      <c r="O87" s="91">
        <f t="shared" si="21"/>
        <v>0</v>
      </c>
      <c r="P87" s="92">
        <f t="shared" si="22"/>
        <v>0</v>
      </c>
      <c r="Q87" s="81"/>
    </row>
    <row r="88" spans="2:17" s="82" customFormat="1" ht="12.75" x14ac:dyDescent="0.2">
      <c r="B88" s="73"/>
      <c r="C88" s="169">
        <v>50901</v>
      </c>
      <c r="D88" s="83" t="s">
        <v>80</v>
      </c>
      <c r="E88" s="84">
        <f>IFERROR(INDEX('2025'!$C$114:$AC$210,MATCH($C88,'2025'!$C$114:$C$210,0),19),0)</f>
        <v>1052727.4799999995</v>
      </c>
      <c r="F88" s="85">
        <f>IFERROR(INDEX('2025'!$C$8:$AC$105,MATCH($C88,'2025'!$C$8:$C$105,0),19),0)</f>
        <v>695023.25999999989</v>
      </c>
      <c r="G88" s="86">
        <f t="shared" si="15"/>
        <v>0.66021194773029024</v>
      </c>
      <c r="H88" s="87">
        <f t="shared" si="16"/>
        <v>8.7255286614608163E-5</v>
      </c>
      <c r="I88" s="88">
        <f t="shared" si="17"/>
        <v>-357704.21999999962</v>
      </c>
      <c r="J88" s="89">
        <f t="shared" si="18"/>
        <v>-0.33978805226970971</v>
      </c>
      <c r="K88" s="90">
        <f>VLOOKUP($C88,'2025'!$C$114:$U$210,VLOOKUP($L$4,Master!$D$9:$G$20,4,FALSE),FALSE)</f>
        <v>1052727.4799999995</v>
      </c>
      <c r="L88" s="91">
        <f>VLOOKUP($C88,'2025'!$C$8:$U$104,VLOOKUP($L$4,Master!$D$9:$G$20,4,FALSE),FALSE)</f>
        <v>695023.25999999989</v>
      </c>
      <c r="M88" s="91">
        <f t="shared" si="19"/>
        <v>0.66021194773029024</v>
      </c>
      <c r="N88" s="87">
        <f t="shared" si="20"/>
        <v>8.7255286614608163E-5</v>
      </c>
      <c r="O88" s="91">
        <f t="shared" si="21"/>
        <v>-357704.21999999962</v>
      </c>
      <c r="P88" s="92">
        <f t="shared" si="22"/>
        <v>-0.33978805226970971</v>
      </c>
      <c r="Q88" s="81"/>
    </row>
    <row r="89" spans="2:17" s="82" customFormat="1" ht="25.5" x14ac:dyDescent="0.2">
      <c r="B89" s="73"/>
      <c r="C89" s="169">
        <v>51001</v>
      </c>
      <c r="D89" s="83" t="s">
        <v>81</v>
      </c>
      <c r="E89" s="84">
        <f>IFERROR(INDEX('2025'!$C$114:$AC$210,MATCH($C89,'2025'!$C$114:$C$210,0),19),0)</f>
        <v>55355.869999999981</v>
      </c>
      <c r="F89" s="85">
        <f>IFERROR(INDEX('2025'!$C$8:$AC$105,MATCH($C89,'2025'!$C$8:$C$105,0),19),0)</f>
        <v>79158.880000000005</v>
      </c>
      <c r="G89" s="86">
        <f t="shared" si="15"/>
        <v>1.4299997452844664</v>
      </c>
      <c r="H89" s="87">
        <f t="shared" si="16"/>
        <v>9.9378411630301055E-6</v>
      </c>
      <c r="I89" s="88">
        <f t="shared" si="17"/>
        <v>23803.010000000024</v>
      </c>
      <c r="J89" s="89">
        <f t="shared" si="18"/>
        <v>0.42999974528446633</v>
      </c>
      <c r="K89" s="90">
        <f>VLOOKUP($C89,'2025'!$C$114:$U$210,VLOOKUP($L$4,Master!$D$9:$G$20,4,FALSE),FALSE)</f>
        <v>55355.869999999981</v>
      </c>
      <c r="L89" s="91">
        <f>VLOOKUP($C89,'2025'!$C$8:$U$104,VLOOKUP($L$4,Master!$D$9:$G$20,4,FALSE),FALSE)</f>
        <v>79158.880000000005</v>
      </c>
      <c r="M89" s="91">
        <f t="shared" si="19"/>
        <v>1.4299997452844664</v>
      </c>
      <c r="N89" s="87">
        <f t="shared" si="20"/>
        <v>9.9378411630301055E-6</v>
      </c>
      <c r="O89" s="91">
        <f t="shared" si="21"/>
        <v>23803.010000000024</v>
      </c>
      <c r="P89" s="92">
        <f t="shared" si="22"/>
        <v>0.42999974528446633</v>
      </c>
      <c r="Q89" s="81"/>
    </row>
    <row r="90" spans="2:17" s="82" customFormat="1" ht="12.75" x14ac:dyDescent="0.2">
      <c r="B90" s="73"/>
      <c r="C90" s="169">
        <v>51101</v>
      </c>
      <c r="D90" s="83" t="s">
        <v>82</v>
      </c>
      <c r="E90" s="84">
        <f>IFERROR(INDEX('2025'!$C$114:$AC$210,MATCH($C90,'2025'!$C$114:$C$210,0),19),0)</f>
        <v>5260.67</v>
      </c>
      <c r="F90" s="85">
        <f>IFERROR(INDEX('2025'!$C$8:$AC$105,MATCH($C90,'2025'!$C$8:$C$105,0),19),0)</f>
        <v>0</v>
      </c>
      <c r="G90" s="86">
        <f t="shared" si="15"/>
        <v>0</v>
      </c>
      <c r="H90" s="87">
        <f t="shared" si="16"/>
        <v>0</v>
      </c>
      <c r="I90" s="88">
        <f t="shared" si="17"/>
        <v>-5260.67</v>
      </c>
      <c r="J90" s="89">
        <f t="shared" si="18"/>
        <v>-1</v>
      </c>
      <c r="K90" s="90">
        <f>VLOOKUP($C90,'2025'!$C$114:$U$210,VLOOKUP($L$4,Master!$D$9:$G$20,4,FALSE),FALSE)</f>
        <v>5260.67</v>
      </c>
      <c r="L90" s="91">
        <f>VLOOKUP($C90,'2025'!$C$8:$U$104,VLOOKUP($L$4,Master!$D$9:$G$20,4,FALSE),FALSE)</f>
        <v>0</v>
      </c>
      <c r="M90" s="91">
        <f t="shared" si="19"/>
        <v>0</v>
      </c>
      <c r="N90" s="87">
        <f t="shared" si="20"/>
        <v>0</v>
      </c>
      <c r="O90" s="91">
        <f t="shared" si="21"/>
        <v>-5260.67</v>
      </c>
      <c r="P90" s="92">
        <f t="shared" si="22"/>
        <v>-1</v>
      </c>
      <c r="Q90" s="81"/>
    </row>
    <row r="91" spans="2:17" s="82" customFormat="1" ht="12.75" x14ac:dyDescent="0.2">
      <c r="B91" s="73"/>
      <c r="C91" s="169">
        <v>51301</v>
      </c>
      <c r="D91" s="83" t="s">
        <v>83</v>
      </c>
      <c r="E91" s="84">
        <f>IFERROR(INDEX('2025'!$C$114:$AC$210,MATCH($C91,'2025'!$C$114:$C$210,0),19),0)</f>
        <v>35057.409999999996</v>
      </c>
      <c r="F91" s="85">
        <f>IFERROR(INDEX('2025'!$C$8:$AC$105,MATCH($C91,'2025'!$C$8:$C$105,0),19),0)</f>
        <v>13923.58</v>
      </c>
      <c r="G91" s="86">
        <f t="shared" si="15"/>
        <v>0.39716510717705616</v>
      </c>
      <c r="H91" s="87">
        <f t="shared" si="16"/>
        <v>1.7480076330127803E-6</v>
      </c>
      <c r="I91" s="88">
        <f t="shared" si="17"/>
        <v>-21133.829999999994</v>
      </c>
      <c r="J91" s="89">
        <f t="shared" si="18"/>
        <v>-0.60283489282294378</v>
      </c>
      <c r="K91" s="90">
        <f>VLOOKUP($C91,'2025'!$C$114:$U$210,VLOOKUP($L$4,Master!$D$9:$G$20,4,FALSE),FALSE)</f>
        <v>35057.409999999996</v>
      </c>
      <c r="L91" s="91">
        <f>VLOOKUP($C91,'2025'!$C$8:$U$104,VLOOKUP($L$4,Master!$D$9:$G$20,4,FALSE),FALSE)</f>
        <v>13923.58</v>
      </c>
      <c r="M91" s="91">
        <f t="shared" si="19"/>
        <v>0.39716510717705616</v>
      </c>
      <c r="N91" s="87">
        <f t="shared" si="20"/>
        <v>1.7480076330127803E-6</v>
      </c>
      <c r="O91" s="91">
        <f t="shared" si="21"/>
        <v>-21133.829999999994</v>
      </c>
      <c r="P91" s="92">
        <f t="shared" si="22"/>
        <v>-0.60283489282294378</v>
      </c>
      <c r="Q91" s="81"/>
    </row>
    <row r="92" spans="2:17" s="82" customFormat="1" ht="12.75" x14ac:dyDescent="0.2">
      <c r="B92" s="73"/>
      <c r="C92" s="170">
        <v>51401</v>
      </c>
      <c r="D92" s="93" t="s">
        <v>84</v>
      </c>
      <c r="E92" s="94">
        <f>IFERROR(INDEX('2025'!$C$114:$AC$210,MATCH($C92,'2025'!$C$114:$C$210,0),19),0)</f>
        <v>7012.5800000000008</v>
      </c>
      <c r="F92" s="95">
        <f>IFERROR(INDEX('2025'!$C$8:$AC$105,MATCH($C92,'2025'!$C$8:$C$105,0),19),0)</f>
        <v>4962.8499999999995</v>
      </c>
      <c r="G92" s="96">
        <f t="shared" si="15"/>
        <v>0.70770672134934631</v>
      </c>
      <c r="H92" s="97">
        <f t="shared" si="16"/>
        <v>6.2305094533858929E-7</v>
      </c>
      <c r="I92" s="98">
        <f t="shared" si="17"/>
        <v>-2049.7300000000014</v>
      </c>
      <c r="J92" s="99">
        <f t="shared" si="18"/>
        <v>-0.29229327865065369</v>
      </c>
      <c r="K92" s="100">
        <f>VLOOKUP($C92,'2025'!$C$114:$U$210,VLOOKUP($L$4,Master!$D$9:$G$20,4,FALSE),FALSE)</f>
        <v>7012.5800000000008</v>
      </c>
      <c r="L92" s="102">
        <f>VLOOKUP($C92,'2025'!$C$8:$U$104,VLOOKUP($L$4,Master!$D$9:$G$20,4,FALSE),FALSE)</f>
        <v>4962.8499999999995</v>
      </c>
      <c r="M92" s="101">
        <f t="shared" si="19"/>
        <v>0.70770672134934631</v>
      </c>
      <c r="N92" s="97">
        <f t="shared" si="20"/>
        <v>6.2305094533858929E-7</v>
      </c>
      <c r="O92" s="102">
        <f t="shared" si="21"/>
        <v>-2049.7300000000014</v>
      </c>
      <c r="P92" s="103">
        <f t="shared" si="22"/>
        <v>-0.29229327865065369</v>
      </c>
      <c r="Q92" s="81"/>
    </row>
    <row r="93" spans="2:17" s="82" customFormat="1" ht="12.75" x14ac:dyDescent="0.2">
      <c r="B93" s="73"/>
      <c r="C93" s="170">
        <v>51601</v>
      </c>
      <c r="D93" s="93" t="s">
        <v>85</v>
      </c>
      <c r="E93" s="94">
        <f>IFERROR(INDEX('2025'!$C$114:$AC$210,MATCH($C93,'2025'!$C$114:$C$210,0),19),0)</f>
        <v>36431.710000000006</v>
      </c>
      <c r="F93" s="95">
        <f>IFERROR(INDEX('2025'!$C$8:$AC$105,MATCH($C93,'2025'!$C$8:$C$105,0),19),0)</f>
        <v>35318.69</v>
      </c>
      <c r="G93" s="96">
        <f t="shared" si="15"/>
        <v>0.96944914197000354</v>
      </c>
      <c r="H93" s="97">
        <f t="shared" si="16"/>
        <v>4.4340133577723656E-6</v>
      </c>
      <c r="I93" s="98">
        <f t="shared" si="17"/>
        <v>-1113.0200000000041</v>
      </c>
      <c r="J93" s="99">
        <f t="shared" si="18"/>
        <v>-3.0550858029996502E-2</v>
      </c>
      <c r="K93" s="100">
        <f>VLOOKUP($C93,'2025'!$C$114:$U$210,VLOOKUP($L$4,Master!$D$9:$G$20,4,FALSE),FALSE)</f>
        <v>36431.710000000006</v>
      </c>
      <c r="L93" s="102">
        <f>VLOOKUP($C93,'2025'!$C$8:$U$104,VLOOKUP($L$4,Master!$D$9:$G$20,4,FALSE),FALSE)</f>
        <v>35318.69</v>
      </c>
      <c r="M93" s="102">
        <f t="shared" si="19"/>
        <v>0.96944914197000354</v>
      </c>
      <c r="N93" s="97">
        <f t="shared" si="20"/>
        <v>4.4340133577723656E-6</v>
      </c>
      <c r="O93" s="102">
        <f t="shared" si="21"/>
        <v>-1113.0200000000041</v>
      </c>
      <c r="P93" s="103">
        <f t="shared" si="22"/>
        <v>-3.0550858029996502E-2</v>
      </c>
      <c r="Q93" s="81"/>
    </row>
    <row r="94" spans="2:17" s="82" customFormat="1" ht="12.75" x14ac:dyDescent="0.2">
      <c r="B94" s="73"/>
      <c r="C94" s="170">
        <v>51801</v>
      </c>
      <c r="D94" s="93" t="s">
        <v>139</v>
      </c>
      <c r="E94" s="94">
        <f>IFERROR(INDEX('2025'!$C$114:$AC$210,MATCH($C94,'2025'!$C$114:$C$210,0),19),0)</f>
        <v>1559333.33</v>
      </c>
      <c r="F94" s="95">
        <f>IFERROR(INDEX('2025'!$C$8:$AC$105,MATCH($C94,'2025'!$C$8:$C$105,0),19),0)</f>
        <v>1509476.36</v>
      </c>
      <c r="G94" s="96">
        <f t="shared" ref="G94:G99" si="23">IFERROR(F94/E94,0)</f>
        <v>0.96802673999150657</v>
      </c>
      <c r="H94" s="97">
        <f t="shared" ref="H94:H99" si="24">F94/$D$4</f>
        <v>1.895041504506993E-4</v>
      </c>
      <c r="I94" s="98">
        <f t="shared" ref="I94:I99" si="25">F94-E94</f>
        <v>-49856.969999999972</v>
      </c>
      <c r="J94" s="99">
        <f t="shared" ref="J94:J99" si="26">IFERROR(I94/E94,0)</f>
        <v>-3.197326000849348E-2</v>
      </c>
      <c r="K94" s="100">
        <f>VLOOKUP($C94,'2025'!$C$114:$U$210,VLOOKUP($L$4,Master!$D$9:$G$20,4,FALSE),FALSE)</f>
        <v>1559333.33</v>
      </c>
      <c r="L94" s="102">
        <f>VLOOKUP($C94,'2025'!$C$8:$U$104,VLOOKUP($L$4,Master!$D$9:$G$20,4,FALSE),FALSE)</f>
        <v>1509476.36</v>
      </c>
      <c r="M94" s="102">
        <f t="shared" ref="M94:M99" si="27">IFERROR(L94/K94,0)</f>
        <v>0.96802673999150657</v>
      </c>
      <c r="N94" s="97">
        <f t="shared" ref="N94:N99" si="28">L94/$D$4</f>
        <v>1.895041504506993E-4</v>
      </c>
      <c r="O94" s="102">
        <f t="shared" ref="O94:O99" si="29">L94-K94</f>
        <v>-49856.969999999972</v>
      </c>
      <c r="P94" s="103">
        <f t="shared" ref="P94:P99" si="30">IFERROR(O94/K94,0)</f>
        <v>-3.197326000849348E-2</v>
      </c>
      <c r="Q94" s="81"/>
    </row>
    <row r="95" spans="2:17" s="82" customFormat="1" ht="25.5" x14ac:dyDescent="0.2">
      <c r="B95" s="73"/>
      <c r="C95" s="170">
        <v>51901</v>
      </c>
      <c r="D95" s="93" t="s">
        <v>140</v>
      </c>
      <c r="E95" s="94">
        <f>IFERROR(INDEX('2025'!$C$114:$AC$210,MATCH($C95,'2025'!$C$114:$C$210,0),19),0)</f>
        <v>31996.669999999995</v>
      </c>
      <c r="F95" s="95">
        <f>IFERROR(INDEX('2025'!$C$8:$AC$105,MATCH($C95,'2025'!$C$8:$C$105,0),19),0)</f>
        <v>21472.03</v>
      </c>
      <c r="G95" s="96">
        <f t="shared" si="23"/>
        <v>0.67107077080208666</v>
      </c>
      <c r="H95" s="97">
        <f t="shared" si="24"/>
        <v>2.6956624902704195E-6</v>
      </c>
      <c r="I95" s="98">
        <f t="shared" si="25"/>
        <v>-10524.639999999996</v>
      </c>
      <c r="J95" s="99">
        <f t="shared" si="26"/>
        <v>-0.32892922919791334</v>
      </c>
      <c r="K95" s="100">
        <f>VLOOKUP($C95,'2025'!$C$114:$U$210,VLOOKUP($L$4,Master!$D$9:$G$20,4,FALSE),FALSE)</f>
        <v>31996.669999999995</v>
      </c>
      <c r="L95" s="102">
        <f>VLOOKUP($C95,'2025'!$C$8:$U$104,VLOOKUP($L$4,Master!$D$9:$G$20,4,FALSE),FALSE)</f>
        <v>21472.03</v>
      </c>
      <c r="M95" s="102">
        <f t="shared" si="27"/>
        <v>0.67107077080208666</v>
      </c>
      <c r="N95" s="97">
        <f t="shared" si="28"/>
        <v>2.6956624902704195E-6</v>
      </c>
      <c r="O95" s="102">
        <f t="shared" si="29"/>
        <v>-10524.639999999996</v>
      </c>
      <c r="P95" s="103">
        <f t="shared" si="30"/>
        <v>-0.32892922919791334</v>
      </c>
      <c r="Q95" s="81"/>
    </row>
    <row r="96" spans="2:17" s="82" customFormat="1" ht="12.75" x14ac:dyDescent="0.2">
      <c r="B96" s="73"/>
      <c r="C96" s="170">
        <v>52001</v>
      </c>
      <c r="D96" s="93" t="s">
        <v>86</v>
      </c>
      <c r="E96" s="94">
        <f>IFERROR(INDEX('2025'!$C$114:$AC$210,MATCH($C96,'2025'!$C$114:$C$210,0),19),0)</f>
        <v>115666.37999999998</v>
      </c>
      <c r="F96" s="95">
        <f>IFERROR(INDEX('2025'!$C$8:$AC$105,MATCH($C96,'2025'!$C$8:$C$105,0),19),0)</f>
        <v>76159.260000000009</v>
      </c>
      <c r="G96" s="96">
        <f t="shared" si="23"/>
        <v>0.65843903820626204</v>
      </c>
      <c r="H96" s="97">
        <f t="shared" si="24"/>
        <v>9.5612599492806395E-6</v>
      </c>
      <c r="I96" s="98">
        <f t="shared" si="25"/>
        <v>-39507.119999999966</v>
      </c>
      <c r="J96" s="99">
        <f t="shared" si="26"/>
        <v>-0.34156096179373796</v>
      </c>
      <c r="K96" s="100">
        <f>VLOOKUP($C96,'2025'!$C$114:$U$210,VLOOKUP($L$4,Master!$D$9:$G$20,4,FALSE),FALSE)</f>
        <v>115666.37999999998</v>
      </c>
      <c r="L96" s="102">
        <f>VLOOKUP($C96,'2025'!$C$8:$U$104,VLOOKUP($L$4,Master!$D$9:$G$20,4,FALSE),FALSE)</f>
        <v>76159.260000000009</v>
      </c>
      <c r="M96" s="102">
        <f t="shared" si="27"/>
        <v>0.65843903820626204</v>
      </c>
      <c r="N96" s="97">
        <f t="shared" si="28"/>
        <v>9.5612599492806395E-6</v>
      </c>
      <c r="O96" s="102">
        <f t="shared" si="29"/>
        <v>-39507.119999999966</v>
      </c>
      <c r="P96" s="103">
        <f t="shared" si="30"/>
        <v>-0.34156096179373796</v>
      </c>
      <c r="Q96" s="81"/>
    </row>
    <row r="97" spans="2:17" s="82" customFormat="1" ht="12.75" x14ac:dyDescent="0.2">
      <c r="B97" s="73"/>
      <c r="C97" s="170">
        <v>52301</v>
      </c>
      <c r="D97" s="93" t="s">
        <v>87</v>
      </c>
      <c r="E97" s="94">
        <f>IFERROR(INDEX('2025'!$C$114:$AC$210,MATCH($C97,'2025'!$C$114:$C$210,0),19),0)</f>
        <v>26825.769999999986</v>
      </c>
      <c r="F97" s="95">
        <f>IFERROR(INDEX('2025'!$C$8:$AC$105,MATCH($C97,'2025'!$C$8:$C$105,0),19),0)</f>
        <v>24355.820000000007</v>
      </c>
      <c r="G97" s="96">
        <f t="shared" si="23"/>
        <v>0.90792622168907067</v>
      </c>
      <c r="H97" s="97">
        <f t="shared" si="24"/>
        <v>3.0577020614156235E-6</v>
      </c>
      <c r="I97" s="98">
        <f t="shared" si="25"/>
        <v>-2469.9499999999789</v>
      </c>
      <c r="J97" s="99">
        <f t="shared" si="26"/>
        <v>-9.2073778310929388E-2</v>
      </c>
      <c r="K97" s="100">
        <f>VLOOKUP($C97,'2025'!$C$114:$U$210,VLOOKUP($L$4,Master!$D$9:$G$20,4,FALSE),FALSE)</f>
        <v>26825.769999999986</v>
      </c>
      <c r="L97" s="102">
        <f>VLOOKUP($C97,'2025'!$C$8:$U$104,VLOOKUP($L$4,Master!$D$9:$G$20,4,FALSE),FALSE)</f>
        <v>24355.820000000007</v>
      </c>
      <c r="M97" s="102">
        <f t="shared" si="27"/>
        <v>0.90792622168907067</v>
      </c>
      <c r="N97" s="97">
        <f t="shared" si="28"/>
        <v>3.0577020614156235E-6</v>
      </c>
      <c r="O97" s="102">
        <f t="shared" si="29"/>
        <v>-2469.9499999999789</v>
      </c>
      <c r="P97" s="103">
        <f t="shared" si="30"/>
        <v>-9.2073778310929388E-2</v>
      </c>
      <c r="Q97" s="81"/>
    </row>
    <row r="98" spans="2:17" s="82" customFormat="1" ht="12.75" x14ac:dyDescent="0.2">
      <c r="B98" s="73"/>
      <c r="C98" s="170">
        <v>52401</v>
      </c>
      <c r="D98" s="93" t="s">
        <v>88</v>
      </c>
      <c r="E98" s="94">
        <f>IFERROR(INDEX('2025'!$C$114:$AC$210,MATCH($C98,'2025'!$C$114:$C$210,0),19),0)</f>
        <v>9936.2000000000007</v>
      </c>
      <c r="F98" s="95">
        <f>IFERROR(INDEX('2025'!$C$8:$AC$105,MATCH($C98,'2025'!$C$8:$C$105,0),19),0)</f>
        <v>0</v>
      </c>
      <c r="G98" s="96">
        <f t="shared" si="23"/>
        <v>0</v>
      </c>
      <c r="H98" s="97">
        <f t="shared" si="24"/>
        <v>0</v>
      </c>
      <c r="I98" s="98">
        <f t="shared" si="25"/>
        <v>-9936.2000000000007</v>
      </c>
      <c r="J98" s="99">
        <f t="shared" si="26"/>
        <v>-1</v>
      </c>
      <c r="K98" s="100">
        <f>VLOOKUP($C98,'2025'!$C$114:$U$210,VLOOKUP($L$4,Master!$D$9:$G$20,4,FALSE),FALSE)</f>
        <v>9936.2000000000007</v>
      </c>
      <c r="L98" s="102">
        <f>VLOOKUP($C98,'2025'!$C$8:$U$104,VLOOKUP($L$4,Master!$D$9:$G$20,4,FALSE),FALSE)</f>
        <v>0</v>
      </c>
      <c r="M98" s="102">
        <f t="shared" si="27"/>
        <v>0</v>
      </c>
      <c r="N98" s="97">
        <f t="shared" si="28"/>
        <v>0</v>
      </c>
      <c r="O98" s="102">
        <f t="shared" si="29"/>
        <v>-9936.2000000000007</v>
      </c>
      <c r="P98" s="103">
        <f t="shared" si="30"/>
        <v>-1</v>
      </c>
      <c r="Q98" s="81"/>
    </row>
    <row r="99" spans="2:17" s="82" customFormat="1" ht="12.75" x14ac:dyDescent="0.2">
      <c r="B99" s="73"/>
      <c r="C99" s="170">
        <v>52601</v>
      </c>
      <c r="D99" s="93" t="s">
        <v>89</v>
      </c>
      <c r="E99" s="94">
        <f>IFERROR(INDEX('2025'!$C$114:$AC$210,MATCH($C99,'2025'!$C$114:$C$210,0),19),0)</f>
        <v>160405.52000000002</v>
      </c>
      <c r="F99" s="95">
        <f>IFERROR(INDEX('2025'!$C$8:$AC$105,MATCH($C99,'2025'!$C$8:$C$105,0),19),0)</f>
        <v>15769.849999999999</v>
      </c>
      <c r="G99" s="96">
        <f t="shared" si="23"/>
        <v>9.831238974818321E-2</v>
      </c>
      <c r="H99" s="97">
        <f t="shared" si="24"/>
        <v>1.9797938584377429E-6</v>
      </c>
      <c r="I99" s="98">
        <f t="shared" si="25"/>
        <v>-144635.67000000001</v>
      </c>
      <c r="J99" s="99">
        <f t="shared" si="26"/>
        <v>-0.90168761025181676</v>
      </c>
      <c r="K99" s="100">
        <f>VLOOKUP($C99,'2025'!$C$114:$U$210,VLOOKUP($L$4,Master!$D$9:$G$20,4,FALSE),FALSE)</f>
        <v>160405.52000000002</v>
      </c>
      <c r="L99" s="102">
        <f>VLOOKUP($C99,'2025'!$C$8:$U$104,VLOOKUP($L$4,Master!$D$9:$G$20,4,FALSE),FALSE)</f>
        <v>15769.849999999999</v>
      </c>
      <c r="M99" s="102">
        <f t="shared" si="27"/>
        <v>9.831238974818321E-2</v>
      </c>
      <c r="N99" s="97">
        <f t="shared" si="28"/>
        <v>1.9797938584377429E-6</v>
      </c>
      <c r="O99" s="102">
        <f t="shared" si="29"/>
        <v>-144635.67000000001</v>
      </c>
      <c r="P99" s="103">
        <f t="shared" si="30"/>
        <v>-0.90168761025181676</v>
      </c>
      <c r="Q99" s="81"/>
    </row>
    <row r="100" spans="2:17" s="82" customFormat="1" ht="12.75" x14ac:dyDescent="0.2">
      <c r="B100" s="73"/>
      <c r="C100" s="170">
        <v>60101</v>
      </c>
      <c r="D100" s="93" t="s">
        <v>90</v>
      </c>
      <c r="E100" s="94">
        <f>IFERROR(INDEX('2025'!$C$114:$AC$210,MATCH($C100,'2025'!$C$114:$C$210,0),19),0)</f>
        <v>63365174.220000006</v>
      </c>
      <c r="F100" s="95">
        <f>IFERROR(INDEX('2025'!$C$8:$AC$105,MATCH($C100,'2025'!$C$8:$C$105,0),19),0)</f>
        <v>63148705.050000004</v>
      </c>
      <c r="G100" s="96">
        <f t="shared" ref="G100:G104" si="31">IFERROR(F100/E100,0)</f>
        <v>0.99658378324269359</v>
      </c>
      <c r="H100" s="97">
        <f t="shared" ref="H100:H104" si="32">F100/$D$4</f>
        <v>7.9278761957968218E-3</v>
      </c>
      <c r="I100" s="98">
        <f t="shared" ref="I100:I104" si="33">F100-E100</f>
        <v>-216469.17000000179</v>
      </c>
      <c r="J100" s="99">
        <f t="shared" ref="J100:J104" si="34">IFERROR(I100/E100,0)</f>
        <v>-3.4162167573063727E-3</v>
      </c>
      <c r="K100" s="100">
        <f>VLOOKUP($C100,'2025'!$C$114:$U$210,VLOOKUP($L$4,Master!$D$9:$G$20,4,FALSE),FALSE)</f>
        <v>63365174.220000006</v>
      </c>
      <c r="L100" s="102">
        <f>VLOOKUP($C100,'2025'!$C$8:$U$104,VLOOKUP($L$4,Master!$D$9:$G$20,4,FALSE),FALSE)</f>
        <v>63148705.050000004</v>
      </c>
      <c r="M100" s="102">
        <f t="shared" ref="M100:M104" si="35">IFERROR(L100/K100,0)</f>
        <v>0.99658378324269359</v>
      </c>
      <c r="N100" s="97">
        <f t="shared" ref="N100:N104" si="36">L100/$D$4</f>
        <v>7.9278761957968218E-3</v>
      </c>
      <c r="O100" s="102">
        <f t="shared" ref="O100:O104" si="37">L100-K100</f>
        <v>-216469.17000000179</v>
      </c>
      <c r="P100" s="103">
        <f t="shared" ref="P100:P104" si="38">IFERROR(O100/K100,0)</f>
        <v>-3.4162167573063727E-3</v>
      </c>
      <c r="Q100" s="81"/>
    </row>
    <row r="101" spans="2:17" s="82" customFormat="1" ht="12.75" x14ac:dyDescent="0.2">
      <c r="B101" s="73"/>
      <c r="C101" s="170">
        <v>60201</v>
      </c>
      <c r="D101" s="93" t="s">
        <v>91</v>
      </c>
      <c r="E101" s="94">
        <f>IFERROR(INDEX('2025'!$C$114:$AC$210,MATCH($C101,'2025'!$C$114:$C$210,0),19),0)</f>
        <v>30347151.370000012</v>
      </c>
      <c r="F101" s="95">
        <f>IFERROR(INDEX('2025'!$C$8:$AC$105,MATCH($C101,'2025'!$C$8:$C$105,0),19),0)</f>
        <v>14490027.250000002</v>
      </c>
      <c r="G101" s="96">
        <f t="shared" si="31"/>
        <v>0.47747569692238945</v>
      </c>
      <c r="H101" s="97">
        <f t="shared" si="32"/>
        <v>1.8191211050292517E-3</v>
      </c>
      <c r="I101" s="98">
        <f t="shared" si="33"/>
        <v>-15857124.12000001</v>
      </c>
      <c r="J101" s="99">
        <f t="shared" si="34"/>
        <v>-0.52252430307761055</v>
      </c>
      <c r="K101" s="100">
        <f>VLOOKUP($C101,'2025'!$C$114:$U$210,VLOOKUP($L$4,Master!$D$9:$G$20,4,FALSE),FALSE)</f>
        <v>30347151.370000012</v>
      </c>
      <c r="L101" s="102">
        <f>VLOOKUP($C101,'2025'!$C$8:$U$104,VLOOKUP($L$4,Master!$D$9:$G$20,4,FALSE),FALSE)</f>
        <v>14490027.250000002</v>
      </c>
      <c r="M101" s="102">
        <f t="shared" si="35"/>
        <v>0.47747569692238945</v>
      </c>
      <c r="N101" s="97">
        <f t="shared" si="36"/>
        <v>1.8191211050292517E-3</v>
      </c>
      <c r="O101" s="102">
        <f t="shared" si="37"/>
        <v>-15857124.12000001</v>
      </c>
      <c r="P101" s="103">
        <f t="shared" si="38"/>
        <v>-0.52252430307761055</v>
      </c>
      <c r="Q101" s="81"/>
    </row>
    <row r="102" spans="2:17" s="82" customFormat="1" ht="12.75" x14ac:dyDescent="0.2">
      <c r="B102" s="73"/>
      <c r="C102" s="170">
        <v>60301</v>
      </c>
      <c r="D102" s="93" t="s">
        <v>92</v>
      </c>
      <c r="E102" s="94">
        <f>IFERROR(INDEX('2025'!$C$114:$AC$210,MATCH($C102,'2025'!$C$114:$C$210,0),19),0)</f>
        <v>4710465</v>
      </c>
      <c r="F102" s="95">
        <f>IFERROR(INDEX('2025'!$C$8:$AC$105,MATCH($C102,'2025'!$C$8:$C$105,0),19),0)</f>
        <v>1073166.8199999998</v>
      </c>
      <c r="G102" s="96">
        <f t="shared" si="31"/>
        <v>0.22782608935635862</v>
      </c>
      <c r="H102" s="97">
        <f t="shared" si="32"/>
        <v>1.3472855349386093E-4</v>
      </c>
      <c r="I102" s="98">
        <f t="shared" si="33"/>
        <v>-3637298.18</v>
      </c>
      <c r="J102" s="99">
        <f t="shared" si="34"/>
        <v>-0.77217391064364138</v>
      </c>
      <c r="K102" s="100">
        <f>VLOOKUP($C102,'2025'!$C$114:$U$210,VLOOKUP($L$4,Master!$D$9:$G$20,4,FALSE),FALSE)</f>
        <v>4710465</v>
      </c>
      <c r="L102" s="102">
        <f>VLOOKUP($C102,'2025'!$C$8:$U$104,VLOOKUP($L$4,Master!$D$9:$G$20,4,FALSE),FALSE)</f>
        <v>1073166.8199999998</v>
      </c>
      <c r="M102" s="102">
        <f t="shared" si="35"/>
        <v>0.22782608935635862</v>
      </c>
      <c r="N102" s="97">
        <f t="shared" si="36"/>
        <v>1.3472855349386093E-4</v>
      </c>
      <c r="O102" s="102">
        <f t="shared" si="37"/>
        <v>-3637298.18</v>
      </c>
      <c r="P102" s="103">
        <f t="shared" si="38"/>
        <v>-0.77217391064364138</v>
      </c>
      <c r="Q102" s="81"/>
    </row>
    <row r="103" spans="2:17" s="82" customFormat="1" ht="12.75" x14ac:dyDescent="0.2">
      <c r="B103" s="73"/>
      <c r="C103" s="170">
        <v>60501</v>
      </c>
      <c r="D103" s="93" t="s">
        <v>93</v>
      </c>
      <c r="E103" s="94">
        <f>IFERROR(INDEX('2025'!$C$114:$AC$210,MATCH($C103,'2025'!$C$114:$C$210,0),19),0)</f>
        <v>369418.62000000005</v>
      </c>
      <c r="F103" s="95">
        <f>IFERROR(INDEX('2025'!$C$8:$AC$105,MATCH($C103,'2025'!$C$8:$C$105,0),19),0)</f>
        <v>9562.86</v>
      </c>
      <c r="G103" s="96">
        <f t="shared" si="31"/>
        <v>2.5886242550524387E-2</v>
      </c>
      <c r="H103" s="97">
        <f t="shared" si="32"/>
        <v>1.2005498782233159E-6</v>
      </c>
      <c r="I103" s="98">
        <f t="shared" si="33"/>
        <v>-359855.76000000007</v>
      </c>
      <c r="J103" s="99">
        <f t="shared" si="34"/>
        <v>-0.9741137574494757</v>
      </c>
      <c r="K103" s="100">
        <f>VLOOKUP($C103,'2025'!$C$114:$U$210,VLOOKUP($L$4,Master!$D$9:$G$20,4,FALSE),FALSE)</f>
        <v>369418.62000000005</v>
      </c>
      <c r="L103" s="102">
        <f>VLOOKUP($C103,'2025'!$C$8:$U$104,VLOOKUP($L$4,Master!$D$9:$G$20,4,FALSE),FALSE)</f>
        <v>9562.86</v>
      </c>
      <c r="M103" s="102">
        <f t="shared" si="35"/>
        <v>2.5886242550524387E-2</v>
      </c>
      <c r="N103" s="97">
        <f t="shared" si="36"/>
        <v>1.2005498782233159E-6</v>
      </c>
      <c r="O103" s="102">
        <f t="shared" si="37"/>
        <v>-359855.76000000007</v>
      </c>
      <c r="P103" s="103">
        <f t="shared" si="38"/>
        <v>-0.9741137574494757</v>
      </c>
      <c r="Q103" s="81"/>
    </row>
    <row r="104" spans="2:17" s="82" customFormat="1" ht="13.5" thickBot="1" x14ac:dyDescent="0.25">
      <c r="B104" s="73"/>
      <c r="C104" s="170">
        <v>60601</v>
      </c>
      <c r="D104" s="93" t="s">
        <v>94</v>
      </c>
      <c r="E104" s="94">
        <f>IFERROR(INDEX('2025'!$C$114:$AC$210,MATCH($C104,'2025'!$C$114:$C$210,0),19),0)</f>
        <v>64740.939999999995</v>
      </c>
      <c r="F104" s="95">
        <f>IFERROR(INDEX('2025'!$C$8:$AC$105,MATCH($C104,'2025'!$C$8:$C$105,0),19),0)</f>
        <v>51437.97</v>
      </c>
      <c r="G104" s="96">
        <f t="shared" si="31"/>
        <v>0.79451997453234391</v>
      </c>
      <c r="H104" s="97">
        <f t="shared" si="32"/>
        <v>6.4576756973912168E-6</v>
      </c>
      <c r="I104" s="98">
        <f t="shared" si="33"/>
        <v>-13302.969999999994</v>
      </c>
      <c r="J104" s="99">
        <f t="shared" si="34"/>
        <v>-0.20548002546765609</v>
      </c>
      <c r="K104" s="100">
        <f>VLOOKUP($C104,'2025'!$C$114:$U$210,VLOOKUP($L$4,Master!$D$9:$G$20,4,FALSE),FALSE)</f>
        <v>64740.939999999995</v>
      </c>
      <c r="L104" s="102">
        <f>VLOOKUP($C104,'2025'!$C$8:$U$104,VLOOKUP($L$4,Master!$D$9:$G$20,4,FALSE),FALSE)</f>
        <v>51437.97</v>
      </c>
      <c r="M104" s="102">
        <f t="shared" si="35"/>
        <v>0.79451997453234391</v>
      </c>
      <c r="N104" s="97">
        <f t="shared" si="36"/>
        <v>6.4576756973912168E-6</v>
      </c>
      <c r="O104" s="102">
        <f t="shared" si="37"/>
        <v>-13302.969999999994</v>
      </c>
      <c r="P104" s="103">
        <f t="shared" si="38"/>
        <v>-0.20548002546765609</v>
      </c>
      <c r="Q104" s="81"/>
    </row>
    <row r="105" spans="2:17" s="82" customFormat="1" ht="14.25" thickTop="1" thickBot="1" x14ac:dyDescent="0.25">
      <c r="B105" s="104"/>
      <c r="C105" s="105"/>
      <c r="D105" s="106"/>
      <c r="E105" s="107"/>
      <c r="F105" s="107"/>
      <c r="G105" s="108"/>
      <c r="H105" s="108"/>
      <c r="I105" s="107"/>
      <c r="J105" s="108"/>
      <c r="K105" s="109"/>
      <c r="L105" s="107"/>
      <c r="M105" s="107"/>
      <c r="N105" s="108"/>
      <c r="O105" s="107"/>
      <c r="P105" s="108"/>
      <c r="Q105" s="110"/>
    </row>
    <row r="106" spans="2:17" ht="15.75" thickTop="1" x14ac:dyDescent="0.2"/>
    <row r="107" spans="2:17" x14ac:dyDescent="0.2">
      <c r="E107" s="116"/>
      <c r="F107" s="116"/>
      <c r="G107" s="117"/>
      <c r="H107" s="117"/>
      <c r="I107" s="118"/>
      <c r="J107" s="117"/>
      <c r="K107" s="116"/>
      <c r="L107" s="116"/>
      <c r="M107" s="116"/>
      <c r="N107" s="117"/>
      <c r="O107" s="118"/>
      <c r="P107" s="117"/>
    </row>
    <row r="108" spans="2:17" x14ac:dyDescent="0.2">
      <c r="E108" s="119"/>
      <c r="F108" s="119"/>
    </row>
  </sheetData>
  <sheetProtection algorithmName="SHA-512" hashValue="erdR9/kfAavvysmfhW1RsmcOgl52bqK9bS9Mpf6LCK+yhTEemhAZGHj+AyUSZkU5tD0tOjl8Kzi5YMY9Gbm5cA==" saltValue="Bm4qy+C0j1BvuGYDKgPm+w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12"/>
  <sheetViews>
    <sheetView showGridLines="0" zoomScale="70" zoomScaleNormal="70" workbookViewId="0">
      <selection activeCell="D45" sqref="D45"/>
    </sheetView>
  </sheetViews>
  <sheetFormatPr defaultColWidth="9.140625" defaultRowHeight="12.75" x14ac:dyDescent="0.2"/>
  <cols>
    <col min="1" max="2" width="3.5703125" style="27" customWidth="1"/>
    <col min="3" max="3" width="11.85546875" style="113" customWidth="1"/>
    <col min="4" max="4" width="58" style="113" customWidth="1"/>
    <col min="5" max="16" width="17.85546875" style="113" bestFit="1" customWidth="1"/>
    <col min="17" max="17" width="20.5703125" style="113" bestFit="1" customWidth="1"/>
    <col min="18" max="18" width="13.7109375" style="27" customWidth="1"/>
    <col min="19" max="19" width="13.85546875" style="27" hidden="1" customWidth="1"/>
    <col min="20" max="20" width="0.28515625" style="27" hidden="1" customWidth="1"/>
    <col min="21" max="21" width="20" style="113" hidden="1" customWidth="1"/>
    <col min="22" max="22" width="0.140625" style="27" hidden="1" customWidth="1"/>
    <col min="23" max="24" width="13.85546875" style="27" customWidth="1"/>
    <col min="25" max="16384" width="9.140625" style="27"/>
  </cols>
  <sheetData>
    <row r="1" spans="2:22" x14ac:dyDescent="0.2">
      <c r="C1" s="111"/>
      <c r="D1" s="112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2" customFormat="1" ht="14.25" thickTop="1" thickBot="1" x14ac:dyDescent="0.25">
      <c r="B3" s="34"/>
      <c r="C3" s="36"/>
      <c r="D3" s="36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40"/>
      <c r="S3" s="121"/>
      <c r="T3" s="34"/>
      <c r="U3" s="120"/>
      <c r="V3" s="40"/>
    </row>
    <row r="4" spans="2:22" s="122" customFormat="1" ht="19.5" thickBot="1" x14ac:dyDescent="0.25">
      <c r="B4" s="51"/>
      <c r="C4" s="53"/>
      <c r="D4" s="53"/>
      <c r="E4" s="182" t="s">
        <v>137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55"/>
      <c r="S4" s="121"/>
      <c r="T4" s="51"/>
      <c r="V4" s="55"/>
    </row>
    <row r="5" spans="2:22" s="122" customFormat="1" x14ac:dyDescent="0.2">
      <c r="B5" s="51"/>
      <c r="C5" s="53"/>
      <c r="D5" s="53"/>
      <c r="E5" s="123" t="s">
        <v>9</v>
      </c>
      <c r="F5" s="123" t="s">
        <v>95</v>
      </c>
      <c r="G5" s="123" t="s">
        <v>96</v>
      </c>
      <c r="H5" s="123" t="s">
        <v>97</v>
      </c>
      <c r="I5" s="123" t="s">
        <v>98</v>
      </c>
      <c r="J5" s="123" t="s">
        <v>99</v>
      </c>
      <c r="K5" s="123" t="s">
        <v>100</v>
      </c>
      <c r="L5" s="123" t="s">
        <v>101</v>
      </c>
      <c r="M5" s="123" t="s">
        <v>102</v>
      </c>
      <c r="N5" s="123" t="s">
        <v>103</v>
      </c>
      <c r="O5" s="123" t="s">
        <v>104</v>
      </c>
      <c r="P5" s="123" t="s">
        <v>105</v>
      </c>
      <c r="Q5" s="123" t="s">
        <v>106</v>
      </c>
      <c r="R5" s="55"/>
      <c r="S5" s="121"/>
      <c r="T5" s="51"/>
      <c r="U5" s="123" t="s">
        <v>11</v>
      </c>
      <c r="V5" s="55"/>
    </row>
    <row r="6" spans="2:22" s="128" customFormat="1" ht="13.5" thickBot="1" x14ac:dyDescent="0.3">
      <c r="B6" s="67"/>
      <c r="C6" s="124" t="s">
        <v>109</v>
      </c>
      <c r="D6" s="125" t="s">
        <v>107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72"/>
      <c r="S6" s="127"/>
      <c r="T6" s="67"/>
      <c r="U6" s="126"/>
      <c r="V6" s="72"/>
    </row>
    <row r="7" spans="2:22" ht="13.5" thickBot="1" x14ac:dyDescent="0.25">
      <c r="B7" s="129"/>
      <c r="C7" s="185" t="s">
        <v>112</v>
      </c>
      <c r="D7" s="186"/>
      <c r="E7" s="130">
        <v>188797419.13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>
        <f>SUM(Q8:Q104)</f>
        <v>188797419.13</v>
      </c>
      <c r="R7" s="131"/>
      <c r="S7" s="132"/>
      <c r="T7" s="129"/>
      <c r="U7" s="130">
        <f>SUM(U8:U104)</f>
        <v>188797419.13</v>
      </c>
      <c r="V7" s="131"/>
    </row>
    <row r="8" spans="2:22" x14ac:dyDescent="0.2">
      <c r="B8" s="129"/>
      <c r="C8" s="168">
        <v>10101</v>
      </c>
      <c r="D8" s="134" t="s">
        <v>20</v>
      </c>
      <c r="E8" s="135">
        <v>59450.610000000008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>
        <f>SUM(E8:P8)</f>
        <v>59450.610000000008</v>
      </c>
      <c r="R8" s="131"/>
      <c r="S8" s="132"/>
      <c r="T8" s="129"/>
      <c r="U8" s="135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59450.610000000008</v>
      </c>
      <c r="V8" s="131"/>
    </row>
    <row r="9" spans="2:22" x14ac:dyDescent="0.2">
      <c r="B9" s="129"/>
      <c r="C9" s="168">
        <v>20101</v>
      </c>
      <c r="D9" s="134" t="s">
        <v>21</v>
      </c>
      <c r="E9" s="135">
        <v>463830.44999999995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>
        <f t="shared" ref="Q9:Q72" si="0">SUM(E9:P9)</f>
        <v>463830.44999999995</v>
      </c>
      <c r="R9" s="131"/>
      <c r="S9" s="132"/>
      <c r="T9" s="129"/>
      <c r="U9" s="135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463830.44999999995</v>
      </c>
      <c r="V9" s="131"/>
    </row>
    <row r="10" spans="2:22" x14ac:dyDescent="0.2">
      <c r="B10" s="129"/>
      <c r="C10" s="168">
        <v>20102</v>
      </c>
      <c r="D10" s="134" t="s">
        <v>22</v>
      </c>
      <c r="E10" s="135">
        <v>18686.749999999996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>
        <f t="shared" si="0"/>
        <v>18686.749999999996</v>
      </c>
      <c r="R10" s="131"/>
      <c r="S10" s="132"/>
      <c r="T10" s="129"/>
      <c r="U10" s="135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18686.749999999996</v>
      </c>
      <c r="V10" s="131"/>
    </row>
    <row r="11" spans="2:22" x14ac:dyDescent="0.2">
      <c r="B11" s="129"/>
      <c r="C11" s="168">
        <v>20105</v>
      </c>
      <c r="D11" s="134" t="s">
        <v>23</v>
      </c>
      <c r="E11" s="135">
        <v>2880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>
        <f t="shared" si="0"/>
        <v>2880</v>
      </c>
      <c r="R11" s="131"/>
      <c r="S11" s="132"/>
      <c r="T11" s="129"/>
      <c r="U11" s="135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2880</v>
      </c>
      <c r="V11" s="131"/>
    </row>
    <row r="12" spans="2:22" x14ac:dyDescent="0.2">
      <c r="B12" s="129"/>
      <c r="C12" s="168">
        <v>30101</v>
      </c>
      <c r="D12" s="134" t="s">
        <v>24</v>
      </c>
      <c r="E12" s="135">
        <v>67858.290000000008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>
        <f t="shared" si="0"/>
        <v>67858.290000000008</v>
      </c>
      <c r="R12" s="131"/>
      <c r="S12" s="132"/>
      <c r="T12" s="129"/>
      <c r="U12" s="135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67858.290000000008</v>
      </c>
      <c r="V12" s="131"/>
    </row>
    <row r="13" spans="2:22" x14ac:dyDescent="0.2">
      <c r="B13" s="129"/>
      <c r="C13" s="168">
        <v>30201</v>
      </c>
      <c r="D13" s="134" t="s">
        <v>25</v>
      </c>
      <c r="E13" s="135">
        <v>2008284.5499999996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>
        <f t="shared" si="0"/>
        <v>2008284.5499999996</v>
      </c>
      <c r="R13" s="131"/>
      <c r="S13" s="132"/>
      <c r="T13" s="129"/>
      <c r="U13" s="135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2008284.5499999996</v>
      </c>
      <c r="V13" s="131"/>
    </row>
    <row r="14" spans="2:22" x14ac:dyDescent="0.2">
      <c r="B14" s="129"/>
      <c r="C14" s="168">
        <v>30301</v>
      </c>
      <c r="D14" s="134" t="s">
        <v>26</v>
      </c>
      <c r="E14" s="135">
        <v>765599.31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>
        <f t="shared" si="0"/>
        <v>765599.31</v>
      </c>
      <c r="R14" s="131"/>
      <c r="S14" s="132"/>
      <c r="T14" s="129"/>
      <c r="U14" s="135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765599.31</v>
      </c>
      <c r="V14" s="131"/>
    </row>
    <row r="15" spans="2:22" x14ac:dyDescent="0.2">
      <c r="B15" s="129"/>
      <c r="C15" s="168">
        <v>30401</v>
      </c>
      <c r="D15" s="134" t="s">
        <v>27</v>
      </c>
      <c r="E15" s="135">
        <v>17588.43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>
        <f t="shared" si="0"/>
        <v>17588.43</v>
      </c>
      <c r="R15" s="131"/>
      <c r="S15" s="132"/>
      <c r="T15" s="129"/>
      <c r="U15" s="135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17588.43</v>
      </c>
      <c r="V15" s="131"/>
    </row>
    <row r="16" spans="2:22" x14ac:dyDescent="0.2">
      <c r="B16" s="129"/>
      <c r="C16" s="168">
        <v>40101</v>
      </c>
      <c r="D16" s="134" t="s">
        <v>28</v>
      </c>
      <c r="E16" s="135">
        <v>236526.22000000006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>
        <f t="shared" si="0"/>
        <v>236526.22000000006</v>
      </c>
      <c r="R16" s="131"/>
      <c r="S16" s="132"/>
      <c r="T16" s="129"/>
      <c r="U16" s="135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236526.22000000006</v>
      </c>
      <c r="V16" s="131"/>
    </row>
    <row r="17" spans="2:22" x14ac:dyDescent="0.2">
      <c r="B17" s="129"/>
      <c r="C17" s="168">
        <v>40102</v>
      </c>
      <c r="D17" s="134" t="s">
        <v>29</v>
      </c>
      <c r="E17" s="135">
        <v>46666.020000000004</v>
      </c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>
        <f t="shared" si="0"/>
        <v>46666.020000000004</v>
      </c>
      <c r="R17" s="131"/>
      <c r="S17" s="132"/>
      <c r="T17" s="129"/>
      <c r="U17" s="135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46666.020000000004</v>
      </c>
      <c r="V17" s="131"/>
    </row>
    <row r="18" spans="2:22" x14ac:dyDescent="0.2">
      <c r="B18" s="129"/>
      <c r="C18" s="168">
        <v>40103</v>
      </c>
      <c r="D18" s="134" t="s">
        <v>30</v>
      </c>
      <c r="E18" s="135">
        <v>0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f t="shared" si="0"/>
        <v>0</v>
      </c>
      <c r="R18" s="131"/>
      <c r="S18" s="132"/>
      <c r="T18" s="129"/>
      <c r="U18" s="135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0</v>
      </c>
      <c r="V18" s="131"/>
    </row>
    <row r="19" spans="2:22" x14ac:dyDescent="0.2">
      <c r="B19" s="129"/>
      <c r="C19" s="168">
        <v>40105</v>
      </c>
      <c r="D19" s="134" t="s">
        <v>31</v>
      </c>
      <c r="E19" s="135">
        <v>27500.77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>
        <f t="shared" si="0"/>
        <v>27500.77</v>
      </c>
      <c r="R19" s="131"/>
      <c r="S19" s="132"/>
      <c r="T19" s="129"/>
      <c r="U19" s="135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27500.77</v>
      </c>
      <c r="V19" s="131"/>
    </row>
    <row r="20" spans="2:22" x14ac:dyDescent="0.2">
      <c r="B20" s="129"/>
      <c r="C20" s="168">
        <v>40116</v>
      </c>
      <c r="D20" s="134" t="s">
        <v>32</v>
      </c>
      <c r="E20" s="135">
        <v>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>
        <f t="shared" si="0"/>
        <v>0</v>
      </c>
      <c r="R20" s="131"/>
      <c r="S20" s="132"/>
      <c r="T20" s="129"/>
      <c r="U20" s="135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0</v>
      </c>
      <c r="V20" s="131"/>
    </row>
    <row r="21" spans="2:22" x14ac:dyDescent="0.2">
      <c r="B21" s="129"/>
      <c r="C21" s="168">
        <v>40122</v>
      </c>
      <c r="D21" s="134" t="s">
        <v>33</v>
      </c>
      <c r="E21" s="135">
        <v>0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>
        <f t="shared" si="0"/>
        <v>0</v>
      </c>
      <c r="R21" s="131"/>
      <c r="S21" s="132"/>
      <c r="T21" s="129"/>
      <c r="U21" s="135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1"/>
    </row>
    <row r="22" spans="2:22" x14ac:dyDescent="0.2">
      <c r="B22" s="129"/>
      <c r="C22" s="168">
        <v>40201</v>
      </c>
      <c r="D22" s="134" t="s">
        <v>34</v>
      </c>
      <c r="E22" s="135">
        <v>119682.27999999998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>
        <f t="shared" si="0"/>
        <v>119682.27999999998</v>
      </c>
      <c r="R22" s="131"/>
      <c r="S22" s="132"/>
      <c r="T22" s="129"/>
      <c r="U22" s="135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119682.27999999998</v>
      </c>
      <c r="V22" s="131"/>
    </row>
    <row r="23" spans="2:22" x14ac:dyDescent="0.2">
      <c r="B23" s="129"/>
      <c r="C23" s="168">
        <v>40202</v>
      </c>
      <c r="D23" s="134" t="s">
        <v>35</v>
      </c>
      <c r="E23" s="135">
        <v>732653.75999999989</v>
      </c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>
        <f t="shared" si="0"/>
        <v>732653.75999999989</v>
      </c>
      <c r="R23" s="131"/>
      <c r="S23" s="132"/>
      <c r="T23" s="129"/>
      <c r="U23" s="135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732653.75999999989</v>
      </c>
      <c r="V23" s="131"/>
    </row>
    <row r="24" spans="2:22" x14ac:dyDescent="0.2">
      <c r="B24" s="129"/>
      <c r="C24" s="168">
        <v>40204</v>
      </c>
      <c r="D24" s="134" t="s">
        <v>36</v>
      </c>
      <c r="E24" s="135">
        <v>16578.71</v>
      </c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>
        <f t="shared" si="0"/>
        <v>16578.71</v>
      </c>
      <c r="R24" s="131"/>
      <c r="S24" s="132"/>
      <c r="T24" s="129"/>
      <c r="U24" s="135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16578.71</v>
      </c>
      <c r="V24" s="131"/>
    </row>
    <row r="25" spans="2:22" x14ac:dyDescent="0.2">
      <c r="B25" s="129"/>
      <c r="C25" s="168">
        <v>40301</v>
      </c>
      <c r="D25" s="134" t="s">
        <v>37</v>
      </c>
      <c r="E25" s="135">
        <v>6724208.7700000023</v>
      </c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>
        <f t="shared" si="0"/>
        <v>6724208.7700000023</v>
      </c>
      <c r="R25" s="131"/>
      <c r="S25" s="132"/>
      <c r="T25" s="129"/>
      <c r="U25" s="135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6724208.7700000023</v>
      </c>
      <c r="V25" s="131"/>
    </row>
    <row r="26" spans="2:22" x14ac:dyDescent="0.2">
      <c r="B26" s="129"/>
      <c r="C26" s="168">
        <v>40401</v>
      </c>
      <c r="D26" s="134" t="s">
        <v>38</v>
      </c>
      <c r="E26" s="135">
        <v>3314343.8400000008</v>
      </c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>
        <f t="shared" si="0"/>
        <v>3314343.8400000008</v>
      </c>
      <c r="R26" s="131"/>
      <c r="S26" s="132"/>
      <c r="T26" s="129"/>
      <c r="U26" s="135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3314343.8400000008</v>
      </c>
      <c r="V26" s="131"/>
    </row>
    <row r="27" spans="2:22" x14ac:dyDescent="0.2">
      <c r="B27" s="129"/>
      <c r="C27" s="168">
        <v>40402</v>
      </c>
      <c r="D27" s="134" t="s">
        <v>39</v>
      </c>
      <c r="E27" s="135">
        <v>31330.66</v>
      </c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>
        <f t="shared" si="0"/>
        <v>31330.66</v>
      </c>
      <c r="R27" s="131"/>
      <c r="S27" s="132"/>
      <c r="T27" s="129"/>
      <c r="U27" s="135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31330.66</v>
      </c>
      <c r="V27" s="131"/>
    </row>
    <row r="28" spans="2:22" x14ac:dyDescent="0.2">
      <c r="B28" s="129"/>
      <c r="C28" s="168">
        <v>40501</v>
      </c>
      <c r="D28" s="134" t="s">
        <v>1</v>
      </c>
      <c r="E28" s="135">
        <v>43487542.310000002</v>
      </c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>
        <f t="shared" si="0"/>
        <v>43487542.310000002</v>
      </c>
      <c r="R28" s="131"/>
      <c r="S28" s="132"/>
      <c r="T28" s="129"/>
      <c r="U28" s="135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43487542.310000002</v>
      </c>
      <c r="V28" s="131"/>
    </row>
    <row r="29" spans="2:22" x14ac:dyDescent="0.2">
      <c r="B29" s="129"/>
      <c r="C29" s="168">
        <v>40503</v>
      </c>
      <c r="D29" s="134" t="s">
        <v>120</v>
      </c>
      <c r="E29" s="135">
        <v>588404.26000000013</v>
      </c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>
        <f t="shared" si="0"/>
        <v>588404.26000000013</v>
      </c>
      <c r="R29" s="131"/>
      <c r="S29" s="132"/>
      <c r="T29" s="129"/>
      <c r="U29" s="135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588404.26000000013</v>
      </c>
      <c r="V29" s="131"/>
    </row>
    <row r="30" spans="2:22" x14ac:dyDescent="0.2">
      <c r="B30" s="129"/>
      <c r="C30" s="168">
        <v>40504</v>
      </c>
      <c r="D30" s="134" t="s">
        <v>118</v>
      </c>
      <c r="E30" s="135">
        <v>543228.23999999976</v>
      </c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543228.23999999976</v>
      </c>
      <c r="R30" s="131"/>
      <c r="S30" s="132"/>
      <c r="T30" s="129"/>
      <c r="U30" s="135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543228.23999999976</v>
      </c>
      <c r="V30" s="131"/>
    </row>
    <row r="31" spans="2:22" x14ac:dyDescent="0.2">
      <c r="B31" s="129"/>
      <c r="C31" s="168">
        <v>40510</v>
      </c>
      <c r="D31" s="134" t="s">
        <v>40</v>
      </c>
      <c r="E31" s="135">
        <v>107285.05999999998</v>
      </c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>
        <f t="shared" si="0"/>
        <v>107285.05999999998</v>
      </c>
      <c r="R31" s="131"/>
      <c r="S31" s="132"/>
      <c r="T31" s="129"/>
      <c r="U31" s="135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107285.05999999998</v>
      </c>
      <c r="V31" s="131"/>
    </row>
    <row r="32" spans="2:22" x14ac:dyDescent="0.2">
      <c r="B32" s="129"/>
      <c r="C32" s="168">
        <v>40514</v>
      </c>
      <c r="D32" s="134" t="s">
        <v>41</v>
      </c>
      <c r="E32" s="135">
        <v>28892.239999999994</v>
      </c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>
        <f t="shared" si="0"/>
        <v>28892.239999999994</v>
      </c>
      <c r="R32" s="131"/>
      <c r="S32" s="132"/>
      <c r="T32" s="129"/>
      <c r="U32" s="135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28892.239999999994</v>
      </c>
      <c r="V32" s="131"/>
    </row>
    <row r="33" spans="2:22" x14ac:dyDescent="0.2">
      <c r="B33" s="129"/>
      <c r="C33" s="168">
        <v>40515</v>
      </c>
      <c r="D33" s="134" t="s">
        <v>42</v>
      </c>
      <c r="E33" s="135">
        <v>56388.82</v>
      </c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>
        <f t="shared" si="0"/>
        <v>56388.82</v>
      </c>
      <c r="R33" s="131"/>
      <c r="S33" s="132"/>
      <c r="T33" s="129"/>
      <c r="U33" s="135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56388.82</v>
      </c>
      <c r="V33" s="131"/>
    </row>
    <row r="34" spans="2:22" x14ac:dyDescent="0.2">
      <c r="B34" s="129"/>
      <c r="C34" s="168">
        <v>40516</v>
      </c>
      <c r="D34" s="134" t="s">
        <v>43</v>
      </c>
      <c r="E34" s="135">
        <v>34623.94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>
        <f t="shared" si="0"/>
        <v>34623.94</v>
      </c>
      <c r="R34" s="131"/>
      <c r="S34" s="132"/>
      <c r="T34" s="129"/>
      <c r="U34" s="135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34623.94</v>
      </c>
      <c r="V34" s="131"/>
    </row>
    <row r="35" spans="2:22" x14ac:dyDescent="0.2">
      <c r="B35" s="129"/>
      <c r="C35" s="168">
        <v>40601</v>
      </c>
      <c r="D35" s="134" t="s">
        <v>46</v>
      </c>
      <c r="E35" s="135">
        <v>770011.10999999975</v>
      </c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>
        <f t="shared" si="0"/>
        <v>770011.10999999975</v>
      </c>
      <c r="R35" s="131"/>
      <c r="S35" s="132"/>
      <c r="T35" s="129"/>
      <c r="U35" s="135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770011.10999999975</v>
      </c>
      <c r="V35" s="131"/>
    </row>
    <row r="36" spans="2:22" x14ac:dyDescent="0.2">
      <c r="B36" s="129"/>
      <c r="C36" s="168">
        <v>40701</v>
      </c>
      <c r="D36" s="134" t="s">
        <v>121</v>
      </c>
      <c r="E36" s="135">
        <v>20638216.249999993</v>
      </c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>
        <f t="shared" si="0"/>
        <v>20638216.249999993</v>
      </c>
      <c r="R36" s="131"/>
      <c r="S36" s="132"/>
      <c r="T36" s="129"/>
      <c r="U36" s="135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20638216.249999993</v>
      </c>
      <c r="V36" s="131"/>
    </row>
    <row r="37" spans="2:22" x14ac:dyDescent="0.2">
      <c r="B37" s="129"/>
      <c r="C37" s="168">
        <v>40704</v>
      </c>
      <c r="D37" s="134" t="s">
        <v>47</v>
      </c>
      <c r="E37" s="135">
        <v>67379.639999999985</v>
      </c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>
        <f t="shared" si="0"/>
        <v>67379.639999999985</v>
      </c>
      <c r="R37" s="131"/>
      <c r="S37" s="132"/>
      <c r="T37" s="129"/>
      <c r="U37" s="135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67379.639999999985</v>
      </c>
      <c r="V37" s="131"/>
    </row>
    <row r="38" spans="2:22" x14ac:dyDescent="0.2">
      <c r="B38" s="129"/>
      <c r="C38" s="168">
        <v>40705</v>
      </c>
      <c r="D38" s="134" t="s">
        <v>48</v>
      </c>
      <c r="E38" s="135">
        <v>45781.150000000016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>
        <f t="shared" si="0"/>
        <v>45781.150000000016</v>
      </c>
      <c r="R38" s="131"/>
      <c r="S38" s="132"/>
      <c r="T38" s="129"/>
      <c r="U38" s="135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45781.150000000016</v>
      </c>
      <c r="V38" s="131"/>
    </row>
    <row r="39" spans="2:22" x14ac:dyDescent="0.2">
      <c r="B39" s="129"/>
      <c r="C39" s="168">
        <v>40709</v>
      </c>
      <c r="D39" s="134" t="s">
        <v>49</v>
      </c>
      <c r="E39" s="135">
        <v>30707.709999999995</v>
      </c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>
        <f t="shared" si="0"/>
        <v>30707.709999999995</v>
      </c>
      <c r="R39" s="131"/>
      <c r="S39" s="132"/>
      <c r="T39" s="129"/>
      <c r="U39" s="135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30707.709999999995</v>
      </c>
      <c r="V39" s="131"/>
    </row>
    <row r="40" spans="2:22" x14ac:dyDescent="0.2">
      <c r="B40" s="129"/>
      <c r="C40" s="168">
        <v>40710</v>
      </c>
      <c r="D40" s="134" t="s">
        <v>50</v>
      </c>
      <c r="E40" s="135">
        <v>16947.210000000003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>
        <f t="shared" si="0"/>
        <v>16947.210000000003</v>
      </c>
      <c r="R40" s="131"/>
      <c r="S40" s="132"/>
      <c r="T40" s="129"/>
      <c r="U40" s="135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16947.210000000003</v>
      </c>
      <c r="V40" s="131"/>
    </row>
    <row r="41" spans="2:22" x14ac:dyDescent="0.2">
      <c r="B41" s="129"/>
      <c r="C41" s="168">
        <v>40801</v>
      </c>
      <c r="D41" s="134" t="s">
        <v>53</v>
      </c>
      <c r="E41" s="135">
        <v>798674.16999999993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798674.16999999993</v>
      </c>
      <c r="R41" s="131"/>
      <c r="S41" s="132"/>
      <c r="T41" s="129"/>
      <c r="U41" s="135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798674.16999999993</v>
      </c>
      <c r="V41" s="131"/>
    </row>
    <row r="42" spans="2:22" x14ac:dyDescent="0.2">
      <c r="B42" s="129"/>
      <c r="C42" s="168">
        <v>40802</v>
      </c>
      <c r="D42" s="134" t="s">
        <v>51</v>
      </c>
      <c r="E42" s="135">
        <v>150913.10000000003</v>
      </c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>
        <f t="shared" si="0"/>
        <v>150913.10000000003</v>
      </c>
      <c r="R42" s="131"/>
      <c r="S42" s="132"/>
      <c r="T42" s="129"/>
      <c r="U42" s="135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150913.10000000003</v>
      </c>
      <c r="V42" s="131"/>
    </row>
    <row r="43" spans="2:22" x14ac:dyDescent="0.2">
      <c r="B43" s="129"/>
      <c r="C43" s="168">
        <v>40817</v>
      </c>
      <c r="D43" s="134" t="s">
        <v>52</v>
      </c>
      <c r="E43" s="135">
        <v>34106.83</v>
      </c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>
        <f t="shared" si="0"/>
        <v>34106.83</v>
      </c>
      <c r="R43" s="131"/>
      <c r="S43" s="132"/>
      <c r="T43" s="129"/>
      <c r="U43" s="135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34106.83</v>
      </c>
      <c r="V43" s="131"/>
    </row>
    <row r="44" spans="2:22" x14ac:dyDescent="0.2">
      <c r="B44" s="129"/>
      <c r="C44" s="168">
        <v>40901</v>
      </c>
      <c r="D44" s="134" t="s">
        <v>122</v>
      </c>
      <c r="E44" s="135">
        <v>221241.64000000007</v>
      </c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>
        <f t="shared" si="0"/>
        <v>221241.64000000007</v>
      </c>
      <c r="R44" s="131"/>
      <c r="S44" s="132"/>
      <c r="T44" s="129"/>
      <c r="U44" s="135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221241.64000000007</v>
      </c>
      <c r="V44" s="131"/>
    </row>
    <row r="45" spans="2:22" x14ac:dyDescent="0.2">
      <c r="B45" s="129"/>
      <c r="C45" s="168">
        <v>40903</v>
      </c>
      <c r="D45" s="134" t="s">
        <v>70</v>
      </c>
      <c r="E45" s="135">
        <v>188970.38999999998</v>
      </c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>
        <f t="shared" si="0"/>
        <v>188970.38999999998</v>
      </c>
      <c r="R45" s="131"/>
      <c r="S45" s="132"/>
      <c r="T45" s="129"/>
      <c r="U45" s="135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188970.38999999998</v>
      </c>
      <c r="V45" s="131"/>
    </row>
    <row r="46" spans="2:22" x14ac:dyDescent="0.2">
      <c r="B46" s="129"/>
      <c r="C46" s="168">
        <v>40904</v>
      </c>
      <c r="D46" s="134" t="s">
        <v>54</v>
      </c>
      <c r="E46" s="135">
        <v>56903.58</v>
      </c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>
        <f t="shared" si="0"/>
        <v>56903.58</v>
      </c>
      <c r="R46" s="131"/>
      <c r="S46" s="132"/>
      <c r="T46" s="129"/>
      <c r="U46" s="135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56903.58</v>
      </c>
      <c r="V46" s="131"/>
    </row>
    <row r="47" spans="2:22" x14ac:dyDescent="0.2">
      <c r="B47" s="129"/>
      <c r="C47" s="168">
        <v>40911</v>
      </c>
      <c r="D47" s="134" t="s">
        <v>55</v>
      </c>
      <c r="E47" s="135">
        <v>42420.590000000004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>
        <f t="shared" si="0"/>
        <v>42420.590000000004</v>
      </c>
      <c r="R47" s="131"/>
      <c r="S47" s="132"/>
      <c r="T47" s="129"/>
      <c r="U47" s="135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42420.590000000004</v>
      </c>
      <c r="V47" s="131"/>
    </row>
    <row r="48" spans="2:22" x14ac:dyDescent="0.2">
      <c r="B48" s="129"/>
      <c r="C48" s="168">
        <v>40913</v>
      </c>
      <c r="D48" s="134" t="s">
        <v>57</v>
      </c>
      <c r="E48" s="135">
        <v>25444.860000000008</v>
      </c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>
        <f t="shared" si="0"/>
        <v>25444.860000000008</v>
      </c>
      <c r="R48" s="131"/>
      <c r="S48" s="132"/>
      <c r="T48" s="129"/>
      <c r="U48" s="135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25444.860000000008</v>
      </c>
      <c r="V48" s="131"/>
    </row>
    <row r="49" spans="2:22" x14ac:dyDescent="0.2">
      <c r="B49" s="129"/>
      <c r="C49" s="168">
        <v>41101</v>
      </c>
      <c r="D49" s="134" t="s">
        <v>63</v>
      </c>
      <c r="E49" s="135">
        <v>901307.47000000009</v>
      </c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>
        <f t="shared" si="0"/>
        <v>901307.47000000009</v>
      </c>
      <c r="R49" s="131"/>
      <c r="S49" s="132"/>
      <c r="T49" s="129"/>
      <c r="U49" s="135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901307.47000000009</v>
      </c>
      <c r="V49" s="131"/>
    </row>
    <row r="50" spans="2:22" x14ac:dyDescent="0.2">
      <c r="B50" s="129"/>
      <c r="C50" s="168">
        <v>41103</v>
      </c>
      <c r="D50" s="134" t="s">
        <v>64</v>
      </c>
      <c r="E50" s="135">
        <v>382968.05000000005</v>
      </c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>
        <f t="shared" si="0"/>
        <v>382968.05000000005</v>
      </c>
      <c r="R50" s="131"/>
      <c r="S50" s="132"/>
      <c r="T50" s="129"/>
      <c r="U50" s="135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382968.05000000005</v>
      </c>
      <c r="V50" s="131"/>
    </row>
    <row r="51" spans="2:22" x14ac:dyDescent="0.2">
      <c r="B51" s="129"/>
      <c r="C51" s="168">
        <v>41104</v>
      </c>
      <c r="D51" s="134" t="s">
        <v>65</v>
      </c>
      <c r="E51" s="135">
        <v>22285.51</v>
      </c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>
        <f t="shared" si="0"/>
        <v>22285.51</v>
      </c>
      <c r="R51" s="131"/>
      <c r="S51" s="132"/>
      <c r="T51" s="129"/>
      <c r="U51" s="135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22285.51</v>
      </c>
      <c r="V51" s="131"/>
    </row>
    <row r="52" spans="2:22" x14ac:dyDescent="0.2">
      <c r="B52" s="129"/>
      <c r="C52" s="168">
        <v>41107</v>
      </c>
      <c r="D52" s="134" t="s">
        <v>66</v>
      </c>
      <c r="E52" s="135">
        <v>114683.79999999999</v>
      </c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>
        <f t="shared" si="0"/>
        <v>114683.79999999999</v>
      </c>
      <c r="R52" s="131"/>
      <c r="S52" s="132"/>
      <c r="T52" s="129"/>
      <c r="U52" s="135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114683.79999999999</v>
      </c>
      <c r="V52" s="131"/>
    </row>
    <row r="53" spans="2:22" x14ac:dyDescent="0.2">
      <c r="B53" s="129"/>
      <c r="C53" s="168">
        <v>41301</v>
      </c>
      <c r="D53" s="134" t="s">
        <v>67</v>
      </c>
      <c r="E53" s="135">
        <v>151525.41</v>
      </c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>
        <f t="shared" si="0"/>
        <v>151525.41</v>
      </c>
      <c r="R53" s="131"/>
      <c r="S53" s="132"/>
      <c r="T53" s="129"/>
      <c r="U53" s="135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151525.41</v>
      </c>
      <c r="V53" s="131"/>
    </row>
    <row r="54" spans="2:22" x14ac:dyDescent="0.2">
      <c r="B54" s="129"/>
      <c r="C54" s="168">
        <v>41401</v>
      </c>
      <c r="D54" s="134" t="s">
        <v>68</v>
      </c>
      <c r="E54" s="135">
        <v>56829.270000000004</v>
      </c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56829.270000000004</v>
      </c>
      <c r="R54" s="131"/>
      <c r="S54" s="132"/>
      <c r="T54" s="129"/>
      <c r="U54" s="135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56829.270000000004</v>
      </c>
      <c r="V54" s="131"/>
    </row>
    <row r="55" spans="2:22" x14ac:dyDescent="0.2">
      <c r="B55" s="129"/>
      <c r="C55" s="168">
        <v>41501</v>
      </c>
      <c r="D55" s="134" t="s">
        <v>123</v>
      </c>
      <c r="E55" s="135">
        <v>421381.63</v>
      </c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>
        <f t="shared" si="0"/>
        <v>421381.63</v>
      </c>
      <c r="R55" s="131"/>
      <c r="S55" s="132"/>
      <c r="T55" s="129"/>
      <c r="U55" s="135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421381.63</v>
      </c>
      <c r="V55" s="131"/>
    </row>
    <row r="56" spans="2:22" x14ac:dyDescent="0.2">
      <c r="B56" s="129"/>
      <c r="C56" s="168">
        <v>41503</v>
      </c>
      <c r="D56" s="134" t="s">
        <v>124</v>
      </c>
      <c r="E56" s="135">
        <v>266807.01000000007</v>
      </c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>
        <f t="shared" si="0"/>
        <v>266807.01000000007</v>
      </c>
      <c r="R56" s="131"/>
      <c r="S56" s="132"/>
      <c r="T56" s="129"/>
      <c r="U56" s="135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266807.01000000007</v>
      </c>
      <c r="V56" s="131"/>
    </row>
    <row r="57" spans="2:22" x14ac:dyDescent="0.2">
      <c r="B57" s="129"/>
      <c r="C57" s="168">
        <v>41505</v>
      </c>
      <c r="D57" s="134" t="s">
        <v>119</v>
      </c>
      <c r="E57" s="135">
        <v>336103.67999999999</v>
      </c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>
        <f t="shared" si="0"/>
        <v>336103.67999999999</v>
      </c>
      <c r="R57" s="131"/>
      <c r="S57" s="132"/>
      <c r="T57" s="129"/>
      <c r="U57" s="135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336103.67999999999</v>
      </c>
      <c r="V57" s="131"/>
    </row>
    <row r="58" spans="2:22" x14ac:dyDescent="0.2">
      <c r="B58" s="129"/>
      <c r="C58" s="168">
        <v>41801</v>
      </c>
      <c r="D58" s="134" t="s">
        <v>72</v>
      </c>
      <c r="E58" s="135">
        <v>78070.560000000027</v>
      </c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>
        <f t="shared" si="0"/>
        <v>78070.560000000027</v>
      </c>
      <c r="R58" s="131"/>
      <c r="S58" s="132"/>
      <c r="T58" s="129"/>
      <c r="U58" s="135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78070.560000000027</v>
      </c>
      <c r="V58" s="131"/>
    </row>
    <row r="59" spans="2:22" x14ac:dyDescent="0.2">
      <c r="B59" s="129"/>
      <c r="C59" s="168">
        <v>42001</v>
      </c>
      <c r="D59" s="134" t="s">
        <v>73</v>
      </c>
      <c r="E59" s="135">
        <v>133515.06000000003</v>
      </c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>
        <f t="shared" si="0"/>
        <v>133515.06000000003</v>
      </c>
      <c r="R59" s="131"/>
      <c r="S59" s="132"/>
      <c r="T59" s="129"/>
      <c r="U59" s="135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133515.06000000003</v>
      </c>
      <c r="V59" s="131"/>
    </row>
    <row r="60" spans="2:22" x14ac:dyDescent="0.2">
      <c r="B60" s="129"/>
      <c r="C60" s="168">
        <v>42002</v>
      </c>
      <c r="D60" s="134" t="s">
        <v>74</v>
      </c>
      <c r="E60" s="135">
        <v>112584.57999999999</v>
      </c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>
        <f t="shared" si="0"/>
        <v>112584.57999999999</v>
      </c>
      <c r="R60" s="131"/>
      <c r="S60" s="132"/>
      <c r="T60" s="129"/>
      <c r="U60" s="135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112584.57999999999</v>
      </c>
      <c r="V60" s="131"/>
    </row>
    <row r="61" spans="2:22" x14ac:dyDescent="0.2">
      <c r="B61" s="129"/>
      <c r="C61" s="168">
        <v>42005</v>
      </c>
      <c r="D61" s="134" t="s">
        <v>130</v>
      </c>
      <c r="E61" s="135">
        <v>0</v>
      </c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>
        <f t="shared" si="0"/>
        <v>0</v>
      </c>
      <c r="R61" s="131"/>
      <c r="S61" s="132"/>
      <c r="T61" s="129"/>
      <c r="U61" s="135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0</v>
      </c>
      <c r="V61" s="131"/>
    </row>
    <row r="62" spans="2:22" x14ac:dyDescent="0.2">
      <c r="B62" s="129"/>
      <c r="C62" s="168">
        <v>42101</v>
      </c>
      <c r="D62" s="134" t="s">
        <v>75</v>
      </c>
      <c r="E62" s="135">
        <v>40815.56</v>
      </c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>
        <f t="shared" si="0"/>
        <v>40815.56</v>
      </c>
      <c r="R62" s="131"/>
      <c r="S62" s="132"/>
      <c r="T62" s="129"/>
      <c r="U62" s="135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40815.56</v>
      </c>
      <c r="V62" s="131"/>
    </row>
    <row r="63" spans="2:22" x14ac:dyDescent="0.2">
      <c r="B63" s="129"/>
      <c r="C63" s="168">
        <v>42701</v>
      </c>
      <c r="D63" s="134" t="s">
        <v>131</v>
      </c>
      <c r="E63" s="135">
        <v>331067.78000000003</v>
      </c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>
        <f t="shared" si="0"/>
        <v>331067.78000000003</v>
      </c>
      <c r="R63" s="131"/>
      <c r="S63" s="132"/>
      <c r="T63" s="129"/>
      <c r="U63" s="135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331067.78000000003</v>
      </c>
      <c r="V63" s="131"/>
    </row>
    <row r="64" spans="2:22" x14ac:dyDescent="0.2">
      <c r="B64" s="129"/>
      <c r="C64" s="168">
        <v>42703</v>
      </c>
      <c r="D64" s="134" t="s">
        <v>59</v>
      </c>
      <c r="E64" s="135">
        <v>56023.970000000008</v>
      </c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>
        <f t="shared" si="0"/>
        <v>56023.970000000008</v>
      </c>
      <c r="R64" s="131"/>
      <c r="S64" s="132"/>
      <c r="T64" s="129"/>
      <c r="U64" s="135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56023.970000000008</v>
      </c>
      <c r="V64" s="131"/>
    </row>
    <row r="65" spans="2:22" x14ac:dyDescent="0.2">
      <c r="B65" s="129"/>
      <c r="C65" s="168">
        <v>42704</v>
      </c>
      <c r="D65" s="134" t="s">
        <v>60</v>
      </c>
      <c r="E65" s="135">
        <v>14777.91</v>
      </c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>
        <f t="shared" si="0"/>
        <v>14777.91</v>
      </c>
      <c r="R65" s="131"/>
      <c r="S65" s="132"/>
      <c r="T65" s="129"/>
      <c r="U65" s="135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14777.91</v>
      </c>
      <c r="V65" s="131"/>
    </row>
    <row r="66" spans="2:22" ht="38.25" x14ac:dyDescent="0.2">
      <c r="B66" s="129"/>
      <c r="C66" s="168">
        <v>42705</v>
      </c>
      <c r="D66" s="134" t="s">
        <v>61</v>
      </c>
      <c r="E66" s="135">
        <v>0</v>
      </c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>
        <f t="shared" si="0"/>
        <v>0</v>
      </c>
      <c r="R66" s="131"/>
      <c r="S66" s="132"/>
      <c r="T66" s="129"/>
      <c r="U66" s="135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131"/>
    </row>
    <row r="67" spans="2:22" x14ac:dyDescent="0.2">
      <c r="B67" s="129"/>
      <c r="C67" s="168">
        <v>42801</v>
      </c>
      <c r="D67" s="134" t="s">
        <v>125</v>
      </c>
      <c r="E67" s="135">
        <v>61664.890000000007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>
        <f t="shared" si="0"/>
        <v>61664.890000000007</v>
      </c>
      <c r="R67" s="131"/>
      <c r="S67" s="132"/>
      <c r="T67" s="129"/>
      <c r="U67" s="135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61664.890000000007</v>
      </c>
      <c r="V67" s="131"/>
    </row>
    <row r="68" spans="2:22" x14ac:dyDescent="0.2">
      <c r="B68" s="129"/>
      <c r="C68" s="168">
        <v>42802</v>
      </c>
      <c r="D68" s="134" t="s">
        <v>58</v>
      </c>
      <c r="E68" s="135">
        <v>61992.7</v>
      </c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>
        <f t="shared" si="0"/>
        <v>61992.7</v>
      </c>
      <c r="R68" s="131"/>
      <c r="S68" s="132"/>
      <c r="T68" s="129"/>
      <c r="U68" s="135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61992.7</v>
      </c>
      <c r="V68" s="131"/>
    </row>
    <row r="69" spans="2:22" x14ac:dyDescent="0.2">
      <c r="B69" s="129"/>
      <c r="C69" s="168">
        <v>42901</v>
      </c>
      <c r="D69" s="134" t="s">
        <v>126</v>
      </c>
      <c r="E69" s="135">
        <v>20493325.650000002</v>
      </c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>
        <f t="shared" si="0"/>
        <v>20493325.650000002</v>
      </c>
      <c r="R69" s="131"/>
      <c r="S69" s="132"/>
      <c r="T69" s="129"/>
      <c r="U69" s="135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20493325.650000002</v>
      </c>
      <c r="V69" s="131"/>
    </row>
    <row r="70" spans="2:22" x14ac:dyDescent="0.2">
      <c r="B70" s="129"/>
      <c r="C70" s="168">
        <v>42902</v>
      </c>
      <c r="D70" s="134" t="s">
        <v>45</v>
      </c>
      <c r="E70" s="135">
        <v>20706.839999999997</v>
      </c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>
        <f t="shared" si="0"/>
        <v>20706.839999999997</v>
      </c>
      <c r="R70" s="131"/>
      <c r="S70" s="132"/>
      <c r="T70" s="129"/>
      <c r="U70" s="135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20706.839999999997</v>
      </c>
      <c r="V70" s="131"/>
    </row>
    <row r="71" spans="2:22" ht="25.5" x14ac:dyDescent="0.2">
      <c r="B71" s="129"/>
      <c r="C71" s="168">
        <v>43001</v>
      </c>
      <c r="D71" s="134" t="s">
        <v>127</v>
      </c>
      <c r="E71" s="135">
        <v>29953.639999999996</v>
      </c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>
        <f t="shared" si="0"/>
        <v>29953.639999999996</v>
      </c>
      <c r="R71" s="131"/>
      <c r="S71" s="132"/>
      <c r="T71" s="129"/>
      <c r="U71" s="135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29953.639999999996</v>
      </c>
      <c r="V71" s="131"/>
    </row>
    <row r="72" spans="2:22" x14ac:dyDescent="0.2">
      <c r="B72" s="129"/>
      <c r="C72" s="168">
        <v>43101</v>
      </c>
      <c r="D72" s="134" t="s">
        <v>132</v>
      </c>
      <c r="E72" s="135">
        <v>17725.03</v>
      </c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>
        <f t="shared" si="0"/>
        <v>17725.03</v>
      </c>
      <c r="R72" s="131"/>
      <c r="S72" s="132"/>
      <c r="T72" s="129"/>
      <c r="U72" s="135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17725.03</v>
      </c>
      <c r="V72" s="131"/>
    </row>
    <row r="73" spans="2:22" x14ac:dyDescent="0.2">
      <c r="B73" s="129"/>
      <c r="C73" s="168">
        <v>43201</v>
      </c>
      <c r="D73" s="134" t="s">
        <v>128</v>
      </c>
      <c r="E73" s="135">
        <v>25455.67</v>
      </c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>
        <f t="shared" ref="Q73:Q103" si="1">SUM(E73:P73)</f>
        <v>25455.67</v>
      </c>
      <c r="R73" s="131"/>
      <c r="S73" s="132"/>
      <c r="T73" s="129"/>
      <c r="U73" s="135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25455.67</v>
      </c>
      <c r="V73" s="131"/>
    </row>
    <row r="74" spans="2:22" x14ac:dyDescent="0.2">
      <c r="B74" s="129"/>
      <c r="C74" s="168">
        <v>43202</v>
      </c>
      <c r="D74" s="134" t="s">
        <v>62</v>
      </c>
      <c r="E74" s="135">
        <v>10014.16</v>
      </c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>
        <f t="shared" si="1"/>
        <v>10014.16</v>
      </c>
      <c r="R74" s="131"/>
      <c r="S74" s="132"/>
      <c r="T74" s="129"/>
      <c r="U74" s="135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10014.16</v>
      </c>
      <c r="V74" s="131"/>
    </row>
    <row r="75" spans="2:22" x14ac:dyDescent="0.2">
      <c r="B75" s="129"/>
      <c r="C75" s="168">
        <v>43301</v>
      </c>
      <c r="D75" s="134" t="s">
        <v>129</v>
      </c>
      <c r="E75" s="135">
        <v>74834.719999999987</v>
      </c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>
        <f t="shared" si="1"/>
        <v>74834.719999999987</v>
      </c>
      <c r="R75" s="131"/>
      <c r="S75" s="132"/>
      <c r="T75" s="129"/>
      <c r="U75" s="135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74834.719999999987</v>
      </c>
      <c r="V75" s="131"/>
    </row>
    <row r="76" spans="2:22" x14ac:dyDescent="0.2">
      <c r="B76" s="129"/>
      <c r="C76" s="168">
        <v>43302</v>
      </c>
      <c r="D76" s="134" t="s">
        <v>69</v>
      </c>
      <c r="E76" s="135">
        <v>74416</v>
      </c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>
        <f t="shared" si="1"/>
        <v>74416</v>
      </c>
      <c r="R76" s="131"/>
      <c r="S76" s="132"/>
      <c r="T76" s="129"/>
      <c r="U76" s="135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74416</v>
      </c>
      <c r="V76" s="131"/>
    </row>
    <row r="77" spans="2:22" x14ac:dyDescent="0.2">
      <c r="B77" s="129"/>
      <c r="C77" s="168">
        <v>43303</v>
      </c>
      <c r="D77" s="134" t="s">
        <v>71</v>
      </c>
      <c r="E77" s="135">
        <v>106730.29000000001</v>
      </c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>
        <f t="shared" si="1"/>
        <v>106730.29000000001</v>
      </c>
      <c r="R77" s="131"/>
      <c r="S77" s="132"/>
      <c r="T77" s="129"/>
      <c r="U77" s="135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106730.29000000001</v>
      </c>
      <c r="V77" s="131"/>
    </row>
    <row r="78" spans="2:22" x14ac:dyDescent="0.2">
      <c r="B78" s="129"/>
      <c r="C78" s="168">
        <v>43401</v>
      </c>
      <c r="D78" s="134" t="s">
        <v>133</v>
      </c>
      <c r="E78" s="135">
        <v>131671.96</v>
      </c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>
        <f t="shared" si="1"/>
        <v>131671.96</v>
      </c>
      <c r="R78" s="131"/>
      <c r="S78" s="132"/>
      <c r="T78" s="129"/>
      <c r="U78" s="135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131671.96</v>
      </c>
      <c r="V78" s="131"/>
    </row>
    <row r="79" spans="2:22" x14ac:dyDescent="0.2">
      <c r="B79" s="129"/>
      <c r="C79" s="168">
        <v>43402</v>
      </c>
      <c r="D79" s="134" t="s">
        <v>44</v>
      </c>
      <c r="E79" s="135">
        <v>1456.37</v>
      </c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>
        <f t="shared" si="1"/>
        <v>1456.37</v>
      </c>
      <c r="R79" s="131"/>
      <c r="S79" s="132"/>
      <c r="T79" s="129"/>
      <c r="U79" s="135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1456.37</v>
      </c>
      <c r="V79" s="131"/>
    </row>
    <row r="80" spans="2:22" x14ac:dyDescent="0.2">
      <c r="B80" s="129"/>
      <c r="C80" s="168">
        <v>43501</v>
      </c>
      <c r="D80" s="134" t="s">
        <v>134</v>
      </c>
      <c r="E80" s="135">
        <v>105282.46</v>
      </c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>
        <f t="shared" si="1"/>
        <v>105282.46</v>
      </c>
      <c r="R80" s="131"/>
      <c r="S80" s="132"/>
      <c r="T80" s="129"/>
      <c r="U80" s="135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105282.46</v>
      </c>
      <c r="V80" s="131"/>
    </row>
    <row r="81" spans="2:22" x14ac:dyDescent="0.2">
      <c r="B81" s="129"/>
      <c r="C81" s="168">
        <v>43502</v>
      </c>
      <c r="D81" s="134" t="s">
        <v>56</v>
      </c>
      <c r="E81" s="135">
        <v>32868.57</v>
      </c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>
        <f t="shared" si="1"/>
        <v>32868.57</v>
      </c>
      <c r="R81" s="131"/>
      <c r="S81" s="132"/>
      <c r="T81" s="129"/>
      <c r="U81" s="135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32868.57</v>
      </c>
      <c r="V81" s="131"/>
    </row>
    <row r="82" spans="2:22" x14ac:dyDescent="0.2">
      <c r="B82" s="129"/>
      <c r="C82" s="168">
        <v>43601</v>
      </c>
      <c r="D82" s="134" t="s">
        <v>135</v>
      </c>
      <c r="E82" s="135">
        <v>31743.679999999997</v>
      </c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>
        <f t="shared" si="1"/>
        <v>31743.679999999997</v>
      </c>
      <c r="R82" s="131"/>
      <c r="S82" s="132"/>
      <c r="T82" s="129"/>
      <c r="U82" s="135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31743.679999999997</v>
      </c>
      <c r="V82" s="131"/>
    </row>
    <row r="83" spans="2:22" x14ac:dyDescent="0.2">
      <c r="B83" s="129"/>
      <c r="C83" s="168">
        <v>50201</v>
      </c>
      <c r="D83" s="134" t="s">
        <v>76</v>
      </c>
      <c r="E83" s="135">
        <v>46043.1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>
        <f t="shared" si="1"/>
        <v>46043.1</v>
      </c>
      <c r="R83" s="131"/>
      <c r="S83" s="132"/>
      <c r="T83" s="129"/>
      <c r="U83" s="135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46043.1</v>
      </c>
      <c r="V83" s="131"/>
    </row>
    <row r="84" spans="2:22" x14ac:dyDescent="0.2">
      <c r="B84" s="129"/>
      <c r="C84" s="168">
        <v>50301</v>
      </c>
      <c r="D84" s="134" t="s">
        <v>77</v>
      </c>
      <c r="E84" s="135">
        <v>145032.75999999998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>
        <f t="shared" si="1"/>
        <v>145032.75999999998</v>
      </c>
      <c r="R84" s="131"/>
      <c r="S84" s="132"/>
      <c r="T84" s="129"/>
      <c r="U84" s="135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145032.75999999998</v>
      </c>
      <c r="V84" s="131"/>
    </row>
    <row r="85" spans="2:22" x14ac:dyDescent="0.2">
      <c r="B85" s="129"/>
      <c r="C85" s="168">
        <v>50401</v>
      </c>
      <c r="D85" s="134" t="s">
        <v>78</v>
      </c>
      <c r="E85" s="135">
        <v>41500.71</v>
      </c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>
        <f t="shared" si="1"/>
        <v>41500.71</v>
      </c>
      <c r="R85" s="131"/>
      <c r="S85" s="132"/>
      <c r="T85" s="129"/>
      <c r="U85" s="135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41500.71</v>
      </c>
      <c r="V85" s="131"/>
    </row>
    <row r="86" spans="2:22" x14ac:dyDescent="0.2">
      <c r="B86" s="129"/>
      <c r="C86" s="168">
        <v>50801</v>
      </c>
      <c r="D86" s="134" t="s">
        <v>79</v>
      </c>
      <c r="E86" s="135">
        <v>27979.63</v>
      </c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>
        <f t="shared" si="1"/>
        <v>27979.63</v>
      </c>
      <c r="R86" s="131"/>
      <c r="S86" s="132"/>
      <c r="T86" s="129"/>
      <c r="U86" s="135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27979.63</v>
      </c>
      <c r="V86" s="131"/>
    </row>
    <row r="87" spans="2:22" x14ac:dyDescent="0.2">
      <c r="B87" s="129"/>
      <c r="C87" s="168">
        <v>50901</v>
      </c>
      <c r="D87" s="134" t="s">
        <v>80</v>
      </c>
      <c r="E87" s="135">
        <v>695023.25999999989</v>
      </c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>
        <f t="shared" si="1"/>
        <v>695023.25999999989</v>
      </c>
      <c r="R87" s="131"/>
      <c r="S87" s="132"/>
      <c r="T87" s="129"/>
      <c r="U87" s="135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695023.25999999989</v>
      </c>
      <c r="V87" s="131"/>
    </row>
    <row r="88" spans="2:22" ht="25.5" x14ac:dyDescent="0.2">
      <c r="B88" s="129"/>
      <c r="C88" s="168">
        <v>51001</v>
      </c>
      <c r="D88" s="134" t="s">
        <v>81</v>
      </c>
      <c r="E88" s="135">
        <v>79158.880000000005</v>
      </c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>
        <f t="shared" si="1"/>
        <v>79158.880000000005</v>
      </c>
      <c r="R88" s="131"/>
      <c r="S88" s="132"/>
      <c r="T88" s="129"/>
      <c r="U88" s="135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79158.880000000005</v>
      </c>
      <c r="V88" s="131"/>
    </row>
    <row r="89" spans="2:22" x14ac:dyDescent="0.2">
      <c r="B89" s="129"/>
      <c r="C89" s="168">
        <v>51101</v>
      </c>
      <c r="D89" s="134" t="s">
        <v>82</v>
      </c>
      <c r="E89" s="135">
        <v>0</v>
      </c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>
        <f t="shared" si="1"/>
        <v>0</v>
      </c>
      <c r="R89" s="131"/>
      <c r="S89" s="132"/>
      <c r="T89" s="129"/>
      <c r="U89" s="135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131"/>
    </row>
    <row r="90" spans="2:22" x14ac:dyDescent="0.2">
      <c r="B90" s="129"/>
      <c r="C90" s="168">
        <v>51301</v>
      </c>
      <c r="D90" s="134" t="s">
        <v>83</v>
      </c>
      <c r="E90" s="135">
        <v>13923.58</v>
      </c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>
        <f t="shared" si="1"/>
        <v>13923.58</v>
      </c>
      <c r="R90" s="131"/>
      <c r="S90" s="132"/>
      <c r="T90" s="129"/>
      <c r="U90" s="135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13923.58</v>
      </c>
      <c r="V90" s="131"/>
    </row>
    <row r="91" spans="2:22" x14ac:dyDescent="0.2">
      <c r="B91" s="129"/>
      <c r="C91" s="168">
        <v>51401</v>
      </c>
      <c r="D91" s="134" t="s">
        <v>84</v>
      </c>
      <c r="E91" s="135">
        <v>4962.8499999999995</v>
      </c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>
        <f t="shared" si="1"/>
        <v>4962.8499999999995</v>
      </c>
      <c r="R91" s="131"/>
      <c r="S91" s="132"/>
      <c r="T91" s="129"/>
      <c r="U91" s="135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4962.8499999999995</v>
      </c>
      <c r="V91" s="131"/>
    </row>
    <row r="92" spans="2:22" x14ac:dyDescent="0.2">
      <c r="B92" s="129"/>
      <c r="C92" s="168">
        <v>51601</v>
      </c>
      <c r="D92" s="134" t="s">
        <v>85</v>
      </c>
      <c r="E92" s="135">
        <v>35318.69</v>
      </c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>
        <f t="shared" si="1"/>
        <v>35318.69</v>
      </c>
      <c r="R92" s="131"/>
      <c r="S92" s="132"/>
      <c r="T92" s="129"/>
      <c r="U92" s="135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35318.69</v>
      </c>
      <c r="V92" s="131"/>
    </row>
    <row r="93" spans="2:22" x14ac:dyDescent="0.2">
      <c r="B93" s="129"/>
      <c r="C93" s="168">
        <v>51801</v>
      </c>
      <c r="D93" s="134" t="s">
        <v>139</v>
      </c>
      <c r="E93" s="135">
        <v>1509476.36</v>
      </c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>
        <f t="shared" si="1"/>
        <v>1509476.36</v>
      </c>
      <c r="R93" s="131"/>
      <c r="S93" s="132"/>
      <c r="T93" s="129"/>
      <c r="U93" s="135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1509476.36</v>
      </c>
      <c r="V93" s="131"/>
    </row>
    <row r="94" spans="2:22" ht="25.5" x14ac:dyDescent="0.2">
      <c r="B94" s="129"/>
      <c r="C94" s="168">
        <v>51901</v>
      </c>
      <c r="D94" s="134" t="s">
        <v>140</v>
      </c>
      <c r="E94" s="135">
        <v>21472.03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>
        <f t="shared" si="1"/>
        <v>21472.03</v>
      </c>
      <c r="R94" s="131"/>
      <c r="S94" s="132"/>
      <c r="T94" s="129"/>
      <c r="U94" s="135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21472.03</v>
      </c>
      <c r="V94" s="131"/>
    </row>
    <row r="95" spans="2:22" x14ac:dyDescent="0.2">
      <c r="B95" s="129"/>
      <c r="C95" s="168">
        <v>52001</v>
      </c>
      <c r="D95" s="134" t="s">
        <v>86</v>
      </c>
      <c r="E95" s="135">
        <v>76159.260000000009</v>
      </c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>
        <f t="shared" si="1"/>
        <v>76159.260000000009</v>
      </c>
      <c r="R95" s="131"/>
      <c r="S95" s="132"/>
      <c r="T95" s="129"/>
      <c r="U95" s="135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76159.260000000009</v>
      </c>
      <c r="V95" s="131"/>
    </row>
    <row r="96" spans="2:22" x14ac:dyDescent="0.2">
      <c r="B96" s="129"/>
      <c r="C96" s="168">
        <v>52301</v>
      </c>
      <c r="D96" s="134" t="s">
        <v>87</v>
      </c>
      <c r="E96" s="135">
        <v>24355.820000000007</v>
      </c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24355.820000000007</v>
      </c>
      <c r="R96" s="131"/>
      <c r="S96" s="132"/>
      <c r="T96" s="129"/>
      <c r="U96" s="135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24355.820000000007</v>
      </c>
      <c r="V96" s="131"/>
    </row>
    <row r="97" spans="2:22" x14ac:dyDescent="0.2">
      <c r="B97" s="129"/>
      <c r="C97" s="168">
        <v>52401</v>
      </c>
      <c r="D97" s="134" t="s">
        <v>88</v>
      </c>
      <c r="E97" s="135">
        <v>0</v>
      </c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>
        <f t="shared" si="1"/>
        <v>0</v>
      </c>
      <c r="R97" s="131"/>
      <c r="S97" s="132"/>
      <c r="T97" s="129"/>
      <c r="U97" s="135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131"/>
    </row>
    <row r="98" spans="2:22" x14ac:dyDescent="0.2">
      <c r="B98" s="129"/>
      <c r="C98" s="168">
        <v>52601</v>
      </c>
      <c r="D98" s="134" t="s">
        <v>89</v>
      </c>
      <c r="E98" s="135">
        <v>15769.849999999999</v>
      </c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>
        <f t="shared" si="1"/>
        <v>15769.849999999999</v>
      </c>
      <c r="R98" s="131"/>
      <c r="S98" s="132"/>
      <c r="T98" s="129"/>
      <c r="U98" s="135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15769.849999999999</v>
      </c>
      <c r="V98" s="131"/>
    </row>
    <row r="99" spans="2:22" x14ac:dyDescent="0.2">
      <c r="B99" s="129"/>
      <c r="C99" s="168">
        <v>60101</v>
      </c>
      <c r="D99" s="134" t="s">
        <v>90</v>
      </c>
      <c r="E99" s="135">
        <v>63148705.050000004</v>
      </c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>
        <f t="shared" si="1"/>
        <v>63148705.050000004</v>
      </c>
      <c r="R99" s="131"/>
      <c r="S99" s="132"/>
      <c r="T99" s="129"/>
      <c r="U99" s="135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63148705.050000004</v>
      </c>
      <c r="V99" s="131"/>
    </row>
    <row r="100" spans="2:22" x14ac:dyDescent="0.2">
      <c r="B100" s="129"/>
      <c r="C100" s="168">
        <v>60201</v>
      </c>
      <c r="D100" s="134" t="s">
        <v>91</v>
      </c>
      <c r="E100" s="135">
        <v>14490027.250000002</v>
      </c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>
        <f t="shared" si="1"/>
        <v>14490027.250000002</v>
      </c>
      <c r="R100" s="131"/>
      <c r="S100" s="132"/>
      <c r="T100" s="129"/>
      <c r="U100" s="135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14490027.250000002</v>
      </c>
      <c r="V100" s="131"/>
    </row>
    <row r="101" spans="2:22" x14ac:dyDescent="0.2">
      <c r="B101" s="129"/>
      <c r="C101" s="168">
        <v>60301</v>
      </c>
      <c r="D101" s="134" t="s">
        <v>92</v>
      </c>
      <c r="E101" s="135">
        <v>1073166.8199999998</v>
      </c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>
        <f t="shared" si="1"/>
        <v>1073166.8199999998</v>
      </c>
      <c r="R101" s="131"/>
      <c r="S101" s="132"/>
      <c r="T101" s="129"/>
      <c r="U101" s="135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1073166.8199999998</v>
      </c>
      <c r="V101" s="131"/>
    </row>
    <row r="102" spans="2:22" x14ac:dyDescent="0.2">
      <c r="B102" s="129"/>
      <c r="C102" s="168">
        <v>60501</v>
      </c>
      <c r="D102" s="134" t="s">
        <v>93</v>
      </c>
      <c r="E102" s="135">
        <v>9562.86</v>
      </c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>
        <f t="shared" si="1"/>
        <v>9562.86</v>
      </c>
      <c r="R102" s="131"/>
      <c r="S102" s="132"/>
      <c r="T102" s="129"/>
      <c r="U102" s="135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9562.86</v>
      </c>
      <c r="V102" s="131"/>
    </row>
    <row r="103" spans="2:22" x14ac:dyDescent="0.2">
      <c r="B103" s="129"/>
      <c r="C103" s="168">
        <v>60601</v>
      </c>
      <c r="D103" s="134" t="s">
        <v>94</v>
      </c>
      <c r="E103" s="135">
        <v>51437.97</v>
      </c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>
        <f t="shared" si="1"/>
        <v>51437.97</v>
      </c>
      <c r="R103" s="131"/>
      <c r="S103" s="132"/>
      <c r="T103" s="129"/>
      <c r="U103" s="135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51437.97</v>
      </c>
      <c r="V103" s="131"/>
    </row>
    <row r="104" spans="2:22" x14ac:dyDescent="0.2">
      <c r="B104" s="129"/>
      <c r="C104" s="133"/>
      <c r="D104" s="134"/>
      <c r="E104" s="135">
        <v>0</v>
      </c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1"/>
      <c r="S104" s="132"/>
      <c r="T104" s="129"/>
      <c r="U104" s="135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131"/>
    </row>
    <row r="105" spans="2:22" ht="13.5" thickBot="1" x14ac:dyDescent="0.25">
      <c r="B105" s="104"/>
      <c r="C105" s="136"/>
      <c r="D105" s="137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10"/>
      <c r="S105" s="132"/>
      <c r="T105" s="104"/>
      <c r="U105" s="138"/>
      <c r="V105" s="110"/>
    </row>
    <row r="106" spans="2:22" ht="13.5" thickTop="1" x14ac:dyDescent="0.2"/>
    <row r="108" spans="2:22" ht="13.5" thickBot="1" x14ac:dyDescent="0.25"/>
    <row r="109" spans="2:22" s="122" customFormat="1" ht="14.25" thickTop="1" thickBot="1" x14ac:dyDescent="0.25">
      <c r="B109" s="34"/>
      <c r="C109" s="36"/>
      <c r="D109" s="3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40"/>
      <c r="S109" s="121"/>
      <c r="T109" s="34"/>
      <c r="U109" s="120"/>
      <c r="V109" s="40"/>
    </row>
    <row r="110" spans="2:22" s="122" customFormat="1" ht="19.5" thickBot="1" x14ac:dyDescent="0.25">
      <c r="B110" s="51"/>
      <c r="C110" s="53"/>
      <c r="D110" s="53"/>
      <c r="E110" s="179" t="s">
        <v>136</v>
      </c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1"/>
      <c r="R110" s="55"/>
      <c r="S110" s="121"/>
      <c r="T110" s="51"/>
      <c r="V110" s="55"/>
    </row>
    <row r="111" spans="2:22" s="122" customFormat="1" x14ac:dyDescent="0.2">
      <c r="B111" s="51"/>
      <c r="C111" s="53"/>
      <c r="D111" s="53"/>
      <c r="E111" s="123" t="s">
        <v>9</v>
      </c>
      <c r="F111" s="123" t="s">
        <v>95</v>
      </c>
      <c r="G111" s="123" t="s">
        <v>96</v>
      </c>
      <c r="H111" s="123" t="s">
        <v>97</v>
      </c>
      <c r="I111" s="123" t="s">
        <v>98</v>
      </c>
      <c r="J111" s="123" t="s">
        <v>99</v>
      </c>
      <c r="K111" s="123" t="s">
        <v>100</v>
      </c>
      <c r="L111" s="123" t="s">
        <v>101</v>
      </c>
      <c r="M111" s="123" t="s">
        <v>102</v>
      </c>
      <c r="N111" s="123" t="s">
        <v>103</v>
      </c>
      <c r="O111" s="123" t="s">
        <v>104</v>
      </c>
      <c r="P111" s="123" t="s">
        <v>105</v>
      </c>
      <c r="Q111" s="123" t="s">
        <v>106</v>
      </c>
      <c r="R111" s="55"/>
      <c r="S111" s="121"/>
      <c r="T111" s="51"/>
      <c r="U111" s="123" t="s">
        <v>106</v>
      </c>
      <c r="V111" s="55"/>
    </row>
    <row r="112" spans="2:22" s="128" customFormat="1" ht="13.5" thickBot="1" x14ac:dyDescent="0.3">
      <c r="B112" s="67"/>
      <c r="C112" s="124" t="s">
        <v>109</v>
      </c>
      <c r="D112" s="125" t="s">
        <v>107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72"/>
      <c r="S112" s="127"/>
      <c r="T112" s="67"/>
      <c r="U112" s="126"/>
      <c r="V112" s="72"/>
    </row>
    <row r="113" spans="2:22" ht="13.5" thickBot="1" x14ac:dyDescent="0.25">
      <c r="B113" s="129"/>
      <c r="C113" s="185" t="s">
        <v>112</v>
      </c>
      <c r="D113" s="186"/>
      <c r="E113" s="130">
        <v>246090421.57999998</v>
      </c>
      <c r="F113" s="130">
        <v>230879610.05000004</v>
      </c>
      <c r="G113" s="130">
        <v>330372277.63999993</v>
      </c>
      <c r="H113" s="130">
        <v>343399602.21999997</v>
      </c>
      <c r="I113" s="130">
        <v>314170111.84000003</v>
      </c>
      <c r="J113" s="130">
        <v>326606322.56000006</v>
      </c>
      <c r="K113" s="130">
        <v>360885215.18999988</v>
      </c>
      <c r="L113" s="130">
        <v>308159300.92000002</v>
      </c>
      <c r="M113" s="130">
        <v>342313493.74000001</v>
      </c>
      <c r="N113" s="130">
        <v>347111603.36999983</v>
      </c>
      <c r="O113" s="130">
        <v>352105977.64000005</v>
      </c>
      <c r="P113" s="130">
        <v>524741086.05000031</v>
      </c>
      <c r="Q113" s="130">
        <v>4026835022.7999997</v>
      </c>
      <c r="R113" s="131"/>
      <c r="S113" s="132"/>
      <c r="T113" s="129"/>
      <c r="U113" s="130">
        <f>SUM(U114:U210)</f>
        <v>246090421.57999998</v>
      </c>
      <c r="V113" s="131"/>
    </row>
    <row r="114" spans="2:22" x14ac:dyDescent="0.2">
      <c r="B114" s="129"/>
      <c r="C114" s="168">
        <v>10101</v>
      </c>
      <c r="D114" s="134" t="s">
        <v>20</v>
      </c>
      <c r="E114" s="135">
        <v>95062.19</v>
      </c>
      <c r="F114" s="135">
        <v>95062.19</v>
      </c>
      <c r="G114" s="135">
        <v>129783.55</v>
      </c>
      <c r="H114" s="135">
        <v>139601.68000000002</v>
      </c>
      <c r="I114" s="135">
        <v>128603.94</v>
      </c>
      <c r="J114" s="135">
        <v>136944.15999999997</v>
      </c>
      <c r="K114" s="135">
        <v>146236.51</v>
      </c>
      <c r="L114" s="135">
        <v>121671.39999999995</v>
      </c>
      <c r="M114" s="135">
        <v>131969.94</v>
      </c>
      <c r="N114" s="135">
        <v>146459.64999999997</v>
      </c>
      <c r="O114" s="135">
        <v>149134.99</v>
      </c>
      <c r="P114" s="135">
        <v>256302.37999999998</v>
      </c>
      <c r="Q114" s="135">
        <v>1676832.5799999996</v>
      </c>
      <c r="R114" s="131"/>
      <c r="S114" s="132"/>
      <c r="T114" s="129"/>
      <c r="U114" s="135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95062.19</v>
      </c>
      <c r="V114" s="131"/>
    </row>
    <row r="115" spans="2:22" x14ac:dyDescent="0.2">
      <c r="B115" s="129"/>
      <c r="C115" s="168">
        <v>20101</v>
      </c>
      <c r="D115" s="134" t="s">
        <v>21</v>
      </c>
      <c r="E115" s="135">
        <v>707566.34999999974</v>
      </c>
      <c r="F115" s="135">
        <v>707566.35</v>
      </c>
      <c r="G115" s="135">
        <v>1139960.5000000002</v>
      </c>
      <c r="H115" s="135">
        <v>1216466.6300000011</v>
      </c>
      <c r="I115" s="135">
        <v>1078244.4100000004</v>
      </c>
      <c r="J115" s="135">
        <v>1198702.6800000006</v>
      </c>
      <c r="K115" s="135">
        <v>1249525.1199999999</v>
      </c>
      <c r="L115" s="135">
        <v>988057.53</v>
      </c>
      <c r="M115" s="135">
        <v>1103384.8500000003</v>
      </c>
      <c r="N115" s="135">
        <v>1336015.6099999999</v>
      </c>
      <c r="O115" s="135">
        <v>1242071.7900000003</v>
      </c>
      <c r="P115" s="135">
        <v>2525944.1400000011</v>
      </c>
      <c r="Q115" s="135">
        <v>14493505.960000003</v>
      </c>
      <c r="R115" s="131"/>
      <c r="S115" s="132"/>
      <c r="T115" s="129"/>
      <c r="U115" s="135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707566.34999999974</v>
      </c>
      <c r="V115" s="131"/>
    </row>
    <row r="116" spans="2:22" x14ac:dyDescent="0.2">
      <c r="B116" s="129"/>
      <c r="C116" s="168">
        <v>20102</v>
      </c>
      <c r="D116" s="134" t="s">
        <v>22</v>
      </c>
      <c r="E116" s="135">
        <v>29367.499999999996</v>
      </c>
      <c r="F116" s="135">
        <v>29367.499999999996</v>
      </c>
      <c r="G116" s="135">
        <v>46807.87</v>
      </c>
      <c r="H116" s="135">
        <v>43704.889999999978</v>
      </c>
      <c r="I116" s="135">
        <v>45936</v>
      </c>
      <c r="J116" s="135">
        <v>42519.640000000007</v>
      </c>
      <c r="K116" s="135">
        <v>46505.369999999981</v>
      </c>
      <c r="L116" s="135">
        <v>40754.30999999999</v>
      </c>
      <c r="M116" s="135">
        <v>41232.390000000014</v>
      </c>
      <c r="N116" s="135">
        <v>45950.330000000009</v>
      </c>
      <c r="O116" s="135">
        <v>47071.18</v>
      </c>
      <c r="P116" s="135">
        <v>66573.26999999999</v>
      </c>
      <c r="Q116" s="135">
        <v>525790.25</v>
      </c>
      <c r="R116" s="131"/>
      <c r="S116" s="132"/>
      <c r="T116" s="129"/>
      <c r="U116" s="135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29367.499999999996</v>
      </c>
      <c r="V116" s="131"/>
    </row>
    <row r="117" spans="2:22" x14ac:dyDescent="0.2">
      <c r="B117" s="129"/>
      <c r="C117" s="168">
        <v>20105</v>
      </c>
      <c r="D117" s="134" t="s">
        <v>23</v>
      </c>
      <c r="E117" s="135">
        <v>3600.8500000000004</v>
      </c>
      <c r="F117" s="135">
        <v>3600.8500000000004</v>
      </c>
      <c r="G117" s="135">
        <v>3688.6699999999996</v>
      </c>
      <c r="H117" s="135">
        <v>3661.52</v>
      </c>
      <c r="I117" s="135">
        <v>3632.32</v>
      </c>
      <c r="J117" s="135">
        <v>3594.25</v>
      </c>
      <c r="K117" s="135">
        <v>3611.05</v>
      </c>
      <c r="L117" s="135">
        <v>3607.31</v>
      </c>
      <c r="M117" s="135">
        <v>3608.7200000000003</v>
      </c>
      <c r="N117" s="135">
        <v>3655.6600000000003</v>
      </c>
      <c r="O117" s="135">
        <v>3690.88</v>
      </c>
      <c r="P117" s="135">
        <v>3948.9199999999996</v>
      </c>
      <c r="Q117" s="135">
        <v>43901</v>
      </c>
      <c r="R117" s="131"/>
      <c r="S117" s="132"/>
      <c r="T117" s="129"/>
      <c r="U117" s="135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3600.8500000000004</v>
      </c>
      <c r="V117" s="131"/>
    </row>
    <row r="118" spans="2:22" x14ac:dyDescent="0.2">
      <c r="B118" s="129"/>
      <c r="C118" s="168">
        <v>30101</v>
      </c>
      <c r="D118" s="134" t="s">
        <v>24</v>
      </c>
      <c r="E118" s="135">
        <v>76534.909999999974</v>
      </c>
      <c r="F118" s="135">
        <v>76534.909999999974</v>
      </c>
      <c r="G118" s="135">
        <v>118232.72999999998</v>
      </c>
      <c r="H118" s="135">
        <v>117188.13000000002</v>
      </c>
      <c r="I118" s="135">
        <v>114041.72000000004</v>
      </c>
      <c r="J118" s="135">
        <v>114543.70999999996</v>
      </c>
      <c r="K118" s="135">
        <v>121664.87999999996</v>
      </c>
      <c r="L118" s="135">
        <v>111978.12</v>
      </c>
      <c r="M118" s="135">
        <v>116253.38</v>
      </c>
      <c r="N118" s="135">
        <v>120026.99000000006</v>
      </c>
      <c r="O118" s="135">
        <v>118574.07999999997</v>
      </c>
      <c r="P118" s="135">
        <v>155748.73999999993</v>
      </c>
      <c r="Q118" s="135">
        <v>1361322.3</v>
      </c>
      <c r="R118" s="131"/>
      <c r="S118" s="132"/>
      <c r="T118" s="129"/>
      <c r="U118" s="135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76534.909999999974</v>
      </c>
      <c r="V118" s="131"/>
    </row>
    <row r="119" spans="2:22" x14ac:dyDescent="0.2">
      <c r="B119" s="129"/>
      <c r="C119" s="168">
        <v>30201</v>
      </c>
      <c r="D119" s="134" t="s">
        <v>25</v>
      </c>
      <c r="E119" s="135">
        <v>2188959.9700000016</v>
      </c>
      <c r="F119" s="135">
        <v>2188959.9700000016</v>
      </c>
      <c r="G119" s="135">
        <v>2848827.5000000116</v>
      </c>
      <c r="H119" s="135">
        <v>2946736.4799999963</v>
      </c>
      <c r="I119" s="135">
        <v>2727782.6500000018</v>
      </c>
      <c r="J119" s="135">
        <v>2792166.2500000042</v>
      </c>
      <c r="K119" s="135">
        <v>2941289.9499999988</v>
      </c>
      <c r="L119" s="135">
        <v>2643184.2899999996</v>
      </c>
      <c r="M119" s="135">
        <v>2826576.8400000045</v>
      </c>
      <c r="N119" s="135">
        <v>2982344.0199999949</v>
      </c>
      <c r="O119" s="135">
        <v>2937584.8999999985</v>
      </c>
      <c r="P119" s="135">
        <v>4259582.450000016</v>
      </c>
      <c r="Q119" s="135">
        <v>34283995.270000026</v>
      </c>
      <c r="R119" s="131"/>
      <c r="S119" s="132"/>
      <c r="T119" s="129"/>
      <c r="U119" s="135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2188959.9700000016</v>
      </c>
      <c r="V119" s="131"/>
    </row>
    <row r="120" spans="2:22" x14ac:dyDescent="0.2">
      <c r="B120" s="129"/>
      <c r="C120" s="168">
        <v>30301</v>
      </c>
      <c r="D120" s="134" t="s">
        <v>26</v>
      </c>
      <c r="E120" s="135">
        <v>878648.18000000261</v>
      </c>
      <c r="F120" s="135">
        <v>878648.18000000261</v>
      </c>
      <c r="G120" s="135">
        <v>1336554.7999999991</v>
      </c>
      <c r="H120" s="135">
        <v>1324605.0500000052</v>
      </c>
      <c r="I120" s="135">
        <v>1261830.5900000059</v>
      </c>
      <c r="J120" s="135">
        <v>1288615.9100000062</v>
      </c>
      <c r="K120" s="135">
        <v>1312655.7699999989</v>
      </c>
      <c r="L120" s="135">
        <v>1205606.9600000032</v>
      </c>
      <c r="M120" s="135">
        <v>1264437.6600000062</v>
      </c>
      <c r="N120" s="135">
        <v>1366275.2400000058</v>
      </c>
      <c r="O120" s="135">
        <v>1410810.6100000036</v>
      </c>
      <c r="P120" s="135">
        <v>1869389.7100000002</v>
      </c>
      <c r="Q120" s="135">
        <v>15398078.660000039</v>
      </c>
      <c r="R120" s="131"/>
      <c r="S120" s="132"/>
      <c r="T120" s="129"/>
      <c r="U120" s="135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878648.18000000261</v>
      </c>
      <c r="V120" s="131"/>
    </row>
    <row r="121" spans="2:22" x14ac:dyDescent="0.2">
      <c r="B121" s="129"/>
      <c r="C121" s="168">
        <v>30401</v>
      </c>
      <c r="D121" s="134" t="s">
        <v>27</v>
      </c>
      <c r="E121" s="135">
        <v>43575.5</v>
      </c>
      <c r="F121" s="135">
        <v>42185.58</v>
      </c>
      <c r="G121" s="135">
        <v>61513.079999999994</v>
      </c>
      <c r="H121" s="135">
        <v>65221.819999999978</v>
      </c>
      <c r="I121" s="135">
        <v>56986.76999999999</v>
      </c>
      <c r="J121" s="135">
        <v>64978.739999999991</v>
      </c>
      <c r="K121" s="135">
        <v>69400.560000000012</v>
      </c>
      <c r="L121" s="135">
        <v>51578.529999999992</v>
      </c>
      <c r="M121" s="135">
        <v>54789.390000000014</v>
      </c>
      <c r="N121" s="135">
        <v>77319.290000000008</v>
      </c>
      <c r="O121" s="135">
        <v>81510.449999999983</v>
      </c>
      <c r="P121" s="135">
        <v>157215.19</v>
      </c>
      <c r="Q121" s="135">
        <v>826274.89999999991</v>
      </c>
      <c r="R121" s="131"/>
      <c r="S121" s="132"/>
      <c r="T121" s="129"/>
      <c r="U121" s="135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43575.5</v>
      </c>
      <c r="V121" s="131"/>
    </row>
    <row r="122" spans="2:22" x14ac:dyDescent="0.2">
      <c r="B122" s="129"/>
      <c r="C122" s="168">
        <v>40101</v>
      </c>
      <c r="D122" s="134" t="s">
        <v>28</v>
      </c>
      <c r="E122" s="135">
        <v>355852.47999999975</v>
      </c>
      <c r="F122" s="135">
        <v>357099.62999999983</v>
      </c>
      <c r="G122" s="135">
        <v>468343.59000000014</v>
      </c>
      <c r="H122" s="135">
        <v>471933.83999999985</v>
      </c>
      <c r="I122" s="135">
        <v>439619.07999999978</v>
      </c>
      <c r="J122" s="135">
        <v>459686.87999999983</v>
      </c>
      <c r="K122" s="135">
        <v>614071.45999999985</v>
      </c>
      <c r="L122" s="135">
        <v>475443.01000000007</v>
      </c>
      <c r="M122" s="135">
        <v>469860.50999999983</v>
      </c>
      <c r="N122" s="135">
        <v>510988.18999999983</v>
      </c>
      <c r="O122" s="135">
        <v>491155.45999999996</v>
      </c>
      <c r="P122" s="135">
        <v>816979.44000000053</v>
      </c>
      <c r="Q122" s="135">
        <v>5931033.5699999994</v>
      </c>
      <c r="R122" s="131"/>
      <c r="S122" s="132"/>
      <c r="T122" s="129"/>
      <c r="U122" s="135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355852.47999999975</v>
      </c>
      <c r="V122" s="131"/>
    </row>
    <row r="123" spans="2:22" x14ac:dyDescent="0.2">
      <c r="B123" s="129"/>
      <c r="C123" s="168">
        <v>40102</v>
      </c>
      <c r="D123" s="134" t="s">
        <v>29</v>
      </c>
      <c r="E123" s="135">
        <v>55430.200000000004</v>
      </c>
      <c r="F123" s="135">
        <v>65430.200000000004</v>
      </c>
      <c r="G123" s="135">
        <v>108758.44000000005</v>
      </c>
      <c r="H123" s="135">
        <v>112362.52</v>
      </c>
      <c r="I123" s="135">
        <v>104947.51999999999</v>
      </c>
      <c r="J123" s="135">
        <v>111812.92999999998</v>
      </c>
      <c r="K123" s="135">
        <v>112526.86000000002</v>
      </c>
      <c r="L123" s="135">
        <v>102601.72999999998</v>
      </c>
      <c r="M123" s="135">
        <v>106545.33000000003</v>
      </c>
      <c r="N123" s="135">
        <v>114081.57000000002</v>
      </c>
      <c r="O123" s="135">
        <v>116538.48</v>
      </c>
      <c r="P123" s="135">
        <v>156670.37999999998</v>
      </c>
      <c r="Q123" s="135">
        <v>1267706.1599999999</v>
      </c>
      <c r="R123" s="131"/>
      <c r="S123" s="132"/>
      <c r="T123" s="129"/>
      <c r="U123" s="135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55430.200000000004</v>
      </c>
      <c r="V123" s="131"/>
    </row>
    <row r="124" spans="2:22" x14ac:dyDescent="0.2">
      <c r="B124" s="129"/>
      <c r="C124" s="168">
        <v>40103</v>
      </c>
      <c r="D124" s="134" t="s">
        <v>30</v>
      </c>
      <c r="E124" s="135">
        <v>36314.699999999997</v>
      </c>
      <c r="F124" s="135">
        <v>36314.699999999997</v>
      </c>
      <c r="G124" s="135">
        <v>41395.630000000005</v>
      </c>
      <c r="H124" s="135">
        <v>42287.43</v>
      </c>
      <c r="I124" s="135">
        <v>39130.490000000005</v>
      </c>
      <c r="J124" s="135">
        <v>42413.360000000008</v>
      </c>
      <c r="K124" s="135">
        <v>43668.35</v>
      </c>
      <c r="L124" s="135">
        <v>39165.71</v>
      </c>
      <c r="M124" s="135">
        <v>36489.56</v>
      </c>
      <c r="N124" s="135">
        <v>43768.380000000012</v>
      </c>
      <c r="O124" s="135">
        <v>55331.13</v>
      </c>
      <c r="P124" s="135">
        <v>101272.56</v>
      </c>
      <c r="Q124" s="135">
        <v>557552</v>
      </c>
      <c r="R124" s="131"/>
      <c r="S124" s="132"/>
      <c r="T124" s="129"/>
      <c r="U124" s="135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36314.699999999997</v>
      </c>
      <c r="V124" s="131"/>
    </row>
    <row r="125" spans="2:22" x14ac:dyDescent="0.2">
      <c r="B125" s="129"/>
      <c r="C125" s="168">
        <v>40105</v>
      </c>
      <c r="D125" s="134" t="s">
        <v>31</v>
      </c>
      <c r="E125" s="135">
        <v>27847.170000000002</v>
      </c>
      <c r="F125" s="135">
        <v>27847.170000000002</v>
      </c>
      <c r="G125" s="135">
        <v>41185.590000000011</v>
      </c>
      <c r="H125" s="135">
        <v>42335.479999999974</v>
      </c>
      <c r="I125" s="135">
        <v>42100.349999999984</v>
      </c>
      <c r="J125" s="135">
        <v>41611.12999999999</v>
      </c>
      <c r="K125" s="135">
        <v>43757.989999999969</v>
      </c>
      <c r="L125" s="135">
        <v>40980.65</v>
      </c>
      <c r="M125" s="135">
        <v>41843.799999999996</v>
      </c>
      <c r="N125" s="135">
        <v>42794.920000000006</v>
      </c>
      <c r="O125" s="135">
        <v>41772.26999999999</v>
      </c>
      <c r="P125" s="135">
        <v>55068.63</v>
      </c>
      <c r="Q125" s="135">
        <v>489145.14999999991</v>
      </c>
      <c r="R125" s="131"/>
      <c r="S125" s="132"/>
      <c r="T125" s="129"/>
      <c r="U125" s="135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27847.170000000002</v>
      </c>
      <c r="V125" s="131"/>
    </row>
    <row r="126" spans="2:22" x14ac:dyDescent="0.2">
      <c r="B126" s="129"/>
      <c r="C126" s="168">
        <v>40116</v>
      </c>
      <c r="D126" s="134" t="s">
        <v>32</v>
      </c>
      <c r="E126" s="135">
        <v>2886.6800000000003</v>
      </c>
      <c r="F126" s="135">
        <v>2886.6800000000003</v>
      </c>
      <c r="G126" s="135">
        <v>3187.0900000000006</v>
      </c>
      <c r="H126" s="135">
        <v>3337.13</v>
      </c>
      <c r="I126" s="135">
        <v>3218.87</v>
      </c>
      <c r="J126" s="135">
        <v>3212.44</v>
      </c>
      <c r="K126" s="135">
        <v>3187.4900000000002</v>
      </c>
      <c r="L126" s="135">
        <v>3226.5200000000004</v>
      </c>
      <c r="M126" s="135">
        <v>3177.8</v>
      </c>
      <c r="N126" s="135">
        <v>3186.2400000000002</v>
      </c>
      <c r="O126" s="135">
        <v>3321.7000000000003</v>
      </c>
      <c r="P126" s="135">
        <v>3798.9900000000002</v>
      </c>
      <c r="Q126" s="135">
        <v>38627.629999999997</v>
      </c>
      <c r="R126" s="131"/>
      <c r="S126" s="132"/>
      <c r="T126" s="129"/>
      <c r="U126" s="135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2886.6800000000003</v>
      </c>
      <c r="V126" s="131"/>
    </row>
    <row r="127" spans="2:22" x14ac:dyDescent="0.2">
      <c r="B127" s="129"/>
      <c r="C127" s="168">
        <v>40122</v>
      </c>
      <c r="D127" s="134" t="s">
        <v>33</v>
      </c>
      <c r="E127" s="135">
        <v>0</v>
      </c>
      <c r="F127" s="135">
        <v>0</v>
      </c>
      <c r="G127" s="135">
        <v>901.41</v>
      </c>
      <c r="H127" s="135">
        <v>1055.23</v>
      </c>
      <c r="I127" s="135">
        <v>667.45</v>
      </c>
      <c r="J127" s="135">
        <v>1187.0999999999999</v>
      </c>
      <c r="K127" s="135">
        <v>986.46</v>
      </c>
      <c r="L127" s="135">
        <v>651.66</v>
      </c>
      <c r="M127" s="135">
        <v>832.25</v>
      </c>
      <c r="N127" s="135">
        <v>1251.54</v>
      </c>
      <c r="O127" s="135">
        <v>1215.1500000000001</v>
      </c>
      <c r="P127" s="135">
        <v>3851.75</v>
      </c>
      <c r="Q127" s="135">
        <v>12600</v>
      </c>
      <c r="R127" s="131"/>
      <c r="S127" s="132"/>
      <c r="T127" s="129"/>
      <c r="U127" s="135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131"/>
    </row>
    <row r="128" spans="2:22" x14ac:dyDescent="0.2">
      <c r="B128" s="129"/>
      <c r="C128" s="168">
        <v>40201</v>
      </c>
      <c r="D128" s="134" t="s">
        <v>34</v>
      </c>
      <c r="E128" s="135">
        <v>226660.86999999994</v>
      </c>
      <c r="F128" s="135">
        <v>226660.86999999994</v>
      </c>
      <c r="G128" s="135">
        <v>375855.27000000008</v>
      </c>
      <c r="H128" s="135">
        <v>326095.96999999991</v>
      </c>
      <c r="I128" s="135">
        <v>369513.3000000001</v>
      </c>
      <c r="J128" s="135">
        <v>309588.71999999997</v>
      </c>
      <c r="K128" s="135">
        <v>392560.4700000002</v>
      </c>
      <c r="L128" s="135">
        <v>266638.16999999981</v>
      </c>
      <c r="M128" s="135">
        <v>371812.52999999985</v>
      </c>
      <c r="N128" s="135">
        <v>399619.31999999983</v>
      </c>
      <c r="O128" s="135">
        <v>371261.46</v>
      </c>
      <c r="P128" s="135">
        <v>1040241.1700000003</v>
      </c>
      <c r="Q128" s="135">
        <v>4676508.12</v>
      </c>
      <c r="R128" s="131"/>
      <c r="S128" s="132"/>
      <c r="T128" s="129"/>
      <c r="U128" s="135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226660.86999999994</v>
      </c>
      <c r="V128" s="131"/>
    </row>
    <row r="129" spans="2:22" x14ac:dyDescent="0.2">
      <c r="B129" s="129"/>
      <c r="C129" s="168">
        <v>40202</v>
      </c>
      <c r="D129" s="134" t="s">
        <v>35</v>
      </c>
      <c r="E129" s="135">
        <v>910107.3</v>
      </c>
      <c r="F129" s="135">
        <v>910107.3</v>
      </c>
      <c r="G129" s="135">
        <v>1119369.8399999994</v>
      </c>
      <c r="H129" s="135">
        <v>1168519.79</v>
      </c>
      <c r="I129" s="135">
        <v>1075351.56</v>
      </c>
      <c r="J129" s="135">
        <v>1095704.1800000002</v>
      </c>
      <c r="K129" s="135">
        <v>1266317.0399999996</v>
      </c>
      <c r="L129" s="135">
        <v>1033862.8</v>
      </c>
      <c r="M129" s="135">
        <v>1318799.9900000005</v>
      </c>
      <c r="N129" s="135">
        <v>1209839.0199999998</v>
      </c>
      <c r="O129" s="135">
        <v>1119714.8799999999</v>
      </c>
      <c r="P129" s="135">
        <v>1904701.8699999999</v>
      </c>
      <c r="Q129" s="135">
        <v>14132395.569999998</v>
      </c>
      <c r="R129" s="131"/>
      <c r="S129" s="132"/>
      <c r="T129" s="129"/>
      <c r="U129" s="135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910107.3</v>
      </c>
      <c r="V129" s="131"/>
    </row>
    <row r="130" spans="2:22" x14ac:dyDescent="0.2">
      <c r="B130" s="129"/>
      <c r="C130" s="168">
        <v>40204</v>
      </c>
      <c r="D130" s="134" t="s">
        <v>36</v>
      </c>
      <c r="E130" s="135">
        <v>30726.649999999998</v>
      </c>
      <c r="F130" s="135">
        <v>30726.649999999998</v>
      </c>
      <c r="G130" s="135">
        <v>48424.12000000001</v>
      </c>
      <c r="H130" s="135">
        <v>48875.98</v>
      </c>
      <c r="I130" s="135">
        <v>45576.539999999994</v>
      </c>
      <c r="J130" s="135">
        <v>46750.960000000006</v>
      </c>
      <c r="K130" s="135">
        <v>51740.120000000017</v>
      </c>
      <c r="L130" s="135">
        <v>41412.220000000016</v>
      </c>
      <c r="M130" s="135">
        <v>45426.15</v>
      </c>
      <c r="N130" s="135">
        <v>52802.600000000006</v>
      </c>
      <c r="O130" s="135">
        <v>50608.409999999996</v>
      </c>
      <c r="P130" s="135">
        <v>99631.389999999985</v>
      </c>
      <c r="Q130" s="135">
        <v>592701.79</v>
      </c>
      <c r="R130" s="131"/>
      <c r="S130" s="132"/>
      <c r="T130" s="129"/>
      <c r="U130" s="135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30726.649999999998</v>
      </c>
      <c r="V130" s="131"/>
    </row>
    <row r="131" spans="2:22" x14ac:dyDescent="0.2">
      <c r="B131" s="129"/>
      <c r="C131" s="168">
        <v>40301</v>
      </c>
      <c r="D131" s="134" t="s">
        <v>37</v>
      </c>
      <c r="E131" s="135">
        <v>8416429.8199999928</v>
      </c>
      <c r="F131" s="135">
        <v>8416429.8199999928</v>
      </c>
      <c r="G131" s="135">
        <v>10538289.779999986</v>
      </c>
      <c r="H131" s="135">
        <v>10510548.630000003</v>
      </c>
      <c r="I131" s="135">
        <v>10435479.469999989</v>
      </c>
      <c r="J131" s="135">
        <v>9718617.9299999978</v>
      </c>
      <c r="K131" s="135">
        <v>11521354.590000017</v>
      </c>
      <c r="L131" s="135">
        <v>9513110.1999999899</v>
      </c>
      <c r="M131" s="135">
        <v>10587023.790000005</v>
      </c>
      <c r="N131" s="135">
        <v>11245551.929999983</v>
      </c>
      <c r="O131" s="135">
        <v>10617598.85000002</v>
      </c>
      <c r="P131" s="135">
        <v>20374100.91</v>
      </c>
      <c r="Q131" s="135">
        <v>131894535.71999997</v>
      </c>
      <c r="R131" s="131"/>
      <c r="S131" s="132"/>
      <c r="T131" s="129"/>
      <c r="U131" s="135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8416429.8199999928</v>
      </c>
      <c r="V131" s="131"/>
    </row>
    <row r="132" spans="2:22" x14ac:dyDescent="0.2">
      <c r="B132" s="129"/>
      <c r="C132" s="168">
        <v>40401</v>
      </c>
      <c r="D132" s="134" t="s">
        <v>38</v>
      </c>
      <c r="E132" s="135">
        <v>4910497.7</v>
      </c>
      <c r="F132" s="135">
        <v>4910497.7</v>
      </c>
      <c r="G132" s="135">
        <v>6046464.9099999955</v>
      </c>
      <c r="H132" s="135">
        <v>6379012.4899999946</v>
      </c>
      <c r="I132" s="135">
        <v>6298953.8599999994</v>
      </c>
      <c r="J132" s="135">
        <v>6014573.919999999</v>
      </c>
      <c r="K132" s="135">
        <v>7043142.549999998</v>
      </c>
      <c r="L132" s="135">
        <v>5743911.1299999962</v>
      </c>
      <c r="M132" s="135">
        <v>6402702.9600000009</v>
      </c>
      <c r="N132" s="135">
        <v>6729310.3200000022</v>
      </c>
      <c r="O132" s="135">
        <v>6242073.5400000047</v>
      </c>
      <c r="P132" s="135">
        <v>12031010.369999995</v>
      </c>
      <c r="Q132" s="135">
        <v>78752151.449999988</v>
      </c>
      <c r="R132" s="131"/>
      <c r="S132" s="132"/>
      <c r="T132" s="129"/>
      <c r="U132" s="135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4910497.7</v>
      </c>
      <c r="V132" s="131"/>
    </row>
    <row r="133" spans="2:22" x14ac:dyDescent="0.2">
      <c r="B133" s="129"/>
      <c r="C133" s="168">
        <v>40402</v>
      </c>
      <c r="D133" s="134" t="s">
        <v>39</v>
      </c>
      <c r="E133" s="135">
        <v>46650.67</v>
      </c>
      <c r="F133" s="135">
        <v>46650.67</v>
      </c>
      <c r="G133" s="135">
        <v>55220.27</v>
      </c>
      <c r="H133" s="135">
        <v>61574.890000000007</v>
      </c>
      <c r="I133" s="135">
        <v>68141.959999999992</v>
      </c>
      <c r="J133" s="135">
        <v>56355.35</v>
      </c>
      <c r="K133" s="135">
        <v>66892.44</v>
      </c>
      <c r="L133" s="135">
        <v>52935.05999999999</v>
      </c>
      <c r="M133" s="135">
        <v>58376.409999999996</v>
      </c>
      <c r="N133" s="135">
        <v>65526.260000000009</v>
      </c>
      <c r="O133" s="135">
        <v>58802.82</v>
      </c>
      <c r="P133" s="135">
        <v>138568.99</v>
      </c>
      <c r="Q133" s="135">
        <v>775695.78999999992</v>
      </c>
      <c r="R133" s="131"/>
      <c r="S133" s="132"/>
      <c r="T133" s="129"/>
      <c r="U133" s="135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46650.67</v>
      </c>
      <c r="V133" s="131"/>
    </row>
    <row r="134" spans="2:22" x14ac:dyDescent="0.2">
      <c r="B134" s="129"/>
      <c r="C134" s="168">
        <v>40501</v>
      </c>
      <c r="D134" s="134" t="s">
        <v>1</v>
      </c>
      <c r="E134" s="135">
        <v>56188796.409999989</v>
      </c>
      <c r="F134" s="135">
        <v>25545864.099999998</v>
      </c>
      <c r="G134" s="135">
        <v>107503486.3699999</v>
      </c>
      <c r="H134" s="135">
        <v>105658720.80999999</v>
      </c>
      <c r="I134" s="135">
        <v>105473415.11999996</v>
      </c>
      <c r="J134" s="135">
        <v>105785175.28000003</v>
      </c>
      <c r="K134" s="135">
        <v>106433518.65999998</v>
      </c>
      <c r="L134" s="135">
        <v>103802221.39999999</v>
      </c>
      <c r="M134" s="135">
        <v>104515291.02000003</v>
      </c>
      <c r="N134" s="135">
        <v>104923762.33999987</v>
      </c>
      <c r="O134" s="135">
        <v>105128587.83999985</v>
      </c>
      <c r="P134" s="135">
        <v>110717350.75000028</v>
      </c>
      <c r="Q134" s="135">
        <v>1141676190.0999999</v>
      </c>
      <c r="R134" s="131"/>
      <c r="S134" s="132"/>
      <c r="T134" s="129"/>
      <c r="U134" s="135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56188796.409999989</v>
      </c>
      <c r="V134" s="131"/>
    </row>
    <row r="135" spans="2:22" x14ac:dyDescent="0.2">
      <c r="B135" s="129"/>
      <c r="C135" s="168">
        <v>40503</v>
      </c>
      <c r="D135" s="134" t="s">
        <v>120</v>
      </c>
      <c r="E135" s="135">
        <v>761531.29000000097</v>
      </c>
      <c r="F135" s="135">
        <v>755531.29000000097</v>
      </c>
      <c r="G135" s="135">
        <v>1051620.6700000004</v>
      </c>
      <c r="H135" s="135">
        <v>931590.29999999935</v>
      </c>
      <c r="I135" s="135">
        <v>952963.02999999956</v>
      </c>
      <c r="J135" s="135">
        <v>902149.15000000049</v>
      </c>
      <c r="K135" s="135">
        <v>1017864.5600000003</v>
      </c>
      <c r="L135" s="135">
        <v>861118.78</v>
      </c>
      <c r="M135" s="135">
        <v>894093.09000000043</v>
      </c>
      <c r="N135" s="135">
        <v>1049197.5</v>
      </c>
      <c r="O135" s="135">
        <v>1008283.6699999999</v>
      </c>
      <c r="P135" s="135">
        <v>1576956.3500000006</v>
      </c>
      <c r="Q135" s="135">
        <v>11762899.680000003</v>
      </c>
      <c r="R135" s="131"/>
      <c r="S135" s="132"/>
      <c r="T135" s="129"/>
      <c r="U135" s="135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761531.29000000097</v>
      </c>
      <c r="V135" s="131"/>
    </row>
    <row r="136" spans="2:22" x14ac:dyDescent="0.2">
      <c r="B136" s="129"/>
      <c r="C136" s="168">
        <v>40504</v>
      </c>
      <c r="D136" s="134" t="s">
        <v>118</v>
      </c>
      <c r="E136" s="135">
        <v>681106.13000000012</v>
      </c>
      <c r="F136" s="135">
        <v>681106.13000000012</v>
      </c>
      <c r="G136" s="135">
        <v>972892.16999999981</v>
      </c>
      <c r="H136" s="135">
        <v>917802.36999999976</v>
      </c>
      <c r="I136" s="135">
        <v>911792.1100000001</v>
      </c>
      <c r="J136" s="135">
        <v>835502.96999999962</v>
      </c>
      <c r="K136" s="135">
        <v>1096861.5399999998</v>
      </c>
      <c r="L136" s="135">
        <v>836831.36000000057</v>
      </c>
      <c r="M136" s="135">
        <v>1087641.7199999995</v>
      </c>
      <c r="N136" s="135">
        <v>1014492.2099999998</v>
      </c>
      <c r="O136" s="135">
        <v>940672.49999999953</v>
      </c>
      <c r="P136" s="135">
        <v>1616101.0499999996</v>
      </c>
      <c r="Q136" s="135">
        <v>11592802.259999998</v>
      </c>
      <c r="R136" s="131"/>
      <c r="S136" s="132"/>
      <c r="T136" s="129"/>
      <c r="U136" s="135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681106.13000000012</v>
      </c>
      <c r="V136" s="131"/>
    </row>
    <row r="137" spans="2:22" x14ac:dyDescent="0.2">
      <c r="B137" s="129"/>
      <c r="C137" s="168">
        <v>40510</v>
      </c>
      <c r="D137" s="134" t="s">
        <v>40</v>
      </c>
      <c r="E137" s="135">
        <v>207614.29000000004</v>
      </c>
      <c r="F137" s="135">
        <v>207614.29000000004</v>
      </c>
      <c r="G137" s="135">
        <v>250950.43000000005</v>
      </c>
      <c r="H137" s="135">
        <v>257922.74000000005</v>
      </c>
      <c r="I137" s="135">
        <v>242843.36000000002</v>
      </c>
      <c r="J137" s="135">
        <v>232610.63</v>
      </c>
      <c r="K137" s="135">
        <v>248748.27000000008</v>
      </c>
      <c r="L137" s="135">
        <v>228120.13000000006</v>
      </c>
      <c r="M137" s="135">
        <v>227490.50999999995</v>
      </c>
      <c r="N137" s="135">
        <v>251977.09999999998</v>
      </c>
      <c r="O137" s="135">
        <v>267068.25000000006</v>
      </c>
      <c r="P137" s="135">
        <v>434990.11</v>
      </c>
      <c r="Q137" s="135">
        <v>3057950.1100000003</v>
      </c>
      <c r="R137" s="131"/>
      <c r="S137" s="132"/>
      <c r="T137" s="129"/>
      <c r="U137" s="135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207614.29000000004</v>
      </c>
      <c r="V137" s="131"/>
    </row>
    <row r="138" spans="2:22" x14ac:dyDescent="0.2">
      <c r="B138" s="129"/>
      <c r="C138" s="168">
        <v>40514</v>
      </c>
      <c r="D138" s="134" t="s">
        <v>41</v>
      </c>
      <c r="E138" s="135">
        <v>32800.839999999997</v>
      </c>
      <c r="F138" s="135">
        <v>32800.839999999997</v>
      </c>
      <c r="G138" s="135">
        <v>87719.37</v>
      </c>
      <c r="H138" s="135">
        <v>65159.060000000012</v>
      </c>
      <c r="I138" s="135">
        <v>71655.59</v>
      </c>
      <c r="J138" s="135">
        <v>61038.43</v>
      </c>
      <c r="K138" s="135">
        <v>77499.970000000016</v>
      </c>
      <c r="L138" s="135">
        <v>58469.3</v>
      </c>
      <c r="M138" s="135">
        <v>59717.259999999973</v>
      </c>
      <c r="N138" s="135">
        <v>82809.180000000008</v>
      </c>
      <c r="O138" s="135">
        <v>79512.23</v>
      </c>
      <c r="P138" s="135">
        <v>143572.48000000004</v>
      </c>
      <c r="Q138" s="135">
        <v>852754.55</v>
      </c>
      <c r="R138" s="131"/>
      <c r="S138" s="132"/>
      <c r="T138" s="129"/>
      <c r="U138" s="135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32800.839999999997</v>
      </c>
      <c r="V138" s="131"/>
    </row>
    <row r="139" spans="2:22" x14ac:dyDescent="0.2">
      <c r="B139" s="129"/>
      <c r="C139" s="168">
        <v>40515</v>
      </c>
      <c r="D139" s="134" t="s">
        <v>42</v>
      </c>
      <c r="E139" s="135">
        <v>64527.200000000012</v>
      </c>
      <c r="F139" s="135">
        <v>64527.200000000012</v>
      </c>
      <c r="G139" s="135">
        <v>95379.11</v>
      </c>
      <c r="H139" s="135">
        <v>98383.82</v>
      </c>
      <c r="I139" s="135">
        <v>91036.360000000015</v>
      </c>
      <c r="J139" s="135">
        <v>93038.770000000019</v>
      </c>
      <c r="K139" s="135">
        <v>99696.10000000002</v>
      </c>
      <c r="L139" s="135">
        <v>88251.910000000018</v>
      </c>
      <c r="M139" s="135">
        <v>95200.83</v>
      </c>
      <c r="N139" s="135">
        <v>99136.61000000003</v>
      </c>
      <c r="O139" s="135">
        <v>97274.450000000026</v>
      </c>
      <c r="P139" s="135">
        <v>129912.80999999998</v>
      </c>
      <c r="Q139" s="135">
        <v>1116365.1700000002</v>
      </c>
      <c r="R139" s="131"/>
      <c r="S139" s="132"/>
      <c r="T139" s="129"/>
      <c r="U139" s="135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64527.200000000012</v>
      </c>
      <c r="V139" s="131"/>
    </row>
    <row r="140" spans="2:22" x14ac:dyDescent="0.2">
      <c r="B140" s="129"/>
      <c r="C140" s="168">
        <v>40516</v>
      </c>
      <c r="D140" s="134" t="s">
        <v>43</v>
      </c>
      <c r="E140" s="135">
        <v>42772.859999999986</v>
      </c>
      <c r="F140" s="135">
        <v>42772.859999999986</v>
      </c>
      <c r="G140" s="135">
        <v>73361.959999999992</v>
      </c>
      <c r="H140" s="135">
        <v>74121.689999999973</v>
      </c>
      <c r="I140" s="135">
        <v>70552.410000000033</v>
      </c>
      <c r="J140" s="135">
        <v>74443.519999999975</v>
      </c>
      <c r="K140" s="135">
        <v>74934.599999999991</v>
      </c>
      <c r="L140" s="135">
        <v>67934.279999999955</v>
      </c>
      <c r="M140" s="135">
        <v>70622.060000000012</v>
      </c>
      <c r="N140" s="135">
        <v>76562.699999999983</v>
      </c>
      <c r="O140" s="135">
        <v>78719.699999999983</v>
      </c>
      <c r="P140" s="135">
        <v>114637.51999999999</v>
      </c>
      <c r="Q140" s="135">
        <v>861436.1599999998</v>
      </c>
      <c r="R140" s="131"/>
      <c r="S140" s="132"/>
      <c r="T140" s="129"/>
      <c r="U140" s="135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42772.859999999986</v>
      </c>
      <c r="V140" s="131"/>
    </row>
    <row r="141" spans="2:22" x14ac:dyDescent="0.2">
      <c r="B141" s="129"/>
      <c r="C141" s="168">
        <v>40601</v>
      </c>
      <c r="D141" s="134" t="s">
        <v>46</v>
      </c>
      <c r="E141" s="135">
        <v>1582838.3200000019</v>
      </c>
      <c r="F141" s="135">
        <v>1582838.3200000019</v>
      </c>
      <c r="G141" s="135">
        <v>1874124.6900000018</v>
      </c>
      <c r="H141" s="135">
        <v>1848442.1600000011</v>
      </c>
      <c r="I141" s="135">
        <v>2090147.5800000024</v>
      </c>
      <c r="J141" s="135">
        <v>1750860.2400000019</v>
      </c>
      <c r="K141" s="135">
        <v>1999445.7100000011</v>
      </c>
      <c r="L141" s="135">
        <v>1626695.7600000014</v>
      </c>
      <c r="M141" s="135">
        <v>1597607.360000001</v>
      </c>
      <c r="N141" s="135">
        <v>1698696.2700000009</v>
      </c>
      <c r="O141" s="135">
        <v>1845745.6600000006</v>
      </c>
      <c r="P141" s="135">
        <v>2720709.6800000006</v>
      </c>
      <c r="Q141" s="135">
        <v>22218151.750000015</v>
      </c>
      <c r="R141" s="131"/>
      <c r="S141" s="132"/>
      <c r="T141" s="129"/>
      <c r="U141" s="135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1582838.3200000019</v>
      </c>
      <c r="V141" s="131"/>
    </row>
    <row r="142" spans="2:22" x14ac:dyDescent="0.2">
      <c r="B142" s="129"/>
      <c r="C142" s="168">
        <v>40701</v>
      </c>
      <c r="D142" s="134" t="s">
        <v>121</v>
      </c>
      <c r="E142" s="135">
        <v>24228542.67999997</v>
      </c>
      <c r="F142" s="135">
        <v>24186576.06999997</v>
      </c>
      <c r="G142" s="135">
        <v>30168789.379999969</v>
      </c>
      <c r="H142" s="135">
        <v>27778423.050000023</v>
      </c>
      <c r="I142" s="135">
        <v>26407287.299999993</v>
      </c>
      <c r="J142" s="135">
        <v>26913464.360000018</v>
      </c>
      <c r="K142" s="135">
        <v>27897421.12999998</v>
      </c>
      <c r="L142" s="135">
        <v>25230006.830000006</v>
      </c>
      <c r="M142" s="135">
        <v>26718966.929999974</v>
      </c>
      <c r="N142" s="135">
        <v>24886695.439999994</v>
      </c>
      <c r="O142" s="135">
        <v>29728676.409999963</v>
      </c>
      <c r="P142" s="135">
        <v>39413940.869999975</v>
      </c>
      <c r="Q142" s="135">
        <v>333558790.44999981</v>
      </c>
      <c r="R142" s="131"/>
      <c r="S142" s="132"/>
      <c r="T142" s="129"/>
      <c r="U142" s="135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24228542.67999997</v>
      </c>
      <c r="V142" s="131"/>
    </row>
    <row r="143" spans="2:22" x14ac:dyDescent="0.2">
      <c r="B143" s="129"/>
      <c r="C143" s="168">
        <v>40704</v>
      </c>
      <c r="D143" s="134" t="s">
        <v>47</v>
      </c>
      <c r="E143" s="135">
        <v>116410.61000000003</v>
      </c>
      <c r="F143" s="135">
        <v>116410.61000000003</v>
      </c>
      <c r="G143" s="135">
        <v>144822.19000000003</v>
      </c>
      <c r="H143" s="135">
        <v>156653.44</v>
      </c>
      <c r="I143" s="135">
        <v>135469.36000000007</v>
      </c>
      <c r="J143" s="135">
        <v>156374.86000000004</v>
      </c>
      <c r="K143" s="135">
        <v>151087.6</v>
      </c>
      <c r="L143" s="135">
        <v>128476.79</v>
      </c>
      <c r="M143" s="135">
        <v>140804.23000000013</v>
      </c>
      <c r="N143" s="135">
        <v>161405.62999999995</v>
      </c>
      <c r="O143" s="135">
        <v>164306.43999999997</v>
      </c>
      <c r="P143" s="135">
        <v>308512.82000000018</v>
      </c>
      <c r="Q143" s="135">
        <v>1880734.5800000005</v>
      </c>
      <c r="R143" s="131"/>
      <c r="S143" s="132"/>
      <c r="T143" s="129"/>
      <c r="U143" s="135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116410.61000000003</v>
      </c>
      <c r="V143" s="131"/>
    </row>
    <row r="144" spans="2:22" x14ac:dyDescent="0.2">
      <c r="B144" s="129"/>
      <c r="C144" s="168">
        <v>40705</v>
      </c>
      <c r="D144" s="134" t="s">
        <v>48</v>
      </c>
      <c r="E144" s="135">
        <v>98666.42</v>
      </c>
      <c r="F144" s="135">
        <v>98666.42</v>
      </c>
      <c r="G144" s="135">
        <v>141153.30000000002</v>
      </c>
      <c r="H144" s="135">
        <v>138405.50000000003</v>
      </c>
      <c r="I144" s="135">
        <v>160350.63000000003</v>
      </c>
      <c r="J144" s="135">
        <v>123070.96999999999</v>
      </c>
      <c r="K144" s="135">
        <v>136740.75999999998</v>
      </c>
      <c r="L144" s="135">
        <v>109386.33</v>
      </c>
      <c r="M144" s="135">
        <v>106234.23000000001</v>
      </c>
      <c r="N144" s="135">
        <v>120693.36999999997</v>
      </c>
      <c r="O144" s="135">
        <v>144073.85999999996</v>
      </c>
      <c r="P144" s="135">
        <v>288124.2099999999</v>
      </c>
      <c r="Q144" s="135">
        <v>1665565.9999999998</v>
      </c>
      <c r="R144" s="131"/>
      <c r="S144" s="132"/>
      <c r="T144" s="129"/>
      <c r="U144" s="135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98666.42</v>
      </c>
      <c r="V144" s="131"/>
    </row>
    <row r="145" spans="2:22" x14ac:dyDescent="0.2">
      <c r="B145" s="129"/>
      <c r="C145" s="168">
        <v>40709</v>
      </c>
      <c r="D145" s="134" t="s">
        <v>49</v>
      </c>
      <c r="E145" s="135">
        <v>46773.259999999995</v>
      </c>
      <c r="F145" s="135">
        <v>46773.259999999995</v>
      </c>
      <c r="G145" s="135">
        <v>66337.34</v>
      </c>
      <c r="H145" s="135">
        <v>68754.859999999986</v>
      </c>
      <c r="I145" s="135">
        <v>68663.76999999999</v>
      </c>
      <c r="J145" s="135">
        <v>65744.789999999964</v>
      </c>
      <c r="K145" s="135">
        <v>69173.000000000015</v>
      </c>
      <c r="L145" s="135">
        <v>59551.83</v>
      </c>
      <c r="M145" s="135">
        <v>62000.649999999987</v>
      </c>
      <c r="N145" s="135">
        <v>66606.939999999959</v>
      </c>
      <c r="O145" s="135">
        <v>70732.27999999997</v>
      </c>
      <c r="P145" s="135">
        <v>109147.79000000002</v>
      </c>
      <c r="Q145" s="135">
        <v>800259.77</v>
      </c>
      <c r="R145" s="131"/>
      <c r="S145" s="132"/>
      <c r="T145" s="129"/>
      <c r="U145" s="135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46773.259999999995</v>
      </c>
      <c r="V145" s="131"/>
    </row>
    <row r="146" spans="2:22" x14ac:dyDescent="0.2">
      <c r="B146" s="129"/>
      <c r="C146" s="168">
        <v>40710</v>
      </c>
      <c r="D146" s="134" t="s">
        <v>50</v>
      </c>
      <c r="E146" s="135">
        <v>24190.37</v>
      </c>
      <c r="F146" s="135">
        <v>24190.37</v>
      </c>
      <c r="G146" s="135">
        <v>33218.380000000019</v>
      </c>
      <c r="H146" s="135">
        <v>33052.35</v>
      </c>
      <c r="I146" s="135">
        <v>32827.560000000005</v>
      </c>
      <c r="J146" s="135">
        <v>32290.790000000008</v>
      </c>
      <c r="K146" s="135">
        <v>34312.130000000005</v>
      </c>
      <c r="L146" s="135">
        <v>30422.96000000001</v>
      </c>
      <c r="M146" s="135">
        <v>31122.180000000004</v>
      </c>
      <c r="N146" s="135">
        <v>34067.890000000021</v>
      </c>
      <c r="O146" s="135">
        <v>36145.930000000008</v>
      </c>
      <c r="P146" s="135">
        <v>94194.83</v>
      </c>
      <c r="Q146" s="135">
        <v>440035.74000000011</v>
      </c>
      <c r="R146" s="131"/>
      <c r="S146" s="132"/>
      <c r="T146" s="129"/>
      <c r="U146" s="135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24190.37</v>
      </c>
      <c r="V146" s="131"/>
    </row>
    <row r="147" spans="2:22" x14ac:dyDescent="0.2">
      <c r="B147" s="129"/>
      <c r="C147" s="168">
        <v>40801</v>
      </c>
      <c r="D147" s="134" t="s">
        <v>53</v>
      </c>
      <c r="E147" s="135">
        <v>1705742.9800000016</v>
      </c>
      <c r="F147" s="135">
        <v>1696497.1400000022</v>
      </c>
      <c r="G147" s="135">
        <v>2384419.100000002</v>
      </c>
      <c r="H147" s="135">
        <v>2582799.6300000004</v>
      </c>
      <c r="I147" s="135">
        <v>2202159.0600000015</v>
      </c>
      <c r="J147" s="135">
        <v>2444010.670000005</v>
      </c>
      <c r="K147" s="135">
        <v>3822339.5599999968</v>
      </c>
      <c r="L147" s="135">
        <v>1842785.2000000002</v>
      </c>
      <c r="M147" s="135">
        <v>2272079.810000001</v>
      </c>
      <c r="N147" s="135">
        <v>2500477.1899999967</v>
      </c>
      <c r="O147" s="135">
        <v>2365301.6999999997</v>
      </c>
      <c r="P147" s="135">
        <v>7452625.0900000054</v>
      </c>
      <c r="Q147" s="135">
        <v>33271237.13000001</v>
      </c>
      <c r="R147" s="131"/>
      <c r="S147" s="132"/>
      <c r="T147" s="129"/>
      <c r="U147" s="135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1705742.9800000016</v>
      </c>
      <c r="V147" s="131"/>
    </row>
    <row r="148" spans="2:22" x14ac:dyDescent="0.2">
      <c r="B148" s="129"/>
      <c r="C148" s="168">
        <v>40802</v>
      </c>
      <c r="D148" s="134" t="s">
        <v>51</v>
      </c>
      <c r="E148" s="135">
        <v>166770.64999999994</v>
      </c>
      <c r="F148" s="135">
        <v>166770.64999999994</v>
      </c>
      <c r="G148" s="135">
        <v>193357.55000000002</v>
      </c>
      <c r="H148" s="135">
        <v>205038.31999999998</v>
      </c>
      <c r="I148" s="135">
        <v>200631.40000000002</v>
      </c>
      <c r="J148" s="135">
        <v>198628.66</v>
      </c>
      <c r="K148" s="135">
        <v>204714.66000000003</v>
      </c>
      <c r="L148" s="135">
        <v>195033.25000000012</v>
      </c>
      <c r="M148" s="135">
        <v>199059.56</v>
      </c>
      <c r="N148" s="135">
        <v>206642.49</v>
      </c>
      <c r="O148" s="135">
        <v>203225.82</v>
      </c>
      <c r="P148" s="135">
        <v>291780.07</v>
      </c>
      <c r="Q148" s="135">
        <v>2431653.0799999996</v>
      </c>
      <c r="R148" s="131"/>
      <c r="S148" s="132"/>
      <c r="T148" s="129"/>
      <c r="U148" s="135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166770.64999999994</v>
      </c>
      <c r="V148" s="131"/>
    </row>
    <row r="149" spans="2:22" x14ac:dyDescent="0.2">
      <c r="B149" s="129"/>
      <c r="C149" s="168">
        <v>40817</v>
      </c>
      <c r="D149" s="134" t="s">
        <v>52</v>
      </c>
      <c r="E149" s="135">
        <v>46451.189999999995</v>
      </c>
      <c r="F149" s="135">
        <v>46451.189999999995</v>
      </c>
      <c r="G149" s="135">
        <v>97649.47000000003</v>
      </c>
      <c r="H149" s="135">
        <v>88177.04</v>
      </c>
      <c r="I149" s="135">
        <v>90443.219999999987</v>
      </c>
      <c r="J149" s="135">
        <v>84031.460000000021</v>
      </c>
      <c r="K149" s="135">
        <v>98613.770000000019</v>
      </c>
      <c r="L149" s="135">
        <v>80174.709999999992</v>
      </c>
      <c r="M149" s="135">
        <v>83217.679999999993</v>
      </c>
      <c r="N149" s="135">
        <v>99023.81</v>
      </c>
      <c r="O149" s="135">
        <v>98794.429999999978</v>
      </c>
      <c r="P149" s="135">
        <v>210667.88999999998</v>
      </c>
      <c r="Q149" s="135">
        <v>1123695.8599999999</v>
      </c>
      <c r="R149" s="131"/>
      <c r="S149" s="132"/>
      <c r="T149" s="129"/>
      <c r="U149" s="135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46451.189999999995</v>
      </c>
      <c r="V149" s="131"/>
    </row>
    <row r="150" spans="2:22" x14ac:dyDescent="0.2">
      <c r="B150" s="129"/>
      <c r="C150" s="168">
        <v>40901</v>
      </c>
      <c r="D150" s="134" t="s">
        <v>122</v>
      </c>
      <c r="E150" s="135">
        <v>533157.92999999982</v>
      </c>
      <c r="F150" s="135">
        <v>538167.92999999982</v>
      </c>
      <c r="G150" s="135">
        <v>931185.59</v>
      </c>
      <c r="H150" s="135">
        <v>1079640.8800000001</v>
      </c>
      <c r="I150" s="135">
        <v>915280.21</v>
      </c>
      <c r="J150" s="135">
        <v>1370062.2199999995</v>
      </c>
      <c r="K150" s="135">
        <v>916092.92000000016</v>
      </c>
      <c r="L150" s="135">
        <v>651563.81999999983</v>
      </c>
      <c r="M150" s="135">
        <v>815874.58999999962</v>
      </c>
      <c r="N150" s="135">
        <v>1097098.2500000002</v>
      </c>
      <c r="O150" s="135">
        <v>1219705.0400000003</v>
      </c>
      <c r="P150" s="135">
        <v>3833762.2600000007</v>
      </c>
      <c r="Q150" s="135">
        <v>13901591.640000001</v>
      </c>
      <c r="R150" s="131"/>
      <c r="S150" s="132"/>
      <c r="T150" s="129"/>
      <c r="U150" s="135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533157.92999999982</v>
      </c>
      <c r="V150" s="131"/>
    </row>
    <row r="151" spans="2:22" x14ac:dyDescent="0.2">
      <c r="B151" s="129"/>
      <c r="C151" s="168">
        <v>40903</v>
      </c>
      <c r="D151" s="134" t="s">
        <v>70</v>
      </c>
      <c r="E151" s="135">
        <v>2226055.39</v>
      </c>
      <c r="F151" s="135">
        <v>5692129.3899999997</v>
      </c>
      <c r="G151" s="135">
        <v>8071453.5499999793</v>
      </c>
      <c r="H151" s="135">
        <v>8289527.8900000034</v>
      </c>
      <c r="I151" s="135">
        <v>3483976.0899999957</v>
      </c>
      <c r="J151" s="135">
        <v>5823697.5399999721</v>
      </c>
      <c r="K151" s="135">
        <v>8487039.5199999791</v>
      </c>
      <c r="L151" s="135">
        <v>4935578.4199999813</v>
      </c>
      <c r="M151" s="135">
        <v>11431030.379999999</v>
      </c>
      <c r="N151" s="135">
        <v>11533163.209999988</v>
      </c>
      <c r="O151" s="135">
        <v>9552174.540000014</v>
      </c>
      <c r="P151" s="135">
        <v>36726375.589999892</v>
      </c>
      <c r="Q151" s="135">
        <v>116252201.50999981</v>
      </c>
      <c r="R151" s="131"/>
      <c r="S151" s="132"/>
      <c r="T151" s="129"/>
      <c r="U151" s="135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2226055.39</v>
      </c>
      <c r="V151" s="131"/>
    </row>
    <row r="152" spans="2:22" x14ac:dyDescent="0.2">
      <c r="B152" s="129"/>
      <c r="C152" s="168">
        <v>40904</v>
      </c>
      <c r="D152" s="134" t="s">
        <v>54</v>
      </c>
      <c r="E152" s="135">
        <v>81998.430000000022</v>
      </c>
      <c r="F152" s="135">
        <v>81998.430000000022</v>
      </c>
      <c r="G152" s="135">
        <v>105742.74000000002</v>
      </c>
      <c r="H152" s="135">
        <v>104541.18000000002</v>
      </c>
      <c r="I152" s="135">
        <v>118271.37000000005</v>
      </c>
      <c r="J152" s="135">
        <v>102007.23000000004</v>
      </c>
      <c r="K152" s="135">
        <v>112935.98000000004</v>
      </c>
      <c r="L152" s="135">
        <v>96333.839999999967</v>
      </c>
      <c r="M152" s="135">
        <v>95472.889999999985</v>
      </c>
      <c r="N152" s="135">
        <v>100519.63</v>
      </c>
      <c r="O152" s="135">
        <v>106463.43999999996</v>
      </c>
      <c r="P152" s="135">
        <v>156026.55000000002</v>
      </c>
      <c r="Q152" s="135">
        <v>1262311.7100000004</v>
      </c>
      <c r="R152" s="131"/>
      <c r="S152" s="132"/>
      <c r="T152" s="129"/>
      <c r="U152" s="135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81998.430000000022</v>
      </c>
      <c r="V152" s="131"/>
    </row>
    <row r="153" spans="2:22" x14ac:dyDescent="0.2">
      <c r="B153" s="129"/>
      <c r="C153" s="168">
        <v>40911</v>
      </c>
      <c r="D153" s="134" t="s">
        <v>55</v>
      </c>
      <c r="E153" s="135">
        <v>54497.94</v>
      </c>
      <c r="F153" s="135">
        <v>54497.94</v>
      </c>
      <c r="G153" s="135">
        <v>69863.770000000019</v>
      </c>
      <c r="H153" s="135">
        <v>71365.300000000017</v>
      </c>
      <c r="I153" s="135">
        <v>68674.550000000017</v>
      </c>
      <c r="J153" s="135">
        <v>69410.360000000015</v>
      </c>
      <c r="K153" s="135">
        <v>73324.350000000006</v>
      </c>
      <c r="L153" s="135">
        <v>68550.800000000017</v>
      </c>
      <c r="M153" s="135">
        <v>69015.819999999992</v>
      </c>
      <c r="N153" s="135">
        <v>73923.789999999994</v>
      </c>
      <c r="O153" s="135">
        <v>72407.380000000019</v>
      </c>
      <c r="P153" s="135">
        <v>100933.10999999996</v>
      </c>
      <c r="Q153" s="135">
        <v>846465.1100000001</v>
      </c>
      <c r="R153" s="131"/>
      <c r="S153" s="132"/>
      <c r="T153" s="129"/>
      <c r="U153" s="135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54497.94</v>
      </c>
      <c r="V153" s="131"/>
    </row>
    <row r="154" spans="2:22" x14ac:dyDescent="0.2">
      <c r="B154" s="129"/>
      <c r="C154" s="168">
        <v>40913</v>
      </c>
      <c r="D154" s="134" t="s">
        <v>57</v>
      </c>
      <c r="E154" s="135">
        <v>42711.349999999991</v>
      </c>
      <c r="F154" s="135">
        <v>42711.349999999991</v>
      </c>
      <c r="G154" s="135">
        <v>55446.39</v>
      </c>
      <c r="H154" s="135">
        <v>52162.16</v>
      </c>
      <c r="I154" s="135">
        <v>63603.87000000001</v>
      </c>
      <c r="J154" s="135">
        <v>50311.099999999991</v>
      </c>
      <c r="K154" s="135">
        <v>56687.720000000008</v>
      </c>
      <c r="L154" s="135">
        <v>44199.27</v>
      </c>
      <c r="M154" s="135">
        <v>43334.73000000001</v>
      </c>
      <c r="N154" s="135">
        <v>48112.639999999999</v>
      </c>
      <c r="O154" s="135">
        <v>54520.170000000013</v>
      </c>
      <c r="P154" s="135">
        <v>82198.530000000028</v>
      </c>
      <c r="Q154" s="135">
        <v>635999.28000000014</v>
      </c>
      <c r="R154" s="131"/>
      <c r="S154" s="132"/>
      <c r="T154" s="129"/>
      <c r="U154" s="135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42711.349999999991</v>
      </c>
      <c r="V154" s="131"/>
    </row>
    <row r="155" spans="2:22" x14ac:dyDescent="0.2">
      <c r="B155" s="129"/>
      <c r="C155" s="168">
        <v>41101</v>
      </c>
      <c r="D155" s="134" t="s">
        <v>63</v>
      </c>
      <c r="E155" s="135">
        <v>4702847.9399999967</v>
      </c>
      <c r="F155" s="135">
        <v>4044847.94</v>
      </c>
      <c r="G155" s="135">
        <v>3014618.3799999994</v>
      </c>
      <c r="H155" s="135">
        <v>3028179.4100000011</v>
      </c>
      <c r="I155" s="135">
        <v>2433551.34</v>
      </c>
      <c r="J155" s="135">
        <v>2927648.9600000014</v>
      </c>
      <c r="K155" s="135">
        <v>6395675.7800000003</v>
      </c>
      <c r="L155" s="135">
        <v>3067447.14</v>
      </c>
      <c r="M155" s="135">
        <v>4200598.6600000011</v>
      </c>
      <c r="N155" s="135">
        <v>6958231.9500000002</v>
      </c>
      <c r="O155" s="135">
        <v>8128975.9900000002</v>
      </c>
      <c r="P155" s="135">
        <v>13071841.759999996</v>
      </c>
      <c r="Q155" s="135">
        <v>61974465.250000007</v>
      </c>
      <c r="R155" s="131"/>
      <c r="S155" s="132"/>
      <c r="T155" s="129"/>
      <c r="U155" s="135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4702847.9399999967</v>
      </c>
      <c r="V155" s="131"/>
    </row>
    <row r="156" spans="2:22" x14ac:dyDescent="0.2">
      <c r="B156" s="129"/>
      <c r="C156" s="168">
        <v>41103</v>
      </c>
      <c r="D156" s="134" t="s">
        <v>64</v>
      </c>
      <c r="E156" s="135">
        <v>524879.07000000007</v>
      </c>
      <c r="F156" s="135">
        <v>524879.07000000007</v>
      </c>
      <c r="G156" s="135">
        <v>527528.57000000007</v>
      </c>
      <c r="H156" s="135">
        <v>569550.80000000016</v>
      </c>
      <c r="I156" s="135">
        <v>598285.15</v>
      </c>
      <c r="J156" s="135">
        <v>627453.39000000013</v>
      </c>
      <c r="K156" s="135">
        <v>599156.84</v>
      </c>
      <c r="L156" s="135">
        <v>588280.49000000011</v>
      </c>
      <c r="M156" s="135">
        <v>670593.07000000018</v>
      </c>
      <c r="N156" s="135">
        <v>723643.9800000001</v>
      </c>
      <c r="O156" s="135">
        <v>655484.65000000026</v>
      </c>
      <c r="P156" s="135">
        <v>888224.36000000022</v>
      </c>
      <c r="Q156" s="135">
        <v>7497959.4400000013</v>
      </c>
      <c r="R156" s="131"/>
      <c r="S156" s="132"/>
      <c r="T156" s="129"/>
      <c r="U156" s="135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524879.07000000007</v>
      </c>
      <c r="V156" s="131"/>
    </row>
    <row r="157" spans="2:22" x14ac:dyDescent="0.2">
      <c r="B157" s="129"/>
      <c r="C157" s="168">
        <v>41104</v>
      </c>
      <c r="D157" s="134" t="s">
        <v>65</v>
      </c>
      <c r="E157" s="135">
        <v>37253.79</v>
      </c>
      <c r="F157" s="135">
        <v>37253.79</v>
      </c>
      <c r="G157" s="135">
        <v>68770.41</v>
      </c>
      <c r="H157" s="135">
        <v>72899.580000000016</v>
      </c>
      <c r="I157" s="135">
        <v>55717.909999999996</v>
      </c>
      <c r="J157" s="135">
        <v>51372.859999999993</v>
      </c>
      <c r="K157" s="135">
        <v>82251.87000000001</v>
      </c>
      <c r="L157" s="135">
        <v>48698.240000000005</v>
      </c>
      <c r="M157" s="135">
        <v>76748.139999999985</v>
      </c>
      <c r="N157" s="135">
        <v>86899.300000000017</v>
      </c>
      <c r="O157" s="135">
        <v>94187.5</v>
      </c>
      <c r="P157" s="135">
        <v>197362.21</v>
      </c>
      <c r="Q157" s="135">
        <v>909415.6</v>
      </c>
      <c r="R157" s="131"/>
      <c r="S157" s="132"/>
      <c r="T157" s="129"/>
      <c r="U157" s="135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37253.79</v>
      </c>
      <c r="V157" s="131"/>
    </row>
    <row r="158" spans="2:22" x14ac:dyDescent="0.2">
      <c r="B158" s="129"/>
      <c r="C158" s="168">
        <v>41107</v>
      </c>
      <c r="D158" s="134" t="s">
        <v>66</v>
      </c>
      <c r="E158" s="135">
        <v>344626.16000000003</v>
      </c>
      <c r="F158" s="135">
        <v>344626.16000000003</v>
      </c>
      <c r="G158" s="135">
        <v>328676.61000000004</v>
      </c>
      <c r="H158" s="135">
        <v>301099.59000000003</v>
      </c>
      <c r="I158" s="135">
        <v>288289.68999999994</v>
      </c>
      <c r="J158" s="135">
        <v>326518.93000000017</v>
      </c>
      <c r="K158" s="135">
        <v>339100.13</v>
      </c>
      <c r="L158" s="135">
        <v>311466.53999999998</v>
      </c>
      <c r="M158" s="135">
        <v>347465.06000000006</v>
      </c>
      <c r="N158" s="135">
        <v>500590.41999999993</v>
      </c>
      <c r="O158" s="135">
        <v>617418.47</v>
      </c>
      <c r="P158" s="135">
        <v>916625.82</v>
      </c>
      <c r="Q158" s="135">
        <v>4966503.580000001</v>
      </c>
      <c r="R158" s="131"/>
      <c r="S158" s="132"/>
      <c r="T158" s="129"/>
      <c r="U158" s="135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344626.16000000003</v>
      </c>
      <c r="V158" s="131"/>
    </row>
    <row r="159" spans="2:22" x14ac:dyDescent="0.2">
      <c r="B159" s="129"/>
      <c r="C159" s="168">
        <v>41301</v>
      </c>
      <c r="D159" s="134" t="s">
        <v>67</v>
      </c>
      <c r="E159" s="135">
        <v>309930.81000000006</v>
      </c>
      <c r="F159" s="135">
        <v>309930.81000000006</v>
      </c>
      <c r="G159" s="135">
        <v>749066.59000000032</v>
      </c>
      <c r="H159" s="135">
        <v>816395.31000000041</v>
      </c>
      <c r="I159" s="135">
        <v>614959.87000000011</v>
      </c>
      <c r="J159" s="135">
        <v>851014.2300000001</v>
      </c>
      <c r="K159" s="135">
        <v>733184.98000000033</v>
      </c>
      <c r="L159" s="135">
        <v>365517.23000000021</v>
      </c>
      <c r="M159" s="135">
        <v>632034.7200000002</v>
      </c>
      <c r="N159" s="135">
        <v>703926.51000000013</v>
      </c>
      <c r="O159" s="135">
        <v>617804.07000000018</v>
      </c>
      <c r="P159" s="135">
        <v>2486183.33</v>
      </c>
      <c r="Q159" s="135">
        <v>9189948.4600000028</v>
      </c>
      <c r="R159" s="131"/>
      <c r="S159" s="132"/>
      <c r="T159" s="129"/>
      <c r="U159" s="135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309930.81000000006</v>
      </c>
      <c r="V159" s="131"/>
    </row>
    <row r="160" spans="2:22" x14ac:dyDescent="0.2">
      <c r="B160" s="129"/>
      <c r="C160" s="168">
        <v>41401</v>
      </c>
      <c r="D160" s="134" t="s">
        <v>68</v>
      </c>
      <c r="E160" s="135">
        <v>128419.54000000001</v>
      </c>
      <c r="F160" s="135">
        <v>128419.54000000001</v>
      </c>
      <c r="G160" s="135">
        <v>193980.30000000002</v>
      </c>
      <c r="H160" s="135">
        <v>189455.67</v>
      </c>
      <c r="I160" s="135">
        <v>184167.18</v>
      </c>
      <c r="J160" s="135">
        <v>208789.41999999998</v>
      </c>
      <c r="K160" s="135">
        <v>197885.18999999997</v>
      </c>
      <c r="L160" s="135">
        <v>147098.06000000008</v>
      </c>
      <c r="M160" s="135">
        <v>321220.31000000006</v>
      </c>
      <c r="N160" s="135">
        <v>200285.91000000003</v>
      </c>
      <c r="O160" s="135">
        <v>204235.08000000005</v>
      </c>
      <c r="P160" s="135">
        <v>476789.33</v>
      </c>
      <c r="Q160" s="135">
        <v>2580745.5300000003</v>
      </c>
      <c r="R160" s="131"/>
      <c r="S160" s="132"/>
      <c r="T160" s="129"/>
      <c r="U160" s="135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128419.54000000001</v>
      </c>
      <c r="V160" s="131"/>
    </row>
    <row r="161" spans="2:22" x14ac:dyDescent="0.2">
      <c r="B161" s="129"/>
      <c r="C161" s="168">
        <v>41501</v>
      </c>
      <c r="D161" s="134" t="s">
        <v>123</v>
      </c>
      <c r="E161" s="135">
        <v>445143.44000000012</v>
      </c>
      <c r="F161" s="135">
        <v>441563.90000000008</v>
      </c>
      <c r="G161" s="135">
        <v>569754.05999999994</v>
      </c>
      <c r="H161" s="135">
        <v>567149.88000000012</v>
      </c>
      <c r="I161" s="135">
        <v>439189.13999999984</v>
      </c>
      <c r="J161" s="135">
        <v>514862.13999999972</v>
      </c>
      <c r="K161" s="135">
        <v>604962.41</v>
      </c>
      <c r="L161" s="135">
        <v>464211.03000000009</v>
      </c>
      <c r="M161" s="135">
        <v>493383.2099999999</v>
      </c>
      <c r="N161" s="135">
        <v>617322.59999999963</v>
      </c>
      <c r="O161" s="135">
        <v>682677.77000000014</v>
      </c>
      <c r="P161" s="135">
        <v>2917492.5500000003</v>
      </c>
      <c r="Q161" s="135">
        <v>8757712.1300000008</v>
      </c>
      <c r="R161" s="131"/>
      <c r="S161" s="132"/>
      <c r="T161" s="129"/>
      <c r="U161" s="135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445143.44000000012</v>
      </c>
      <c r="V161" s="131"/>
    </row>
    <row r="162" spans="2:22" x14ac:dyDescent="0.2">
      <c r="B162" s="129"/>
      <c r="C162" s="168">
        <v>41503</v>
      </c>
      <c r="D162" s="134" t="s">
        <v>124</v>
      </c>
      <c r="E162" s="135">
        <v>405878.58000000025</v>
      </c>
      <c r="F162" s="135">
        <v>405878.58000000025</v>
      </c>
      <c r="G162" s="135">
        <v>565141.78</v>
      </c>
      <c r="H162" s="135">
        <v>573311.2100000002</v>
      </c>
      <c r="I162" s="135">
        <v>545946.62999999989</v>
      </c>
      <c r="J162" s="135">
        <v>520970.70999999979</v>
      </c>
      <c r="K162" s="135">
        <v>597799.09999999986</v>
      </c>
      <c r="L162" s="135">
        <v>515361.80000000005</v>
      </c>
      <c r="M162" s="135">
        <v>554359.26</v>
      </c>
      <c r="N162" s="135">
        <v>581217.46000000031</v>
      </c>
      <c r="O162" s="135">
        <v>583297.32000000007</v>
      </c>
      <c r="P162" s="135">
        <v>886287.35999999987</v>
      </c>
      <c r="Q162" s="135">
        <v>6735449.7899999991</v>
      </c>
      <c r="R162" s="131"/>
      <c r="S162" s="132"/>
      <c r="T162" s="129"/>
      <c r="U162" s="135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405878.58000000025</v>
      </c>
      <c r="V162" s="131"/>
    </row>
    <row r="163" spans="2:22" x14ac:dyDescent="0.2">
      <c r="B163" s="129"/>
      <c r="C163" s="168">
        <v>41505</v>
      </c>
      <c r="D163" s="134" t="s">
        <v>119</v>
      </c>
      <c r="E163" s="135">
        <v>1439702.6500000001</v>
      </c>
      <c r="F163" s="135">
        <v>1439702.6500000001</v>
      </c>
      <c r="G163" s="135">
        <v>1716643.2900000007</v>
      </c>
      <c r="H163" s="135">
        <v>2523240.5300000003</v>
      </c>
      <c r="I163" s="135">
        <v>1718658.29</v>
      </c>
      <c r="J163" s="135">
        <v>2746941.3800000004</v>
      </c>
      <c r="K163" s="135">
        <v>1770570.6800000004</v>
      </c>
      <c r="L163" s="135">
        <v>1802371.1300000006</v>
      </c>
      <c r="M163" s="135">
        <v>1943942.0300000007</v>
      </c>
      <c r="N163" s="135">
        <v>3021431.11</v>
      </c>
      <c r="O163" s="135">
        <v>2241118.4300000002</v>
      </c>
      <c r="P163" s="135">
        <v>7447750.7399999984</v>
      </c>
      <c r="Q163" s="135">
        <v>29812072.91</v>
      </c>
      <c r="R163" s="131"/>
      <c r="S163" s="132"/>
      <c r="T163" s="129"/>
      <c r="U163" s="135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1439702.6500000001</v>
      </c>
      <c r="V163" s="131"/>
    </row>
    <row r="164" spans="2:22" x14ac:dyDescent="0.2">
      <c r="B164" s="129"/>
      <c r="C164" s="168">
        <v>41801</v>
      </c>
      <c r="D164" s="134" t="s">
        <v>72</v>
      </c>
      <c r="E164" s="135">
        <v>150171.20000000004</v>
      </c>
      <c r="F164" s="135">
        <v>150171.20000000004</v>
      </c>
      <c r="G164" s="135">
        <v>230552.31999999972</v>
      </c>
      <c r="H164" s="135">
        <v>240370.89999999988</v>
      </c>
      <c r="I164" s="135">
        <v>201954.83</v>
      </c>
      <c r="J164" s="135">
        <v>231639.31999999992</v>
      </c>
      <c r="K164" s="135">
        <v>241100.53999999995</v>
      </c>
      <c r="L164" s="135">
        <v>191639.48000000004</v>
      </c>
      <c r="M164" s="135">
        <v>210641.30999999994</v>
      </c>
      <c r="N164" s="135">
        <v>247367.10999999987</v>
      </c>
      <c r="O164" s="135">
        <v>248692.86999999985</v>
      </c>
      <c r="P164" s="135">
        <v>513778.72999999986</v>
      </c>
      <c r="Q164" s="135">
        <v>2858079.8099999991</v>
      </c>
      <c r="R164" s="131"/>
      <c r="S164" s="132"/>
      <c r="T164" s="129"/>
      <c r="U164" s="135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150171.20000000004</v>
      </c>
      <c r="V164" s="131"/>
    </row>
    <row r="165" spans="2:22" x14ac:dyDescent="0.2">
      <c r="B165" s="129"/>
      <c r="C165" s="168">
        <v>42001</v>
      </c>
      <c r="D165" s="134" t="s">
        <v>73</v>
      </c>
      <c r="E165" s="135">
        <v>443243.58000000025</v>
      </c>
      <c r="F165" s="135">
        <v>443243.58000000025</v>
      </c>
      <c r="G165" s="135">
        <v>1201962.97</v>
      </c>
      <c r="H165" s="135">
        <v>736028.51000000024</v>
      </c>
      <c r="I165" s="135">
        <v>920882.15</v>
      </c>
      <c r="J165" s="135">
        <v>655250.59000000008</v>
      </c>
      <c r="K165" s="135">
        <v>1060493.5300000003</v>
      </c>
      <c r="L165" s="135">
        <v>583053.61000000022</v>
      </c>
      <c r="M165" s="135">
        <v>652251.4099999998</v>
      </c>
      <c r="N165" s="135">
        <v>1131137.2400000012</v>
      </c>
      <c r="O165" s="135">
        <v>993707.77000000025</v>
      </c>
      <c r="P165" s="135">
        <v>2311445.8400000003</v>
      </c>
      <c r="Q165" s="135">
        <v>11132700.780000003</v>
      </c>
      <c r="R165" s="131"/>
      <c r="S165" s="132"/>
      <c r="T165" s="129"/>
      <c r="U165" s="135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443243.58000000025</v>
      </c>
      <c r="V165" s="131"/>
    </row>
    <row r="166" spans="2:22" x14ac:dyDescent="0.2">
      <c r="B166" s="129"/>
      <c r="C166" s="168">
        <v>42002</v>
      </c>
      <c r="D166" s="134" t="s">
        <v>74</v>
      </c>
      <c r="E166" s="135">
        <v>113528.24</v>
      </c>
      <c r="F166" s="135">
        <v>113528.24</v>
      </c>
      <c r="G166" s="135">
        <v>194761.88999999996</v>
      </c>
      <c r="H166" s="135">
        <v>189729.96000000005</v>
      </c>
      <c r="I166" s="135">
        <v>187549.01000000007</v>
      </c>
      <c r="J166" s="135">
        <v>182320.08999999988</v>
      </c>
      <c r="K166" s="135">
        <v>204990.87000000002</v>
      </c>
      <c r="L166" s="135">
        <v>158560.9599999999</v>
      </c>
      <c r="M166" s="135">
        <v>165642.52999999997</v>
      </c>
      <c r="N166" s="135">
        <v>209015.46999999997</v>
      </c>
      <c r="O166" s="135">
        <v>217248.18</v>
      </c>
      <c r="P166" s="135">
        <v>390013.68000000005</v>
      </c>
      <c r="Q166" s="135">
        <v>2326889.12</v>
      </c>
      <c r="R166" s="131"/>
      <c r="S166" s="132"/>
      <c r="T166" s="129"/>
      <c r="U166" s="135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113528.24</v>
      </c>
      <c r="V166" s="131"/>
    </row>
    <row r="167" spans="2:22" x14ac:dyDescent="0.2">
      <c r="B167" s="129"/>
      <c r="C167" s="168">
        <v>42005</v>
      </c>
      <c r="D167" s="134" t="s">
        <v>130</v>
      </c>
      <c r="E167" s="135">
        <v>0</v>
      </c>
      <c r="F167" s="135">
        <v>0</v>
      </c>
      <c r="G167" s="135">
        <v>121153.11000000002</v>
      </c>
      <c r="H167" s="135">
        <v>152986.01999999999</v>
      </c>
      <c r="I167" s="135">
        <v>176597.38</v>
      </c>
      <c r="J167" s="135">
        <v>129573.65000000001</v>
      </c>
      <c r="K167" s="135">
        <v>165353.49</v>
      </c>
      <c r="L167" s="135">
        <v>110511.04999999999</v>
      </c>
      <c r="M167" s="135">
        <v>140563.05000000005</v>
      </c>
      <c r="N167" s="135">
        <v>168413.53</v>
      </c>
      <c r="O167" s="135">
        <v>137779.81000000003</v>
      </c>
      <c r="P167" s="135">
        <v>478584.81</v>
      </c>
      <c r="Q167" s="135">
        <v>1781515.9000000001</v>
      </c>
      <c r="R167" s="131"/>
      <c r="S167" s="132"/>
      <c r="T167" s="129"/>
      <c r="U167" s="135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0</v>
      </c>
      <c r="V167" s="131"/>
    </row>
    <row r="168" spans="2:22" x14ac:dyDescent="0.2">
      <c r="B168" s="129"/>
      <c r="C168" s="168">
        <v>42101</v>
      </c>
      <c r="D168" s="134" t="s">
        <v>75</v>
      </c>
      <c r="E168" s="135">
        <v>626394.00000000012</v>
      </c>
      <c r="F168" s="135">
        <v>626394.00000000012</v>
      </c>
      <c r="G168" s="135">
        <v>492824.94000000006</v>
      </c>
      <c r="H168" s="135">
        <v>384092.64</v>
      </c>
      <c r="I168" s="135">
        <v>790089.73</v>
      </c>
      <c r="J168" s="135">
        <v>403032.39999999997</v>
      </c>
      <c r="K168" s="135">
        <v>4213883.0000000009</v>
      </c>
      <c r="L168" s="135">
        <v>779498.24</v>
      </c>
      <c r="M168" s="135">
        <v>750326.8</v>
      </c>
      <c r="N168" s="135">
        <v>468104.97000000009</v>
      </c>
      <c r="O168" s="135">
        <v>460935.39</v>
      </c>
      <c r="P168" s="135">
        <v>2253708.7199999997</v>
      </c>
      <c r="Q168" s="135">
        <v>12249284.830000002</v>
      </c>
      <c r="R168" s="131"/>
      <c r="S168" s="132"/>
      <c r="T168" s="129"/>
      <c r="U168" s="135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626394.00000000012</v>
      </c>
      <c r="V168" s="131"/>
    </row>
    <row r="169" spans="2:22" x14ac:dyDescent="0.2">
      <c r="B169" s="129"/>
      <c r="C169" s="168">
        <v>42701</v>
      </c>
      <c r="D169" s="134" t="s">
        <v>131</v>
      </c>
      <c r="E169" s="135">
        <v>170165.05999999988</v>
      </c>
      <c r="F169" s="135">
        <v>170165.05999999988</v>
      </c>
      <c r="G169" s="135">
        <v>266531.03000000009</v>
      </c>
      <c r="H169" s="135">
        <v>269889.94000000006</v>
      </c>
      <c r="I169" s="135">
        <v>251556.53</v>
      </c>
      <c r="J169" s="135">
        <v>250023.02999999994</v>
      </c>
      <c r="K169" s="135">
        <v>289712.00000000023</v>
      </c>
      <c r="L169" s="135">
        <v>207983.62</v>
      </c>
      <c r="M169" s="135">
        <v>233185.16</v>
      </c>
      <c r="N169" s="135">
        <v>254225.03999999998</v>
      </c>
      <c r="O169" s="135">
        <v>288523.57999999996</v>
      </c>
      <c r="P169" s="135">
        <v>540994.95999999961</v>
      </c>
      <c r="Q169" s="135">
        <v>3192955.01</v>
      </c>
      <c r="R169" s="131"/>
      <c r="S169" s="132"/>
      <c r="T169" s="129"/>
      <c r="U169" s="135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170165.05999999988</v>
      </c>
      <c r="V169" s="131"/>
    </row>
    <row r="170" spans="2:22" x14ac:dyDescent="0.2">
      <c r="B170" s="129"/>
      <c r="C170" s="168">
        <v>42703</v>
      </c>
      <c r="D170" s="134" t="s">
        <v>59</v>
      </c>
      <c r="E170" s="135">
        <v>2099427.33</v>
      </c>
      <c r="F170" s="135">
        <v>2079427.33</v>
      </c>
      <c r="G170" s="135">
        <v>9278523.5699999966</v>
      </c>
      <c r="H170" s="135">
        <v>15577135.520000001</v>
      </c>
      <c r="I170" s="135">
        <v>6587071.9499999965</v>
      </c>
      <c r="J170" s="135">
        <v>8492567.6799999978</v>
      </c>
      <c r="K170" s="135">
        <v>17224250.309999995</v>
      </c>
      <c r="L170" s="135">
        <v>7121439.5600000024</v>
      </c>
      <c r="M170" s="135">
        <v>17755339.859999996</v>
      </c>
      <c r="N170" s="135">
        <v>17140539.09</v>
      </c>
      <c r="O170" s="135">
        <v>22193003.990000017</v>
      </c>
      <c r="P170" s="135">
        <v>53619201.81000001</v>
      </c>
      <c r="Q170" s="135">
        <v>179167928.00000003</v>
      </c>
      <c r="R170" s="131"/>
      <c r="S170" s="132"/>
      <c r="T170" s="129"/>
      <c r="U170" s="135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2099427.33</v>
      </c>
      <c r="V170" s="131"/>
    </row>
    <row r="171" spans="2:22" x14ac:dyDescent="0.2">
      <c r="B171" s="129"/>
      <c r="C171" s="168">
        <v>42704</v>
      </c>
      <c r="D171" s="134" t="s">
        <v>60</v>
      </c>
      <c r="E171" s="135">
        <v>1292283.2300000002</v>
      </c>
      <c r="F171" s="135">
        <v>2082762.8700000003</v>
      </c>
      <c r="G171" s="135">
        <v>1557746.4000000001</v>
      </c>
      <c r="H171" s="135">
        <v>2107065.6800000002</v>
      </c>
      <c r="I171" s="135">
        <v>830992.29999999993</v>
      </c>
      <c r="J171" s="135">
        <v>2146333.7600000002</v>
      </c>
      <c r="K171" s="135">
        <v>1982304.6300000001</v>
      </c>
      <c r="L171" s="135">
        <v>1241151.2899999996</v>
      </c>
      <c r="M171" s="135">
        <v>2268355.9700000007</v>
      </c>
      <c r="N171" s="135">
        <v>1695217.8100000003</v>
      </c>
      <c r="O171" s="135">
        <v>1663406.5299999998</v>
      </c>
      <c r="P171" s="135">
        <v>3469929.1700000009</v>
      </c>
      <c r="Q171" s="135">
        <v>22337549.640000004</v>
      </c>
      <c r="R171" s="131"/>
      <c r="S171" s="132"/>
      <c r="T171" s="129"/>
      <c r="U171" s="135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1292283.2300000002</v>
      </c>
      <c r="V171" s="131"/>
    </row>
    <row r="172" spans="2:22" ht="38.25" x14ac:dyDescent="0.2">
      <c r="B172" s="129"/>
      <c r="C172" s="168">
        <v>42705</v>
      </c>
      <c r="D172" s="134" t="s">
        <v>61</v>
      </c>
      <c r="E172" s="135">
        <v>4944.9900000000007</v>
      </c>
      <c r="F172" s="135">
        <v>4944.9900000000007</v>
      </c>
      <c r="G172" s="135">
        <v>6884.7699999999986</v>
      </c>
      <c r="H172" s="135">
        <v>6875.7900000000009</v>
      </c>
      <c r="I172" s="135">
        <v>6150.59</v>
      </c>
      <c r="J172" s="135">
        <v>6453.53</v>
      </c>
      <c r="K172" s="135">
        <v>6614.54</v>
      </c>
      <c r="L172" s="135">
        <v>5528.94</v>
      </c>
      <c r="M172" s="135">
        <v>6341.0200000000013</v>
      </c>
      <c r="N172" s="135">
        <v>7399.1400000000012</v>
      </c>
      <c r="O172" s="135">
        <v>7590.420000000001</v>
      </c>
      <c r="P172" s="135">
        <v>11833.830000000002</v>
      </c>
      <c r="Q172" s="135">
        <v>81562.550000000017</v>
      </c>
      <c r="R172" s="131"/>
      <c r="S172" s="132"/>
      <c r="T172" s="129"/>
      <c r="U172" s="135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4944.9900000000007</v>
      </c>
      <c r="V172" s="131"/>
    </row>
    <row r="173" spans="2:22" x14ac:dyDescent="0.2">
      <c r="B173" s="129"/>
      <c r="C173" s="168">
        <v>42801</v>
      </c>
      <c r="D173" s="134" t="s">
        <v>125</v>
      </c>
      <c r="E173" s="135">
        <v>101641.03000000001</v>
      </c>
      <c r="F173" s="135">
        <v>101641.03000000001</v>
      </c>
      <c r="G173" s="135">
        <v>578912.06000000017</v>
      </c>
      <c r="H173" s="135">
        <v>641283.58999999973</v>
      </c>
      <c r="I173" s="135">
        <v>436546.39999999985</v>
      </c>
      <c r="J173" s="135">
        <v>678628.70000000019</v>
      </c>
      <c r="K173" s="135">
        <v>550873.38000000012</v>
      </c>
      <c r="L173" s="135">
        <v>240551.97999999978</v>
      </c>
      <c r="M173" s="135">
        <v>487761.56</v>
      </c>
      <c r="N173" s="135">
        <v>551377.5</v>
      </c>
      <c r="O173" s="135">
        <v>452529.97000000003</v>
      </c>
      <c r="P173" s="135">
        <v>2046597.6300000001</v>
      </c>
      <c r="Q173" s="135">
        <v>6868344.8300000001</v>
      </c>
      <c r="R173" s="131"/>
      <c r="S173" s="132"/>
      <c r="T173" s="129"/>
      <c r="U173" s="135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101641.03000000001</v>
      </c>
      <c r="V173" s="131"/>
    </row>
    <row r="174" spans="2:22" x14ac:dyDescent="0.2">
      <c r="B174" s="129"/>
      <c r="C174" s="168">
        <v>42802</v>
      </c>
      <c r="D174" s="134" t="s">
        <v>58</v>
      </c>
      <c r="E174" s="135">
        <v>107502.09999999999</v>
      </c>
      <c r="F174" s="135">
        <v>107502.09999999999</v>
      </c>
      <c r="G174" s="135">
        <v>135597.65999999997</v>
      </c>
      <c r="H174" s="135">
        <v>164298.22999999998</v>
      </c>
      <c r="I174" s="135">
        <v>140119.94</v>
      </c>
      <c r="J174" s="135">
        <v>153466.47000000003</v>
      </c>
      <c r="K174" s="135">
        <v>173075.06000000003</v>
      </c>
      <c r="L174" s="135">
        <v>144406.90000000005</v>
      </c>
      <c r="M174" s="135">
        <v>160791.47000000003</v>
      </c>
      <c r="N174" s="135">
        <v>176043.32</v>
      </c>
      <c r="O174" s="135">
        <v>165887.84000000005</v>
      </c>
      <c r="P174" s="135">
        <v>379769.1999999999</v>
      </c>
      <c r="Q174" s="135">
        <v>2008460.2900000003</v>
      </c>
      <c r="R174" s="131"/>
      <c r="S174" s="132"/>
      <c r="T174" s="129"/>
      <c r="U174" s="135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107502.09999999999</v>
      </c>
      <c r="V174" s="131"/>
    </row>
    <row r="175" spans="2:22" x14ac:dyDescent="0.2">
      <c r="B175" s="129"/>
      <c r="C175" s="168">
        <v>42901</v>
      </c>
      <c r="D175" s="134" t="s">
        <v>126</v>
      </c>
      <c r="E175" s="135">
        <v>20870208.980000027</v>
      </c>
      <c r="F175" s="135">
        <v>24263239.710000023</v>
      </c>
      <c r="G175" s="135">
        <v>16955040.070000015</v>
      </c>
      <c r="H175" s="135">
        <v>20900495.830000024</v>
      </c>
      <c r="I175" s="135">
        <v>20426762.910000052</v>
      </c>
      <c r="J175" s="135">
        <v>20706811.350000009</v>
      </c>
      <c r="K175" s="135">
        <v>20842594.729999978</v>
      </c>
      <c r="L175" s="135">
        <v>20227750.589999959</v>
      </c>
      <c r="M175" s="135">
        <v>20503794.579999972</v>
      </c>
      <c r="N175" s="135">
        <v>20858687.550000038</v>
      </c>
      <c r="O175" s="135">
        <v>20777241.739999954</v>
      </c>
      <c r="P175" s="135">
        <v>24472814.050000023</v>
      </c>
      <c r="Q175" s="135">
        <v>251805442.09000006</v>
      </c>
      <c r="R175" s="131"/>
      <c r="S175" s="132"/>
      <c r="T175" s="129"/>
      <c r="U175" s="135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20870208.980000027</v>
      </c>
      <c r="V175" s="131"/>
    </row>
    <row r="176" spans="2:22" x14ac:dyDescent="0.2">
      <c r="B176" s="129"/>
      <c r="C176" s="168">
        <v>42902</v>
      </c>
      <c r="D176" s="134" t="s">
        <v>45</v>
      </c>
      <c r="E176" s="135">
        <v>25946.540000000005</v>
      </c>
      <c r="F176" s="135">
        <v>25946.540000000005</v>
      </c>
      <c r="G176" s="135">
        <v>35920.539999999986</v>
      </c>
      <c r="H176" s="135">
        <v>37110.629999999997</v>
      </c>
      <c r="I176" s="135">
        <v>34113.839999999997</v>
      </c>
      <c r="J176" s="135">
        <v>36104.040000000008</v>
      </c>
      <c r="K176" s="135">
        <v>38830.419999999991</v>
      </c>
      <c r="L176" s="135">
        <v>32901.040000000008</v>
      </c>
      <c r="M176" s="135">
        <v>33755.80999999999</v>
      </c>
      <c r="N176" s="135">
        <v>39636.730000000003</v>
      </c>
      <c r="O176" s="135">
        <v>40595.080000000009</v>
      </c>
      <c r="P176" s="135">
        <v>66244.929999999993</v>
      </c>
      <c r="Q176" s="135">
        <v>447106.13999999996</v>
      </c>
      <c r="R176" s="131"/>
      <c r="S176" s="132"/>
      <c r="T176" s="129"/>
      <c r="U176" s="135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25946.540000000005</v>
      </c>
      <c r="V176" s="131"/>
    </row>
    <row r="177" spans="2:22" ht="25.5" x14ac:dyDescent="0.2">
      <c r="B177" s="129"/>
      <c r="C177" s="168">
        <v>43001</v>
      </c>
      <c r="D177" s="134" t="s">
        <v>127</v>
      </c>
      <c r="E177" s="135">
        <v>65373.580000000016</v>
      </c>
      <c r="F177" s="135">
        <v>65373.580000000016</v>
      </c>
      <c r="G177" s="135">
        <v>179796.41999999998</v>
      </c>
      <c r="H177" s="135">
        <v>205715.29</v>
      </c>
      <c r="I177" s="135">
        <v>148238.39000000001</v>
      </c>
      <c r="J177" s="135">
        <v>203827.46999999997</v>
      </c>
      <c r="K177" s="135">
        <v>179469.87</v>
      </c>
      <c r="L177" s="135">
        <v>88118.62000000001</v>
      </c>
      <c r="M177" s="135">
        <v>151834.59000000003</v>
      </c>
      <c r="N177" s="135">
        <v>176326.35999999996</v>
      </c>
      <c r="O177" s="135">
        <v>153945.37</v>
      </c>
      <c r="P177" s="135">
        <v>679604.81999999983</v>
      </c>
      <c r="Q177" s="135">
        <v>2297624.36</v>
      </c>
      <c r="R177" s="131"/>
      <c r="S177" s="132"/>
      <c r="T177" s="129"/>
      <c r="U177" s="135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65373.580000000016</v>
      </c>
      <c r="V177" s="131"/>
    </row>
    <row r="178" spans="2:22" x14ac:dyDescent="0.2">
      <c r="B178" s="129"/>
      <c r="C178" s="168">
        <v>43101</v>
      </c>
      <c r="D178" s="134" t="s">
        <v>132</v>
      </c>
      <c r="E178" s="135">
        <v>52129.099999999991</v>
      </c>
      <c r="F178" s="135">
        <v>52129.099999999991</v>
      </c>
      <c r="G178" s="135">
        <v>103199.67000000004</v>
      </c>
      <c r="H178" s="135">
        <v>97079.890000000029</v>
      </c>
      <c r="I178" s="135">
        <v>93262.040000000023</v>
      </c>
      <c r="J178" s="135">
        <v>107185.77</v>
      </c>
      <c r="K178" s="135">
        <v>105153.17000000003</v>
      </c>
      <c r="L178" s="135">
        <v>77773.690000000017</v>
      </c>
      <c r="M178" s="135">
        <v>166533.82999999999</v>
      </c>
      <c r="N178" s="135">
        <v>113184.79000000001</v>
      </c>
      <c r="O178" s="135">
        <v>112571.99999999997</v>
      </c>
      <c r="P178" s="135">
        <v>216393.03999999998</v>
      </c>
      <c r="Q178" s="135">
        <v>1296596.0900000001</v>
      </c>
      <c r="R178" s="131"/>
      <c r="S178" s="132"/>
      <c r="T178" s="129"/>
      <c r="U178" s="135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52129.099999999991</v>
      </c>
      <c r="V178" s="131"/>
    </row>
    <row r="179" spans="2:22" x14ac:dyDescent="0.2">
      <c r="B179" s="129"/>
      <c r="C179" s="168">
        <v>43201</v>
      </c>
      <c r="D179" s="134" t="s">
        <v>128</v>
      </c>
      <c r="E179" s="135">
        <v>95434.260000000009</v>
      </c>
      <c r="F179" s="135">
        <v>95434.260000000009</v>
      </c>
      <c r="G179" s="135">
        <v>165657.26</v>
      </c>
      <c r="H179" s="135">
        <v>293571.14999999991</v>
      </c>
      <c r="I179" s="135">
        <v>120955.52</v>
      </c>
      <c r="J179" s="135">
        <v>460561.14999999997</v>
      </c>
      <c r="K179" s="135">
        <v>164556.49</v>
      </c>
      <c r="L179" s="135">
        <v>131863.70000000001</v>
      </c>
      <c r="M179" s="135">
        <v>202658.52999999997</v>
      </c>
      <c r="N179" s="135">
        <v>463829.88999999996</v>
      </c>
      <c r="O179" s="135">
        <v>197169.3299999999</v>
      </c>
      <c r="P179" s="135">
        <v>1009710.9499999998</v>
      </c>
      <c r="Q179" s="135">
        <v>3401402.4899999998</v>
      </c>
      <c r="R179" s="131"/>
      <c r="S179" s="132"/>
      <c r="T179" s="129"/>
      <c r="U179" s="135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95434.260000000009</v>
      </c>
      <c r="V179" s="131"/>
    </row>
    <row r="180" spans="2:22" x14ac:dyDescent="0.2">
      <c r="B180" s="129"/>
      <c r="C180" s="168">
        <v>43202</v>
      </c>
      <c r="D180" s="134" t="s">
        <v>62</v>
      </c>
      <c r="E180" s="135">
        <v>14372.560000000001</v>
      </c>
      <c r="F180" s="135">
        <v>52484.159999999989</v>
      </c>
      <c r="G180" s="135">
        <v>24188.76</v>
      </c>
      <c r="H180" s="135">
        <v>56005.02</v>
      </c>
      <c r="I180" s="135">
        <v>52331.58</v>
      </c>
      <c r="J180" s="135">
        <v>55061.37000000001</v>
      </c>
      <c r="K180" s="135">
        <v>62231.109999999986</v>
      </c>
      <c r="L180" s="135">
        <v>45253.109999999993</v>
      </c>
      <c r="M180" s="135">
        <v>46868.21</v>
      </c>
      <c r="N180" s="135">
        <v>67774.110000000015</v>
      </c>
      <c r="O180" s="135">
        <v>74095.26999999999</v>
      </c>
      <c r="P180" s="135">
        <v>152348.16999999998</v>
      </c>
      <c r="Q180" s="135">
        <v>703013.42999999993</v>
      </c>
      <c r="R180" s="131"/>
      <c r="S180" s="132"/>
      <c r="T180" s="129"/>
      <c r="U180" s="135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14372.560000000001</v>
      </c>
      <c r="V180" s="131"/>
    </row>
    <row r="181" spans="2:22" x14ac:dyDescent="0.2">
      <c r="B181" s="129"/>
      <c r="C181" s="168">
        <v>43301</v>
      </c>
      <c r="D181" s="134" t="s">
        <v>129</v>
      </c>
      <c r="E181" s="135">
        <v>207264.50999999983</v>
      </c>
      <c r="F181" s="135">
        <v>207264.50999999983</v>
      </c>
      <c r="G181" s="135">
        <v>229859.15000000002</v>
      </c>
      <c r="H181" s="135">
        <v>218086.88999999996</v>
      </c>
      <c r="I181" s="135">
        <v>196500.05000000005</v>
      </c>
      <c r="J181" s="135">
        <v>207260.42999999996</v>
      </c>
      <c r="K181" s="135">
        <v>236294.05999999994</v>
      </c>
      <c r="L181" s="135">
        <v>196153.82999999996</v>
      </c>
      <c r="M181" s="135">
        <v>205466.84000000003</v>
      </c>
      <c r="N181" s="135">
        <v>308710.9599999999</v>
      </c>
      <c r="O181" s="135">
        <v>359991.30999999988</v>
      </c>
      <c r="P181" s="135">
        <v>805288.51</v>
      </c>
      <c r="Q181" s="135">
        <v>3378141.05</v>
      </c>
      <c r="R181" s="131"/>
      <c r="S181" s="132"/>
      <c r="T181" s="129"/>
      <c r="U181" s="135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207264.50999999983</v>
      </c>
      <c r="V181" s="131"/>
    </row>
    <row r="182" spans="2:22" x14ac:dyDescent="0.2">
      <c r="B182" s="129"/>
      <c r="C182" s="168">
        <v>43302</v>
      </c>
      <c r="D182" s="134" t="s">
        <v>69</v>
      </c>
      <c r="E182" s="135">
        <v>154771.62999999995</v>
      </c>
      <c r="F182" s="135">
        <v>154771.62999999995</v>
      </c>
      <c r="G182" s="135">
        <v>220973.28999999992</v>
      </c>
      <c r="H182" s="135">
        <v>223034.30999999997</v>
      </c>
      <c r="I182" s="135">
        <v>182691.06999999995</v>
      </c>
      <c r="J182" s="135">
        <v>203198.93999999992</v>
      </c>
      <c r="K182" s="135">
        <v>263277.24999999994</v>
      </c>
      <c r="L182" s="135">
        <v>185011.71999999997</v>
      </c>
      <c r="M182" s="135">
        <v>191755.08999999994</v>
      </c>
      <c r="N182" s="135">
        <v>258841.58</v>
      </c>
      <c r="O182" s="135">
        <v>254451.3299999999</v>
      </c>
      <c r="P182" s="135">
        <v>639246.62</v>
      </c>
      <c r="Q182" s="135">
        <v>2932024.4599999995</v>
      </c>
      <c r="R182" s="131"/>
      <c r="S182" s="132"/>
      <c r="T182" s="129"/>
      <c r="U182" s="135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154771.62999999995</v>
      </c>
      <c r="V182" s="131"/>
    </row>
    <row r="183" spans="2:22" x14ac:dyDescent="0.2">
      <c r="B183" s="129"/>
      <c r="C183" s="168">
        <v>43303</v>
      </c>
      <c r="D183" s="134" t="s">
        <v>71</v>
      </c>
      <c r="E183" s="135">
        <v>159950.98000000007</v>
      </c>
      <c r="F183" s="135">
        <v>158900.98000000007</v>
      </c>
      <c r="G183" s="135">
        <v>163806.15000000008</v>
      </c>
      <c r="H183" s="135">
        <v>201093.19999999992</v>
      </c>
      <c r="I183" s="135">
        <v>216697.09000000008</v>
      </c>
      <c r="J183" s="135">
        <v>182291.92</v>
      </c>
      <c r="K183" s="135">
        <v>207568.60999999993</v>
      </c>
      <c r="L183" s="135">
        <v>163882.59000000008</v>
      </c>
      <c r="M183" s="135">
        <v>186383.33000000002</v>
      </c>
      <c r="N183" s="135">
        <v>202139.38999999996</v>
      </c>
      <c r="O183" s="135">
        <v>181227.85999999993</v>
      </c>
      <c r="P183" s="135">
        <v>466845.79999999993</v>
      </c>
      <c r="Q183" s="135">
        <v>2490787.9</v>
      </c>
      <c r="R183" s="131"/>
      <c r="S183" s="132"/>
      <c r="T183" s="129"/>
      <c r="U183" s="135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159950.98000000007</v>
      </c>
      <c r="V183" s="131"/>
    </row>
    <row r="184" spans="2:22" x14ac:dyDescent="0.2">
      <c r="B184" s="129"/>
      <c r="C184" s="168">
        <v>43401</v>
      </c>
      <c r="D184" s="134" t="s">
        <v>133</v>
      </c>
      <c r="E184" s="135">
        <v>210287.73999999993</v>
      </c>
      <c r="F184" s="135">
        <v>204651.16999999993</v>
      </c>
      <c r="G184" s="135">
        <v>279517.36</v>
      </c>
      <c r="H184" s="135">
        <v>283664.82999999984</v>
      </c>
      <c r="I184" s="135">
        <v>282127.24</v>
      </c>
      <c r="J184" s="135">
        <v>273205.12999999989</v>
      </c>
      <c r="K184" s="135">
        <v>290233.91000000003</v>
      </c>
      <c r="L184" s="135">
        <v>258097.89000000013</v>
      </c>
      <c r="M184" s="135">
        <v>267459.56999999989</v>
      </c>
      <c r="N184" s="135">
        <v>284423.52999999997</v>
      </c>
      <c r="O184" s="135">
        <v>289507.80999999994</v>
      </c>
      <c r="P184" s="135">
        <v>423129.60999999987</v>
      </c>
      <c r="Q184" s="135">
        <v>3346305.7899999991</v>
      </c>
      <c r="R184" s="131"/>
      <c r="S184" s="132"/>
      <c r="T184" s="129"/>
      <c r="U184" s="135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210287.73999999993</v>
      </c>
      <c r="V184" s="131"/>
    </row>
    <row r="185" spans="2:22" x14ac:dyDescent="0.2">
      <c r="B185" s="129"/>
      <c r="C185" s="168">
        <v>43402</v>
      </c>
      <c r="D185" s="134" t="s">
        <v>44</v>
      </c>
      <c r="E185" s="135">
        <v>4197.8500000000004</v>
      </c>
      <c r="F185" s="135">
        <v>4197.8500000000004</v>
      </c>
      <c r="G185" s="135">
        <v>6790.079999999999</v>
      </c>
      <c r="H185" s="135">
        <v>6825.0599999999995</v>
      </c>
      <c r="I185" s="135">
        <v>6757.5499999999993</v>
      </c>
      <c r="J185" s="135">
        <v>6795.1900000000005</v>
      </c>
      <c r="K185" s="135">
        <v>6799.9199999999992</v>
      </c>
      <c r="L185" s="135">
        <v>6376.59</v>
      </c>
      <c r="M185" s="135">
        <v>9929.75</v>
      </c>
      <c r="N185" s="135">
        <v>6966.82</v>
      </c>
      <c r="O185" s="135">
        <v>7067.96</v>
      </c>
      <c r="P185" s="135">
        <v>8855.14</v>
      </c>
      <c r="Q185" s="135">
        <v>81559.760000000009</v>
      </c>
      <c r="R185" s="131"/>
      <c r="S185" s="132"/>
      <c r="T185" s="129"/>
      <c r="U185" s="135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4197.8500000000004</v>
      </c>
      <c r="V185" s="131"/>
    </row>
    <row r="186" spans="2:22" x14ac:dyDescent="0.2">
      <c r="B186" s="129"/>
      <c r="C186" s="168">
        <v>43501</v>
      </c>
      <c r="D186" s="134" t="s">
        <v>134</v>
      </c>
      <c r="E186" s="135">
        <v>178434.20999999982</v>
      </c>
      <c r="F186" s="135">
        <v>178434.20999999982</v>
      </c>
      <c r="G186" s="135">
        <v>313122.54999999976</v>
      </c>
      <c r="H186" s="135">
        <v>328310.2099999999</v>
      </c>
      <c r="I186" s="135">
        <v>268000.23999999993</v>
      </c>
      <c r="J186" s="135">
        <v>322856.72999999986</v>
      </c>
      <c r="K186" s="135">
        <v>326308.45</v>
      </c>
      <c r="L186" s="135">
        <v>214828.81000000003</v>
      </c>
      <c r="M186" s="135">
        <v>269438.07000000012</v>
      </c>
      <c r="N186" s="135">
        <v>318834.00999999995</v>
      </c>
      <c r="O186" s="135">
        <v>313299.08999999991</v>
      </c>
      <c r="P186" s="135">
        <v>831970.49999999988</v>
      </c>
      <c r="Q186" s="135">
        <v>3863837.0799999987</v>
      </c>
      <c r="R186" s="131"/>
      <c r="S186" s="132"/>
      <c r="T186" s="129"/>
      <c r="U186" s="135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178434.20999999982</v>
      </c>
      <c r="V186" s="131"/>
    </row>
    <row r="187" spans="2:22" x14ac:dyDescent="0.2">
      <c r="B187" s="129"/>
      <c r="C187" s="168">
        <v>43502</v>
      </c>
      <c r="D187" s="134" t="s">
        <v>56</v>
      </c>
      <c r="E187" s="135">
        <v>165281.53</v>
      </c>
      <c r="F187" s="135">
        <v>165281.53</v>
      </c>
      <c r="G187" s="135">
        <v>213605.71999999997</v>
      </c>
      <c r="H187" s="135">
        <v>236059.07999999996</v>
      </c>
      <c r="I187" s="135">
        <v>175719.78</v>
      </c>
      <c r="J187" s="135">
        <v>254988.44999999995</v>
      </c>
      <c r="K187" s="135">
        <v>231720.60000000003</v>
      </c>
      <c r="L187" s="135">
        <v>163407.79999999999</v>
      </c>
      <c r="M187" s="135">
        <v>194034.47</v>
      </c>
      <c r="N187" s="135">
        <v>270510.88999999996</v>
      </c>
      <c r="O187" s="135">
        <v>270145.94000000006</v>
      </c>
      <c r="P187" s="135">
        <v>844555.76000000013</v>
      </c>
      <c r="Q187" s="135">
        <v>3185311.5500000003</v>
      </c>
      <c r="R187" s="131"/>
      <c r="S187" s="132"/>
      <c r="T187" s="129"/>
      <c r="U187" s="135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165281.53</v>
      </c>
      <c r="V187" s="131"/>
    </row>
    <row r="188" spans="2:22" x14ac:dyDescent="0.2">
      <c r="B188" s="129"/>
      <c r="C188" s="168">
        <v>43601</v>
      </c>
      <c r="D188" s="134" t="s">
        <v>135</v>
      </c>
      <c r="E188" s="135">
        <v>84987.920000000027</v>
      </c>
      <c r="F188" s="135">
        <v>84987.920000000027</v>
      </c>
      <c r="G188" s="135">
        <v>138195.54999999999</v>
      </c>
      <c r="H188" s="135">
        <v>231860.73000000004</v>
      </c>
      <c r="I188" s="135">
        <v>116055.50000000001</v>
      </c>
      <c r="J188" s="135">
        <v>356049.87</v>
      </c>
      <c r="K188" s="135">
        <v>133042.49</v>
      </c>
      <c r="L188" s="135">
        <v>116987.83999999989</v>
      </c>
      <c r="M188" s="135">
        <v>166497.74</v>
      </c>
      <c r="N188" s="135">
        <v>349298.57999999996</v>
      </c>
      <c r="O188" s="135">
        <v>153859.57000000007</v>
      </c>
      <c r="P188" s="135">
        <v>709273.96</v>
      </c>
      <c r="Q188" s="135">
        <v>2641097.67</v>
      </c>
      <c r="R188" s="131"/>
      <c r="S188" s="132"/>
      <c r="T188" s="129"/>
      <c r="U188" s="135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84987.920000000027</v>
      </c>
      <c r="V188" s="131"/>
    </row>
    <row r="189" spans="2:22" x14ac:dyDescent="0.2">
      <c r="B189" s="129"/>
      <c r="C189" s="168">
        <v>50201</v>
      </c>
      <c r="D189" s="134" t="s">
        <v>76</v>
      </c>
      <c r="E189" s="135">
        <v>56797.189999999981</v>
      </c>
      <c r="F189" s="135">
        <v>56797.189999999981</v>
      </c>
      <c r="G189" s="135">
        <v>75652.75</v>
      </c>
      <c r="H189" s="135">
        <v>76293.33</v>
      </c>
      <c r="I189" s="135">
        <v>75539.660000000033</v>
      </c>
      <c r="J189" s="135">
        <v>74023.429999999949</v>
      </c>
      <c r="K189" s="135">
        <v>79554.33</v>
      </c>
      <c r="L189" s="135">
        <v>70313.299999999988</v>
      </c>
      <c r="M189" s="135">
        <v>73304.709999999977</v>
      </c>
      <c r="N189" s="135">
        <v>77589.11</v>
      </c>
      <c r="O189" s="135">
        <v>77497.249999999985</v>
      </c>
      <c r="P189" s="135">
        <v>114943.75999999998</v>
      </c>
      <c r="Q189" s="135">
        <v>908306.00999999989</v>
      </c>
      <c r="R189" s="131"/>
      <c r="S189" s="132"/>
      <c r="T189" s="129"/>
      <c r="U189" s="135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56797.189999999981</v>
      </c>
      <c r="V189" s="131"/>
    </row>
    <row r="190" spans="2:22" x14ac:dyDescent="0.2">
      <c r="B190" s="129"/>
      <c r="C190" s="168">
        <v>50301</v>
      </c>
      <c r="D190" s="134" t="s">
        <v>77</v>
      </c>
      <c r="E190" s="135">
        <v>171197.90999999997</v>
      </c>
      <c r="F190" s="135">
        <v>171197.90999999997</v>
      </c>
      <c r="G190" s="135">
        <v>270528.87999999995</v>
      </c>
      <c r="H190" s="135">
        <v>257333.31000000006</v>
      </c>
      <c r="I190" s="135">
        <v>258836.90999999992</v>
      </c>
      <c r="J190" s="135">
        <v>248856.13000000003</v>
      </c>
      <c r="K190" s="135">
        <v>273694.13</v>
      </c>
      <c r="L190" s="135">
        <v>228730.28000000003</v>
      </c>
      <c r="M190" s="135">
        <v>244209.89000000007</v>
      </c>
      <c r="N190" s="135">
        <v>283216.65999999997</v>
      </c>
      <c r="O190" s="135">
        <v>277806.02</v>
      </c>
      <c r="P190" s="135">
        <v>432325.31999999995</v>
      </c>
      <c r="Q190" s="135">
        <v>3117933.35</v>
      </c>
      <c r="R190" s="131"/>
      <c r="S190" s="132"/>
      <c r="T190" s="129"/>
      <c r="U190" s="135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171197.90999999997</v>
      </c>
      <c r="V190" s="131"/>
    </row>
    <row r="191" spans="2:22" x14ac:dyDescent="0.2">
      <c r="B191" s="129"/>
      <c r="C191" s="168">
        <v>50401</v>
      </c>
      <c r="D191" s="134" t="s">
        <v>78</v>
      </c>
      <c r="E191" s="135">
        <v>168186.75</v>
      </c>
      <c r="F191" s="135">
        <v>168186.75</v>
      </c>
      <c r="G191" s="135">
        <v>232364.02</v>
      </c>
      <c r="H191" s="135">
        <v>231178.4</v>
      </c>
      <c r="I191" s="135">
        <v>188511.59</v>
      </c>
      <c r="J191" s="135">
        <v>211203.33999999991</v>
      </c>
      <c r="K191" s="135">
        <v>252563.13</v>
      </c>
      <c r="L191" s="135">
        <v>188352.35</v>
      </c>
      <c r="M191" s="135">
        <v>196374.66999999998</v>
      </c>
      <c r="N191" s="135">
        <v>247455.13</v>
      </c>
      <c r="O191" s="135">
        <v>251251.75000000003</v>
      </c>
      <c r="P191" s="135">
        <v>537054.32999999996</v>
      </c>
      <c r="Q191" s="135">
        <v>2872682.21</v>
      </c>
      <c r="R191" s="131"/>
      <c r="S191" s="132"/>
      <c r="T191" s="129"/>
      <c r="U191" s="135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168186.75</v>
      </c>
      <c r="V191" s="131"/>
    </row>
    <row r="192" spans="2:22" x14ac:dyDescent="0.2">
      <c r="B192" s="129"/>
      <c r="C192" s="168">
        <v>50801</v>
      </c>
      <c r="D192" s="134" t="s">
        <v>79</v>
      </c>
      <c r="E192" s="135">
        <v>27979.63</v>
      </c>
      <c r="F192" s="135">
        <v>27979.63</v>
      </c>
      <c r="G192" s="135">
        <v>15148.72</v>
      </c>
      <c r="H192" s="135">
        <v>3515.32</v>
      </c>
      <c r="I192" s="135">
        <v>35306.480000000003</v>
      </c>
      <c r="J192" s="135">
        <v>11617.44</v>
      </c>
      <c r="K192" s="135">
        <v>217910.14</v>
      </c>
      <c r="L192" s="135">
        <v>36423.660000000003</v>
      </c>
      <c r="M192" s="135">
        <v>30276.75</v>
      </c>
      <c r="N192" s="135">
        <v>5821.3</v>
      </c>
      <c r="O192" s="135">
        <v>10974.57</v>
      </c>
      <c r="P192" s="135">
        <v>96946.36</v>
      </c>
      <c r="Q192" s="135">
        <v>519900</v>
      </c>
      <c r="R192" s="131"/>
      <c r="S192" s="132"/>
      <c r="T192" s="129"/>
      <c r="U192" s="135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27979.63</v>
      </c>
      <c r="V192" s="131"/>
    </row>
    <row r="193" spans="2:22" x14ac:dyDescent="0.2">
      <c r="B193" s="129"/>
      <c r="C193" s="168">
        <v>50901</v>
      </c>
      <c r="D193" s="134" t="s">
        <v>80</v>
      </c>
      <c r="E193" s="135">
        <v>1052727.4799999995</v>
      </c>
      <c r="F193" s="135">
        <v>1052727.4799999995</v>
      </c>
      <c r="G193" s="135">
        <v>1070750.0899999996</v>
      </c>
      <c r="H193" s="135">
        <v>1277196.9400000002</v>
      </c>
      <c r="I193" s="135">
        <v>1359020.7900000005</v>
      </c>
      <c r="J193" s="135">
        <v>1198312.6499999999</v>
      </c>
      <c r="K193" s="135">
        <v>1374423.4099999997</v>
      </c>
      <c r="L193" s="135">
        <v>1155380.2099999997</v>
      </c>
      <c r="M193" s="135">
        <v>1225992.82</v>
      </c>
      <c r="N193" s="135">
        <v>1350193.4699999997</v>
      </c>
      <c r="O193" s="135">
        <v>1190083.4299999997</v>
      </c>
      <c r="P193" s="135">
        <v>3225458.81</v>
      </c>
      <c r="Q193" s="135">
        <v>16532267.58</v>
      </c>
      <c r="R193" s="131"/>
      <c r="S193" s="132"/>
      <c r="T193" s="129"/>
      <c r="U193" s="135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1052727.4799999995</v>
      </c>
      <c r="V193" s="131"/>
    </row>
    <row r="194" spans="2:22" ht="25.5" x14ac:dyDescent="0.2">
      <c r="B194" s="129"/>
      <c r="C194" s="168">
        <v>51001</v>
      </c>
      <c r="D194" s="134" t="s">
        <v>81</v>
      </c>
      <c r="E194" s="135">
        <v>55355.869999999981</v>
      </c>
      <c r="F194" s="135">
        <v>55355.869999999981</v>
      </c>
      <c r="G194" s="135">
        <v>70193.559999999983</v>
      </c>
      <c r="H194" s="135">
        <v>71302.890000000014</v>
      </c>
      <c r="I194" s="135">
        <v>69767.760000000009</v>
      </c>
      <c r="J194" s="135">
        <v>69498.02</v>
      </c>
      <c r="K194" s="135">
        <v>73727.679999999978</v>
      </c>
      <c r="L194" s="135">
        <v>67220.729999999967</v>
      </c>
      <c r="M194" s="135">
        <v>69457.5</v>
      </c>
      <c r="N194" s="135">
        <v>73107.109999999986</v>
      </c>
      <c r="O194" s="135">
        <v>72162.149999999994</v>
      </c>
      <c r="P194" s="135">
        <v>99287.42</v>
      </c>
      <c r="Q194" s="135">
        <v>846436.55999999994</v>
      </c>
      <c r="R194" s="131"/>
      <c r="S194" s="132"/>
      <c r="T194" s="129"/>
      <c r="U194" s="135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55355.869999999981</v>
      </c>
      <c r="V194" s="131"/>
    </row>
    <row r="195" spans="2:22" x14ac:dyDescent="0.2">
      <c r="B195" s="129"/>
      <c r="C195" s="168">
        <v>51101</v>
      </c>
      <c r="D195" s="134" t="s">
        <v>82</v>
      </c>
      <c r="E195" s="135">
        <v>5260.67</v>
      </c>
      <c r="F195" s="135">
        <v>5260.67</v>
      </c>
      <c r="G195" s="135">
        <v>32072.5</v>
      </c>
      <c r="H195" s="135">
        <v>37838.720000000001</v>
      </c>
      <c r="I195" s="135">
        <v>20424.7</v>
      </c>
      <c r="J195" s="135">
        <v>41409.019999999997</v>
      </c>
      <c r="K195" s="135">
        <v>30071.33</v>
      </c>
      <c r="L195" s="135">
        <v>7107.87</v>
      </c>
      <c r="M195" s="135">
        <v>27022.17</v>
      </c>
      <c r="N195" s="135">
        <v>30170.34</v>
      </c>
      <c r="O195" s="135">
        <v>21577.21</v>
      </c>
      <c r="P195" s="135">
        <v>141784.79999999999</v>
      </c>
      <c r="Q195" s="135">
        <v>399999.99999999994</v>
      </c>
      <c r="R195" s="131"/>
      <c r="S195" s="132"/>
      <c r="T195" s="129"/>
      <c r="U195" s="135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5260.67</v>
      </c>
      <c r="V195" s="131"/>
    </row>
    <row r="196" spans="2:22" x14ac:dyDescent="0.2">
      <c r="B196" s="129"/>
      <c r="C196" s="168">
        <v>51301</v>
      </c>
      <c r="D196" s="134" t="s">
        <v>83</v>
      </c>
      <c r="E196" s="135">
        <v>35057.409999999996</v>
      </c>
      <c r="F196" s="135">
        <v>35057.409999999996</v>
      </c>
      <c r="G196" s="135">
        <v>36388.859999999986</v>
      </c>
      <c r="H196" s="135">
        <v>38503.69</v>
      </c>
      <c r="I196" s="135">
        <v>48239.439999999995</v>
      </c>
      <c r="J196" s="135">
        <v>49568.530000000006</v>
      </c>
      <c r="K196" s="135">
        <v>37070.939999999988</v>
      </c>
      <c r="L196" s="135">
        <v>44384.710000000006</v>
      </c>
      <c r="M196" s="135">
        <v>34474.069999999992</v>
      </c>
      <c r="N196" s="135">
        <v>39205.149999999994</v>
      </c>
      <c r="O196" s="135">
        <v>73036.52999999997</v>
      </c>
      <c r="P196" s="135">
        <v>115042.65000000001</v>
      </c>
      <c r="Q196" s="135">
        <v>586029.3899999999</v>
      </c>
      <c r="R196" s="131"/>
      <c r="S196" s="132"/>
      <c r="T196" s="129"/>
      <c r="U196" s="135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35057.409999999996</v>
      </c>
      <c r="V196" s="131"/>
    </row>
    <row r="197" spans="2:22" x14ac:dyDescent="0.2">
      <c r="B197" s="129"/>
      <c r="C197" s="168">
        <v>51401</v>
      </c>
      <c r="D197" s="134" t="s">
        <v>84</v>
      </c>
      <c r="E197" s="135">
        <v>7012.5800000000008</v>
      </c>
      <c r="F197" s="135">
        <v>7012.5800000000008</v>
      </c>
      <c r="G197" s="135">
        <v>8820.89</v>
      </c>
      <c r="H197" s="135">
        <v>8854.6600000000017</v>
      </c>
      <c r="I197" s="135">
        <v>8677.99</v>
      </c>
      <c r="J197" s="135">
        <v>8555.16</v>
      </c>
      <c r="K197" s="135">
        <v>8791.69</v>
      </c>
      <c r="L197" s="135">
        <v>8536.93</v>
      </c>
      <c r="M197" s="135">
        <v>8803.5500000000011</v>
      </c>
      <c r="N197" s="135">
        <v>8985.8899999999976</v>
      </c>
      <c r="O197" s="135">
        <v>8831.33</v>
      </c>
      <c r="P197" s="135">
        <v>10572.490000000002</v>
      </c>
      <c r="Q197" s="135">
        <v>103455.74000000002</v>
      </c>
      <c r="R197" s="131"/>
      <c r="S197" s="132"/>
      <c r="T197" s="129"/>
      <c r="U197" s="135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7012.5800000000008</v>
      </c>
      <c r="V197" s="131"/>
    </row>
    <row r="198" spans="2:22" x14ac:dyDescent="0.2">
      <c r="B198" s="129"/>
      <c r="C198" s="168">
        <v>51601</v>
      </c>
      <c r="D198" s="134" t="s">
        <v>85</v>
      </c>
      <c r="E198" s="135">
        <v>36431.710000000006</v>
      </c>
      <c r="F198" s="135">
        <v>36431.710000000006</v>
      </c>
      <c r="G198" s="135">
        <v>49595.37999999999</v>
      </c>
      <c r="H198" s="135">
        <v>50420.140000000007</v>
      </c>
      <c r="I198" s="135">
        <v>49570.36</v>
      </c>
      <c r="J198" s="135">
        <v>49649.240000000005</v>
      </c>
      <c r="K198" s="135">
        <v>52173.109999999993</v>
      </c>
      <c r="L198" s="135">
        <v>48479.560000000005</v>
      </c>
      <c r="M198" s="135">
        <v>49587.040000000008</v>
      </c>
      <c r="N198" s="135">
        <v>51181.950000000004</v>
      </c>
      <c r="O198" s="135">
        <v>50620.140000000007</v>
      </c>
      <c r="P198" s="135">
        <v>61570.06</v>
      </c>
      <c r="Q198" s="135">
        <v>585710.4</v>
      </c>
      <c r="R198" s="131"/>
      <c r="S198" s="132"/>
      <c r="T198" s="129"/>
      <c r="U198" s="135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36431.710000000006</v>
      </c>
      <c r="V198" s="131"/>
    </row>
    <row r="199" spans="2:22" x14ac:dyDescent="0.2">
      <c r="B199" s="129"/>
      <c r="C199" s="168">
        <v>51801</v>
      </c>
      <c r="D199" s="134" t="s">
        <v>139</v>
      </c>
      <c r="E199" s="135">
        <v>1559333.33</v>
      </c>
      <c r="F199" s="135">
        <v>1559333.33</v>
      </c>
      <c r="G199" s="135">
        <v>1474677.35</v>
      </c>
      <c r="H199" s="135">
        <v>1778978.27</v>
      </c>
      <c r="I199" s="135">
        <v>2319883.0699999998</v>
      </c>
      <c r="J199" s="135">
        <v>1626827.81</v>
      </c>
      <c r="K199" s="135">
        <v>1626827.81</v>
      </c>
      <c r="L199" s="135">
        <v>1626827.81</v>
      </c>
      <c r="M199" s="135">
        <v>1626827.81</v>
      </c>
      <c r="N199" s="135">
        <v>1626827.81</v>
      </c>
      <c r="O199" s="135">
        <v>1474677.35</v>
      </c>
      <c r="P199" s="135">
        <v>1778978.25</v>
      </c>
      <c r="Q199" s="135">
        <v>20080000.000000004</v>
      </c>
      <c r="R199" s="131"/>
      <c r="S199" s="132"/>
      <c r="T199" s="129"/>
      <c r="U199" s="135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1559333.33</v>
      </c>
      <c r="V199" s="131"/>
    </row>
    <row r="200" spans="2:22" ht="25.5" x14ac:dyDescent="0.2">
      <c r="B200" s="129"/>
      <c r="C200" s="168">
        <v>51901</v>
      </c>
      <c r="D200" s="134" t="s">
        <v>140</v>
      </c>
      <c r="E200" s="135">
        <v>31996.669999999995</v>
      </c>
      <c r="F200" s="135">
        <v>31996.669999999995</v>
      </c>
      <c r="G200" s="135">
        <v>40546.030000000006</v>
      </c>
      <c r="H200" s="135">
        <v>40764.679999999993</v>
      </c>
      <c r="I200" s="135">
        <v>39773.510000000009</v>
      </c>
      <c r="J200" s="135">
        <v>39305.93</v>
      </c>
      <c r="K200" s="135">
        <v>41721.919999999984</v>
      </c>
      <c r="L200" s="135">
        <v>39281.51</v>
      </c>
      <c r="M200" s="135">
        <v>41052.300000000003</v>
      </c>
      <c r="N200" s="135">
        <v>41932.080000000009</v>
      </c>
      <c r="O200" s="135">
        <v>41681.26999999999</v>
      </c>
      <c r="P200" s="135">
        <v>59106.100000000013</v>
      </c>
      <c r="Q200" s="135">
        <v>489158.67</v>
      </c>
      <c r="R200" s="131"/>
      <c r="S200" s="132"/>
      <c r="T200" s="129"/>
      <c r="U200" s="135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31996.669999999995</v>
      </c>
      <c r="V200" s="131"/>
    </row>
    <row r="201" spans="2:22" x14ac:dyDescent="0.2">
      <c r="B201" s="129"/>
      <c r="C201" s="168">
        <v>52001</v>
      </c>
      <c r="D201" s="134" t="s">
        <v>86</v>
      </c>
      <c r="E201" s="135">
        <v>115666.37999999998</v>
      </c>
      <c r="F201" s="135">
        <v>114166.37999999998</v>
      </c>
      <c r="G201" s="135">
        <v>194709.34000000003</v>
      </c>
      <c r="H201" s="135">
        <v>166859.28000000009</v>
      </c>
      <c r="I201" s="135">
        <v>174760.70000000004</v>
      </c>
      <c r="J201" s="135">
        <v>160807.9200000001</v>
      </c>
      <c r="K201" s="135">
        <v>190985.83</v>
      </c>
      <c r="L201" s="135">
        <v>149143.92000000007</v>
      </c>
      <c r="M201" s="135">
        <v>152294.51999999999</v>
      </c>
      <c r="N201" s="135">
        <v>191884.73000000004</v>
      </c>
      <c r="O201" s="135">
        <v>191983.93000000005</v>
      </c>
      <c r="P201" s="135">
        <v>326731.05999999982</v>
      </c>
      <c r="Q201" s="135">
        <v>2129993.9900000002</v>
      </c>
      <c r="R201" s="131"/>
      <c r="S201" s="132"/>
      <c r="T201" s="129"/>
      <c r="U201" s="135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115666.37999999998</v>
      </c>
      <c r="V201" s="131"/>
    </row>
    <row r="202" spans="2:22" x14ac:dyDescent="0.2">
      <c r="B202" s="129"/>
      <c r="C202" s="168">
        <v>52301</v>
      </c>
      <c r="D202" s="134" t="s">
        <v>87</v>
      </c>
      <c r="E202" s="135">
        <v>26825.769999999986</v>
      </c>
      <c r="F202" s="135">
        <v>26825.769999999986</v>
      </c>
      <c r="G202" s="135">
        <v>47605.66</v>
      </c>
      <c r="H202" s="135">
        <v>44295.51999999999</v>
      </c>
      <c r="I202" s="135">
        <v>44358.12999999999</v>
      </c>
      <c r="J202" s="135">
        <v>42770.130000000005</v>
      </c>
      <c r="K202" s="135">
        <v>48220.57</v>
      </c>
      <c r="L202" s="135">
        <v>41130.340000000011</v>
      </c>
      <c r="M202" s="135">
        <v>42869.859999999986</v>
      </c>
      <c r="N202" s="135">
        <v>48137.450000000019</v>
      </c>
      <c r="O202" s="135">
        <v>46360.619999999995</v>
      </c>
      <c r="P202" s="135">
        <v>69030.05</v>
      </c>
      <c r="Q202" s="135">
        <v>528429.87</v>
      </c>
      <c r="R202" s="131"/>
      <c r="S202" s="132"/>
      <c r="T202" s="129"/>
      <c r="U202" s="135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26825.769999999986</v>
      </c>
      <c r="V202" s="131"/>
    </row>
    <row r="203" spans="2:22" x14ac:dyDescent="0.2">
      <c r="B203" s="129"/>
      <c r="C203" s="168">
        <v>52401</v>
      </c>
      <c r="D203" s="134" t="s">
        <v>88</v>
      </c>
      <c r="E203" s="135">
        <v>9936.2000000000007</v>
      </c>
      <c r="F203" s="135">
        <v>9936.2000000000007</v>
      </c>
      <c r="G203" s="135">
        <v>22487.97</v>
      </c>
      <c r="H203" s="135">
        <v>17447.29</v>
      </c>
      <c r="I203" s="135">
        <v>14657.14</v>
      </c>
      <c r="J203" s="135">
        <v>18722.439999999999</v>
      </c>
      <c r="K203" s="135">
        <v>20148.29</v>
      </c>
      <c r="L203" s="135">
        <v>11510.31</v>
      </c>
      <c r="M203" s="135">
        <v>14034.34</v>
      </c>
      <c r="N203" s="135">
        <v>25122.25</v>
      </c>
      <c r="O203" s="135">
        <v>23070.92</v>
      </c>
      <c r="P203" s="135">
        <v>67926.649999999994</v>
      </c>
      <c r="Q203" s="135">
        <v>254999.99999999997</v>
      </c>
      <c r="R203" s="131"/>
      <c r="S203" s="132"/>
      <c r="T203" s="129"/>
      <c r="U203" s="135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9936.2000000000007</v>
      </c>
      <c r="V203" s="131"/>
    </row>
    <row r="204" spans="2:22" x14ac:dyDescent="0.2">
      <c r="B204" s="129"/>
      <c r="C204" s="168">
        <v>52601</v>
      </c>
      <c r="D204" s="134" t="s">
        <v>89</v>
      </c>
      <c r="E204" s="135">
        <v>160405.52000000002</v>
      </c>
      <c r="F204" s="135">
        <v>160405.52000000002</v>
      </c>
      <c r="G204" s="135">
        <v>70749.74000000002</v>
      </c>
      <c r="H204" s="135">
        <v>100116.19</v>
      </c>
      <c r="I204" s="135">
        <v>58887.360000000001</v>
      </c>
      <c r="J204" s="135">
        <v>53154.900000000009</v>
      </c>
      <c r="K204" s="135">
        <v>194060.84000000003</v>
      </c>
      <c r="L204" s="135">
        <v>148455.37000000002</v>
      </c>
      <c r="M204" s="135">
        <v>43976.02</v>
      </c>
      <c r="N204" s="135">
        <v>45962.339999999989</v>
      </c>
      <c r="O204" s="135">
        <v>89203.73</v>
      </c>
      <c r="P204" s="135">
        <v>1127748.5500000003</v>
      </c>
      <c r="Q204" s="135">
        <v>2253126.08</v>
      </c>
      <c r="R204" s="131"/>
      <c r="S204" s="132"/>
      <c r="T204" s="129"/>
      <c r="U204" s="135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160405.52000000002</v>
      </c>
      <c r="V204" s="131"/>
    </row>
    <row r="205" spans="2:22" x14ac:dyDescent="0.2">
      <c r="B205" s="129"/>
      <c r="C205" s="168">
        <v>60101</v>
      </c>
      <c r="D205" s="134" t="s">
        <v>90</v>
      </c>
      <c r="E205" s="135">
        <v>63365174.220000006</v>
      </c>
      <c r="F205" s="135">
        <v>66306594.620000012</v>
      </c>
      <c r="G205" s="135">
        <v>64331267.869999982</v>
      </c>
      <c r="H205" s="135">
        <v>65424176.729999997</v>
      </c>
      <c r="I205" s="135">
        <v>65423975.319999993</v>
      </c>
      <c r="J205" s="135">
        <v>65398574.289999992</v>
      </c>
      <c r="K205" s="135">
        <v>65507964.629999995</v>
      </c>
      <c r="L205" s="135">
        <v>65334303.79999999</v>
      </c>
      <c r="M205" s="135">
        <v>65374883.149999999</v>
      </c>
      <c r="N205" s="135">
        <v>65555474.699999996</v>
      </c>
      <c r="O205" s="135">
        <v>65562844.450000003</v>
      </c>
      <c r="P205" s="135">
        <v>66137940.329999998</v>
      </c>
      <c r="Q205" s="135">
        <v>783723174.11000013</v>
      </c>
      <c r="R205" s="131"/>
      <c r="S205" s="132"/>
      <c r="T205" s="129"/>
      <c r="U205" s="135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63365174.220000006</v>
      </c>
      <c r="V205" s="131"/>
    </row>
    <row r="206" spans="2:22" x14ac:dyDescent="0.2">
      <c r="B206" s="129"/>
      <c r="C206" s="168">
        <v>60201</v>
      </c>
      <c r="D206" s="134" t="s">
        <v>91</v>
      </c>
      <c r="E206" s="135">
        <v>30347151.370000012</v>
      </c>
      <c r="F206" s="135">
        <v>35882417.110000022</v>
      </c>
      <c r="G206" s="135">
        <v>37197331.189999998</v>
      </c>
      <c r="H206" s="135">
        <v>39970408.719999991</v>
      </c>
      <c r="I206" s="135">
        <v>30745803.180000007</v>
      </c>
      <c r="J206" s="135">
        <v>35792558.519999966</v>
      </c>
      <c r="K206" s="135">
        <v>41518085.339999996</v>
      </c>
      <c r="L206" s="135">
        <v>30216486.439999998</v>
      </c>
      <c r="M206" s="135">
        <v>37275616.269999988</v>
      </c>
      <c r="N206" s="135">
        <v>35343586.549999997</v>
      </c>
      <c r="O206" s="135">
        <v>34650236.119999997</v>
      </c>
      <c r="P206" s="135">
        <v>63692717.360000014</v>
      </c>
      <c r="Q206" s="135">
        <v>452632398.17000002</v>
      </c>
      <c r="R206" s="131"/>
      <c r="S206" s="132"/>
      <c r="T206" s="129"/>
      <c r="U206" s="135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30347151.370000012</v>
      </c>
      <c r="V206" s="131"/>
    </row>
    <row r="207" spans="2:22" x14ac:dyDescent="0.2">
      <c r="B207" s="129"/>
      <c r="C207" s="168">
        <v>60301</v>
      </c>
      <c r="D207" s="134" t="s">
        <v>92</v>
      </c>
      <c r="E207" s="135">
        <v>4710465</v>
      </c>
      <c r="F207" s="135">
        <v>4710315</v>
      </c>
      <c r="G207" s="135">
        <v>4817630.3899999997</v>
      </c>
      <c r="H207" s="135">
        <v>4987171.49</v>
      </c>
      <c r="I207" s="135">
        <v>4777568.07</v>
      </c>
      <c r="J207" s="135">
        <v>4772662.8900000006</v>
      </c>
      <c r="K207" s="135">
        <v>6072968.370000001</v>
      </c>
      <c r="L207" s="135">
        <v>4722919.0399999991</v>
      </c>
      <c r="M207" s="135">
        <v>4841640.63</v>
      </c>
      <c r="N207" s="135">
        <v>5150168.5999999996</v>
      </c>
      <c r="O207" s="135">
        <v>4918873.4799999986</v>
      </c>
      <c r="P207" s="135">
        <v>5750983.1199999992</v>
      </c>
      <c r="Q207" s="135">
        <v>60233366.080000006</v>
      </c>
      <c r="R207" s="131"/>
      <c r="S207" s="132"/>
      <c r="T207" s="129"/>
      <c r="U207" s="135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4710465</v>
      </c>
      <c r="V207" s="131"/>
    </row>
    <row r="208" spans="2:22" x14ac:dyDescent="0.2">
      <c r="B208" s="129"/>
      <c r="C208" s="168">
        <v>60501</v>
      </c>
      <c r="D208" s="134" t="s">
        <v>93</v>
      </c>
      <c r="E208" s="135">
        <v>369418.62000000005</v>
      </c>
      <c r="F208" s="135">
        <v>369418.62000000005</v>
      </c>
      <c r="G208" s="135">
        <v>486201.05999999994</v>
      </c>
      <c r="H208" s="135">
        <v>766113.80999999994</v>
      </c>
      <c r="I208" s="135">
        <v>441933.68</v>
      </c>
      <c r="J208" s="135">
        <v>444744.10000000003</v>
      </c>
      <c r="K208" s="135">
        <v>2434436.71</v>
      </c>
      <c r="L208" s="135">
        <v>397747.49</v>
      </c>
      <c r="M208" s="135">
        <v>576465.79</v>
      </c>
      <c r="N208" s="135">
        <v>1020198.32</v>
      </c>
      <c r="O208" s="135">
        <v>638612.29000000015</v>
      </c>
      <c r="P208" s="135">
        <v>1588183.11</v>
      </c>
      <c r="Q208" s="135">
        <v>9533473.5999999996</v>
      </c>
      <c r="R208" s="131"/>
      <c r="S208" s="132"/>
      <c r="T208" s="129"/>
      <c r="U208" s="135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369418.62000000005</v>
      </c>
      <c r="V208" s="131"/>
    </row>
    <row r="209" spans="2:22" x14ac:dyDescent="0.2">
      <c r="B209" s="129"/>
      <c r="C209" s="168">
        <v>60601</v>
      </c>
      <c r="D209" s="134" t="s">
        <v>94</v>
      </c>
      <c r="E209" s="135">
        <v>64740.939999999995</v>
      </c>
      <c r="F209" s="135">
        <v>64740.939999999995</v>
      </c>
      <c r="G209" s="135">
        <v>92513.950000000026</v>
      </c>
      <c r="H209" s="135">
        <v>95071.830000000016</v>
      </c>
      <c r="I209" s="135">
        <v>94324.39</v>
      </c>
      <c r="J209" s="135">
        <v>100937.38</v>
      </c>
      <c r="K209" s="135">
        <v>148348.04</v>
      </c>
      <c r="L209" s="135">
        <v>91295.900000000009</v>
      </c>
      <c r="M209" s="135">
        <v>95353.090000000011</v>
      </c>
      <c r="N209" s="135">
        <v>111996.51</v>
      </c>
      <c r="O209" s="135">
        <v>172683.04</v>
      </c>
      <c r="P209" s="135">
        <v>132936.16</v>
      </c>
      <c r="Q209" s="135">
        <v>1264942.17</v>
      </c>
      <c r="R209" s="131"/>
      <c r="S209" s="132"/>
      <c r="T209" s="129"/>
      <c r="U209" s="135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64740.939999999995</v>
      </c>
      <c r="V209" s="131"/>
    </row>
    <row r="210" spans="2:22" x14ac:dyDescent="0.2">
      <c r="B210" s="129"/>
      <c r="C210" s="133"/>
      <c r="D210" s="134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1"/>
      <c r="S210" s="132"/>
      <c r="T210" s="129"/>
      <c r="U210" s="135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131"/>
    </row>
    <row r="211" spans="2:22" ht="13.5" thickBot="1" x14ac:dyDescent="0.25">
      <c r="B211" s="104"/>
      <c r="C211" s="136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10"/>
      <c r="S211" s="132"/>
      <c r="T211" s="104"/>
      <c r="U211" s="138"/>
      <c r="V211" s="110"/>
    </row>
    <row r="212" spans="2:22" ht="13.5" thickTop="1" x14ac:dyDescent="0.2"/>
  </sheetData>
  <sheetProtection algorithmName="SHA-512" hashValue="Dv7y/TIA7Tny6SEgs+8psUr58iMop5nATH4FqSEQ6ddPjm2cTGk/aRIftZkRBZBNviJgOiGMtg+t/WafMKZFpQ==" saltValue="L8Rxh+lKjVMiAAzw2hBMBA==" spinCount="100000" sheet="1" objects="1" scenarios="1"/>
  <mergeCells count="4">
    <mergeCell ref="E110:Q110"/>
    <mergeCell ref="E4:Q4"/>
    <mergeCell ref="C7:D7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2023-03-28T07:38:04Z</cp:lastPrinted>
  <dcterms:created xsi:type="dcterms:W3CDTF">2023-02-26T18:56:37Z</dcterms:created>
  <dcterms:modified xsi:type="dcterms:W3CDTF">2025-02-28T13:47:41Z</dcterms:modified>
</cp:coreProperties>
</file>