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vana.zecevic\Desktop\2025\PROGRAM\FINAL BODOVNA\"/>
    </mc:Choice>
  </mc:AlternateContent>
  <xr:revisionPtr revIDLastSave="0" documentId="13_ncr:1_{F411FA53-D8EA-4BC1-A904-E4267855404D}" xr6:coauthVersionLast="36" xr6:coauthVersionMax="36" xr10:uidLastSave="{00000000-0000-0000-0000-000000000000}"/>
  <bookViews>
    <workbookView xWindow="0" yWindow="0" windowWidth="21570" windowHeight="7650" xr2:uid="{0509ECB7-CFA4-42B6-8C22-56A77AE35DC3}"/>
  </bookViews>
  <sheets>
    <sheet name="Zdravstvo" sheetId="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7" i="3" l="1"/>
  <c r="Q232" i="3" l="1"/>
  <c r="Q231" i="3"/>
  <c r="O5" i="3"/>
  <c r="O6" i="3"/>
  <c r="O4" i="3"/>
  <c r="O3" i="3"/>
  <c r="O231" i="3"/>
  <c r="O230" i="3"/>
  <c r="G5" i="3"/>
  <c r="G6" i="3"/>
  <c r="G4" i="3"/>
  <c r="G3" i="3"/>
  <c r="G232" i="3"/>
  <c r="G231" i="3"/>
  <c r="G230" i="3"/>
  <c r="J6" i="3" l="1"/>
  <c r="K6" i="3" s="1"/>
  <c r="J3" i="3"/>
  <c r="K3" i="3" s="1"/>
  <c r="J5" i="3"/>
  <c r="K5" i="3" s="1"/>
  <c r="J230" i="3"/>
  <c r="K230" i="3" s="1"/>
  <c r="Q6" i="3"/>
  <c r="Q4" i="3"/>
  <c r="Q3" i="3"/>
  <c r="Q5" i="3"/>
  <c r="Q230" i="3"/>
  <c r="S6" i="3"/>
  <c r="S4" i="3"/>
  <c r="S3" i="3"/>
  <c r="M6" i="3"/>
  <c r="M4" i="3"/>
  <c r="M3" i="3"/>
  <c r="S231" i="3"/>
  <c r="M231" i="3"/>
  <c r="S230" i="3"/>
  <c r="M230" i="3"/>
  <c r="S5" i="3"/>
  <c r="M5" i="3"/>
  <c r="T6" i="3" l="1"/>
  <c r="T5" i="3"/>
  <c r="T4" i="3"/>
  <c r="T3" i="3"/>
</calcChain>
</file>

<file path=xl/sharedStrings.xml><?xml version="1.0" encoding="utf-8"?>
<sst xmlns="http://schemas.openxmlformats.org/spreadsheetml/2006/main" count="85" uniqueCount="39">
  <si>
    <t>PIB</t>
  </si>
  <si>
    <t>Opština</t>
  </si>
  <si>
    <t>Naziv preduzeća</t>
  </si>
  <si>
    <t>Manje razvijena opština</t>
  </si>
  <si>
    <t>Prosječan broj zaposlenih</t>
  </si>
  <si>
    <t>Stepen razvijenosti opštine</t>
  </si>
  <si>
    <t>Vlasnička struktura</t>
  </si>
  <si>
    <t>Vrijednost ulaganja</t>
  </si>
  <si>
    <t>Korišćenje sredstava</t>
  </si>
  <si>
    <t>Prihod</t>
  </si>
  <si>
    <t>Rast</t>
  </si>
  <si>
    <t>Broj zaposlenih</t>
  </si>
  <si>
    <t>Bodovi</t>
  </si>
  <si>
    <t>Ulaganje</t>
  </si>
  <si>
    <t>Podrška u 2024</t>
  </si>
  <si>
    <t>Ukupno bodova</t>
  </si>
  <si>
    <t>1-5 zaposlenih</t>
  </si>
  <si>
    <t>6-10 zaposlenih</t>
  </si>
  <si>
    <t>10+ zaposlenih</t>
  </si>
  <si>
    <t>DA</t>
  </si>
  <si>
    <t>NE</t>
  </si>
  <si>
    <t>Ispod prosjeka</t>
  </si>
  <si>
    <t>Korišćeno</t>
  </si>
  <si>
    <t>Nije korišćeno</t>
  </si>
  <si>
    <t>PODGORICA</t>
  </si>
  <si>
    <t>do 10,000 €</t>
  </si>
  <si>
    <t>od 10,001-25,000 €</t>
  </si>
  <si>
    <t>više od 25,001 €</t>
  </si>
  <si>
    <t>Odobreno</t>
  </si>
  <si>
    <t>Lice do 35 god</t>
  </si>
  <si>
    <t>Nema lica do 35 god</t>
  </si>
  <si>
    <t>ZDRAVSTVENA USTANOVA ZUBOTEHNICKA LABORATORIJA  "DIGITAL SMILE  DESIGN" PODGORICA</t>
  </si>
  <si>
    <t>ZDRAVSTVENA USTANOVA ZUBOTEHNICKA LABORATORIJA "VICTORY DENTAL LAB" PODGORICA</t>
  </si>
  <si>
    <t>ZDRAVSTVENA USTANOVA OPŠTA STOMATOLOŠKA AMBULANTA SA ZUBOTEHNICKOM LABORATORIJOM "CIRKON-LAB" - PODGORICA</t>
  </si>
  <si>
    <t>ZDRAVSTVENA USTANOVA ZUBOTEHNICKA LABORATORIJA  "DUDENT"  PODGORICA</t>
  </si>
  <si>
    <t>prihvatljivi neto troškovi</t>
  </si>
  <si>
    <t>UKUPNO</t>
  </si>
  <si>
    <t>Redni broj prijave</t>
  </si>
  <si>
    <t>RANG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</si>
</sst>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4" fillId="0" borderId="0" xfId="0" applyFont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3" fillId="2" borderId="4" xfId="0" applyFont="1" applyFill="1" applyBorder="1" applyAlignment="1">
      <alignment vertical="center"/>
    </xf>
    <xf numFmtId="16" fontId="4" fillId="0" borderId="0" xfId="0" applyNumberFormat="1" applyFont="1" applyAlignment="1">
      <alignment vertical="center"/>
    </xf>
    <xf numFmtId="0" fontId="4" fillId="0" borderId="0" xfId="0" applyNumberFormat="1" applyFont="1" applyAlignment="1">
      <alignment vertical="center"/>
    </xf>
    <xf numFmtId="0" fontId="4" fillId="0" borderId="0" xfId="0" applyNumberFormat="1" applyFont="1" applyFill="1" applyBorder="1" applyAlignment="1">
      <alignment vertical="center"/>
    </xf>
    <xf numFmtId="0" fontId="3" fillId="2" borderId="8" xfId="0" applyFont="1" applyFill="1" applyBorder="1" applyAlignment="1">
      <alignment vertical="center"/>
    </xf>
    <xf numFmtId="0" fontId="3" fillId="0" borderId="8" xfId="0" applyFont="1" applyFill="1" applyBorder="1" applyAlignment="1">
      <alignment vertical="center"/>
    </xf>
    <xf numFmtId="0" fontId="3" fillId="0" borderId="6" xfId="0" applyFont="1" applyFill="1" applyBorder="1" applyAlignment="1">
      <alignment vertical="center"/>
    </xf>
    <xf numFmtId="1" fontId="4" fillId="0" borderId="0" xfId="0" applyNumberFormat="1" applyFont="1" applyAlignment="1">
      <alignment vertical="center"/>
    </xf>
    <xf numFmtId="0" fontId="2" fillId="0" borderId="0" xfId="0" applyNumberFormat="1" applyFont="1" applyAlignment="1">
      <alignment vertical="center"/>
    </xf>
    <xf numFmtId="4" fontId="4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4" fontId="3" fillId="0" borderId="11" xfId="0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vertical="center"/>
    </xf>
    <xf numFmtId="0" fontId="3" fillId="2" borderId="11" xfId="0" applyFont="1" applyFill="1" applyBorder="1" applyAlignment="1">
      <alignment vertical="center"/>
    </xf>
    <xf numFmtId="4" fontId="4" fillId="0" borderId="11" xfId="0" applyNumberFormat="1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2" borderId="11" xfId="0" applyFont="1" applyFill="1" applyBorder="1" applyAlignment="1">
      <alignment vertical="center"/>
    </xf>
    <xf numFmtId="0" fontId="3" fillId="3" borderId="11" xfId="0" applyFont="1" applyFill="1" applyBorder="1" applyAlignment="1">
      <alignment vertical="center"/>
    </xf>
    <xf numFmtId="4" fontId="4" fillId="3" borderId="11" xfId="0" applyNumberFormat="1" applyFont="1" applyFill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 wrapText="1"/>
    </xf>
    <xf numFmtId="4" fontId="3" fillId="4" borderId="5" xfId="0" applyNumberFormat="1" applyFont="1" applyFill="1" applyBorder="1" applyAlignment="1">
      <alignment vertical="center"/>
    </xf>
    <xf numFmtId="0" fontId="3" fillId="0" borderId="11" xfId="0" applyFont="1" applyFill="1" applyBorder="1" applyAlignment="1">
      <alignment vertical="center"/>
    </xf>
    <xf numFmtId="0" fontId="3" fillId="0" borderId="11" xfId="0" applyFont="1" applyBorder="1" applyAlignment="1">
      <alignment horizontal="center" vertical="center"/>
    </xf>
    <xf numFmtId="0" fontId="3" fillId="0" borderId="11" xfId="0" applyFont="1" applyBorder="1" applyAlignment="1">
      <alignment vertical="center" wrapText="1"/>
    </xf>
    <xf numFmtId="0" fontId="4" fillId="0" borderId="11" xfId="0" applyFont="1" applyBorder="1" applyAlignment="1">
      <alignment vertical="center" wrapText="1"/>
    </xf>
    <xf numFmtId="0" fontId="5" fillId="0" borderId="11" xfId="0" applyFont="1" applyBorder="1" applyAlignment="1">
      <alignment horizontal="right" vertical="center" wrapText="1"/>
    </xf>
    <xf numFmtId="1" fontId="4" fillId="0" borderId="11" xfId="0" applyNumberFormat="1" applyFont="1" applyFill="1" applyBorder="1" applyAlignment="1">
      <alignment vertical="center"/>
    </xf>
    <xf numFmtId="0" fontId="4" fillId="0" borderId="11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4" fontId="3" fillId="3" borderId="11" xfId="0" applyNumberFormat="1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39DA8D-A025-41DA-8D2B-810C548326B2}">
  <dimension ref="A1:V233"/>
  <sheetViews>
    <sheetView tabSelected="1" zoomScale="85" zoomScaleNormal="85" workbookViewId="0">
      <pane ySplit="1" topLeftCell="A2" activePane="bottomLeft" state="frozen"/>
      <selection pane="bottomLeft" activeCell="P16" sqref="P16"/>
    </sheetView>
  </sheetViews>
  <sheetFormatPr defaultRowHeight="15" x14ac:dyDescent="0.25"/>
  <cols>
    <col min="1" max="1" width="9.140625" style="1"/>
    <col min="2" max="2" width="6.140625" style="1" customWidth="1"/>
    <col min="3" max="3" width="13.5703125" style="1" customWidth="1"/>
    <col min="4" max="4" width="52.28515625" style="1" customWidth="1"/>
    <col min="5" max="5" width="14.85546875" style="1" customWidth="1"/>
    <col min="6" max="6" width="15.140625" style="1" customWidth="1"/>
    <col min="7" max="11" width="8.42578125" style="1" customWidth="1"/>
    <col min="12" max="12" width="15.42578125" style="3" customWidth="1"/>
    <col min="13" max="13" width="10.85546875" style="1" customWidth="1"/>
    <col min="14" max="14" width="18" style="1" bestFit="1" customWidth="1"/>
    <col min="15" max="15" width="9" style="1" customWidth="1"/>
    <col min="16" max="16" width="11.140625" style="1" customWidth="1"/>
    <col min="17" max="17" width="10.5703125" style="1" customWidth="1"/>
    <col min="18" max="18" width="16.140625" style="1" customWidth="1"/>
    <col min="19" max="19" width="9.140625" style="1"/>
    <col min="20" max="20" width="11.7109375" style="1" customWidth="1"/>
    <col min="21" max="21" width="12.85546875" style="15" customWidth="1"/>
    <col min="22" max="22" width="10.42578125" style="15" customWidth="1"/>
    <col min="23" max="16384" width="9.140625" style="1"/>
  </cols>
  <sheetData>
    <row r="1" spans="1:22" ht="30" x14ac:dyDescent="0.25">
      <c r="A1" s="30" t="s">
        <v>38</v>
      </c>
      <c r="B1" s="36" t="s">
        <v>37</v>
      </c>
      <c r="C1" s="36" t="s">
        <v>0</v>
      </c>
      <c r="D1" s="36" t="s">
        <v>2</v>
      </c>
      <c r="E1" s="36" t="s">
        <v>1</v>
      </c>
      <c r="F1" s="44" t="s">
        <v>4</v>
      </c>
      <c r="G1" s="44"/>
      <c r="H1" s="44" t="s">
        <v>9</v>
      </c>
      <c r="I1" s="44"/>
      <c r="J1" s="44"/>
      <c r="K1" s="44"/>
      <c r="L1" s="44" t="s">
        <v>5</v>
      </c>
      <c r="M1" s="44"/>
      <c r="N1" s="44" t="s">
        <v>6</v>
      </c>
      <c r="O1" s="44"/>
      <c r="P1" s="44" t="s">
        <v>7</v>
      </c>
      <c r="Q1" s="44"/>
      <c r="R1" s="44" t="s">
        <v>8</v>
      </c>
      <c r="S1" s="44"/>
      <c r="T1" s="41" t="s">
        <v>15</v>
      </c>
      <c r="U1" s="17" t="s">
        <v>35</v>
      </c>
      <c r="V1" s="37" t="s">
        <v>28</v>
      </c>
    </row>
    <row r="2" spans="1:22" x14ac:dyDescent="0.25">
      <c r="A2" s="30"/>
      <c r="B2" s="36"/>
      <c r="C2" s="36"/>
      <c r="D2" s="36"/>
      <c r="E2" s="36"/>
      <c r="F2" s="18" t="s">
        <v>11</v>
      </c>
      <c r="G2" s="19" t="s">
        <v>12</v>
      </c>
      <c r="H2" s="29">
        <v>2023</v>
      </c>
      <c r="I2" s="29">
        <v>2024</v>
      </c>
      <c r="J2" s="29" t="s">
        <v>10</v>
      </c>
      <c r="K2" s="19" t="s">
        <v>12</v>
      </c>
      <c r="L2" s="30" t="s">
        <v>21</v>
      </c>
      <c r="M2" s="19" t="s">
        <v>12</v>
      </c>
      <c r="N2" s="18" t="s">
        <v>6</v>
      </c>
      <c r="O2" s="19" t="s">
        <v>12</v>
      </c>
      <c r="P2" s="18" t="s">
        <v>13</v>
      </c>
      <c r="Q2" s="19" t="s">
        <v>12</v>
      </c>
      <c r="R2" s="18" t="s">
        <v>14</v>
      </c>
      <c r="S2" s="19" t="s">
        <v>12</v>
      </c>
      <c r="T2" s="41"/>
      <c r="U2" s="20"/>
      <c r="V2" s="37"/>
    </row>
    <row r="3" spans="1:22" ht="30" x14ac:dyDescent="0.25">
      <c r="A3" s="30">
        <v>1</v>
      </c>
      <c r="B3" s="31">
        <v>1</v>
      </c>
      <c r="C3" s="21">
        <v>3515346</v>
      </c>
      <c r="D3" s="32" t="s">
        <v>31</v>
      </c>
      <c r="E3" s="21" t="s">
        <v>24</v>
      </c>
      <c r="F3" s="21" t="s">
        <v>16</v>
      </c>
      <c r="G3" s="22">
        <f t="shared" ref="G3:G6" si="0">IF(F3="1-5 zaposlenih",3,IF(F3="6-10 zaposlenih",5,IF(F3="10+ zaposlenih",10,0)))</f>
        <v>3</v>
      </c>
      <c r="H3" s="33">
        <v>41970</v>
      </c>
      <c r="I3" s="33">
        <v>102924</v>
      </c>
      <c r="J3" s="34">
        <f>(I3/H3)*100-100</f>
        <v>145.23230879199426</v>
      </c>
      <c r="K3" s="22">
        <f t="shared" ref="K3:K6" si="1">IF(J3&gt;0,10,5)</f>
        <v>10</v>
      </c>
      <c r="L3" s="35" t="s">
        <v>20</v>
      </c>
      <c r="M3" s="22">
        <f t="shared" ref="M3:M6" si="2">IF(L3="DA",5,0)</f>
        <v>0</v>
      </c>
      <c r="N3" s="21" t="s">
        <v>30</v>
      </c>
      <c r="O3" s="22">
        <f t="shared" ref="O3:O6" si="3">IF(N3="Lice do 35 god",10,0)</f>
        <v>0</v>
      </c>
      <c r="P3" s="21" t="s">
        <v>27</v>
      </c>
      <c r="Q3" s="22">
        <f t="shared" ref="Q3:Q6" si="4">IF(P3="do 10,000 €",2,IF(P3="od 10,001-25,000 €",3,IF(P3="više od 25,001 €",5,0)))</f>
        <v>5</v>
      </c>
      <c r="R3" s="21" t="s">
        <v>23</v>
      </c>
      <c r="S3" s="22">
        <f t="shared" ref="S3:S6" si="5">IF(R3="Nije korišćeno",10,0)</f>
        <v>10</v>
      </c>
      <c r="T3" s="23">
        <f>G3+K3+M3+O3+Q3+S3</f>
        <v>28</v>
      </c>
      <c r="U3" s="20">
        <v>94049.58</v>
      </c>
      <c r="V3" s="24">
        <v>30000</v>
      </c>
    </row>
    <row r="4" spans="1:22" ht="30" x14ac:dyDescent="0.25">
      <c r="A4" s="30">
        <v>2</v>
      </c>
      <c r="B4" s="31">
        <v>2</v>
      </c>
      <c r="C4" s="21">
        <v>3676757</v>
      </c>
      <c r="D4" s="32" t="s">
        <v>32</v>
      </c>
      <c r="E4" s="21" t="s">
        <v>24</v>
      </c>
      <c r="F4" s="21" t="s">
        <v>16</v>
      </c>
      <c r="G4" s="22">
        <f t="shared" si="0"/>
        <v>3</v>
      </c>
      <c r="H4" s="33">
        <v>0</v>
      </c>
      <c r="I4" s="33">
        <v>11060</v>
      </c>
      <c r="J4" s="34"/>
      <c r="K4" s="22">
        <v>10</v>
      </c>
      <c r="L4" s="35" t="s">
        <v>20</v>
      </c>
      <c r="M4" s="22">
        <f t="shared" si="2"/>
        <v>0</v>
      </c>
      <c r="N4" s="21" t="s">
        <v>30</v>
      </c>
      <c r="O4" s="22">
        <f t="shared" si="3"/>
        <v>0</v>
      </c>
      <c r="P4" s="21" t="s">
        <v>27</v>
      </c>
      <c r="Q4" s="22">
        <f t="shared" si="4"/>
        <v>5</v>
      </c>
      <c r="R4" s="21" t="s">
        <v>23</v>
      </c>
      <c r="S4" s="22">
        <f t="shared" si="5"/>
        <v>10</v>
      </c>
      <c r="T4" s="23">
        <f t="shared" ref="T4:T6" si="6">G4+K4+M4+O4+Q4+S4</f>
        <v>28</v>
      </c>
      <c r="U4" s="20">
        <v>42560.88</v>
      </c>
      <c r="V4" s="24">
        <v>30000</v>
      </c>
    </row>
    <row r="5" spans="1:22" ht="30" x14ac:dyDescent="0.25">
      <c r="A5" s="30">
        <v>3</v>
      </c>
      <c r="B5" s="31">
        <v>4</v>
      </c>
      <c r="C5" s="21">
        <v>3548341</v>
      </c>
      <c r="D5" s="32" t="s">
        <v>34</v>
      </c>
      <c r="E5" s="21" t="s">
        <v>24</v>
      </c>
      <c r="F5" s="21" t="s">
        <v>16</v>
      </c>
      <c r="G5" s="22">
        <f>IF(F5="1-5 zaposlenih",3,IF(F5="6-10 zaposlenih",5,IF(F5="10+ zaposlenih",10,0)))</f>
        <v>3</v>
      </c>
      <c r="H5" s="33">
        <v>22195</v>
      </c>
      <c r="I5" s="33">
        <v>43180</v>
      </c>
      <c r="J5" s="34">
        <f>(I5/H5)*100-100</f>
        <v>94.548321694075241</v>
      </c>
      <c r="K5" s="22">
        <f>IF(J5&gt;0,10,5)</f>
        <v>10</v>
      </c>
      <c r="L5" s="35" t="s">
        <v>20</v>
      </c>
      <c r="M5" s="22">
        <f>IF(L5="DA",5,0)</f>
        <v>0</v>
      </c>
      <c r="N5" s="21" t="s">
        <v>30</v>
      </c>
      <c r="O5" s="22">
        <f>IF(N5="Lice do 35 god",10,0)</f>
        <v>0</v>
      </c>
      <c r="P5" s="21" t="s">
        <v>27</v>
      </c>
      <c r="Q5" s="22">
        <f>IF(P5="do 10,000 €",2,IF(P5="od 10,001-25,000 €",3,IF(P5="više od 25,001 €",5,0)))</f>
        <v>5</v>
      </c>
      <c r="R5" s="21" t="s">
        <v>23</v>
      </c>
      <c r="S5" s="22">
        <f>IF(R5="Nije korišćeno",10,0)</f>
        <v>10</v>
      </c>
      <c r="T5" s="23">
        <f>G5+K5+M5+O5+Q5+S5</f>
        <v>28</v>
      </c>
      <c r="U5" s="20">
        <v>34074.129999999997</v>
      </c>
      <c r="V5" s="24">
        <v>27259.3</v>
      </c>
    </row>
    <row r="6" spans="1:22" ht="45" x14ac:dyDescent="0.25">
      <c r="A6" s="30">
        <v>4</v>
      </c>
      <c r="B6" s="31">
        <v>3</v>
      </c>
      <c r="C6" s="21">
        <v>2430193</v>
      </c>
      <c r="D6" s="32" t="s">
        <v>33</v>
      </c>
      <c r="E6" s="21" t="s">
        <v>24</v>
      </c>
      <c r="F6" s="21" t="s">
        <v>16</v>
      </c>
      <c r="G6" s="22">
        <f t="shared" si="0"/>
        <v>3</v>
      </c>
      <c r="H6" s="33">
        <v>49240</v>
      </c>
      <c r="I6" s="33">
        <v>102675</v>
      </c>
      <c r="J6" s="34">
        <f>(I6/H6)*100-100</f>
        <v>108.5194963444354</v>
      </c>
      <c r="K6" s="22">
        <f t="shared" si="1"/>
        <v>10</v>
      </c>
      <c r="L6" s="35" t="s">
        <v>20</v>
      </c>
      <c r="M6" s="22">
        <f t="shared" si="2"/>
        <v>0</v>
      </c>
      <c r="N6" s="21" t="s">
        <v>30</v>
      </c>
      <c r="O6" s="22">
        <f t="shared" si="3"/>
        <v>0</v>
      </c>
      <c r="P6" s="21" t="s">
        <v>26</v>
      </c>
      <c r="Q6" s="22">
        <f t="shared" si="4"/>
        <v>3</v>
      </c>
      <c r="R6" s="21" t="s">
        <v>23</v>
      </c>
      <c r="S6" s="22">
        <f t="shared" si="5"/>
        <v>10</v>
      </c>
      <c r="T6" s="23">
        <f t="shared" si="6"/>
        <v>26</v>
      </c>
      <c r="U6" s="20">
        <v>18626.990000000002</v>
      </c>
      <c r="V6" s="24">
        <v>14901.59</v>
      </c>
    </row>
    <row r="7" spans="1:22" x14ac:dyDescent="0.25">
      <c r="T7" s="16"/>
      <c r="U7" s="28" t="s">
        <v>36</v>
      </c>
      <c r="V7" s="28">
        <f>SUM(V3:V6)</f>
        <v>102160.89</v>
      </c>
    </row>
    <row r="11" spans="1:22" x14ac:dyDescent="0.25">
      <c r="G11" s="25"/>
      <c r="H11" s="25"/>
      <c r="I11" s="25"/>
      <c r="J11" s="25"/>
      <c r="K11" s="25"/>
      <c r="L11" s="26"/>
      <c r="M11" s="25"/>
      <c r="N11" s="25"/>
    </row>
    <row r="12" spans="1:22" x14ac:dyDescent="0.25">
      <c r="G12" s="25"/>
      <c r="H12" s="25"/>
      <c r="I12" s="25"/>
      <c r="J12" s="25"/>
      <c r="K12" s="25"/>
      <c r="L12" s="26"/>
      <c r="M12" s="25"/>
      <c r="N12" s="25"/>
    </row>
    <row r="13" spans="1:22" x14ac:dyDescent="0.25">
      <c r="G13" s="25"/>
      <c r="H13" s="27"/>
      <c r="I13" s="27"/>
      <c r="J13" s="27"/>
      <c r="K13" s="25"/>
      <c r="L13" s="26"/>
      <c r="M13" s="25"/>
      <c r="N13" s="25"/>
    </row>
    <row r="14" spans="1:22" x14ac:dyDescent="0.25">
      <c r="G14" s="25"/>
      <c r="H14" s="27"/>
      <c r="I14" s="27"/>
      <c r="J14" s="27"/>
      <c r="K14" s="25"/>
      <c r="L14" s="26"/>
      <c r="M14" s="25"/>
      <c r="N14" s="25"/>
    </row>
    <row r="15" spans="1:22" x14ac:dyDescent="0.25">
      <c r="G15" s="25"/>
      <c r="H15" s="27"/>
      <c r="I15" s="27"/>
      <c r="J15" s="27"/>
      <c r="K15" s="25"/>
      <c r="L15" s="26"/>
      <c r="M15" s="25"/>
      <c r="N15" s="25"/>
    </row>
    <row r="16" spans="1:22" x14ac:dyDescent="0.25">
      <c r="G16" s="25"/>
      <c r="H16" s="27"/>
      <c r="I16" s="27"/>
      <c r="J16" s="27"/>
      <c r="K16" s="25"/>
      <c r="L16" s="26"/>
      <c r="M16" s="25"/>
      <c r="N16" s="25"/>
    </row>
    <row r="17" spans="7:14" x14ac:dyDescent="0.25">
      <c r="G17" s="25"/>
      <c r="H17" s="25"/>
      <c r="I17" s="25"/>
      <c r="J17" s="25"/>
      <c r="K17" s="25"/>
      <c r="L17" s="26"/>
      <c r="M17" s="25"/>
      <c r="N17" s="25"/>
    </row>
    <row r="18" spans="7:14" x14ac:dyDescent="0.25">
      <c r="G18" s="25"/>
      <c r="H18" s="25"/>
      <c r="I18" s="25"/>
      <c r="J18" s="25"/>
      <c r="K18" s="25"/>
      <c r="L18" s="26"/>
      <c r="M18" s="25"/>
      <c r="N18" s="25"/>
    </row>
    <row r="19" spans="7:14" x14ac:dyDescent="0.25">
      <c r="G19" s="25"/>
      <c r="H19" s="25"/>
      <c r="I19" s="25"/>
      <c r="J19" s="25"/>
      <c r="K19" s="25"/>
      <c r="L19" s="26"/>
      <c r="M19" s="25"/>
      <c r="N19" s="25"/>
    </row>
    <row r="20" spans="7:14" x14ac:dyDescent="0.25">
      <c r="G20" s="25"/>
      <c r="H20" s="25"/>
      <c r="I20" s="25"/>
      <c r="J20" s="25"/>
      <c r="K20" s="25"/>
      <c r="L20" s="26"/>
      <c r="M20" s="25"/>
      <c r="N20" s="25"/>
    </row>
    <row r="21" spans="7:14" x14ac:dyDescent="0.25">
      <c r="G21" s="25"/>
      <c r="H21" s="25"/>
      <c r="I21" s="25"/>
      <c r="J21" s="25"/>
      <c r="K21" s="25"/>
      <c r="L21" s="26"/>
      <c r="M21" s="25"/>
      <c r="N21" s="25"/>
    </row>
    <row r="22" spans="7:14" x14ac:dyDescent="0.25">
      <c r="G22" s="25"/>
      <c r="H22" s="25"/>
      <c r="I22" s="25"/>
      <c r="J22" s="25"/>
      <c r="K22" s="25"/>
      <c r="L22" s="26"/>
      <c r="M22" s="25"/>
      <c r="N22" s="25"/>
    </row>
    <row r="23" spans="7:14" x14ac:dyDescent="0.25">
      <c r="G23" s="25"/>
      <c r="H23" s="25"/>
      <c r="I23" s="25"/>
      <c r="J23" s="25"/>
      <c r="K23" s="25"/>
      <c r="L23" s="26"/>
      <c r="M23" s="25"/>
      <c r="N23" s="25"/>
    </row>
    <row r="24" spans="7:14" x14ac:dyDescent="0.25">
      <c r="G24" s="25"/>
      <c r="H24" s="25"/>
      <c r="I24" s="25"/>
      <c r="J24" s="25"/>
      <c r="K24" s="25"/>
      <c r="L24" s="26"/>
      <c r="M24" s="25"/>
      <c r="N24" s="25"/>
    </row>
    <row r="25" spans="7:14" x14ac:dyDescent="0.25">
      <c r="G25" s="25"/>
      <c r="H25" s="25"/>
      <c r="I25" s="25"/>
      <c r="J25" s="25"/>
      <c r="K25" s="25"/>
      <c r="L25" s="26"/>
      <c r="M25" s="25"/>
      <c r="N25" s="25"/>
    </row>
    <row r="26" spans="7:14" x14ac:dyDescent="0.25">
      <c r="G26" s="25"/>
      <c r="H26" s="25"/>
      <c r="I26" s="25"/>
      <c r="J26" s="25"/>
      <c r="K26" s="25"/>
      <c r="L26" s="26"/>
      <c r="M26" s="25"/>
      <c r="N26" s="25"/>
    </row>
    <row r="227" spans="6:19" ht="15.75" thickBot="1" x14ac:dyDescent="0.3"/>
    <row r="228" spans="6:19" x14ac:dyDescent="0.25">
      <c r="F228" s="42" t="s">
        <v>4</v>
      </c>
      <c r="G228" s="43"/>
      <c r="H228" s="38" t="s">
        <v>9</v>
      </c>
      <c r="I228" s="39"/>
      <c r="J228" s="39"/>
      <c r="K228" s="40"/>
      <c r="L228" s="42" t="s">
        <v>5</v>
      </c>
      <c r="M228" s="43"/>
      <c r="N228" s="42" t="s">
        <v>6</v>
      </c>
      <c r="O228" s="43"/>
      <c r="P228" s="42" t="s">
        <v>7</v>
      </c>
      <c r="Q228" s="43"/>
      <c r="R228" s="42" t="s">
        <v>8</v>
      </c>
      <c r="S228" s="43"/>
    </row>
    <row r="229" spans="6:19" ht="15.75" thickBot="1" x14ac:dyDescent="0.3">
      <c r="F229" s="5" t="s">
        <v>11</v>
      </c>
      <c r="G229" s="6" t="s">
        <v>12</v>
      </c>
      <c r="H229" s="11">
        <v>2023</v>
      </c>
      <c r="I229" s="12">
        <v>2024</v>
      </c>
      <c r="J229" s="11" t="s">
        <v>10</v>
      </c>
      <c r="K229" s="10" t="s">
        <v>12</v>
      </c>
      <c r="L229" s="2" t="s">
        <v>3</v>
      </c>
      <c r="M229" s="6" t="s">
        <v>12</v>
      </c>
      <c r="N229" s="5" t="s">
        <v>6</v>
      </c>
      <c r="O229" s="6" t="s">
        <v>12</v>
      </c>
      <c r="P229" s="5" t="s">
        <v>13</v>
      </c>
      <c r="Q229" s="6" t="s">
        <v>12</v>
      </c>
      <c r="R229" s="5" t="s">
        <v>14</v>
      </c>
      <c r="S229" s="6" t="s">
        <v>12</v>
      </c>
    </row>
    <row r="230" spans="6:19" x14ac:dyDescent="0.25">
      <c r="F230" s="7" t="s">
        <v>16</v>
      </c>
      <c r="G230" s="8">
        <f>IF(F230="1-5 zaposlenih",3,IF(F230="6-10 zaposlenih",5,IF(F230="10+ zaposlenih",10,0)))</f>
        <v>3</v>
      </c>
      <c r="H230" s="8">
        <v>110000</v>
      </c>
      <c r="I230" s="8">
        <v>100000</v>
      </c>
      <c r="J230" s="13">
        <f>(I230/H230)*100-100</f>
        <v>-9.0909090909090935</v>
      </c>
      <c r="K230" s="8">
        <f>IF(J230&gt;0,10,5)</f>
        <v>5</v>
      </c>
      <c r="L230" s="4" t="s">
        <v>19</v>
      </c>
      <c r="M230" s="8">
        <f>IF(L230="DA",5,0)</f>
        <v>5</v>
      </c>
      <c r="N230" s="14" t="s">
        <v>29</v>
      </c>
      <c r="O230" s="8">
        <f>IF(N230="Lice do 35 god",10,0)</f>
        <v>10</v>
      </c>
      <c r="P230" s="8" t="s">
        <v>25</v>
      </c>
      <c r="Q230" s="8">
        <f>IF(P230="do 10,000 €",2,IF(P230="od 10,001-25,000 €",3,IF(P230="više od 25,001 €",5,0)))</f>
        <v>2</v>
      </c>
      <c r="R230" s="8" t="s">
        <v>22</v>
      </c>
      <c r="S230" s="8">
        <f>IF(R230="Nije korišćeno",10,0)</f>
        <v>0</v>
      </c>
    </row>
    <row r="231" spans="6:19" x14ac:dyDescent="0.25">
      <c r="F231" s="8" t="s">
        <v>17</v>
      </c>
      <c r="G231" s="8">
        <f t="shared" ref="G231:G232" si="7">IF(F231="1-5 zaposlenih",3,IF(F231="6-10 zaposlenih",5,IF(F231="10+ zaposlenih",10,0)))</f>
        <v>5</v>
      </c>
      <c r="H231" s="8"/>
      <c r="I231" s="8"/>
      <c r="J231" s="8"/>
      <c r="K231" s="8"/>
      <c r="L231" s="4" t="s">
        <v>20</v>
      </c>
      <c r="M231" s="8">
        <f>IF(L231="DA",5,0)</f>
        <v>0</v>
      </c>
      <c r="N231" s="14" t="s">
        <v>30</v>
      </c>
      <c r="O231" s="8">
        <f>IF(N231="Lice do 35 god",10,0)</f>
        <v>0</v>
      </c>
      <c r="P231" s="8" t="s">
        <v>26</v>
      </c>
      <c r="Q231" s="8">
        <f t="shared" ref="Q231:Q232" si="8">IF(P231="do 10,000 €",2,IF(P231="od 10,001-25,000 €",3,IF(P231="više od 25,001 €",5,0)))</f>
        <v>3</v>
      </c>
      <c r="R231" s="8" t="s">
        <v>23</v>
      </c>
      <c r="S231" s="8">
        <f>IF(R231="Nije korišćeno",10,0)</f>
        <v>10</v>
      </c>
    </row>
    <row r="232" spans="6:19" x14ac:dyDescent="0.25">
      <c r="F232" s="8" t="s">
        <v>18</v>
      </c>
      <c r="G232" s="8">
        <f t="shared" si="7"/>
        <v>10</v>
      </c>
      <c r="H232" s="8"/>
      <c r="I232" s="8"/>
      <c r="J232" s="8"/>
      <c r="K232" s="8"/>
      <c r="L232" s="4"/>
      <c r="M232" s="8"/>
      <c r="N232" s="8"/>
      <c r="O232" s="8"/>
      <c r="P232" s="9" t="s">
        <v>27</v>
      </c>
      <c r="Q232" s="8">
        <f t="shared" si="8"/>
        <v>5</v>
      </c>
      <c r="R232" s="8"/>
      <c r="S232" s="8"/>
    </row>
    <row r="233" spans="6:19" x14ac:dyDescent="0.25">
      <c r="F233" s="8"/>
      <c r="G233" s="8"/>
      <c r="H233" s="8"/>
      <c r="I233" s="8"/>
      <c r="J233" s="8"/>
      <c r="K233" s="8"/>
      <c r="L233" s="4"/>
      <c r="M233" s="8"/>
      <c r="N233" s="8"/>
      <c r="O233" s="8"/>
      <c r="P233" s="8"/>
      <c r="Q233" s="8"/>
      <c r="R233" s="8"/>
      <c r="S233" s="8"/>
    </row>
  </sheetData>
  <sortState ref="B4:V6">
    <sortCondition ref="B3:B6"/>
  </sortState>
  <mergeCells count="18">
    <mergeCell ref="V1:V2"/>
    <mergeCell ref="H228:K228"/>
    <mergeCell ref="T1:T2"/>
    <mergeCell ref="P228:Q228"/>
    <mergeCell ref="R228:S228"/>
    <mergeCell ref="H1:K1"/>
    <mergeCell ref="L1:M1"/>
    <mergeCell ref="N1:O1"/>
    <mergeCell ref="P1:Q1"/>
    <mergeCell ref="R1:S1"/>
    <mergeCell ref="F228:G228"/>
    <mergeCell ref="L228:M228"/>
    <mergeCell ref="N228:O228"/>
    <mergeCell ref="F1:G1"/>
    <mergeCell ref="B1:B2"/>
    <mergeCell ref="C1:C2"/>
    <mergeCell ref="D1:D2"/>
    <mergeCell ref="E1:E2"/>
  </mergeCells>
  <dataValidations count="5">
    <dataValidation type="list" allowBlank="1" showInputMessage="1" showErrorMessage="1" sqref="R3:R6" xr:uid="{2EF17F5A-78E5-4C34-A516-AF9929A81F19}">
      <formula1>$R$230:$R$231</formula1>
    </dataValidation>
    <dataValidation type="list" allowBlank="1" showInputMessage="1" showErrorMessage="1" sqref="P3:P6" xr:uid="{7F3C99B6-07C0-4C4F-8D15-2B274D037526}">
      <formula1>$P$230:$P$232</formula1>
    </dataValidation>
    <dataValidation type="list" allowBlank="1" showInputMessage="1" showErrorMessage="1" sqref="L3:L6" xr:uid="{04200204-8E95-43BC-B978-3C5E6355E32F}">
      <formula1>$L$230:$L$231</formula1>
    </dataValidation>
    <dataValidation type="list" allowBlank="1" showInputMessage="1" showErrorMessage="1" sqref="F3:F6" xr:uid="{442A557D-B1EC-40EF-9CA4-16100C61EF7F}">
      <formula1>$F$230:$F$232</formula1>
    </dataValidation>
    <dataValidation type="list" allowBlank="1" showInputMessage="1" showErrorMessage="1" sqref="N3:N6" xr:uid="{A7909AD3-4F58-4DBE-97D6-6138A78D5D27}">
      <formula1>$N$230:$N$231</formula1>
    </dataValidation>
  </dataValidations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Zdravstvo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Backovic</dc:creator>
  <cp:lastModifiedBy>Ivana Zecevic</cp:lastModifiedBy>
  <dcterms:created xsi:type="dcterms:W3CDTF">2025-07-08T06:51:53Z</dcterms:created>
  <dcterms:modified xsi:type="dcterms:W3CDTF">2025-07-29T11:25:02Z</dcterms:modified>
</cp:coreProperties>
</file>