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00_GDDS\Arhiva GDDS_ montly data_f\2017\"/>
    </mc:Choice>
  </mc:AlternateContent>
  <bookViews>
    <workbookView xWindow="0" yWindow="0" windowWidth="24240" windowHeight="10635" tabRatio="593" firstSheet="1" activeTab="1"/>
  </bookViews>
  <sheets>
    <sheet name="Analitika - 2014" sheetId="3" state="hidden" r:id="rId1"/>
    <sheet name="Breakdown" sheetId="1" r:id="rId2"/>
    <sheet name="Analitika - 2017" sheetId="11" r:id="rId3"/>
    <sheet name="2017" sheetId="13" r:id="rId4"/>
    <sheet name="2016" sheetId="12" state="hidden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B7" i="11" l="1"/>
  <c r="EP8" i="6" l="1"/>
  <c r="EP9" i="6"/>
  <c r="EO9" i="6" l="1"/>
  <c r="EO8" i="6" s="1"/>
  <c r="EN8" i="6" l="1"/>
  <c r="EN9" i="6"/>
  <c r="EM9" i="6" l="1"/>
  <c r="EM8" i="6" s="1"/>
  <c r="EM219" i="6"/>
  <c r="EM218" i="6" s="1"/>
  <c r="EM217" i="6" s="1"/>
  <c r="EM228" i="6"/>
  <c r="EM233" i="6"/>
  <c r="EM240" i="6"/>
  <c r="EM250" i="6"/>
  <c r="EM266" i="6"/>
  <c r="EM393" i="6"/>
  <c r="EM392" i="6" s="1"/>
  <c r="R53" i="13" l="1"/>
  <c r="EL9" i="6" l="1"/>
  <c r="EL8" i="6" s="1"/>
  <c r="EK9" i="6" l="1"/>
  <c r="EK8" i="6" s="1"/>
  <c r="EJ9" i="6" l="1"/>
  <c r="EJ8" i="6" s="1"/>
  <c r="M60" i="11" l="1"/>
  <c r="L60" i="11"/>
  <c r="EI10" i="6" l="1"/>
  <c r="EI18" i="6"/>
  <c r="EI9" i="6" l="1"/>
  <c r="EI8" i="6" s="1"/>
  <c r="G126" i="13"/>
  <c r="T60" i="11" l="1"/>
  <c r="S60" i="11"/>
  <c r="G63" i="13"/>
  <c r="EH18" i="6" l="1"/>
  <c r="EH10" i="6"/>
  <c r="EH9" i="6" s="1"/>
  <c r="EH8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O60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Q60" i="11" l="1"/>
  <c r="P60" i="11"/>
  <c r="EE393" i="6"/>
  <c r="EH393" i="6"/>
  <c r="EH392" i="6" s="1"/>
  <c r="EI393" i="6"/>
  <c r="EI392" i="6" s="1"/>
  <c r="EJ393" i="6"/>
  <c r="EJ392" i="6" s="1"/>
  <c r="EK393" i="6"/>
  <c r="EK392" i="6" s="1"/>
  <c r="EL393" i="6"/>
  <c r="EL392" i="6" s="1"/>
  <c r="EN393" i="6"/>
  <c r="EN392" i="6" s="1"/>
  <c r="EO393" i="6"/>
  <c r="EO392" i="6" s="1"/>
  <c r="EP393" i="6"/>
  <c r="EP392" i="6" s="1"/>
  <c r="EQ393" i="6"/>
  <c r="EQ392" i="6" s="1"/>
  <c r="ER393" i="6"/>
  <c r="ER392" i="6" s="1"/>
  <c r="ES393" i="6"/>
  <c r="ES392" i="6" s="1"/>
  <c r="DV393" i="6"/>
  <c r="DW393" i="6"/>
  <c r="DX393" i="6"/>
  <c r="DY393" i="6"/>
  <c r="DZ393" i="6"/>
  <c r="EA393" i="6"/>
  <c r="EB393" i="6"/>
  <c r="EC393" i="6"/>
  <c r="ED393" i="6"/>
  <c r="EF393" i="6"/>
  <c r="EG393" i="6"/>
  <c r="EH266" i="6"/>
  <c r="EI266" i="6"/>
  <c r="EJ266" i="6"/>
  <c r="EK266" i="6"/>
  <c r="EL266" i="6"/>
  <c r="EN266" i="6"/>
  <c r="EO266" i="6"/>
  <c r="EP266" i="6"/>
  <c r="EQ266" i="6"/>
  <c r="ER266" i="6"/>
  <c r="ES266" i="6"/>
  <c r="EG266" i="6" l="1"/>
  <c r="EH250" i="6"/>
  <c r="G120" i="13" s="1"/>
  <c r="EI250" i="6"/>
  <c r="H120" i="13" s="1"/>
  <c r="EJ250" i="6"/>
  <c r="I120" i="13" s="1"/>
  <c r="EK250" i="6"/>
  <c r="J120" i="13" s="1"/>
  <c r="EL250" i="6"/>
  <c r="K120" i="13" s="1"/>
  <c r="L120" i="13"/>
  <c r="EN250" i="6"/>
  <c r="M120" i="13" s="1"/>
  <c r="EO250" i="6"/>
  <c r="N120" i="13" s="1"/>
  <c r="EP250" i="6"/>
  <c r="O120" i="13" s="1"/>
  <c r="EQ250" i="6"/>
  <c r="P120" i="13" s="1"/>
  <c r="ER250" i="6"/>
  <c r="Q120" i="13" s="1"/>
  <c r="ES250" i="6"/>
  <c r="R120" i="13" s="1"/>
  <c r="EH240" i="6"/>
  <c r="G119" i="13" s="1"/>
  <c r="EI240" i="6"/>
  <c r="H119" i="13" s="1"/>
  <c r="EJ240" i="6"/>
  <c r="I119" i="13" s="1"/>
  <c r="EK240" i="6"/>
  <c r="J119" i="13" s="1"/>
  <c r="EL240" i="6"/>
  <c r="K119" i="13" s="1"/>
  <c r="L119" i="13"/>
  <c r="EN240" i="6"/>
  <c r="M119" i="13" s="1"/>
  <c r="EO240" i="6"/>
  <c r="N119" i="13" s="1"/>
  <c r="EP240" i="6"/>
  <c r="O119" i="13" s="1"/>
  <c r="EQ240" i="6"/>
  <c r="P119" i="13" s="1"/>
  <c r="ER240" i="6"/>
  <c r="Q119" i="13" s="1"/>
  <c r="ES240" i="6"/>
  <c r="R119" i="13" s="1"/>
  <c r="EH233" i="6"/>
  <c r="G118" i="13" s="1"/>
  <c r="EI233" i="6"/>
  <c r="H118" i="13" s="1"/>
  <c r="EJ233" i="6"/>
  <c r="I118" i="13" s="1"/>
  <c r="EK233" i="6"/>
  <c r="J118" i="13" s="1"/>
  <c r="EL233" i="6"/>
  <c r="K118" i="13" s="1"/>
  <c r="L118" i="13"/>
  <c r="EN233" i="6"/>
  <c r="M118" i="13" s="1"/>
  <c r="EO233" i="6"/>
  <c r="N118" i="13" s="1"/>
  <c r="EP233" i="6"/>
  <c r="O118" i="13" s="1"/>
  <c r="EQ233" i="6"/>
  <c r="P118" i="13" s="1"/>
  <c r="ER233" i="6"/>
  <c r="Q118" i="13" s="1"/>
  <c r="ES233" i="6"/>
  <c r="R118" i="13" s="1"/>
  <c r="EH228" i="6"/>
  <c r="EI228" i="6"/>
  <c r="EJ228" i="6"/>
  <c r="EK228" i="6"/>
  <c r="EL228" i="6"/>
  <c r="EN228" i="6"/>
  <c r="EO228" i="6"/>
  <c r="EP228" i="6"/>
  <c r="EQ228" i="6"/>
  <c r="ER228" i="6"/>
  <c r="ES228" i="6"/>
  <c r="EH219" i="6"/>
  <c r="EH218" i="6" s="1"/>
  <c r="EH217" i="6" s="1"/>
  <c r="EI219" i="6"/>
  <c r="EJ219" i="6"/>
  <c r="EK219" i="6"/>
  <c r="EK218" i="6" s="1"/>
  <c r="EK217" i="6" s="1"/>
  <c r="EL219" i="6"/>
  <c r="EL218" i="6" s="1"/>
  <c r="EL217" i="6" s="1"/>
  <c r="EN219" i="6"/>
  <c r="EO219" i="6"/>
  <c r="EP219" i="6"/>
  <c r="EP218" i="6" s="1"/>
  <c r="EP217" i="6" s="1"/>
  <c r="EQ219" i="6"/>
  <c r="ER219" i="6"/>
  <c r="ES219" i="6"/>
  <c r="ES218" i="6" l="1"/>
  <c r="ES217" i="6" s="1"/>
  <c r="EJ218" i="6"/>
  <c r="EJ217" i="6" s="1"/>
  <c r="ER218" i="6"/>
  <c r="ER217" i="6" s="1"/>
  <c r="EN218" i="6"/>
  <c r="EN217" i="6" s="1"/>
  <c r="EI218" i="6"/>
  <c r="EI217" i="6" s="1"/>
  <c r="EO218" i="6"/>
  <c r="EO217" i="6" s="1"/>
  <c r="EQ218" i="6"/>
  <c r="EQ217" i="6" s="1"/>
  <c r="G17" i="2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G15" i="11" l="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2" i="11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M136" i="13"/>
  <c r="Q136" i="13"/>
  <c r="O136" i="13"/>
  <c r="H44" i="11"/>
  <c r="H45" i="11"/>
  <c r="H47" i="11"/>
  <c r="H51" i="11"/>
  <c r="J136" i="13"/>
  <c r="N136" i="13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G123" i="13" l="1"/>
  <c r="P55" i="13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0" i="6"/>
  <c r="J35" i="12"/>
  <c r="G40" i="12"/>
  <c r="H35" i="12"/>
  <c r="I35" i="12"/>
  <c r="G242" i="2"/>
  <c r="G147" i="12"/>
  <c r="DW392" i="6"/>
  <c r="DX392" i="6"/>
  <c r="DY392" i="6"/>
  <c r="DZ392" i="6"/>
  <c r="EA392" i="6"/>
  <c r="EB392" i="6"/>
  <c r="EC392" i="6"/>
  <c r="ED392" i="6"/>
  <c r="EE392" i="6"/>
  <c r="EF392" i="6"/>
  <c r="EG392" i="6"/>
  <c r="DV392" i="6"/>
  <c r="A153" i="12"/>
  <c r="DW270" i="6"/>
  <c r="DW269" i="6" s="1"/>
  <c r="DX270" i="6"/>
  <c r="DX269" i="6" s="1"/>
  <c r="DY270" i="6"/>
  <c r="DY269" i="6" s="1"/>
  <c r="DZ270" i="6"/>
  <c r="DZ269" i="6" s="1"/>
  <c r="EA270" i="6"/>
  <c r="EA269" i="6" s="1"/>
  <c r="EB270" i="6"/>
  <c r="EB269" i="6" s="1"/>
  <c r="EC270" i="6"/>
  <c r="EC269" i="6" s="1"/>
  <c r="ED270" i="6"/>
  <c r="ED269" i="6" s="1"/>
  <c r="EE270" i="6"/>
  <c r="EE269" i="6" s="1"/>
  <c r="EF270" i="6"/>
  <c r="EF269" i="6" s="1"/>
  <c r="EG270" i="6"/>
  <c r="EG269" i="6" s="1"/>
  <c r="DV270" i="6"/>
  <c r="DV269" i="6" s="1"/>
  <c r="DW266" i="6"/>
  <c r="DX266" i="6"/>
  <c r="DY266" i="6"/>
  <c r="DZ266" i="6"/>
  <c r="EA266" i="6"/>
  <c r="EB266" i="6"/>
  <c r="EC266" i="6"/>
  <c r="ED266" i="6"/>
  <c r="EE266" i="6"/>
  <c r="EF266" i="6"/>
  <c r="DV266" i="6"/>
  <c r="DW250" i="6"/>
  <c r="DX250" i="6"/>
  <c r="DY250" i="6"/>
  <c r="DZ250" i="6"/>
  <c r="EA250" i="6"/>
  <c r="EB250" i="6"/>
  <c r="EC250" i="6"/>
  <c r="ED250" i="6"/>
  <c r="EE250" i="6"/>
  <c r="EF250" i="6"/>
  <c r="EG250" i="6"/>
  <c r="DV250" i="6"/>
  <c r="DW240" i="6"/>
  <c r="DX240" i="6"/>
  <c r="DY240" i="6"/>
  <c r="DZ240" i="6"/>
  <c r="EA240" i="6"/>
  <c r="EB240" i="6"/>
  <c r="EC240" i="6"/>
  <c r="ED240" i="6"/>
  <c r="EE240" i="6"/>
  <c r="EF240" i="6"/>
  <c r="EG240" i="6"/>
  <c r="DV240" i="6"/>
  <c r="DW233" i="6"/>
  <c r="DX233" i="6"/>
  <c r="DY233" i="6"/>
  <c r="DZ233" i="6"/>
  <c r="EA233" i="6"/>
  <c r="EB233" i="6"/>
  <c r="EC233" i="6"/>
  <c r="ED233" i="6"/>
  <c r="EE233" i="6"/>
  <c r="EF233" i="6"/>
  <c r="EG233" i="6"/>
  <c r="DV233" i="6"/>
  <c r="DW228" i="6"/>
  <c r="DX228" i="6"/>
  <c r="DY228" i="6"/>
  <c r="DZ228" i="6"/>
  <c r="EA228" i="6"/>
  <c r="EB228" i="6"/>
  <c r="EC228" i="6"/>
  <c r="ED228" i="6"/>
  <c r="EE228" i="6"/>
  <c r="EF228" i="6"/>
  <c r="EG228" i="6"/>
  <c r="DV228" i="6"/>
  <c r="DW219" i="6"/>
  <c r="DW218" i="6" s="1"/>
  <c r="DX219" i="6"/>
  <c r="DX218" i="6" s="1"/>
  <c r="DX217" i="6" s="1"/>
  <c r="DY219" i="6"/>
  <c r="DY218" i="6" s="1"/>
  <c r="DZ219" i="6"/>
  <c r="DZ218" i="6" s="1"/>
  <c r="EA219" i="6"/>
  <c r="EA218" i="6" s="1"/>
  <c r="EB219" i="6"/>
  <c r="EB218" i="6" s="1"/>
  <c r="EB217" i="6" s="1"/>
  <c r="EC219" i="6"/>
  <c r="EC218" i="6" s="1"/>
  <c r="ED219" i="6"/>
  <c r="ED218" i="6" s="1"/>
  <c r="EE219" i="6"/>
  <c r="EE218" i="6" s="1"/>
  <c r="EF219" i="6"/>
  <c r="EF218" i="6" s="1"/>
  <c r="EF217" i="6" s="1"/>
  <c r="EG219" i="6"/>
  <c r="EG218" i="6" s="1"/>
  <c r="EG217" i="6" s="1"/>
  <c r="DV219" i="6"/>
  <c r="DV218" i="6" s="1"/>
  <c r="DV217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0" i="6"/>
  <c r="DU240" i="6"/>
  <c r="DR240" i="6"/>
  <c r="DT240" i="6"/>
  <c r="N6" i="11"/>
  <c r="O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 s="1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 s="1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H8" i="11" s="1"/>
  <c r="O8" i="11" s="1"/>
  <c r="G19" i="2"/>
  <c r="G18" i="2"/>
  <c r="G15" i="2"/>
  <c r="G14" i="2"/>
  <c r="G13" i="2"/>
  <c r="G12" i="2"/>
  <c r="G10" i="2"/>
  <c r="G9" i="2"/>
  <c r="G8" i="2"/>
  <c r="E4" i="4" s="1"/>
  <c r="G7" i="2"/>
  <c r="G6" i="2"/>
  <c r="G5" i="2"/>
  <c r="G3" i="2"/>
  <c r="D403" i="6"/>
  <c r="D402" i="6"/>
  <c r="D401" i="6"/>
  <c r="DU400" i="6"/>
  <c r="DT400" i="6"/>
  <c r="DS400" i="6"/>
  <c r="DR400" i="6"/>
  <c r="DQ400" i="6"/>
  <c r="DP400" i="6"/>
  <c r="DO400" i="6"/>
  <c r="DN400" i="6"/>
  <c r="DM400" i="6"/>
  <c r="DL400" i="6"/>
  <c r="DK400" i="6"/>
  <c r="DJ400" i="6"/>
  <c r="DI400" i="6"/>
  <c r="DH400" i="6"/>
  <c r="DG400" i="6"/>
  <c r="DF400" i="6"/>
  <c r="DE400" i="6"/>
  <c r="DD400" i="6"/>
  <c r="DC400" i="6"/>
  <c r="DB400" i="6"/>
  <c r="DA400" i="6"/>
  <c r="CZ400" i="6"/>
  <c r="CY400" i="6"/>
  <c r="CX400" i="6"/>
  <c r="CW400" i="6"/>
  <c r="CV400" i="6"/>
  <c r="CU400" i="6"/>
  <c r="CT400" i="6"/>
  <c r="CS400" i="6"/>
  <c r="CR400" i="6"/>
  <c r="CQ400" i="6"/>
  <c r="CP400" i="6"/>
  <c r="CO400" i="6"/>
  <c r="CN400" i="6"/>
  <c r="CM400" i="6"/>
  <c r="CL400" i="6"/>
  <c r="D400" i="6"/>
  <c r="D399" i="6"/>
  <c r="D398" i="6"/>
  <c r="D397" i="6"/>
  <c r="DU396" i="6"/>
  <c r="DT396" i="6"/>
  <c r="DS396" i="6"/>
  <c r="DR396" i="6"/>
  <c r="DQ396" i="6"/>
  <c r="DP396" i="6"/>
  <c r="DO396" i="6"/>
  <c r="DN396" i="6"/>
  <c r="DM396" i="6"/>
  <c r="DL396" i="6"/>
  <c r="DK396" i="6"/>
  <c r="DJ396" i="6"/>
  <c r="DI396" i="6"/>
  <c r="DH396" i="6"/>
  <c r="DG396" i="6"/>
  <c r="DF396" i="6"/>
  <c r="DE396" i="6"/>
  <c r="DD396" i="6"/>
  <c r="DC396" i="6"/>
  <c r="DB396" i="6"/>
  <c r="DA396" i="6"/>
  <c r="CZ396" i="6"/>
  <c r="CY396" i="6"/>
  <c r="CX396" i="6"/>
  <c r="CW396" i="6"/>
  <c r="CV396" i="6"/>
  <c r="CU396" i="6"/>
  <c r="CT396" i="6"/>
  <c r="CS396" i="6"/>
  <c r="CS393" i="6"/>
  <c r="CR396" i="6"/>
  <c r="CQ396" i="6"/>
  <c r="CP396" i="6"/>
  <c r="CO396" i="6"/>
  <c r="CO393" i="6"/>
  <c r="CN396" i="6"/>
  <c r="CM396" i="6"/>
  <c r="CL396" i="6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R393" i="6"/>
  <c r="CQ393" i="6"/>
  <c r="CP393" i="6"/>
  <c r="CN393" i="6"/>
  <c r="CM393" i="6"/>
  <c r="CL393" i="6"/>
  <c r="D393" i="6"/>
  <c r="D392" i="6"/>
  <c r="D391" i="6"/>
  <c r="D390" i="6"/>
  <c r="D389" i="6"/>
  <c r="D388" i="6"/>
  <c r="D387" i="6"/>
  <c r="DU386" i="6"/>
  <c r="DU385" i="6" s="1"/>
  <c r="DT386" i="6"/>
  <c r="DT385" i="6" s="1"/>
  <c r="DS386" i="6"/>
  <c r="DS385" i="6" s="1"/>
  <c r="DR386" i="6"/>
  <c r="DR385" i="6" s="1"/>
  <c r="DQ386" i="6"/>
  <c r="DQ385" i="6" s="1"/>
  <c r="DP386" i="6"/>
  <c r="DP385" i="6" s="1"/>
  <c r="DO386" i="6"/>
  <c r="DO385" i="6" s="1"/>
  <c r="DN386" i="6"/>
  <c r="DN385" i="6" s="1"/>
  <c r="DM386" i="6"/>
  <c r="DM385" i="6" s="1"/>
  <c r="DL386" i="6"/>
  <c r="DL385" i="6" s="1"/>
  <c r="DK386" i="6"/>
  <c r="DK385" i="6" s="1"/>
  <c r="DJ386" i="6"/>
  <c r="DJ385" i="6" s="1"/>
  <c r="DI386" i="6"/>
  <c r="DI385" i="6" s="1"/>
  <c r="DH386" i="6"/>
  <c r="DH385" i="6" s="1"/>
  <c r="DG386" i="6"/>
  <c r="DG385" i="6" s="1"/>
  <c r="DF386" i="6"/>
  <c r="DF385" i="6" s="1"/>
  <c r="DE386" i="6"/>
  <c r="DE385" i="6" s="1"/>
  <c r="DD386" i="6"/>
  <c r="DD385" i="6" s="1"/>
  <c r="DC386" i="6"/>
  <c r="DC385" i="6" s="1"/>
  <c r="DB386" i="6"/>
  <c r="DB385" i="6" s="1"/>
  <c r="DA386" i="6"/>
  <c r="DA385" i="6" s="1"/>
  <c r="CZ386" i="6"/>
  <c r="CZ385" i="6" s="1"/>
  <c r="CY386" i="6"/>
  <c r="CY385" i="6" s="1"/>
  <c r="CX386" i="6"/>
  <c r="CX385" i="6" s="1"/>
  <c r="CW386" i="6"/>
  <c r="CW385" i="6" s="1"/>
  <c r="CV386" i="6"/>
  <c r="CV385" i="6" s="1"/>
  <c r="CU386" i="6"/>
  <c r="CU385" i="6" s="1"/>
  <c r="CT386" i="6"/>
  <c r="CT385" i="6" s="1"/>
  <c r="CS386" i="6"/>
  <c r="CS385" i="6" s="1"/>
  <c r="CR386" i="6"/>
  <c r="CR385" i="6" s="1"/>
  <c r="CQ386" i="6"/>
  <c r="CQ385" i="6" s="1"/>
  <c r="CP386" i="6"/>
  <c r="CP385" i="6" s="1"/>
  <c r="CO386" i="6"/>
  <c r="CO385" i="6" s="1"/>
  <c r="CN386" i="6"/>
  <c r="CN385" i="6" s="1"/>
  <c r="CM386" i="6"/>
  <c r="CM385" i="6" s="1"/>
  <c r="CL386" i="6"/>
  <c r="CL385" i="6" s="1"/>
  <c r="D386" i="6"/>
  <c r="D385" i="6"/>
  <c r="D384" i="6"/>
  <c r="D383" i="6"/>
  <c r="D382" i="6"/>
  <c r="D381" i="6"/>
  <c r="D380" i="6"/>
  <c r="D379" i="6"/>
  <c r="D378" i="6"/>
  <c r="D377" i="6"/>
  <c r="D376" i="6"/>
  <c r="DU375" i="6"/>
  <c r="DT375" i="6"/>
  <c r="DS375" i="6"/>
  <c r="DR375" i="6"/>
  <c r="DQ375" i="6"/>
  <c r="DP375" i="6"/>
  <c r="DO375" i="6"/>
  <c r="DN375" i="6"/>
  <c r="DM375" i="6"/>
  <c r="DL375" i="6"/>
  <c r="DK375" i="6"/>
  <c r="DJ375" i="6"/>
  <c r="DI375" i="6"/>
  <c r="DH375" i="6"/>
  <c r="DG375" i="6"/>
  <c r="DF375" i="6"/>
  <c r="DE375" i="6"/>
  <c r="DD375" i="6"/>
  <c r="DC375" i="6"/>
  <c r="DB375" i="6"/>
  <c r="DA375" i="6"/>
  <c r="CZ375" i="6"/>
  <c r="CY375" i="6"/>
  <c r="CX375" i="6"/>
  <c r="CW375" i="6"/>
  <c r="CV375" i="6"/>
  <c r="CU375" i="6"/>
  <c r="CT375" i="6"/>
  <c r="CS375" i="6"/>
  <c r="CR375" i="6"/>
  <c r="CQ375" i="6"/>
  <c r="CP375" i="6"/>
  <c r="CO375" i="6"/>
  <c r="CN375" i="6"/>
  <c r="CM375" i="6"/>
  <c r="CL375" i="6"/>
  <c r="D375" i="6"/>
  <c r="D374" i="6"/>
  <c r="D373" i="6"/>
  <c r="D372" i="6"/>
  <c r="D371" i="6"/>
  <c r="D370" i="6"/>
  <c r="D369" i="6"/>
  <c r="D368" i="6"/>
  <c r="DU367" i="6"/>
  <c r="DT367" i="6"/>
  <c r="DS367" i="6"/>
  <c r="DS357" i="6"/>
  <c r="DR367" i="6"/>
  <c r="DQ367" i="6"/>
  <c r="DP367" i="6"/>
  <c r="DO367" i="6"/>
  <c r="DN367" i="6"/>
  <c r="DM367" i="6"/>
  <c r="DL367" i="6"/>
  <c r="DK367" i="6"/>
  <c r="DJ367" i="6"/>
  <c r="DI367" i="6"/>
  <c r="DH367" i="6"/>
  <c r="DG367" i="6"/>
  <c r="DF367" i="6"/>
  <c r="DE367" i="6"/>
  <c r="DD367" i="6"/>
  <c r="DC367" i="6"/>
  <c r="DB367" i="6"/>
  <c r="DA367" i="6"/>
  <c r="CZ367" i="6"/>
  <c r="CY367" i="6"/>
  <c r="CX367" i="6"/>
  <c r="CW367" i="6"/>
  <c r="CV367" i="6"/>
  <c r="CU367" i="6"/>
  <c r="CT367" i="6"/>
  <c r="CS367" i="6"/>
  <c r="CR367" i="6"/>
  <c r="CQ367" i="6"/>
  <c r="CP367" i="6"/>
  <c r="CO367" i="6"/>
  <c r="CN367" i="6"/>
  <c r="CM367" i="6"/>
  <c r="CL367" i="6"/>
  <c r="D367" i="6"/>
  <c r="D366" i="6"/>
  <c r="D365" i="6"/>
  <c r="D364" i="6"/>
  <c r="D363" i="6"/>
  <c r="D362" i="6"/>
  <c r="D361" i="6"/>
  <c r="D360" i="6"/>
  <c r="D359" i="6"/>
  <c r="D358" i="6"/>
  <c r="DU357" i="6"/>
  <c r="DT357" i="6"/>
  <c r="DR357" i="6"/>
  <c r="DQ357" i="6"/>
  <c r="DP357" i="6"/>
  <c r="DO357" i="6"/>
  <c r="DN357" i="6"/>
  <c r="DM357" i="6"/>
  <c r="DL357" i="6"/>
  <c r="DK357" i="6"/>
  <c r="DJ357" i="6"/>
  <c r="DI357" i="6"/>
  <c r="DH357" i="6"/>
  <c r="DG357" i="6"/>
  <c r="DF357" i="6"/>
  <c r="DE357" i="6"/>
  <c r="DD357" i="6"/>
  <c r="DC357" i="6"/>
  <c r="DB357" i="6"/>
  <c r="DA357" i="6"/>
  <c r="CZ357" i="6"/>
  <c r="CY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D357" i="6"/>
  <c r="D356" i="6"/>
  <c r="D355" i="6"/>
  <c r="D354" i="6"/>
  <c r="D353" i="6"/>
  <c r="DU352" i="6"/>
  <c r="DT352" i="6"/>
  <c r="DS352" i="6"/>
  <c r="DR352" i="6"/>
  <c r="DQ352" i="6"/>
  <c r="DP352" i="6"/>
  <c r="DO352" i="6"/>
  <c r="DN352" i="6"/>
  <c r="DM352" i="6"/>
  <c r="DL352" i="6"/>
  <c r="DK352" i="6"/>
  <c r="DJ352" i="6"/>
  <c r="DI352" i="6"/>
  <c r="DH352" i="6"/>
  <c r="DG352" i="6"/>
  <c r="DF352" i="6"/>
  <c r="DE352" i="6"/>
  <c r="DD352" i="6"/>
  <c r="DC352" i="6"/>
  <c r="DB352" i="6"/>
  <c r="DA352" i="6"/>
  <c r="CZ352" i="6"/>
  <c r="CY352" i="6"/>
  <c r="CX352" i="6"/>
  <c r="CW352" i="6"/>
  <c r="CV352" i="6"/>
  <c r="CU352" i="6"/>
  <c r="CT352" i="6"/>
  <c r="CS352" i="6"/>
  <c r="CR352" i="6"/>
  <c r="CQ352" i="6"/>
  <c r="CP352" i="6"/>
  <c r="CO352" i="6"/>
  <c r="CN352" i="6"/>
  <c r="CM352" i="6"/>
  <c r="CL352" i="6"/>
  <c r="D352" i="6"/>
  <c r="D351" i="6"/>
  <c r="DU350" i="6"/>
  <c r="DT350" i="6"/>
  <c r="DS350" i="6"/>
  <c r="DR350" i="6"/>
  <c r="DQ350" i="6"/>
  <c r="DP350" i="6"/>
  <c r="DO350" i="6"/>
  <c r="DN350" i="6"/>
  <c r="DM350" i="6"/>
  <c r="DL350" i="6"/>
  <c r="DK350" i="6"/>
  <c r="DJ350" i="6"/>
  <c r="DI350" i="6"/>
  <c r="DH350" i="6"/>
  <c r="DG350" i="6"/>
  <c r="DF350" i="6"/>
  <c r="DE350" i="6"/>
  <c r="DD350" i="6"/>
  <c r="DC350" i="6"/>
  <c r="DB350" i="6"/>
  <c r="DA350" i="6"/>
  <c r="CZ350" i="6"/>
  <c r="CY350" i="6"/>
  <c r="CX350" i="6"/>
  <c r="CW350" i="6"/>
  <c r="CV350" i="6"/>
  <c r="CU350" i="6"/>
  <c r="CT350" i="6"/>
  <c r="CS350" i="6"/>
  <c r="CR350" i="6"/>
  <c r="CQ350" i="6"/>
  <c r="CP350" i="6"/>
  <c r="CO350" i="6"/>
  <c r="CN350" i="6"/>
  <c r="CM350" i="6"/>
  <c r="CL350" i="6"/>
  <c r="D350" i="6"/>
  <c r="D349" i="6"/>
  <c r="D348" i="6"/>
  <c r="D347" i="6"/>
  <c r="D346" i="6"/>
  <c r="D345" i="6"/>
  <c r="D344" i="6"/>
  <c r="D343" i="6"/>
  <c r="DU342" i="6"/>
  <c r="DT342" i="6"/>
  <c r="DS342" i="6"/>
  <c r="DR342" i="6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C342" i="6"/>
  <c r="DC328" i="6"/>
  <c r="DC336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330" i="6"/>
  <c r="D329" i="6"/>
  <c r="DU328" i="6"/>
  <c r="DT328" i="6"/>
  <c r="DS328" i="6"/>
  <c r="DR328" i="6"/>
  <c r="DQ328" i="6"/>
  <c r="DP328" i="6"/>
  <c r="DO328" i="6"/>
  <c r="DN328" i="6"/>
  <c r="DM328" i="6"/>
  <c r="DL328" i="6"/>
  <c r="DK328" i="6"/>
  <c r="DJ328" i="6"/>
  <c r="DI328" i="6"/>
  <c r="DH328" i="6"/>
  <c r="DG328" i="6"/>
  <c r="DF328" i="6"/>
  <c r="DE328" i="6"/>
  <c r="DD328" i="6"/>
  <c r="DB328" i="6"/>
  <c r="DA328" i="6"/>
  <c r="CZ328" i="6"/>
  <c r="CY328" i="6"/>
  <c r="CX328" i="6"/>
  <c r="CW328" i="6"/>
  <c r="CV328" i="6"/>
  <c r="CU328" i="6"/>
  <c r="CT328" i="6"/>
  <c r="CS328" i="6"/>
  <c r="CR328" i="6"/>
  <c r="CQ328" i="6"/>
  <c r="CP328" i="6"/>
  <c r="CO328" i="6"/>
  <c r="CN328" i="6"/>
  <c r="CM328" i="6"/>
  <c r="CL328" i="6"/>
  <c r="D328" i="6"/>
  <c r="D327" i="6"/>
  <c r="D326" i="6"/>
  <c r="D325" i="6"/>
  <c r="D324" i="6"/>
  <c r="D323" i="6"/>
  <c r="D322" i="6"/>
  <c r="D321" i="6"/>
  <c r="D320" i="6"/>
  <c r="D319" i="6"/>
  <c r="D318" i="6"/>
  <c r="DU317" i="6"/>
  <c r="DT317" i="6"/>
  <c r="DS317" i="6"/>
  <c r="DR317" i="6"/>
  <c r="DQ317" i="6"/>
  <c r="DP317" i="6"/>
  <c r="DO317" i="6"/>
  <c r="DN317" i="6"/>
  <c r="DM317" i="6"/>
  <c r="DL317" i="6"/>
  <c r="DK317" i="6"/>
  <c r="DJ317" i="6"/>
  <c r="DI317" i="6"/>
  <c r="DH317" i="6"/>
  <c r="DG317" i="6"/>
  <c r="DF317" i="6"/>
  <c r="DE317" i="6"/>
  <c r="DD317" i="6"/>
  <c r="DC317" i="6"/>
  <c r="DB317" i="6"/>
  <c r="DA317" i="6"/>
  <c r="CZ317" i="6"/>
  <c r="CY317" i="6"/>
  <c r="CX317" i="6"/>
  <c r="CW317" i="6"/>
  <c r="CV317" i="6"/>
  <c r="CU317" i="6"/>
  <c r="CT317" i="6"/>
  <c r="CS317" i="6"/>
  <c r="CR317" i="6"/>
  <c r="CQ317" i="6"/>
  <c r="CP317" i="6"/>
  <c r="CO317" i="6"/>
  <c r="CN317" i="6"/>
  <c r="CM317" i="6"/>
  <c r="CL317" i="6"/>
  <c r="D317" i="6"/>
  <c r="D316" i="6"/>
  <c r="D315" i="6"/>
  <c r="D314" i="6"/>
  <c r="DU313" i="6"/>
  <c r="DT313" i="6"/>
  <c r="DS313" i="6"/>
  <c r="DR313" i="6"/>
  <c r="DQ313" i="6"/>
  <c r="DP313" i="6"/>
  <c r="DO313" i="6"/>
  <c r="DN313" i="6"/>
  <c r="DM313" i="6"/>
  <c r="DL313" i="6"/>
  <c r="DK313" i="6"/>
  <c r="DJ313" i="6"/>
  <c r="DI313" i="6"/>
  <c r="DH313" i="6"/>
  <c r="DG313" i="6"/>
  <c r="DF313" i="6"/>
  <c r="DE313" i="6"/>
  <c r="DD313" i="6"/>
  <c r="DC313" i="6"/>
  <c r="DB313" i="6"/>
  <c r="DA313" i="6"/>
  <c r="CZ313" i="6"/>
  <c r="CY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D313" i="6"/>
  <c r="D312" i="6"/>
  <c r="D311" i="6"/>
  <c r="D310" i="6"/>
  <c r="DU309" i="6"/>
  <c r="DT309" i="6"/>
  <c r="DS309" i="6"/>
  <c r="DR309" i="6"/>
  <c r="DQ309" i="6"/>
  <c r="DP309" i="6"/>
  <c r="DO309" i="6"/>
  <c r="DN309" i="6"/>
  <c r="DM309" i="6"/>
  <c r="DL309" i="6"/>
  <c r="DK309" i="6"/>
  <c r="DJ309" i="6"/>
  <c r="DI309" i="6"/>
  <c r="DH309" i="6"/>
  <c r="DG309" i="6"/>
  <c r="DF309" i="6"/>
  <c r="DE309" i="6"/>
  <c r="DD309" i="6"/>
  <c r="DC309" i="6"/>
  <c r="DB309" i="6"/>
  <c r="DA309" i="6"/>
  <c r="CZ309" i="6"/>
  <c r="CY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I303" i="6"/>
  <c r="DI302" i="6" s="1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299" i="6"/>
  <c r="D298" i="6"/>
  <c r="D297" i="6"/>
  <c r="D296" i="6"/>
  <c r="D295" i="6"/>
  <c r="D294" i="6"/>
  <c r="D293" i="6"/>
  <c r="DU292" i="6"/>
  <c r="DT292" i="6"/>
  <c r="DS292" i="6"/>
  <c r="DR292" i="6"/>
  <c r="DQ292" i="6"/>
  <c r="DP292" i="6"/>
  <c r="DO292" i="6"/>
  <c r="DN292" i="6"/>
  <c r="DM292" i="6"/>
  <c r="DL292" i="6"/>
  <c r="DK292" i="6"/>
  <c r="DJ292" i="6"/>
  <c r="DI292" i="6"/>
  <c r="DH292" i="6"/>
  <c r="DG292" i="6"/>
  <c r="DF292" i="6"/>
  <c r="DE292" i="6"/>
  <c r="DD292" i="6"/>
  <c r="DC292" i="6"/>
  <c r="DB292" i="6"/>
  <c r="DA292" i="6"/>
  <c r="CZ292" i="6"/>
  <c r="CY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272" i="6"/>
  <c r="DU271" i="6"/>
  <c r="DT271" i="6"/>
  <c r="DS271" i="6"/>
  <c r="DR271" i="6"/>
  <c r="DQ271" i="6"/>
  <c r="DP271" i="6"/>
  <c r="DO271" i="6"/>
  <c r="DN271" i="6"/>
  <c r="DM271" i="6"/>
  <c r="DL271" i="6"/>
  <c r="DK271" i="6"/>
  <c r="DJ271" i="6"/>
  <c r="DI271" i="6"/>
  <c r="DH271" i="6"/>
  <c r="DG271" i="6"/>
  <c r="DF271" i="6"/>
  <c r="DE271" i="6"/>
  <c r="DD271" i="6"/>
  <c r="DC271" i="6"/>
  <c r="DB271" i="6"/>
  <c r="DA271" i="6"/>
  <c r="CZ271" i="6"/>
  <c r="CY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D271" i="6"/>
  <c r="D270" i="6"/>
  <c r="D269" i="6"/>
  <c r="D268" i="6"/>
  <c r="D267" i="6"/>
  <c r="DU266" i="6"/>
  <c r="DU217" i="6" s="1"/>
  <c r="DT266" i="6"/>
  <c r="DT217" i="6" s="1"/>
  <c r="DS266" i="6"/>
  <c r="DS217" i="6" s="1"/>
  <c r="DR266" i="6"/>
  <c r="DR217" i="6" s="1"/>
  <c r="DQ266" i="6"/>
  <c r="DQ217" i="6" s="1"/>
  <c r="DP266" i="6"/>
  <c r="DP217" i="6" s="1"/>
  <c r="DO266" i="6"/>
  <c r="DO217" i="6" s="1"/>
  <c r="DN266" i="6"/>
  <c r="DN217" i="6" s="1"/>
  <c r="DM266" i="6"/>
  <c r="DM217" i="6" s="1"/>
  <c r="DL266" i="6"/>
  <c r="DL217" i="6" s="1"/>
  <c r="DK266" i="6"/>
  <c r="DK217" i="6" s="1"/>
  <c r="DJ266" i="6"/>
  <c r="DI266" i="6"/>
  <c r="DH266" i="6"/>
  <c r="DG266" i="6"/>
  <c r="DF266" i="6"/>
  <c r="DE266" i="6"/>
  <c r="DD266" i="6"/>
  <c r="DC266" i="6"/>
  <c r="DB266" i="6"/>
  <c r="DA266" i="6"/>
  <c r="CZ266" i="6"/>
  <c r="CY266" i="6"/>
  <c r="CX266" i="6"/>
  <c r="CW266" i="6"/>
  <c r="CV266" i="6"/>
  <c r="CU266" i="6"/>
  <c r="CT266" i="6"/>
  <c r="CS266" i="6"/>
  <c r="CR266" i="6"/>
  <c r="CQ266" i="6"/>
  <c r="CP266" i="6"/>
  <c r="CO266" i="6"/>
  <c r="CN266" i="6"/>
  <c r="CM266" i="6"/>
  <c r="CL266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U250" i="6"/>
  <c r="DT250" i="6"/>
  <c r="DS250" i="6"/>
  <c r="DR250" i="6"/>
  <c r="DQ250" i="6"/>
  <c r="DP250" i="6"/>
  <c r="DO250" i="6"/>
  <c r="DN250" i="6"/>
  <c r="DM250" i="6"/>
  <c r="DL250" i="6"/>
  <c r="DK250" i="6"/>
  <c r="DJ250" i="6"/>
  <c r="DI250" i="6"/>
  <c r="DH250" i="6"/>
  <c r="DG250" i="6"/>
  <c r="DF250" i="6"/>
  <c r="DE250" i="6"/>
  <c r="DD250" i="6"/>
  <c r="DC250" i="6"/>
  <c r="DB250" i="6"/>
  <c r="DA250" i="6"/>
  <c r="CZ250" i="6"/>
  <c r="CY250" i="6"/>
  <c r="CX250" i="6"/>
  <c r="CW250" i="6"/>
  <c r="CV250" i="6"/>
  <c r="CU250" i="6"/>
  <c r="CT250" i="6"/>
  <c r="CS250" i="6"/>
  <c r="CR250" i="6"/>
  <c r="CQ250" i="6"/>
  <c r="CP250" i="6"/>
  <c r="CO250" i="6"/>
  <c r="CN250" i="6"/>
  <c r="CM250" i="6"/>
  <c r="CL250" i="6"/>
  <c r="D250" i="6"/>
  <c r="D249" i="6"/>
  <c r="D248" i="6"/>
  <c r="D247" i="6"/>
  <c r="D246" i="6"/>
  <c r="D245" i="6"/>
  <c r="D244" i="6"/>
  <c r="D243" i="6"/>
  <c r="D242" i="6"/>
  <c r="D241" i="6"/>
  <c r="DQ240" i="6"/>
  <c r="DP240" i="6"/>
  <c r="DO240" i="6"/>
  <c r="DN240" i="6"/>
  <c r="DM240" i="6"/>
  <c r="DL240" i="6"/>
  <c r="DK240" i="6"/>
  <c r="DJ240" i="6"/>
  <c r="DI240" i="6"/>
  <c r="DH240" i="6"/>
  <c r="DG240" i="6"/>
  <c r="DF240" i="6"/>
  <c r="DE240" i="6"/>
  <c r="DD240" i="6"/>
  <c r="DC240" i="6"/>
  <c r="DB240" i="6"/>
  <c r="DA240" i="6"/>
  <c r="CZ240" i="6"/>
  <c r="CY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D240" i="6"/>
  <c r="D239" i="6"/>
  <c r="D238" i="6"/>
  <c r="D237" i="6"/>
  <c r="D236" i="6"/>
  <c r="D235" i="6"/>
  <c r="D234" i="6"/>
  <c r="DU233" i="6"/>
  <c r="DT233" i="6"/>
  <c r="DS233" i="6"/>
  <c r="DR233" i="6"/>
  <c r="DQ233" i="6"/>
  <c r="DP233" i="6"/>
  <c r="DO233" i="6"/>
  <c r="DN233" i="6"/>
  <c r="DM233" i="6"/>
  <c r="DL233" i="6"/>
  <c r="DK233" i="6"/>
  <c r="DJ233" i="6"/>
  <c r="DI233" i="6"/>
  <c r="DH233" i="6"/>
  <c r="DG233" i="6"/>
  <c r="DF233" i="6"/>
  <c r="DE233" i="6"/>
  <c r="DD233" i="6"/>
  <c r="DC233" i="6"/>
  <c r="DB233" i="6"/>
  <c r="DA233" i="6"/>
  <c r="CZ233" i="6"/>
  <c r="CY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D233" i="6"/>
  <c r="D232" i="6"/>
  <c r="D231" i="6"/>
  <c r="D230" i="6"/>
  <c r="D229" i="6"/>
  <c r="DU228" i="6"/>
  <c r="DT228" i="6"/>
  <c r="DS228" i="6"/>
  <c r="DR228" i="6"/>
  <c r="DQ228" i="6"/>
  <c r="DP228" i="6"/>
  <c r="DO228" i="6"/>
  <c r="DN228" i="6"/>
  <c r="DM228" i="6"/>
  <c r="DL228" i="6"/>
  <c r="DK228" i="6"/>
  <c r="DJ228" i="6"/>
  <c r="DI228" i="6"/>
  <c r="DH228" i="6"/>
  <c r="DG228" i="6"/>
  <c r="DF228" i="6"/>
  <c r="DE228" i="6"/>
  <c r="DD228" i="6"/>
  <c r="DC228" i="6"/>
  <c r="DB228" i="6"/>
  <c r="DA228" i="6"/>
  <c r="CZ228" i="6"/>
  <c r="CY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D228" i="6"/>
  <c r="D227" i="6"/>
  <c r="D225" i="6"/>
  <c r="D224" i="6"/>
  <c r="D223" i="6"/>
  <c r="D222" i="6"/>
  <c r="D221" i="6"/>
  <c r="D220" i="6"/>
  <c r="DU219" i="6"/>
  <c r="DT219" i="6"/>
  <c r="DS219" i="6"/>
  <c r="DR219" i="6"/>
  <c r="DQ219" i="6"/>
  <c r="DP219" i="6"/>
  <c r="DO219" i="6"/>
  <c r="DN219" i="6"/>
  <c r="DM219" i="6"/>
  <c r="DL219" i="6"/>
  <c r="DK219" i="6"/>
  <c r="DJ219" i="6"/>
  <c r="DI219" i="6"/>
  <c r="DH219" i="6"/>
  <c r="DG219" i="6"/>
  <c r="DF219" i="6"/>
  <c r="DE219" i="6"/>
  <c r="DD219" i="6"/>
  <c r="DC219" i="6"/>
  <c r="DB219" i="6"/>
  <c r="DA219" i="6"/>
  <c r="CZ219" i="6"/>
  <c r="CY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D219" i="6"/>
  <c r="D218" i="6"/>
  <c r="D217" i="6"/>
  <c r="A142" i="9"/>
  <c r="G100" i="9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3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A106" i="9"/>
  <c r="A107" i="9"/>
  <c r="A108" i="9"/>
  <c r="A109" i="9"/>
  <c r="A110" i="9"/>
  <c r="A111" i="9"/>
  <c r="A112" i="9"/>
  <c r="A113" i="9"/>
  <c r="A115" i="9"/>
  <c r="A116" i="9"/>
  <c r="A117" i="9"/>
  <c r="A118" i="9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K8" i="9"/>
  <c r="K102" i="9" s="1"/>
  <c r="I8" i="9"/>
  <c r="I102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2" i="9"/>
  <c r="B61" i="9"/>
  <c r="B60" i="9"/>
  <c r="B56" i="9"/>
  <c r="B54" i="9"/>
  <c r="B53" i="9"/>
  <c r="B52" i="9"/>
  <c r="B49" i="9"/>
  <c r="B48" i="9"/>
  <c r="B41" i="9"/>
  <c r="B40" i="9"/>
  <c r="B39" i="9"/>
  <c r="B38" i="9"/>
  <c r="B36" i="9"/>
  <c r="B35" i="9"/>
  <c r="B34" i="9"/>
  <c r="B32" i="9"/>
  <c r="B30" i="9"/>
  <c r="B29" i="9"/>
  <c r="B27" i="9"/>
  <c r="G24" i="9"/>
  <c r="H24" i="9"/>
  <c r="I24" i="9"/>
  <c r="J24" i="9"/>
  <c r="K24" i="9"/>
  <c r="L24" i="9"/>
  <c r="M24" i="9"/>
  <c r="N24" i="9"/>
  <c r="O24" i="9"/>
  <c r="P24" i="9"/>
  <c r="Q24" i="9"/>
  <c r="R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18" i="9"/>
  <c r="B17" i="9"/>
  <c r="B16" i="9"/>
  <c r="B14" i="9"/>
  <c r="B13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3" i="9"/>
  <c r="E2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A139" i="8"/>
  <c r="A140" i="8"/>
  <c r="A141" i="8"/>
  <c r="A142" i="8"/>
  <c r="A143" i="8"/>
  <c r="B143" i="8" s="1"/>
  <c r="A144" i="8"/>
  <c r="B144" i="8" s="1"/>
  <c r="A145" i="8"/>
  <c r="A146" i="8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A151" i="8"/>
  <c r="B151" i="8" s="1"/>
  <c r="A150" i="8"/>
  <c r="A149" i="8"/>
  <c r="B149" i="8"/>
  <c r="A138" i="8"/>
  <c r="A127" i="8"/>
  <c r="B127" i="8" s="1"/>
  <c r="A126" i="8"/>
  <c r="A125" i="8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K8" i="8"/>
  <c r="K103" i="8" s="1"/>
  <c r="I8" i="8"/>
  <c r="I103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3" i="8"/>
  <c r="B62" i="8"/>
  <c r="B60" i="8"/>
  <c r="B58" i="8"/>
  <c r="B56" i="8"/>
  <c r="B54" i="8"/>
  <c r="B53" i="8"/>
  <c r="B52" i="8"/>
  <c r="B48" i="8"/>
  <c r="B47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19" i="8"/>
  <c r="B18" i="8"/>
  <c r="B17" i="8"/>
  <c r="B15" i="8"/>
  <c r="B14" i="8"/>
  <c r="B13" i="8"/>
  <c r="B11" i="8"/>
  <c r="B10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 s="1"/>
  <c r="A109" i="4"/>
  <c r="P100" i="4"/>
  <c r="A110" i="4"/>
  <c r="I110" i="4" s="1"/>
  <c r="Q100" i="4"/>
  <c r="A111" i="4"/>
  <c r="N100" i="4"/>
  <c r="A112" i="4"/>
  <c r="B112" i="4" s="1"/>
  <c r="A113" i="4"/>
  <c r="A115" i="4"/>
  <c r="M100" i="4"/>
  <c r="A116" i="4"/>
  <c r="A117" i="4"/>
  <c r="A118" i="4"/>
  <c r="A119" i="4"/>
  <c r="A120" i="4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A140" i="4"/>
  <c r="B140" i="4" s="1"/>
  <c r="A141" i="4"/>
  <c r="A142" i="4"/>
  <c r="A143" i="4"/>
  <c r="A144" i="4"/>
  <c r="A145" i="4"/>
  <c r="B145" i="4" s="1"/>
  <c r="A146" i="4"/>
  <c r="A147" i="4"/>
  <c r="A151" i="4"/>
  <c r="A152" i="4"/>
  <c r="A153" i="4"/>
  <c r="A156" i="4"/>
  <c r="A157" i="4"/>
  <c r="A158" i="4"/>
  <c r="I100" i="4"/>
  <c r="J100" i="4"/>
  <c r="K100" i="4"/>
  <c r="O100" i="4"/>
  <c r="A159" i="4"/>
  <c r="A155" i="4"/>
  <c r="B155" i="4" s="1"/>
  <c r="A154" i="4"/>
  <c r="A150" i="4"/>
  <c r="B150" i="4" s="1"/>
  <c r="A149" i="4"/>
  <c r="A148" i="4"/>
  <c r="B148" i="4" s="1"/>
  <c r="A137" i="4"/>
  <c r="A126" i="4"/>
  <c r="B126" i="4" s="1"/>
  <c r="A125" i="4"/>
  <c r="B125" i="4" s="1"/>
  <c r="A124" i="4"/>
  <c r="A114" i="4"/>
  <c r="A105" i="4"/>
  <c r="A104" i="4"/>
  <c r="B104" i="4" s="1"/>
  <c r="T102" i="4"/>
  <c r="R8" i="4"/>
  <c r="R102" i="4" s="1"/>
  <c r="Q8" i="4"/>
  <c r="Q102" i="4" s="1"/>
  <c r="P8" i="4"/>
  <c r="P102" i="4" s="1"/>
  <c r="N8" i="4"/>
  <c r="N102" i="4" s="1"/>
  <c r="M8" i="4"/>
  <c r="M102" i="4" s="1"/>
  <c r="L8" i="4"/>
  <c r="L102" i="4" s="1"/>
  <c r="J8" i="4"/>
  <c r="J102" i="4" s="1"/>
  <c r="I8" i="4"/>
  <c r="I102" i="4" s="1"/>
  <c r="B101" i="4"/>
  <c r="B61" i="4"/>
  <c r="B57" i="4"/>
  <c r="B55" i="4"/>
  <c r="B52" i="4"/>
  <c r="B51" i="4"/>
  <c r="B49" i="4"/>
  <c r="B47" i="4"/>
  <c r="B45" i="4"/>
  <c r="B40" i="4"/>
  <c r="B39" i="4"/>
  <c r="B38" i="4"/>
  <c r="B37" i="4"/>
  <c r="B35" i="4"/>
  <c r="B34" i="4"/>
  <c r="B33" i="4"/>
  <c r="B31" i="4"/>
  <c r="B29" i="4"/>
  <c r="B28" i="4"/>
  <c r="B27" i="4"/>
  <c r="B26" i="4"/>
  <c r="B25" i="4"/>
  <c r="B24" i="4"/>
  <c r="B21" i="4"/>
  <c r="B17" i="4"/>
  <c r="B16" i="4"/>
  <c r="B14" i="4"/>
  <c r="B13" i="4"/>
  <c r="B12" i="4"/>
  <c r="B10" i="4"/>
  <c r="R5" i="4"/>
  <c r="Q5" i="4"/>
  <c r="P5" i="4"/>
  <c r="O5" i="4"/>
  <c r="N5" i="4"/>
  <c r="M5" i="4"/>
  <c r="L5" i="4"/>
  <c r="K5" i="4"/>
  <c r="J5" i="4"/>
  <c r="I5" i="4"/>
  <c r="H5" i="4"/>
  <c r="G5" i="4"/>
  <c r="E3" i="4"/>
  <c r="E2" i="4"/>
  <c r="A106" i="10"/>
  <c r="B106" i="10" s="1"/>
  <c r="G100" i="10"/>
  <c r="A107" i="10"/>
  <c r="B107" i="10" s="1"/>
  <c r="A108" i="10"/>
  <c r="B108" i="10" s="1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A120" i="10"/>
  <c r="A121" i="10"/>
  <c r="A122" i="10"/>
  <c r="B122" i="10" s="1"/>
  <c r="A126" i="10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A138" i="10"/>
  <c r="B138" i="10" s="1"/>
  <c r="A139" i="10"/>
  <c r="J100" i="10"/>
  <c r="A140" i="10"/>
  <c r="M100" i="10"/>
  <c r="A141" i="10"/>
  <c r="A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A125" i="10"/>
  <c r="B125" i="10" s="1"/>
  <c r="A124" i="10"/>
  <c r="B124" i="10" s="1"/>
  <c r="A123" i="10"/>
  <c r="A113" i="10"/>
  <c r="B109" i="10"/>
  <c r="A105" i="10"/>
  <c r="A104" i="10"/>
  <c r="B104" i="10"/>
  <c r="T102" i="10"/>
  <c r="Q8" i="10"/>
  <c r="Q102" i="10" s="1"/>
  <c r="O8" i="10"/>
  <c r="O102" i="10" s="1"/>
  <c r="N8" i="10"/>
  <c r="N102" i="10" s="1"/>
  <c r="M8" i="10"/>
  <c r="M102" i="10" s="1"/>
  <c r="K8" i="10"/>
  <c r="K102" i="10" s="1"/>
  <c r="J8" i="10"/>
  <c r="J102" i="10" s="1"/>
  <c r="I8" i="10"/>
  <c r="I102" i="10" s="1"/>
  <c r="G8" i="10"/>
  <c r="G102" i="10" s="1"/>
  <c r="T101" i="10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2" i="10"/>
  <c r="B61" i="10"/>
  <c r="B60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3" i="10"/>
  <c r="B52" i="10"/>
  <c r="B51" i="10"/>
  <c r="B49" i="10"/>
  <c r="B48" i="10"/>
  <c r="B47" i="10"/>
  <c r="B46" i="10"/>
  <c r="B45" i="10"/>
  <c r="B44" i="10"/>
  <c r="B43" i="10"/>
  <c r="B41" i="10"/>
  <c r="B40" i="10"/>
  <c r="B39" i="10"/>
  <c r="B38" i="10"/>
  <c r="B37" i="10"/>
  <c r="B36" i="10"/>
  <c r="B35" i="10"/>
  <c r="B34" i="10"/>
  <c r="B33" i="10"/>
  <c r="B31" i="10"/>
  <c r="B30" i="10"/>
  <c r="B29" i="10"/>
  <c r="B28" i="10"/>
  <c r="B27" i="10"/>
  <c r="B26" i="10"/>
  <c r="B25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8" i="10"/>
  <c r="B17" i="10"/>
  <c r="B16" i="10"/>
  <c r="B14" i="10"/>
  <c r="B13" i="10"/>
  <c r="B12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3" i="3"/>
  <c r="E2" i="3"/>
  <c r="B64" i="11"/>
  <c r="B63" i="11"/>
  <c r="B62" i="11"/>
  <c r="B53" i="11"/>
  <c r="B59" i="11"/>
  <c r="B57" i="11"/>
  <c r="B56" i="11"/>
  <c r="B55" i="11"/>
  <c r="B54" i="11"/>
  <c r="B52" i="11"/>
  <c r="B51" i="11"/>
  <c r="B50" i="11"/>
  <c r="B49" i="11"/>
  <c r="B48" i="11"/>
  <c r="B46" i="11"/>
  <c r="B45" i="11"/>
  <c r="B44" i="11"/>
  <c r="B42" i="11"/>
  <c r="B40" i="11"/>
  <c r="B39" i="11"/>
  <c r="B38" i="11"/>
  <c r="B37" i="11"/>
  <c r="B36" i="11"/>
  <c r="B35" i="11"/>
  <c r="B34" i="11"/>
  <c r="B33" i="11"/>
  <c r="B31" i="11"/>
  <c r="B30" i="11"/>
  <c r="B28" i="11"/>
  <c r="B27" i="11"/>
  <c r="B26" i="11"/>
  <c r="B23" i="11"/>
  <c r="B22" i="11"/>
  <c r="B21" i="11"/>
  <c r="B19" i="11"/>
  <c r="B18" i="11"/>
  <c r="B17" i="11"/>
  <c r="B15" i="11"/>
  <c r="B14" i="11"/>
  <c r="B13" i="11"/>
  <c r="B11" i="11"/>
  <c r="B10" i="11"/>
  <c r="I8" i="11"/>
  <c r="P8" i="11" s="1"/>
  <c r="S8" i="11" s="1"/>
  <c r="G8" i="11"/>
  <c r="N8" i="11" s="1"/>
  <c r="E4" i="11"/>
  <c r="E3" i="11"/>
  <c r="E2" i="11"/>
  <c r="D22" i="1"/>
  <c r="H21" i="1"/>
  <c r="D17" i="1"/>
  <c r="D21" i="1"/>
  <c r="H17" i="1"/>
  <c r="H13" i="1"/>
  <c r="E3" i="1"/>
  <c r="E2" i="1"/>
  <c r="S14" i="4"/>
  <c r="T14" i="4" s="1"/>
  <c r="S16" i="4"/>
  <c r="T16" i="4" s="1"/>
  <c r="S12" i="4"/>
  <c r="T12" i="4" s="1"/>
  <c r="H118" i="4"/>
  <c r="B119" i="4"/>
  <c r="B123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6" i="6"/>
  <c r="CV327" i="6"/>
  <c r="DH327" i="6"/>
  <c r="CY356" i="6"/>
  <c r="DG356" i="6"/>
  <c r="DO356" i="6"/>
  <c r="CO356" i="6"/>
  <c r="CW356" i="6"/>
  <c r="R143" i="9" s="1"/>
  <c r="DE356" i="6"/>
  <c r="DM356" i="6"/>
  <c r="DU356" i="6"/>
  <c r="CL327" i="6"/>
  <c r="CP327" i="6"/>
  <c r="CT327" i="6"/>
  <c r="DF327" i="6"/>
  <c r="DJ327" i="6"/>
  <c r="DN327" i="6"/>
  <c r="CN327" i="6"/>
  <c r="CZ327" i="6"/>
  <c r="DD327" i="6"/>
  <c r="DT327" i="6"/>
  <c r="S28" i="4"/>
  <c r="T28" i="4"/>
  <c r="CN392" i="6"/>
  <c r="CR392" i="6"/>
  <c r="CV392" i="6"/>
  <c r="CZ392" i="6"/>
  <c r="DD392" i="6"/>
  <c r="DH392" i="6"/>
  <c r="DL392" i="6"/>
  <c r="DP392" i="6"/>
  <c r="DT392" i="6"/>
  <c r="CS327" i="6"/>
  <c r="CW327" i="6"/>
  <c r="DA327" i="6"/>
  <c r="DI327" i="6"/>
  <c r="DM327" i="6"/>
  <c r="DQ327" i="6"/>
  <c r="CL356" i="6"/>
  <c r="CP356" i="6"/>
  <c r="L144" i="8" s="1"/>
  <c r="CT356" i="6"/>
  <c r="O143" i="9" s="1"/>
  <c r="DB356" i="6"/>
  <c r="DF356" i="6"/>
  <c r="DJ356" i="6"/>
  <c r="DR356" i="6"/>
  <c r="CL392" i="6"/>
  <c r="CP392" i="6"/>
  <c r="CT392" i="6"/>
  <c r="CX392" i="6"/>
  <c r="DB392" i="6"/>
  <c r="DF392" i="6"/>
  <c r="DJ392" i="6"/>
  <c r="DN392" i="6"/>
  <c r="DR392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 s="1"/>
  <c r="S27" i="4"/>
  <c r="T27" i="4" s="1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8" i="6"/>
  <c r="DJ217" i="6" s="1"/>
  <c r="DK327" i="6"/>
  <c r="DO327" i="6"/>
  <c r="DS327" i="6"/>
  <c r="CN356" i="6"/>
  <c r="CR356" i="6"/>
  <c r="CV356" i="6"/>
  <c r="Q143" i="9" s="1"/>
  <c r="CZ356" i="6"/>
  <c r="I143" i="4" s="1"/>
  <c r="DD356" i="6"/>
  <c r="M143" i="4" s="1"/>
  <c r="DH356" i="6"/>
  <c r="Q143" i="4" s="1"/>
  <c r="DL356" i="6"/>
  <c r="I142" i="10" s="1"/>
  <c r="DP356" i="6"/>
  <c r="M142" i="10" s="1"/>
  <c r="DT356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Q144" i="8"/>
  <c r="K143" i="9"/>
  <c r="S31" i="4"/>
  <c r="T31" i="4" s="1"/>
  <c r="S57" i="4"/>
  <c r="T57" i="4" s="1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Q8" i="8"/>
  <c r="Q103" i="8" s="1"/>
  <c r="B107" i="8"/>
  <c r="B138" i="8"/>
  <c r="B33" i="9"/>
  <c r="B57" i="9"/>
  <c r="B65" i="9"/>
  <c r="B26" i="8"/>
  <c r="B42" i="8"/>
  <c r="B66" i="8"/>
  <c r="B42" i="9"/>
  <c r="B114" i="9"/>
  <c r="B127" i="9"/>
  <c r="B158" i="9"/>
  <c r="B43" i="8"/>
  <c r="B51" i="8"/>
  <c r="B115" i="8"/>
  <c r="B119" i="8"/>
  <c r="B12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7" i="12"/>
  <c r="B121" i="12"/>
  <c r="B125" i="12"/>
  <c r="B150" i="12"/>
  <c r="B155" i="12"/>
  <c r="B159" i="12"/>
  <c r="B53" i="12"/>
  <c r="B114" i="12"/>
  <c r="B118" i="12"/>
  <c r="B122" i="12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6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0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7" i="6"/>
  <c r="CW392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6" i="6"/>
  <c r="N142" i="10" s="1"/>
  <c r="CQ392" i="6"/>
  <c r="CU392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7" i="6"/>
  <c r="CY392" i="6"/>
  <c r="DC392" i="6"/>
  <c r="DA392" i="6"/>
  <c r="DI392" i="6"/>
  <c r="DQ392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7" i="6"/>
  <c r="CM327" i="6"/>
  <c r="DG327" i="6"/>
  <c r="DG392" i="6"/>
  <c r="DK392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6" i="6"/>
  <c r="S144" i="8" s="1"/>
  <c r="DC356" i="6"/>
  <c r="L143" i="4" s="1"/>
  <c r="DI356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1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7" i="6"/>
  <c r="CU327" i="6"/>
  <c r="Q141" i="4"/>
  <c r="Q112" i="4"/>
  <c r="L131" i="4"/>
  <c r="B147" i="8"/>
  <c r="T132" i="8"/>
  <c r="DG5" i="6"/>
  <c r="DG4" i="6" s="1"/>
  <c r="G142" i="9"/>
  <c r="DC327" i="6"/>
  <c r="CM356" i="6"/>
  <c r="H143" i="9" s="1"/>
  <c r="CS392" i="6"/>
  <c r="DE392" i="6"/>
  <c r="DU392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7" i="6"/>
  <c r="DE327" i="6"/>
  <c r="DU327" i="6"/>
  <c r="DR327" i="6"/>
  <c r="DB327" i="6"/>
  <c r="DL327" i="6"/>
  <c r="CX356" i="6"/>
  <c r="G143" i="4" s="1"/>
  <c r="DN356" i="6"/>
  <c r="K142" i="10" s="1"/>
  <c r="B107" i="12"/>
  <c r="B148" i="12"/>
  <c r="L108" i="4"/>
  <c r="S114" i="8"/>
  <c r="S110" i="8"/>
  <c r="H144" i="8"/>
  <c r="Q119" i="4"/>
  <c r="M113" i="4"/>
  <c r="N142" i="4"/>
  <c r="P113" i="4"/>
  <c r="DA356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7" i="6"/>
  <c r="CQ356" i="6"/>
  <c r="M144" i="8" s="1"/>
  <c r="DO392" i="6"/>
  <c r="DS392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2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 l="1"/>
  <c r="E21" i="1" s="1"/>
  <c r="X9" i="8"/>
  <c r="X104" i="8" s="1"/>
  <c r="B113" i="12"/>
  <c r="B158" i="8"/>
  <c r="B59" i="8"/>
  <c r="B136" i="9"/>
  <c r="B26" i="9"/>
  <c r="B120" i="9"/>
  <c r="B160" i="8"/>
  <c r="L8" i="8"/>
  <c r="L103" i="8" s="1"/>
  <c r="B105" i="4"/>
  <c r="B105" i="9"/>
  <c r="B121" i="8"/>
  <c r="B12" i="11"/>
  <c r="B16" i="11"/>
  <c r="B20" i="11"/>
  <c r="B24" i="11"/>
  <c r="B29" i="11"/>
  <c r="B43" i="11"/>
  <c r="B47" i="11"/>
  <c r="B61" i="11"/>
  <c r="B16" i="3"/>
  <c r="B21" i="3"/>
  <c r="B26" i="3"/>
  <c r="B30" i="3"/>
  <c r="B42" i="3"/>
  <c r="B54" i="3"/>
  <c r="B61" i="3" s="1"/>
  <c r="B66" i="3"/>
  <c r="E4" i="10"/>
  <c r="B24" i="10"/>
  <c r="B32" i="10"/>
  <c r="B54" i="10"/>
  <c r="B59" i="10"/>
  <c r="B64" i="10"/>
  <c r="H8" i="10"/>
  <c r="H102" i="10" s="1"/>
  <c r="L8" i="10"/>
  <c r="L102" i="10" s="1"/>
  <c r="P8" i="10"/>
  <c r="P102" i="10" s="1"/>
  <c r="B123" i="10"/>
  <c r="B142" i="10"/>
  <c r="B137" i="10"/>
  <c r="B20" i="4"/>
  <c r="B43" i="4"/>
  <c r="B48" i="4"/>
  <c r="B53" i="4"/>
  <c r="B59" i="4"/>
  <c r="H8" i="4"/>
  <c r="H102" i="4" s="1"/>
  <c r="B154" i="4"/>
  <c r="B12" i="8"/>
  <c r="B16" i="8"/>
  <c r="B21" i="8"/>
  <c r="B44" i="8"/>
  <c r="B49" i="8"/>
  <c r="B55" i="8"/>
  <c r="B61" i="8"/>
  <c r="W7" i="8"/>
  <c r="W102" i="8" s="1"/>
  <c r="M8" i="8"/>
  <c r="M103" i="8" s="1"/>
  <c r="B146" i="8"/>
  <c r="B137" i="8"/>
  <c r="B12" i="9"/>
  <c r="B25" i="9"/>
  <c r="B44" i="9"/>
  <c r="B58" i="9"/>
  <c r="B115" i="9"/>
  <c r="B110" i="9"/>
  <c r="E192" i="6"/>
  <c r="B7" i="4"/>
  <c r="B44" i="4"/>
  <c r="B54" i="4"/>
  <c r="B60" i="4"/>
  <c r="B124" i="4"/>
  <c r="B143" i="4"/>
  <c r="B139" i="4"/>
  <c r="B7" i="8"/>
  <c r="B45" i="8"/>
  <c r="H8" i="8"/>
  <c r="H103" i="8" s="1"/>
  <c r="B125" i="8"/>
  <c r="B155" i="8"/>
  <c r="B45" i="9"/>
  <c r="B59" i="9"/>
  <c r="B64" i="9"/>
  <c r="B142" i="9"/>
  <c r="P8" i="3"/>
  <c r="S8" i="3" s="1"/>
  <c r="B113" i="10"/>
  <c r="B136" i="10"/>
  <c r="B158" i="10"/>
  <c r="B58" i="4"/>
  <c r="B63" i="4"/>
  <c r="S7" i="4"/>
  <c r="S101" i="4" s="1"/>
  <c r="B114" i="4"/>
  <c r="B137" i="4"/>
  <c r="B20" i="8"/>
  <c r="B24" i="8"/>
  <c r="S7" i="9"/>
  <c r="S101" i="9" s="1"/>
  <c r="O8" i="9"/>
  <c r="O102" i="9" s="1"/>
  <c r="I13" i="1"/>
  <c r="B157" i="4"/>
  <c r="B32" i="11"/>
  <c r="B65" i="11"/>
  <c r="E4" i="3"/>
  <c r="B11" i="3"/>
  <c r="B15" i="3"/>
  <c r="B43" i="3"/>
  <c r="B51" i="3"/>
  <c r="B42" i="10"/>
  <c r="B50" i="10"/>
  <c r="B58" i="10"/>
  <c r="S7" i="10"/>
  <c r="S101" i="10" s="1"/>
  <c r="B105" i="10"/>
  <c r="B23" i="4"/>
  <c r="B32" i="4"/>
  <c r="B41" i="4"/>
  <c r="B50" i="4"/>
  <c r="B64" i="4"/>
  <c r="G8" i="4"/>
  <c r="G102" i="4" s="1"/>
  <c r="K8" i="4"/>
  <c r="K102" i="4" s="1"/>
  <c r="O8" i="4"/>
  <c r="O102" i="4" s="1"/>
  <c r="B64" i="8"/>
  <c r="E4" i="9"/>
  <c r="B24" i="9"/>
  <c r="G8" i="9"/>
  <c r="G102" i="9" s="1"/>
  <c r="E4" i="1"/>
  <c r="B25" i="11"/>
  <c r="B41" i="11"/>
  <c r="B58" i="11"/>
  <c r="B66" i="11"/>
  <c r="B20" i="3"/>
  <c r="B24" i="3"/>
  <c r="B65" i="3"/>
  <c r="B11" i="10"/>
  <c r="B15" i="10"/>
  <c r="B19" i="10"/>
  <c r="B23" i="10"/>
  <c r="B63" i="10"/>
  <c r="B126" i="10"/>
  <c r="B119" i="10"/>
  <c r="B19" i="4"/>
  <c r="B42" i="4"/>
  <c r="B65" i="4"/>
  <c r="B159" i="4"/>
  <c r="B120" i="4"/>
  <c r="B20" i="9"/>
  <c r="B118" i="9"/>
  <c r="L143" i="9"/>
  <c r="EE217" i="6"/>
  <c r="EA217" i="6"/>
  <c r="DW217" i="6"/>
  <c r="EC217" i="6"/>
  <c r="DY217" i="6"/>
  <c r="T144" i="8"/>
  <c r="H107" i="8"/>
  <c r="W107" i="8" s="1"/>
  <c r="X107" i="8" s="1"/>
  <c r="DS356" i="6"/>
  <c r="CM392" i="6"/>
  <c r="CO392" i="6"/>
  <c r="Q10" i="4"/>
  <c r="DH191" i="6" s="1"/>
  <c r="O10" i="4"/>
  <c r="DF191" i="6" s="1"/>
  <c r="M10" i="4"/>
  <c r="DD191" i="6" s="1"/>
  <c r="K10" i="4"/>
  <c r="DB191" i="6" s="1"/>
  <c r="I10" i="4"/>
  <c r="CZ191" i="6" s="1"/>
  <c r="G10" i="4"/>
  <c r="CX191" i="6" s="1"/>
  <c r="E251" i="2"/>
  <c r="N7" i="11"/>
  <c r="E2" i="13"/>
  <c r="E2" i="12"/>
  <c r="B21" i="12"/>
  <c r="B21" i="13"/>
  <c r="R10" i="4"/>
  <c r="DI191" i="6" s="1"/>
  <c r="P10" i="4"/>
  <c r="DG191" i="6" s="1"/>
  <c r="N10" i="4"/>
  <c r="DE191" i="6" s="1"/>
  <c r="L10" i="4"/>
  <c r="DC191" i="6" s="1"/>
  <c r="J10" i="4"/>
  <c r="DA191" i="6" s="1"/>
  <c r="H10" i="4"/>
  <c r="CY191" i="6" s="1"/>
  <c r="ED217" i="6"/>
  <c r="DZ217" i="6"/>
  <c r="R131" i="4"/>
  <c r="S131" i="4" s="1"/>
  <c r="T131" i="4" s="1"/>
  <c r="DJ269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Q123" i="13" s="1"/>
  <c r="P152" i="13"/>
  <c r="K152" i="13"/>
  <c r="Q152" i="13"/>
  <c r="L156" i="13"/>
  <c r="G156" i="13"/>
  <c r="Q156" i="13"/>
  <c r="P153" i="13"/>
  <c r="K153" i="13"/>
  <c r="Q153" i="13"/>
  <c r="L157" i="13"/>
  <c r="G157" i="13"/>
  <c r="Q157" i="13"/>
  <c r="L158" i="13"/>
  <c r="G158" i="13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2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H106" i="8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L30" i="9" s="1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S30" i="8" s="1"/>
  <c r="CU192" i="6" s="1"/>
  <c r="V19" i="8"/>
  <c r="V14" i="8"/>
  <c r="T32" i="8"/>
  <c r="T30" i="8" s="1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2" i="6" s="1"/>
  <c r="P42" i="4"/>
  <c r="P29" i="4" s="1"/>
  <c r="P30" i="4" s="1"/>
  <c r="N42" i="4"/>
  <c r="N29" i="4" s="1"/>
  <c r="N30" i="4" s="1"/>
  <c r="M42" i="4"/>
  <c r="M29" i="4" s="1"/>
  <c r="DD192" i="6" s="1"/>
  <c r="DD193" i="6" s="1"/>
  <c r="L42" i="4"/>
  <c r="L29" i="4" s="1"/>
  <c r="DC192" i="6" s="1"/>
  <c r="DC193" i="6" s="1"/>
  <c r="J42" i="4"/>
  <c r="J29" i="4" s="1"/>
  <c r="J30" i="4" s="1"/>
  <c r="I42" i="4"/>
  <c r="I29" i="4" s="1"/>
  <c r="CZ192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1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1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1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1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52" i="11"/>
  <c r="O13" i="11"/>
  <c r="O17" i="11"/>
  <c r="O21" i="11"/>
  <c r="O25" i="11"/>
  <c r="O33" i="11"/>
  <c r="O37" i="11"/>
  <c r="O41" i="11"/>
  <c r="O45" i="11"/>
  <c r="O11" i="11"/>
  <c r="O19" i="11"/>
  <c r="O23" i="11"/>
  <c r="O31" i="11"/>
  <c r="O39" i="11"/>
  <c r="O47" i="11"/>
  <c r="O14" i="11"/>
  <c r="O18" i="11"/>
  <c r="O22" i="11"/>
  <c r="O26" i="11"/>
  <c r="O34" i="11"/>
  <c r="O38" i="11"/>
  <c r="O42" i="11"/>
  <c r="O46" i="11"/>
  <c r="O50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64" i="11"/>
  <c r="N40" i="11"/>
  <c r="N52" i="11"/>
  <c r="N61" i="11"/>
  <c r="N10" i="11"/>
  <c r="S144" i="12"/>
  <c r="T144" i="12" s="1"/>
  <c r="K34" i="11"/>
  <c r="R34" i="11"/>
  <c r="R22" i="11"/>
  <c r="K22" i="11"/>
  <c r="L22" i="11" s="1"/>
  <c r="R16" i="11"/>
  <c r="K16" i="11"/>
  <c r="M16" i="11" s="1"/>
  <c r="R39" i="11"/>
  <c r="K39" i="11"/>
  <c r="L39" i="11" s="1"/>
  <c r="R65" i="11"/>
  <c r="K65" i="11"/>
  <c r="R44" i="11"/>
  <c r="K44" i="11"/>
  <c r="L44" i="11" s="1"/>
  <c r="K48" i="11"/>
  <c r="M48" i="11" s="1"/>
  <c r="R48" i="11"/>
  <c r="R43" i="11"/>
  <c r="K43" i="11"/>
  <c r="L43" i="11" s="1"/>
  <c r="R37" i="11"/>
  <c r="K37" i="11"/>
  <c r="M37" i="11" s="1"/>
  <c r="K54" i="11"/>
  <c r="L54" i="11" s="1"/>
  <c r="R54" i="11"/>
  <c r="K24" i="11"/>
  <c r="L24" i="11" s="1"/>
  <c r="R24" i="11"/>
  <c r="K26" i="11"/>
  <c r="M26" i="11" s="1"/>
  <c r="R26" i="11"/>
  <c r="R41" i="11"/>
  <c r="K41" i="11"/>
  <c r="L41" i="11" s="1"/>
  <c r="R27" i="11"/>
  <c r="K27" i="11"/>
  <c r="M27" i="11" s="1"/>
  <c r="R14" i="11"/>
  <c r="K14" i="11"/>
  <c r="M14" i="11" s="1"/>
  <c r="R33" i="11"/>
  <c r="K33" i="11"/>
  <c r="M33" i="11" s="1"/>
  <c r="K20" i="11"/>
  <c r="L20" i="11" s="1"/>
  <c r="R20" i="11"/>
  <c r="K38" i="11"/>
  <c r="M38" i="11" s="1"/>
  <c r="R38" i="11"/>
  <c r="K52" i="11"/>
  <c r="R52" i="11"/>
  <c r="R51" i="11"/>
  <c r="K51" i="11"/>
  <c r="R35" i="11"/>
  <c r="K35" i="11"/>
  <c r="M35" i="11" s="1"/>
  <c r="R64" i="11"/>
  <c r="K64" i="11"/>
  <c r="M64" i="11" s="1"/>
  <c r="K25" i="11"/>
  <c r="L25" i="11" s="1"/>
  <c r="R25" i="11"/>
  <c r="R49" i="11"/>
  <c r="K49" i="11"/>
  <c r="L49" i="11" s="1"/>
  <c r="K21" i="11"/>
  <c r="M21" i="11" s="1"/>
  <c r="R21" i="11"/>
  <c r="R18" i="11"/>
  <c r="K18" i="11"/>
  <c r="M18" i="11" s="1"/>
  <c r="R13" i="11"/>
  <c r="K13" i="11"/>
  <c r="L13" i="11" s="1"/>
  <c r="R28" i="11"/>
  <c r="K28" i="11"/>
  <c r="L28" i="11" s="1"/>
  <c r="R23" i="11"/>
  <c r="K23" i="11"/>
  <c r="M23" i="11" s="1"/>
  <c r="K50" i="11"/>
  <c r="M50" i="11" s="1"/>
  <c r="R50" i="11"/>
  <c r="K46" i="11"/>
  <c r="L46" i="11" s="1"/>
  <c r="R46" i="11"/>
  <c r="R19" i="11"/>
  <c r="K19" i="11"/>
  <c r="M19" i="11" s="1"/>
  <c r="K32" i="11"/>
  <c r="L32" i="11" s="1"/>
  <c r="R32" i="11"/>
  <c r="R45" i="11"/>
  <c r="K45" i="11"/>
  <c r="M45" i="11" s="1"/>
  <c r="R40" i="11"/>
  <c r="K40" i="11"/>
  <c r="M40" i="11" s="1"/>
  <c r="R36" i="11"/>
  <c r="K36" i="11"/>
  <c r="R59" i="11"/>
  <c r="K59" i="11"/>
  <c r="M59" i="11" s="1"/>
  <c r="K17" i="11"/>
  <c r="M17" i="11" s="1"/>
  <c r="R17" i="11"/>
  <c r="K12" i="11"/>
  <c r="L12" i="11" s="1"/>
  <c r="R12" i="11"/>
  <c r="R53" i="11"/>
  <c r="K53" i="11"/>
  <c r="L53" i="11" s="1"/>
  <c r="K58" i="11"/>
  <c r="L58" i="11" s="1"/>
  <c r="R58" i="11"/>
  <c r="R47" i="11"/>
  <c r="K47" i="11"/>
  <c r="R15" i="11"/>
  <c r="K15" i="11"/>
  <c r="L15" i="11" s="1"/>
  <c r="K63" i="11"/>
  <c r="L63" i="11" s="1"/>
  <c r="R63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1" i="6" s="1"/>
  <c r="I18" i="8"/>
  <c r="I11" i="8" s="1"/>
  <c r="I10" i="8" s="1"/>
  <c r="CN191" i="6" s="1"/>
  <c r="K18" i="8"/>
  <c r="L18" i="8"/>
  <c r="L11" i="8" s="1"/>
  <c r="L10" i="8" s="1"/>
  <c r="CP191" i="6" s="1"/>
  <c r="M18" i="8"/>
  <c r="M11" i="8" s="1"/>
  <c r="M10" i="8" s="1"/>
  <c r="CQ191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1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43" i="9"/>
  <c r="T143" i="9" s="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W144" i="8"/>
  <c r="X144" i="8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DH193" i="6" l="1"/>
  <c r="O65" i="11"/>
  <c r="Q65" i="11" s="1"/>
  <c r="O59" i="11"/>
  <c r="P59" i="11" s="1"/>
  <c r="O49" i="11"/>
  <c r="P49" i="11" s="1"/>
  <c r="O48" i="11"/>
  <c r="P48" i="11" s="1"/>
  <c r="CZ193" i="6"/>
  <c r="CX193" i="6"/>
  <c r="O64" i="11"/>
  <c r="P64" i="11" s="1"/>
  <c r="O58" i="11"/>
  <c r="Q58" i="11" s="1"/>
  <c r="O63" i="11"/>
  <c r="Q63" i="11" s="1"/>
  <c r="R11" i="11"/>
  <c r="S11" i="11" s="1"/>
  <c r="H59" i="11"/>
  <c r="I59" i="11" s="1"/>
  <c r="H60" i="11"/>
  <c r="H123" i="13"/>
  <c r="H58" i="11"/>
  <c r="S8" i="13"/>
  <c r="R126" i="4"/>
  <c r="R124" i="4" s="1"/>
  <c r="R125" i="4" s="1"/>
  <c r="S10" i="4"/>
  <c r="T10" i="4" s="1"/>
  <c r="Q15" i="11"/>
  <c r="R150" i="13"/>
  <c r="K123" i="13"/>
  <c r="K148" i="13" s="1"/>
  <c r="G159" i="13"/>
  <c r="M150" i="13"/>
  <c r="L150" i="13"/>
  <c r="R123" i="13"/>
  <c r="R124" i="13" s="1"/>
  <c r="M123" i="13"/>
  <c r="M148" i="13" s="1"/>
  <c r="H65" i="11"/>
  <c r="I65" i="11" s="1"/>
  <c r="S158" i="13"/>
  <c r="T158" i="13" s="1"/>
  <c r="I124" i="13"/>
  <c r="I148" i="13"/>
  <c r="Q150" i="13"/>
  <c r="P123" i="13"/>
  <c r="S153" i="13"/>
  <c r="T153" i="13" s="1"/>
  <c r="O150" i="13"/>
  <c r="S142" i="13"/>
  <c r="T142" i="13" s="1"/>
  <c r="H48" i="11"/>
  <c r="J48" i="11" s="1"/>
  <c r="I150" i="13"/>
  <c r="H63" i="11"/>
  <c r="J63" i="11" s="1"/>
  <c r="S156" i="13"/>
  <c r="T156" i="13" s="1"/>
  <c r="L123" i="13"/>
  <c r="P150" i="13"/>
  <c r="N150" i="13"/>
  <c r="Q124" i="13"/>
  <c r="Q148" i="13"/>
  <c r="K150" i="13"/>
  <c r="H49" i="11"/>
  <c r="I49" i="11" s="1"/>
  <c r="S143" i="13"/>
  <c r="T143" i="13" s="1"/>
  <c r="O123" i="13"/>
  <c r="S151" i="13"/>
  <c r="T151" i="13" s="1"/>
  <c r="H150" i="13"/>
  <c r="S157" i="13"/>
  <c r="T157" i="13" s="1"/>
  <c r="H64" i="11"/>
  <c r="I64" i="11" s="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2" i="6"/>
  <c r="DE193" i="6" s="1"/>
  <c r="L30" i="4"/>
  <c r="K30" i="8"/>
  <c r="K31" i="8" s="1"/>
  <c r="P104" i="9"/>
  <c r="H55" i="4"/>
  <c r="H56" i="4" s="1"/>
  <c r="N104" i="12"/>
  <c r="CY192" i="6"/>
  <c r="CY193" i="6" s="1"/>
  <c r="G30" i="4"/>
  <c r="DF192" i="6"/>
  <c r="DF193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2" i="6"/>
  <c r="DB193" i="6" s="1"/>
  <c r="N29" i="12"/>
  <c r="N30" i="12" s="1"/>
  <c r="L30" i="8"/>
  <c r="CP192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2" i="6"/>
  <c r="DG193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2" i="6"/>
  <c r="DI193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3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2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T31" i="8"/>
  <c r="L124" i="9"/>
  <c r="L125" i="9" s="1"/>
  <c r="K105" i="8"/>
  <c r="K149" i="8" s="1"/>
  <c r="K155" i="8" s="1"/>
  <c r="K160" i="8" s="1"/>
  <c r="K156" i="8" s="1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L54" i="9"/>
  <c r="L60" i="9" s="1"/>
  <c r="L65" i="9" s="1"/>
  <c r="L61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2" i="6"/>
  <c r="DA193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CV192" i="6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S63" i="11"/>
  <c r="Q16" i="11"/>
  <c r="S19" i="11"/>
  <c r="T16" i="11"/>
  <c r="S41" i="11"/>
  <c r="Q41" i="11"/>
  <c r="S61" i="13"/>
  <c r="T61" i="13" s="1"/>
  <c r="G62" i="11"/>
  <c r="N62" i="11"/>
  <c r="K42" i="11"/>
  <c r="M42" i="11" s="1"/>
  <c r="R42" i="11"/>
  <c r="R57" i="11"/>
  <c r="T57" i="11" s="1"/>
  <c r="K57" i="11"/>
  <c r="M57" i="11" s="1"/>
  <c r="R31" i="11"/>
  <c r="S31" i="11" s="1"/>
  <c r="K31" i="11"/>
  <c r="M31" i="11" s="1"/>
  <c r="L23" i="11"/>
  <c r="P3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1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Q24" i="11"/>
  <c r="P27" i="11"/>
  <c r="S27" i="11"/>
  <c r="Q44" i="11"/>
  <c r="I43" i="1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Q124" i="4"/>
  <c r="Q125" i="4" s="1"/>
  <c r="P17" i="11"/>
  <c r="Q43" i="11"/>
  <c r="M63" i="11"/>
  <c r="P46" i="11"/>
  <c r="O124" i="4"/>
  <c r="O125" i="4" s="1"/>
  <c r="G29" i="12"/>
  <c r="S17" i="11"/>
  <c r="T17" i="11"/>
  <c r="Q47" i="11"/>
  <c r="S24" i="11"/>
  <c r="S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R104" i="12"/>
  <c r="P15" i="11"/>
  <c r="L27" i="11"/>
  <c r="L18" i="11"/>
  <c r="Q29" i="10"/>
  <c r="Q55" i="10" s="1"/>
  <c r="Q56" i="10" s="1"/>
  <c r="I18" i="11"/>
  <c r="S37" i="11"/>
  <c r="W127" i="8"/>
  <c r="X127" i="8" s="1"/>
  <c r="Q35" i="11"/>
  <c r="K124" i="4"/>
  <c r="K125" i="4" s="1"/>
  <c r="P53" i="11"/>
  <c r="S53" i="11"/>
  <c r="J18" i="11"/>
  <c r="T37" i="11"/>
  <c r="G124" i="4"/>
  <c r="G125" i="4" s="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S56" i="8"/>
  <c r="S61" i="8" s="1"/>
  <c r="S66" i="8" s="1"/>
  <c r="S62" i="8" s="1"/>
  <c r="G104" i="10"/>
  <c r="I53" i="11"/>
  <c r="M41" i="11"/>
  <c r="S150" i="4"/>
  <c r="T150" i="4" s="1"/>
  <c r="P40" i="11"/>
  <c r="P43" i="11"/>
  <c r="S31" i="8"/>
  <c r="J36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P63" i="11" l="1"/>
  <c r="Q49" i="11"/>
  <c r="Q59" i="11"/>
  <c r="P65" i="11"/>
  <c r="Q48" i="11"/>
  <c r="O29" i="11"/>
  <c r="P29" i="11" s="1"/>
  <c r="Q64" i="11"/>
  <c r="P58" i="11"/>
  <c r="T11" i="11"/>
  <c r="H29" i="11"/>
  <c r="I60" i="11"/>
  <c r="J60" i="11"/>
  <c r="O57" i="11"/>
  <c r="P57" i="11" s="1"/>
  <c r="H57" i="11"/>
  <c r="I57" i="11" s="1"/>
  <c r="K124" i="13"/>
  <c r="J66" i="11"/>
  <c r="J65" i="11"/>
  <c r="I63" i="11"/>
  <c r="J64" i="11"/>
  <c r="M124" i="13"/>
  <c r="J49" i="11"/>
  <c r="G155" i="13"/>
  <c r="R148" i="13"/>
  <c r="R154" i="13" s="1"/>
  <c r="R159" i="13" s="1"/>
  <c r="R155" i="13" s="1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I149" i="13"/>
  <c r="I154" i="13"/>
  <c r="I159" i="13" s="1"/>
  <c r="I155" i="13" s="1"/>
  <c r="S150" i="13"/>
  <c r="T150" i="13" s="1"/>
  <c r="L124" i="13"/>
  <c r="L148" i="13"/>
  <c r="P124" i="13"/>
  <c r="P148" i="13"/>
  <c r="H124" i="13"/>
  <c r="H148" i="13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2" i="6"/>
  <c r="CS193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2" i="6"/>
  <c r="N54" i="9"/>
  <c r="N60" i="9" s="1"/>
  <c r="N65" i="9" s="1"/>
  <c r="N61" i="9" s="1"/>
  <c r="Q54" i="9"/>
  <c r="Q55" i="9" s="1"/>
  <c r="CL192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2" i="6"/>
  <c r="L55" i="9"/>
  <c r="T61" i="8"/>
  <c r="T66" i="8" s="1"/>
  <c r="T62" i="8" s="1"/>
  <c r="G56" i="10"/>
  <c r="G60" i="10"/>
  <c r="G65" i="10" s="1"/>
  <c r="G30" i="10"/>
  <c r="L31" i="8"/>
  <c r="L56" i="8"/>
  <c r="CP193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3" i="6"/>
  <c r="R55" i="12"/>
  <c r="CW192" i="6"/>
  <c r="P30" i="10"/>
  <c r="P56" i="4"/>
  <c r="P54" i="9"/>
  <c r="P55" i="9" s="1"/>
  <c r="I56" i="8"/>
  <c r="I57" i="8" s="1"/>
  <c r="CT192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2" i="6"/>
  <c r="H31" i="8"/>
  <c r="L60" i="4"/>
  <c r="L56" i="4"/>
  <c r="K54" i="9"/>
  <c r="K55" i="9" s="1"/>
  <c r="M56" i="8"/>
  <c r="CQ193" i="6" s="1"/>
  <c r="S55" i="4"/>
  <c r="T55" i="4" s="1"/>
  <c r="W105" i="8"/>
  <c r="X105" i="8" s="1"/>
  <c r="CQ192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K10" i="11"/>
  <c r="M10" i="11" s="1"/>
  <c r="R10" i="11"/>
  <c r="G30" i="12"/>
  <c r="K29" i="11"/>
  <c r="R29" i="11"/>
  <c r="G252" i="2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I16" i="1" s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1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K150" i="8"/>
  <c r="R148" i="12"/>
  <c r="R149" i="12" s="1"/>
  <c r="S10" i="12"/>
  <c r="T10" i="12" s="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3" i="6"/>
  <c r="S123" i="10"/>
  <c r="T123" i="10" s="1"/>
  <c r="I147" i="10"/>
  <c r="I153" i="10" s="1"/>
  <c r="I158" i="10" s="1"/>
  <c r="I154" i="10" s="1"/>
  <c r="N149" i="9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O30" i="11" l="1"/>
  <c r="P30" i="11" s="1"/>
  <c r="J57" i="11"/>
  <c r="H55" i="11"/>
  <c r="G155" i="8"/>
  <c r="W155" i="8" s="1"/>
  <c r="X155" i="8" s="1"/>
  <c r="K55" i="11"/>
  <c r="S10" i="11"/>
  <c r="O55" i="11"/>
  <c r="P55" i="11" s="1"/>
  <c r="S29" i="11"/>
  <c r="Q57" i="11"/>
  <c r="R149" i="13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3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3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3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R55" i="11"/>
  <c r="S55" i="11" s="1"/>
  <c r="M55" i="11"/>
  <c r="R30" i="1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3" i="6"/>
  <c r="O57" i="8"/>
  <c r="R148" i="10"/>
  <c r="K61" i="8"/>
  <c r="K66" i="8" s="1"/>
  <c r="K62" i="8" s="1"/>
  <c r="CO193" i="6"/>
  <c r="K57" i="8"/>
  <c r="G56" i="8"/>
  <c r="W10" i="8"/>
  <c r="X10" i="8" s="1"/>
  <c r="CL191" i="6"/>
  <c r="O149" i="4"/>
  <c r="O154" i="4"/>
  <c r="O159" i="4" s="1"/>
  <c r="O155" i="4" s="1"/>
  <c r="S124" i="10"/>
  <c r="T124" i="10" s="1"/>
  <c r="L10" i="11"/>
  <c r="H12" i="1"/>
  <c r="I12" i="1" s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Q30" i="11" l="1"/>
  <c r="G160" i="8"/>
  <c r="W160" i="8" s="1"/>
  <c r="X160" i="8" s="1"/>
  <c r="H56" i="11"/>
  <c r="Q55" i="11"/>
  <c r="O56" i="11"/>
  <c r="P56" i="11" s="1"/>
  <c r="O61" i="11"/>
  <c r="Q61" i="11" s="1"/>
  <c r="H61" i="11"/>
  <c r="I55" i="11"/>
  <c r="S149" i="13"/>
  <c r="T149" i="13" s="1"/>
  <c r="H159" i="13"/>
  <c r="O66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M30" i="11"/>
  <c r="T55" i="11"/>
  <c r="S56" i="12"/>
  <c r="T56" i="12" s="1"/>
  <c r="R56" i="11"/>
  <c r="K56" i="11"/>
  <c r="L56" i="11" s="1"/>
  <c r="G65" i="12"/>
  <c r="R61" i="11"/>
  <c r="S61" i="11" s="1"/>
  <c r="K61" i="11"/>
  <c r="L61" i="11" s="1"/>
  <c r="S154" i="9"/>
  <c r="T154" i="9" s="1"/>
  <c r="L55" i="11"/>
  <c r="H20" i="1"/>
  <c r="I20" i="1" s="1"/>
  <c r="T30" i="11"/>
  <c r="S30" i="11"/>
  <c r="G61" i="8"/>
  <c r="G57" i="8"/>
  <c r="W57" i="8" s="1"/>
  <c r="X57" i="8" s="1"/>
  <c r="W56" i="8"/>
  <c r="X56" i="8" s="1"/>
  <c r="CL193" i="6"/>
  <c r="S153" i="10"/>
  <c r="T153" i="10" s="1"/>
  <c r="P159" i="12"/>
  <c r="S148" i="10"/>
  <c r="T148" i="10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G156" i="8" l="1"/>
  <c r="W156" i="8" s="1"/>
  <c r="X156" i="8" s="1"/>
  <c r="S159" i="4"/>
  <c r="T159" i="4" s="1"/>
  <c r="J55" i="11"/>
  <c r="H155" i="13"/>
  <c r="O62" i="11" s="1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R66" i="11"/>
  <c r="S66" i="11" s="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Q66" i="11"/>
  <c r="P61" i="11"/>
  <c r="H155" i="12"/>
  <c r="S159" i="12"/>
  <c r="T159" i="12" s="1"/>
  <c r="I56" i="11"/>
  <c r="J56" i="11"/>
  <c r="J61" i="11"/>
  <c r="I61" i="11"/>
  <c r="P62" i="11" l="1"/>
  <c r="S155" i="13"/>
  <c r="T155" i="13" s="1"/>
  <c r="H62" i="11"/>
  <c r="T66" i="11"/>
  <c r="M66" i="11"/>
  <c r="K62" i="11"/>
  <c r="M62" i="11" s="1"/>
  <c r="R62" i="1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sharedStrings.xml><?xml version="1.0" encoding="utf-8"?>
<sst xmlns="http://schemas.openxmlformats.org/spreadsheetml/2006/main" count="1471" uniqueCount="765">
  <si>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</si>
  <si>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</si>
  <si>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</si>
  <si>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</si>
  <si>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</si>
  <si>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</si>
  <si>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</si>
  <si>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</si>
  <si>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</si>
  <si>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</si>
  <si>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</si>
  <si>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</si>
  <si>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</si>
  <si>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</si>
  <si>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</si>
  <si>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</si>
  <si>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</si>
  <si>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</si>
  <si>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</si>
  <si>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</si>
  <si>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</si>
  <si>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</si>
  <si>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</si>
  <si>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</si>
  <si>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</si>
  <si>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</si>
  <si>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</si>
  <si>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</si>
  <si>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</si>
  <si>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</si>
  <si>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</si>
  <si>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</si>
  <si>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</si>
  <si>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</si>
  <si>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</si>
  <si>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</si>
  <si>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</si>
  <si>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</si>
  <si>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</si>
  <si>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</si>
  <si>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</si>
  <si>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</si>
  <si>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</si>
  <si>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</si>
  <si>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</si>
  <si>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</si>
  <si>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</si>
  <si>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</si>
  <si>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</si>
  <si>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</si>
  <si>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</si>
  <si>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</si>
  <si>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</si>
  <si>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</si>
  <si>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</si>
  <si>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</si>
  <si>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</si>
  <si>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</si>
  <si>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</si>
  <si>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</si>
  <si>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</si>
  <si>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</si>
  <si>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</si>
  <si>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</si>
  <si>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</si>
  <si>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</si>
  <si>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</si>
  <si>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</si>
  <si>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</si>
  <si>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</si>
  <si>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</si>
  <si>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</si>
  <si>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</si>
  <si>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</si>
  <si>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</si>
  <si>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</si>
  <si>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</si>
  <si>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</si>
  <si>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</si>
  <si>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</si>
  <si>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</si>
  <si>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</si>
  <si>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</si>
  <si>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</si>
  <si>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</si>
  <si>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</si>
  <si>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</si>
  <si>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</si>
  <si>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</si>
  <si>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</si>
  <si>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</si>
  <si>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</si>
  <si>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</si>
  <si>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</si>
  <si>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</si>
  <si>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</si>
  <si>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</si>
  <si>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</si>
  <si>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</si>
  <si>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</si>
  <si>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</si>
  <si>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</si>
  <si>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</si>
  <si>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</si>
  <si>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</si>
  <si>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</si>
  <si>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</si>
  <si>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</si>
  <si>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</si>
  <si>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</si>
  <si>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</si>
  <si>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</si>
  <si>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</si>
  <si>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</si>
  <si>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</si>
  <si>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</si>
  <si>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</si>
  <si>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</si>
  <si>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</si>
  <si>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</si>
  <si>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</si>
  <si>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</si>
  <si>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</si>
  <si>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</si>
  <si>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</si>
  <si>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</si>
  <si>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</si>
  <si>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</si>
  <si>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</si>
  <si>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</si>
  <si>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</si>
  <si>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</si>
  <si>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</si>
  <si>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</si>
  <si>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</si>
  <si>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</si>
  <si>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</si>
  <si>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</si>
  <si>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</si>
  <si>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</si>
  <si>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</si>
  <si>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</si>
  <si>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</si>
  <si>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</si>
  <si>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</si>
  <si>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</si>
  <si>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</si>
  <si>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</si>
  <si>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</si>
  <si>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</si>
  <si>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</si>
  <si>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</si>
  <si>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</si>
  <si>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</si>
  <si>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</si>
  <si>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</si>
  <si>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</si>
  <si>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</si>
  <si>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</si>
  <si>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</si>
  <si>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</si>
  <si>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</si>
  <si>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</si>
  <si>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</si>
  <si>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</si>
  <si>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</si>
  <si>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</si>
  <si>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</si>
  <si>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</si>
  <si>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</si>
  <si>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</si>
  <si>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</si>
  <si>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</si>
  <si>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</si>
  <si>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</si>
  <si>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</si>
  <si>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</si>
  <si>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</si>
  <si>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</si>
  <si>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</si>
  <si>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</si>
  <si>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</si>
  <si>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</si>
  <si>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</si>
  <si>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</si>
  <si>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</si>
  <si>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</si>
  <si>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</si>
  <si>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</si>
  <si>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</si>
  <si>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</si>
  <si>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</si>
  <si>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</si>
  <si>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</si>
  <si>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</si>
  <si>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</si>
  <si>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</si>
  <si>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</si>
  <si>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</si>
  <si>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</si>
  <si>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</si>
  <si>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</si>
  <si>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</si>
  <si>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</si>
  <si>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</si>
  <si>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</si>
  <si>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</si>
  <si>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</si>
  <si>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</si>
  <si>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</si>
  <si>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</si>
  <si>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</si>
  <si>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</si>
  <si>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</si>
  <si>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</si>
  <si>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</si>
  <si>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</si>
  <si>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</si>
  <si>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</si>
  <si>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</si>
  <si>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</si>
  <si>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</si>
  <si>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</si>
  <si>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</si>
  <si>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</si>
  <si>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</si>
  <si>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</si>
  <si>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</si>
  <si>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</si>
  <si>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</si>
  <si>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</si>
  <si>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</si>
  <si>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</si>
  <si>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</si>
  <si>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</si>
  <si>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</si>
  <si>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</si>
  <si>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</si>
  <si>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</si>
  <si>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</si>
  <si>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</si>
  <si>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</si>
  <si>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</si>
  <si>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</si>
  <si>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</si>
  <si>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</si>
  <si>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</si>
  <si>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</si>
  <si>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</si>
  <si>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</si>
  <si>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</si>
  <si>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</si>
  <si>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</si>
  <si>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</si>
  <si>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</si>
  <si>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</si>
  <si>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</si>
  <si>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</si>
  <si>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</si>
  <si>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</si>
  <si>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</si>
  <si>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</si>
  <si>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</si>
  <si>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</si>
  <si>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</si>
  <si>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</si>
  <si>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</si>
  <si>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</si>
  <si>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</si>
  <si>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</si>
  <si>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</si>
  <si>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</si>
  <si>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</si>
  <si>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</si>
  <si>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</si>
  <si>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</si>
  <si>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</si>
  <si>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</si>
  <si>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</si>
  <si>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</si>
  <si>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</si>
  <si>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</si>
  <si>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</si>
  <si>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</si>
  <si>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</si>
  <si>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</si>
  <si>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</si>
  <si>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</si>
  <si>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</si>
  <si>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</si>
  <si>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</si>
  <si>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</si>
  <si>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</si>
  <si>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</si>
  <si>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</si>
  <si>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</si>
  <si>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</si>
  <si>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</si>
  <si>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</si>
  <si>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</si>
  <si>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</si>
  <si>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</si>
  <si>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</si>
  <si>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</si>
  <si>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</si>
  <si>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</si>
  <si>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</si>
  <si>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</si>
  <si>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</si>
  <si>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</si>
  <si>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</si>
  <si>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</si>
  <si>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</si>
  <si>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</si>
  <si>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</si>
  <si>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</si>
  <si>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</si>
  <si>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</si>
  <si>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</si>
  <si>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</si>
  <si>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</si>
  <si>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</si>
  <si>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</si>
  <si>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</si>
  <si>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</si>
  <si>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</si>
  <si>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</si>
  <si>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</si>
  <si>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</si>
  <si>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</si>
  <si>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</si>
  <si>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</si>
  <si>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</si>
  <si>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</si>
  <si>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</si>
  <si>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</si>
  <si>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</si>
  <si>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</si>
  <si>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</si>
  <si>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</si>
  <si>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</si>
  <si>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</si>
  <si>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</si>
  <si>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</si>
  <si>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</si>
  <si>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</si>
  <si>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</si>
  <si>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</si>
  <si>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</si>
  <si>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</si>
  <si>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</si>
  <si>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</si>
  <si>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</si>
  <si>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</si>
  <si>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</si>
  <si>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</si>
  <si>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</si>
  <si>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</si>
  <si>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</si>
  <si>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</si>
  <si>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</si>
  <si>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</si>
  <si>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</si>
  <si>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</si>
  <si>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</si>
  <si>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</si>
  <si>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</si>
  <si>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</si>
  <si>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</si>
  <si>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</si>
  <si>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</si>
  <si>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</si>
  <si>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</si>
  <si>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</si>
  <si>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</si>
  <si>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</si>
  <si>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</si>
  <si>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</si>
  <si>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</si>
  <si>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</si>
  <si>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</si>
  <si>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</si>
  <si>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</si>
  <si>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</si>
  <si>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</si>
  <si>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</si>
  <si>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</si>
  <si>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</si>
  <si>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</si>
  <si>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</si>
  <si>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</si>
  <si>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</si>
  <si>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</si>
  <si>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</si>
  <si>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</si>
  <si>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</si>
  <si>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</si>
  <si>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</si>
  <si>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</si>
  <si>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</si>
  <si>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</si>
  <si>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</si>
  <si>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</si>
  <si>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</si>
  <si>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</si>
  <si>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</si>
  <si>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</si>
  <si>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</si>
  <si>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</si>
  <si>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</si>
  <si>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</si>
  <si>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</si>
  <si>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</si>
  <si>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</si>
  <si>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</si>
  <si>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</si>
  <si>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</si>
  <si>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</si>
  <si>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</si>
  <si>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</si>
  <si>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</si>
  <si>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</si>
  <si>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</si>
  <si>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</si>
  <si>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</si>
  <si>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</si>
  <si>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</si>
  <si>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</si>
  <si>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</si>
  <si>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</si>
  <si>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</si>
  <si>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</si>
  <si>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</si>
  <si>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</si>
  <si>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</si>
  <si>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</si>
  <si>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</si>
  <si>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</si>
  <si>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</si>
  <si>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</si>
  <si>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</si>
  <si>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</si>
  <si>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</si>
  <si>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</si>
  <si>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</si>
  <si>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</si>
  <si>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</si>
  <si>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</si>
  <si>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</si>
  <si>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</si>
  <si>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</si>
  <si>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</si>
  <si>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</si>
  <si>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</si>
  <si>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</si>
  <si>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</si>
  <si>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</si>
  <si>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</si>
  <si>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</si>
  <si>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</si>
  <si>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</si>
  <si>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</si>
  <si>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</si>
  <si>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</si>
  <si>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</si>
  <si>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</si>
  <si>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</si>
  <si>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</si>
  <si>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</si>
  <si>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</si>
  <si>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</si>
  <si>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</si>
  <si>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</si>
  <si>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</si>
  <si>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</si>
  <si>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</si>
  <si>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</si>
  <si>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</si>
  <si>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</si>
  <si>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</si>
  <si>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</si>
  <si>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</si>
  <si>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</si>
  <si>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</si>
  <si>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</si>
  <si>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</si>
  <si>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</si>
  <si>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</si>
  <si>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</si>
  <si>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</si>
  <si>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</si>
  <si>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</si>
  <si>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</si>
  <si>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</si>
  <si>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</si>
  <si>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</si>
  <si>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</si>
  <si>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</si>
  <si>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</si>
  <si>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</si>
  <si>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</si>
  <si>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</si>
  <si>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</si>
  <si>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</si>
  <si>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</si>
  <si>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</si>
  <si>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</si>
  <si>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</si>
  <si>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</si>
  <si>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</si>
  <si>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</si>
  <si>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</si>
  <si>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</si>
  <si>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</si>
  <si>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</si>
  <si>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</si>
  <si>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</si>
  <si>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</si>
  <si>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</si>
  <si>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</si>
  <si>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</si>
  <si>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</si>
  <si>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</si>
  <si>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</si>
  <si>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</si>
  <si>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</si>
  <si>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</si>
  <si>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</si>
  <si>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</si>
  <si>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</si>
  <si>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</si>
  <si>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</si>
  <si>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</si>
  <si>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</si>
  <si>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</si>
  <si>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</si>
  <si>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</si>
  <si>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</si>
  <si>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</si>
  <si>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</si>
  <si>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</si>
  <si>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</si>
  <si>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</si>
  <si>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</si>
  <si>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</si>
  <si>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</si>
  <si>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</si>
  <si>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</si>
  <si>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</si>
  <si>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</si>
  <si>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</si>
  <si>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</si>
  <si>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</si>
  <si>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</si>
  <si>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</si>
  <si>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</si>
  <si>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</si>
  <si>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</si>
  <si>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</si>
  <si>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</si>
  <si>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</si>
  <si>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</si>
  <si>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</si>
  <si>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</si>
  <si>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</si>
  <si>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</si>
  <si>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</si>
  <si>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</si>
  <si>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</si>
  <si>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</si>
  <si>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</si>
  <si>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</si>
  <si>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</si>
  <si>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</si>
  <si>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</si>
  <si>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</si>
  <si>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</si>
  <si>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</si>
  <si>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</si>
  <si>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</si>
  <si>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</si>
  <si>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</si>
  <si>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</si>
  <si>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</si>
  <si>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</si>
  <si>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</si>
  <si>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</si>
  <si>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</si>
  <si>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</si>
  <si>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</si>
  <si>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</si>
  <si>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</si>
  <si>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</si>
  <si>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</si>
  <si>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</si>
  <si>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</si>
  <si>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</si>
  <si>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</si>
  <si>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</si>
  <si>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</si>
  <si>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</si>
  <si>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</si>
  <si>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</si>
  <si>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</si>
  <si>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</si>
  <si>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</si>
  <si>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</si>
  <si>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</si>
  <si>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</si>
  <si>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</si>
  <si>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</si>
  <si>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</si>
  <si>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</si>
  <si>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</si>
  <si>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</si>
  <si>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</si>
  <si>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</si>
  <si>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</si>
  <si>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</si>
  <si>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</si>
  <si>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</si>
  <si>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</si>
  <si>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</si>
  <si>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</si>
  <si>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</si>
  <si>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</si>
  <si>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</si>
  <si>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</si>
  <si>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</si>
  <si>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</si>
  <si>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</si>
  <si>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</si>
  <si>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</si>
  <si>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</si>
  <si>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</si>
  <si>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</si>
  <si>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</si>
  <si>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</si>
  <si>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</si>
  <si>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</si>
  <si>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</si>
  <si>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</si>
  <si>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</si>
  <si>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</si>
  <si>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</si>
  <si>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</si>
  <si>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</si>
  <si>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</si>
  <si>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</si>
  <si>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</si>
  <si>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</si>
  <si>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</si>
  <si>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</si>
  <si>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</si>
  <si>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</si>
  <si>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</si>
  <si>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</si>
  <si>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</si>
  <si>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</si>
  <si>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</si>
  <si>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</si>
  <si>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</si>
  <si>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</si>
  <si>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</si>
  <si>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</si>
  <si>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</si>
  <si>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</si>
  <si>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</si>
  <si>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</si>
  <si>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</si>
  <si>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</si>
  <si>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</si>
  <si>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</si>
  <si>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</si>
  <si>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</si>
  <si>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</si>
  <si>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</si>
  <si>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</si>
  <si>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</si>
  <si>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</si>
  <si>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</si>
  <si>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</si>
  <si>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</si>
  <si>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</si>
  <si>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</si>
  <si>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</si>
  <si>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</si>
  <si>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</si>
  <si>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</si>
  <si>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</si>
  <si>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</si>
  <si>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</si>
  <si>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</si>
  <si>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</si>
  <si>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</si>
  <si>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</si>
  <si>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</si>
  <si>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</si>
  <si>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</si>
  <si>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</si>
  <si>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</si>
  <si>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</si>
  <si>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</si>
  <si>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</si>
  <si>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</si>
  <si>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</si>
  <si>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</si>
  <si>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</si>
  <si>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</si>
  <si>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</si>
  <si>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</si>
  <si>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</si>
  <si>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</si>
  <si>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</si>
  <si>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</si>
  <si>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</si>
  <si>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</si>
  <si>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</si>
  <si>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</si>
  <si>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</si>
  <si>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</si>
  <si>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</si>
  <si>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</si>
  <si>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</si>
  <si>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</si>
  <si>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</si>
  <si>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</si>
  <si>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</si>
  <si>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</si>
  <si>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</si>
  <si>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</si>
  <si>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</si>
  <si>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</si>
  <si>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</si>
  <si>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</si>
  <si>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</si>
  <si>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</si>
  <si>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</si>
  <si>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</si>
  <si>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</si>
  <si>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</si>
  <si>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</si>
  <si>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</si>
  <si>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</si>
  <si>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</si>
  <si>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</si>
  <si>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</si>
  <si>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</si>
  <si>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</si>
  <si>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</si>
  <si>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</si>
  <si>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</si>
  <si>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</si>
  <si>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</si>
  <si>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</si>
  <si>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</si>
  <si>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</si>
  <si>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</si>
  <si>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</si>
  <si>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</si>
  <si>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</si>
  <si>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</si>
  <si>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162.784,38 </t>
  </si>
  <si>
    <t>164.923,78 </t>
  </si>
  <si>
    <t>301.562,06 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</si>
</sst>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  <numFmt numFmtId="173" formatCode="#,##0.0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D3D8DE"/>
        <bgColor indexed="64"/>
      </patternFill>
    </fill>
    <fill>
      <patternFill patternType="solid">
        <fgColor rgb="FFDCE1E7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2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3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4" fontId="24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22" xfId="0" applyNumberFormat="1" applyFont="1" applyFill="1" applyBorder="1" applyAlignment="1" applyProtection="1">
      <alignment horizontal="center" vertical="center"/>
      <protection hidden="1"/>
    </xf>
    <xf numFmtId="164" fontId="5" fillId="2" borderId="14" xfId="0" applyNumberFormat="1" applyFont="1" applyFill="1" applyBorder="1" applyAlignment="1" applyProtection="1">
      <alignment horizontal="center" vertical="center"/>
      <protection hidden="1"/>
    </xf>
    <xf numFmtId="164" fontId="28" fillId="3" borderId="14" xfId="0" applyNumberFormat="1" applyFont="1" applyFill="1" applyBorder="1" applyAlignment="1" applyProtection="1">
      <alignment horizontal="center" vertical="center"/>
      <protection hidden="1"/>
    </xf>
    <xf numFmtId="164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4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0" fontId="69" fillId="3" borderId="0" xfId="0" applyFont="1" applyFill="1" applyAlignment="1">
      <alignment vertical="center"/>
    </xf>
    <xf numFmtId="164" fontId="70" fillId="3" borderId="14" xfId="0" applyNumberFormat="1" applyFont="1" applyFill="1" applyBorder="1" applyAlignment="1" applyProtection="1">
      <alignment horizontal="center" vertical="center"/>
      <protection hidden="1"/>
    </xf>
    <xf numFmtId="164" fontId="71" fillId="8" borderId="14" xfId="0" applyNumberFormat="1" applyFont="1" applyFill="1" applyBorder="1" applyAlignment="1" applyProtection="1">
      <alignment horizontal="center" vertical="center"/>
      <protection hidden="1"/>
    </xf>
    <xf numFmtId="164" fontId="71" fillId="9" borderId="14" xfId="0" applyNumberFormat="1" applyFont="1" applyFill="1" applyBorder="1" applyAlignment="1" applyProtection="1">
      <alignment horizontal="center" vertical="center"/>
      <protection hidden="1"/>
    </xf>
    <xf numFmtId="165" fontId="71" fillId="9" borderId="14" xfId="1" applyNumberFormat="1" applyFont="1" applyFill="1" applyBorder="1" applyAlignment="1" applyProtection="1">
      <alignment horizontal="center" vertical="center"/>
      <protection hidden="1"/>
    </xf>
    <xf numFmtId="165" fontId="71" fillId="8" borderId="14" xfId="1" applyNumberFormat="1" applyFont="1" applyFill="1" applyBorder="1" applyAlignment="1" applyProtection="1">
      <alignment horizontal="center" vertical="center"/>
      <protection hidden="1"/>
    </xf>
    <xf numFmtId="165" fontId="71" fillId="9" borderId="46" xfId="1" applyNumberFormat="1" applyFont="1" applyFill="1" applyBorder="1" applyAlignment="1" applyProtection="1">
      <alignment horizontal="center" vertical="center"/>
      <protection hidden="1"/>
    </xf>
    <xf numFmtId="165" fontId="71" fillId="8" borderId="46" xfId="1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4" fontId="3" fillId="2" borderId="0" xfId="0" applyNumberFormat="1" applyFont="1" applyFill="1" applyBorder="1"/>
    <xf numFmtId="164" fontId="70" fillId="4" borderId="14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4" fontId="72" fillId="42" borderId="0" xfId="0" applyNumberFormat="1" applyFont="1" applyFill="1" applyAlignment="1">
      <alignment horizontal="right" vertical="center" wrapText="1"/>
    </xf>
    <xf numFmtId="4" fontId="72" fillId="43" borderId="0" xfId="0" applyNumberFormat="1" applyFont="1" applyFill="1" applyAlignment="1">
      <alignment horizontal="right" vertical="center" wrapText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0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13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DataEx!$E$191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DataEx!$E$192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880"/>
        <c:axId val="50708864"/>
      </c:lineChart>
      <c:catAx>
        <c:axId val="5069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50708864"/>
        <c:crosses val="autoZero"/>
        <c:auto val="1"/>
        <c:lblAlgn val="ctr"/>
        <c:lblOffset val="100"/>
        <c:tickLblSkip val="3"/>
        <c:noMultiLvlLbl val="0"/>
      </c:catAx>
      <c:valAx>
        <c:axId val="5070886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69888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0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DataEx!$E$193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5600"/>
        <c:axId val="50027136"/>
      </c:lineChart>
      <c:catAx>
        <c:axId val="500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50027136"/>
        <c:crosses val="autoZero"/>
        <c:auto val="1"/>
        <c:lblAlgn val="ctr"/>
        <c:lblOffset val="100"/>
        <c:tickLblSkip val="3"/>
        <c:noMultiLvlLbl val="0"/>
      </c:catAx>
      <c:valAx>
        <c:axId val="5002713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0256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147</xdr:col>
      <xdr:colOff>133350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RS" sz="1100" baseline="0"/>
            <a:t>SAOPŠTENJE:  </a:t>
          </a: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naplaćeni su  u iznosu od 1.254,9 mil.€ i ostvaruju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iznad plana 8,5 mil € ili 0,7%. U odnosu na isti period 2016. prihodi su viši za 51,0 mil € ili 4,2% su iznad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ostvarenja za 10 mjeseci prethodne godine</a:t>
          </a: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Izdaci</a:t>
          </a:r>
          <a:r>
            <a:rPr lang="sr-Latn-R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budžeta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 istom periodu iznosili su 1.375,5 mil.€ ili 32,7% BPD-a dok je n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kapitalni budžet utrošeno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131,1 mil.€ ili 3,1% BDP-a.</a:t>
          </a:r>
          <a:endParaRPr lang="sr-Latn-RS">
            <a:effectLst/>
          </a:endParaRPr>
        </a:p>
        <a:p>
          <a:pPr lvl="0" algn="l"/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januar-oktobar tekuće godine ostvaren je </a:t>
          </a: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deficit budžeta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iznosu od 120,6 mil.€ ili 2,9% procijenjenog BDP-a.</a:t>
          </a:r>
        </a:p>
        <a:p>
          <a:pPr lvl="0" algn="l"/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 algn="l"/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Izvorni prihodi su veći od tekuće potrošnje za 10,4 mil €, što ukazuje na činjenicu da je tekuća potrošnja finansirana iz izvornih prihoda.</a:t>
          </a:r>
        </a:p>
        <a:p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r-Latn-R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r-Latn-RS" sz="1100"/>
        </a:p>
        <a:p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RS" sz="1100"/>
            <a:t>Metodološke</a:t>
          </a:r>
          <a:r>
            <a:rPr lang="sr-Latn-RS" sz="1100" baseline="0"/>
            <a:t> napomene</a:t>
          </a:r>
          <a:r>
            <a:rPr lang="x-none" sz="1100"/>
            <a:t>:</a:t>
          </a:r>
          <a:r>
            <a:rPr lang="sr-Latn-RS" sz="1100"/>
            <a:t>  Podaci o stavkama "Bruto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RS"/>
            <a:t>Kontakt</a:t>
          </a:r>
          <a:r>
            <a:rPr lang="en-US"/>
            <a:t>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580028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580028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575015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761228</xdr:colOff>
      <xdr:row>0</xdr:row>
      <xdr:rowOff>95250</xdr:rowOff>
    </xdr:from>
    <xdr:to>
      <xdr:col>19</xdr:col>
      <xdr:colOff>266569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761228</xdr:colOff>
      <xdr:row>2</xdr:row>
      <xdr:rowOff>0</xdr:rowOff>
    </xdr:from>
    <xdr:to>
      <xdr:col>19</xdr:col>
      <xdr:colOff>266569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762959</xdr:colOff>
      <xdr:row>3</xdr:row>
      <xdr:rowOff>104775</xdr:rowOff>
    </xdr:from>
    <xdr:to>
      <xdr:col>19</xdr:col>
      <xdr:colOff>268300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2017-10</v>
      </c>
      <c r="O6" s="169" t="str">
        <f>+CONCATENATE(N6,"p")</f>
        <v>2017-10p</v>
      </c>
      <c r="P6" s="153"/>
      <c r="Q6" s="153"/>
      <c r="R6" s="169" t="str">
        <f>+IF(Master!B3-10&gt;=0,CONCATENATE(Master!B4-1,"-",Master!B3),CONCATENATE(Master!B4-1,"-0",Master!B3))</f>
        <v>2016-10</v>
      </c>
      <c r="S6" s="153"/>
      <c r="T6" s="153"/>
    </row>
    <row r="7" spans="1:20">
      <c r="A7" s="170"/>
      <c r="B7" s="453" t="s">
        <v>709</v>
      </c>
      <c r="C7" s="454"/>
      <c r="D7" s="454"/>
      <c r="E7" s="454"/>
      <c r="F7" s="454"/>
      <c r="G7" s="462" t="s">
        <v>707</v>
      </c>
      <c r="H7" s="463"/>
      <c r="I7" s="463"/>
      <c r="J7" s="463"/>
      <c r="K7" s="463"/>
      <c r="L7" s="463"/>
      <c r="M7" s="464"/>
      <c r="N7" s="465" t="str">
        <f>+Master!G240</f>
        <v>Decembar</v>
      </c>
      <c r="O7" s="463"/>
      <c r="P7" s="463"/>
      <c r="Q7" s="463"/>
      <c r="R7" s="463"/>
      <c r="S7" s="463"/>
      <c r="T7" s="466"/>
    </row>
    <row r="8" spans="1:20">
      <c r="A8" s="170"/>
      <c r="B8" s="455"/>
      <c r="C8" s="456"/>
      <c r="D8" s="456"/>
      <c r="E8" s="456"/>
      <c r="F8" s="457"/>
      <c r="G8" s="171" t="str">
        <f>+Master!G21</f>
        <v>Ostvarenje</v>
      </c>
      <c r="H8" s="171" t="str">
        <f>+Master!G20</f>
        <v>Plan</v>
      </c>
      <c r="I8" s="451" t="str">
        <f>+Master!G258</f>
        <v>Odstupanje</v>
      </c>
      <c r="J8" s="451"/>
      <c r="K8" s="171" t="str">
        <f>+CONCATENATE(Master!G243," ",Master!B4-1)</f>
        <v>Jan - Okt 2016</v>
      </c>
      <c r="L8" s="451" t="str">
        <f>+I8</f>
        <v>Odstupanje</v>
      </c>
      <c r="M8" s="461"/>
      <c r="N8" s="172" t="str">
        <f>+G8</f>
        <v>Ostvarenje</v>
      </c>
      <c r="O8" s="171" t="str">
        <f>+H8</f>
        <v>Plan</v>
      </c>
      <c r="P8" s="451" t="str">
        <f>+I8</f>
        <v>Odstupanje</v>
      </c>
      <c r="Q8" s="451"/>
      <c r="R8" s="171" t="str">
        <f>+CONCATENATE(Master!G242," ",Master!B4-1)</f>
        <v>Oktobar 2016</v>
      </c>
      <c r="S8" s="451" t="str">
        <f>+P8</f>
        <v>Odstupanje</v>
      </c>
      <c r="T8" s="452"/>
    </row>
    <row r="9" spans="1:20" ht="15.75" thickBot="1">
      <c r="A9" s="170"/>
      <c r="B9" s="458"/>
      <c r="C9" s="459"/>
      <c r="D9" s="459"/>
      <c r="E9" s="459"/>
      <c r="F9" s="460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21" t="str">
        <f>+VLOOKUP($A10,Master!$D$25:$G$223,4,FALSE)</f>
        <v>Prihodi budžeta</v>
      </c>
      <c r="C10" s="422"/>
      <c r="D10" s="422"/>
      <c r="E10" s="422"/>
      <c r="F10" s="422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23" t="str">
        <f>+VLOOKUP($A11,Master!$D$25:$G$223,4,FALSE)</f>
        <v>Porezi</v>
      </c>
      <c r="C11" s="424"/>
      <c r="D11" s="424"/>
      <c r="E11" s="424"/>
      <c r="F11" s="424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25" t="str">
        <f>+VLOOKUP($A12,Master!$D$25:$G$223,4,FALSE)</f>
        <v>Porez na dohodak fizičkih lica</v>
      </c>
      <c r="C12" s="426"/>
      <c r="D12" s="426"/>
      <c r="E12" s="426"/>
      <c r="F12" s="426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25" t="str">
        <f>+VLOOKUP($A13,Master!$D$25:$G$223,4,FALSE)</f>
        <v>Porez na dobit pravnih lica</v>
      </c>
      <c r="C13" s="426"/>
      <c r="D13" s="426"/>
      <c r="E13" s="426"/>
      <c r="F13" s="426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25" t="str">
        <f>+VLOOKUP($A14,Master!$D$25:$G$223,4,FALSE)</f>
        <v>Porez na promet nepokretnosti</v>
      </c>
      <c r="C14" s="426"/>
      <c r="D14" s="426"/>
      <c r="E14" s="426"/>
      <c r="F14" s="426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25" t="str">
        <f>+VLOOKUP($A15,Master!$D$25:$G$223,4,FALSE)</f>
        <v>Porez na dodatu vrijednost</v>
      </c>
      <c r="C15" s="426"/>
      <c r="D15" s="426"/>
      <c r="E15" s="426"/>
      <c r="F15" s="426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25" t="str">
        <f>+VLOOKUP($A16,Master!$D$25:$G$223,4,FALSE)</f>
        <v>Akcize</v>
      </c>
      <c r="C16" s="426"/>
      <c r="D16" s="426"/>
      <c r="E16" s="426"/>
      <c r="F16" s="426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25" t="str">
        <f>+VLOOKUP($A17,Master!$D$25:$G$223,4,FALSE)</f>
        <v>Porez na međunarodnu trgovinu i transakcije</v>
      </c>
      <c r="C17" s="426"/>
      <c r="D17" s="426"/>
      <c r="E17" s="426"/>
      <c r="F17" s="426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25" t="e">
        <f>+VLOOKUP($A18,Master!$D$25:$G$223,4,FALSE)</f>
        <v>#N/A</v>
      </c>
      <c r="C18" s="426"/>
      <c r="D18" s="426"/>
      <c r="E18" s="426"/>
      <c r="F18" s="426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25" t="str">
        <f>+VLOOKUP($A19,Master!$D$25:$G$223,4,FALSE)</f>
        <v>Ostali državni porezi</v>
      </c>
      <c r="C19" s="426"/>
      <c r="D19" s="426"/>
      <c r="E19" s="426"/>
      <c r="F19" s="426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29" t="str">
        <f>+VLOOKUP($A20,Master!$D$25:$G$223,4,FALSE)</f>
        <v>Doprinosi</v>
      </c>
      <c r="C20" s="430"/>
      <c r="D20" s="430"/>
      <c r="E20" s="430"/>
      <c r="F20" s="430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25" t="str">
        <f>+VLOOKUP($A21,Master!$D$25:$G$223,4,FALSE)</f>
        <v>Doprinosi za penzijsko i invalidsko osiguranje</v>
      </c>
      <c r="C21" s="426"/>
      <c r="D21" s="426"/>
      <c r="E21" s="426"/>
      <c r="F21" s="426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25" t="str">
        <f>+VLOOKUP($A22,Master!$D$25:$G$223,4,FALSE)</f>
        <v>Doprinosi za zdravstveno osiguranje</v>
      </c>
      <c r="C22" s="426"/>
      <c r="D22" s="426"/>
      <c r="E22" s="426"/>
      <c r="F22" s="426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25" t="str">
        <f>+VLOOKUP($A23,Master!$D$25:$G$223,4,FALSE)</f>
        <v>Doprinosi za osiguranje od nezaposlenosti</v>
      </c>
      <c r="C23" s="426"/>
      <c r="D23" s="426"/>
      <c r="E23" s="426"/>
      <c r="F23" s="426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25" t="str">
        <f>+VLOOKUP($A24,Master!$D$25:$G$223,4,FALSE)</f>
        <v>Ostali doprinosi</v>
      </c>
      <c r="C24" s="426"/>
      <c r="D24" s="426"/>
      <c r="E24" s="426"/>
      <c r="F24" s="426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27" t="str">
        <f>+VLOOKUP($A25,Master!$D$25:$G$223,4,FALSE)</f>
        <v>Takse</v>
      </c>
      <c r="C25" s="428"/>
      <c r="D25" s="428"/>
      <c r="E25" s="428"/>
      <c r="F25" s="428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27" t="str">
        <f>+VLOOKUP($A26,Master!$D$25:$G$223,4,FALSE)</f>
        <v>Naknade</v>
      </c>
      <c r="C26" s="428"/>
      <c r="D26" s="428"/>
      <c r="E26" s="428"/>
      <c r="F26" s="428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27" t="str">
        <f>+VLOOKUP($A27,Master!$D$25:$G$223,4,FALSE)</f>
        <v>Ostali prihodi</v>
      </c>
      <c r="C27" s="428"/>
      <c r="D27" s="428"/>
      <c r="E27" s="428"/>
      <c r="F27" s="428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27" t="str">
        <f>+VLOOKUP($A28,Master!$D$25:$G$223,4,FALSE)</f>
        <v>Primici od otplate kredita i sredstva prenesena iz prethodne godine</v>
      </c>
      <c r="C28" s="428"/>
      <c r="D28" s="428"/>
      <c r="E28" s="428"/>
      <c r="F28" s="428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31" t="str">
        <f>+VLOOKUP($A29,Master!$D$25:$G$223,4,FALSE)</f>
        <v>Donacije i transferi</v>
      </c>
      <c r="C29" s="432"/>
      <c r="D29" s="432"/>
      <c r="E29" s="432"/>
      <c r="F29" s="432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33" t="str">
        <f>+VLOOKUP($A30,Master!$D$25:$G$223,4,FALSE)</f>
        <v>Budžetki izdaci</v>
      </c>
      <c r="C30" s="434"/>
      <c r="D30" s="434"/>
      <c r="E30" s="434"/>
      <c r="F30" s="434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35" t="str">
        <f>+VLOOKUP($A31,Master!$D$25:$G$223,4,FALSE)</f>
        <v>Tekući izdaci</v>
      </c>
      <c r="C31" s="436"/>
      <c r="D31" s="436"/>
      <c r="E31" s="436"/>
      <c r="F31" s="436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37" t="str">
        <f>+VLOOKUP($A32,Master!$D$25:$G$223,4,FALSE)</f>
        <v>Tekući budžetski izdaci</v>
      </c>
      <c r="C32" s="438"/>
      <c r="D32" s="438"/>
      <c r="E32" s="438"/>
      <c r="F32" s="438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25" t="str">
        <f>+VLOOKUP($A33,Master!$D$25:$G$223,4,FALSE)</f>
        <v>Bruto zarade i doprinosi na teret poslodavca</v>
      </c>
      <c r="C33" s="426"/>
      <c r="D33" s="426"/>
      <c r="E33" s="426"/>
      <c r="F33" s="426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25" t="str">
        <f>+VLOOKUP($A34,Master!$D$25:$G$223,4,FALSE)</f>
        <v>Ostala lična primanja</v>
      </c>
      <c r="C34" s="426"/>
      <c r="D34" s="426"/>
      <c r="E34" s="426"/>
      <c r="F34" s="426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25" t="str">
        <f>+VLOOKUP($A35,Master!$D$25:$G$223,4,FALSE)</f>
        <v>Rashodi za materijal</v>
      </c>
      <c r="C35" s="426"/>
      <c r="D35" s="426"/>
      <c r="E35" s="426"/>
      <c r="F35" s="426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25" t="str">
        <f>+VLOOKUP($A36,Master!$D$25:$G$223,4,FALSE)</f>
        <v>Rashodi za usluge</v>
      </c>
      <c r="C36" s="426"/>
      <c r="D36" s="426"/>
      <c r="E36" s="426"/>
      <c r="F36" s="426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25" t="str">
        <f>+VLOOKUP($A37,Master!$D$25:$G$223,4,FALSE)</f>
        <v>Rashodi za tekuće održavanje</v>
      </c>
      <c r="C37" s="426"/>
      <c r="D37" s="426"/>
      <c r="E37" s="426"/>
      <c r="F37" s="426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25" t="str">
        <f>+VLOOKUP($A38,Master!$D$25:$G$223,4,FALSE)</f>
        <v>Kamate</v>
      </c>
      <c r="C38" s="426"/>
      <c r="D38" s="426"/>
      <c r="E38" s="426"/>
      <c r="F38" s="426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25" t="str">
        <f>+VLOOKUP($A39,Master!$D$25:$G$223,4,FALSE)</f>
        <v>Renta</v>
      </c>
      <c r="C39" s="426"/>
      <c r="D39" s="426"/>
      <c r="E39" s="426"/>
      <c r="F39" s="426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25" t="str">
        <f>+VLOOKUP($A40,Master!$D$25:$G$223,4,FALSE)</f>
        <v>Subvencije</v>
      </c>
      <c r="C40" s="426"/>
      <c r="D40" s="426"/>
      <c r="E40" s="426"/>
      <c r="F40" s="426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25" t="str">
        <f>+VLOOKUP($A41,Master!$D$25:$G$223,4,FALSE)</f>
        <v>Ostali izdaci</v>
      </c>
      <c r="C41" s="426"/>
      <c r="D41" s="426"/>
      <c r="E41" s="426"/>
      <c r="F41" s="426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25" t="str">
        <f>+VLOOKUP($A42,Master!$D$25:$G$223,4,FALSE)</f>
        <v>Kapitalni izdaci u tekućem budžetu</v>
      </c>
      <c r="C42" s="426"/>
      <c r="D42" s="426"/>
      <c r="E42" s="426"/>
      <c r="F42" s="426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41" t="str">
        <f>+VLOOKUP($A43,Master!$D$25:$G$223,4,FALSE)</f>
        <v>Transferi za socijalnu zaštitu</v>
      </c>
      <c r="C43" s="442"/>
      <c r="D43" s="442"/>
      <c r="E43" s="442"/>
      <c r="F43" s="442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25" t="str">
        <f>+VLOOKUP($A44,Master!$D$25:$G$223,4,FALSE)</f>
        <v>Prava iz oblasti socijalne zaštite</v>
      </c>
      <c r="C44" s="426"/>
      <c r="D44" s="426"/>
      <c r="E44" s="426"/>
      <c r="F44" s="426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25" t="str">
        <f>+VLOOKUP($A45,Master!$D$25:$G$223,4,FALSE)</f>
        <v>Sredstva za tehnološke viškove</v>
      </c>
      <c r="C45" s="426"/>
      <c r="D45" s="426"/>
      <c r="E45" s="426"/>
      <c r="F45" s="426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25" t="str">
        <f>+VLOOKUP($A46,Master!$D$25:$G$223,4,FALSE)</f>
        <v>Prava iz oblasti penzijskog i invalidskog osiguranja</v>
      </c>
      <c r="C46" s="426"/>
      <c r="D46" s="426"/>
      <c r="E46" s="426"/>
      <c r="F46" s="426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25" t="str">
        <f>+VLOOKUP($A47,Master!$D$25:$G$223,4,FALSE)</f>
        <v>Ostala prava iz oblasti zdravstvene zaštite</v>
      </c>
      <c r="C47" s="426"/>
      <c r="D47" s="426"/>
      <c r="E47" s="426"/>
      <c r="F47" s="426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25" t="str">
        <f>+VLOOKUP($A48,Master!$D$25:$G$223,4,FALSE)</f>
        <v>Ostala prava iz zdravstvenog osiguranja</v>
      </c>
      <c r="C48" s="426"/>
      <c r="D48" s="426"/>
      <c r="E48" s="426"/>
      <c r="F48" s="426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9" t="str">
        <f>+VLOOKUP($A49,Master!$D$25:$G$223,4,FALSE)</f>
        <v xml:space="preserve">Transferi institucijama, pojedincima, nevladinom i javnom sektoru </v>
      </c>
      <c r="C49" s="440"/>
      <c r="D49" s="440"/>
      <c r="E49" s="440"/>
      <c r="F49" s="440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9" t="str">
        <f>+VLOOKUP($A50,Master!$D$25:$G$223,4,FALSE)</f>
        <v>Kapitalni budžet</v>
      </c>
      <c r="C50" s="440"/>
      <c r="D50" s="440"/>
      <c r="E50" s="440"/>
      <c r="F50" s="440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43" t="str">
        <f>+VLOOKUP($A51,Master!$D$25:$G$223,4,FALSE)</f>
        <v>Pozajmice i krediti</v>
      </c>
      <c r="C51" s="444"/>
      <c r="D51" s="444"/>
      <c r="E51" s="444"/>
      <c r="F51" s="444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43" t="str">
        <f>+VLOOKUP($A52,Master!$D$25:$G$223,4,FALSE)</f>
        <v>Rezerve</v>
      </c>
      <c r="C52" s="444"/>
      <c r="D52" s="444"/>
      <c r="E52" s="444"/>
      <c r="F52" s="444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45" t="str">
        <f>+VLOOKUP($A53,Master!$D$25:$G$223,4,FALSE)</f>
        <v>Otplata garancija</v>
      </c>
      <c r="C53" s="446"/>
      <c r="D53" s="446"/>
      <c r="E53" s="446"/>
      <c r="F53" s="446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45" t="str">
        <f>+VLOOKUP($A54,Master!$D$25:$G$223,4,FALSE)</f>
        <v>Otplata obaveza iz prethodnih godina</v>
      </c>
      <c r="C54" s="446"/>
      <c r="D54" s="446"/>
      <c r="E54" s="446"/>
      <c r="F54" s="446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45" t="str">
        <f>+VLOOKUP($A55,Master!$D$25:$G$225,4,FALSE)</f>
        <v>Neto povećanje obaveza</v>
      </c>
      <c r="C55" s="446"/>
      <c r="D55" s="446"/>
      <c r="E55" s="446"/>
      <c r="F55" s="446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47" t="str">
        <f>+VLOOKUP($A56,Master!$D$25:$G$223,4,FALSE)</f>
        <v>Suficit / deficit</v>
      </c>
      <c r="C56" s="448"/>
      <c r="D56" s="448"/>
      <c r="E56" s="448"/>
      <c r="F56" s="448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49" t="str">
        <f>+VLOOKUP($A57,Master!$D$25:$G$223,4,FALSE)</f>
        <v>Primarni bilans</v>
      </c>
      <c r="C57" s="450"/>
      <c r="D57" s="450"/>
      <c r="E57" s="450"/>
      <c r="F57" s="450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41" t="str">
        <f>+VLOOKUP($A58,Master!$D$25:$G$223,4,FALSE)</f>
        <v>Otplata dugova</v>
      </c>
      <c r="C58" s="442"/>
      <c r="D58" s="442"/>
      <c r="E58" s="442"/>
      <c r="F58" s="442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67" t="str">
        <f>+VLOOKUP($A59,Master!$D$25:$G$223,4,FALSE)</f>
        <v>Otplata hartija od vrijednosti i kredita rezidentima</v>
      </c>
      <c r="C59" s="468"/>
      <c r="D59" s="468"/>
      <c r="E59" s="468"/>
      <c r="F59" s="468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43" t="str">
        <f>+VLOOKUP($A60,Master!$D$25:$G$223,4,FALSE)</f>
        <v>Otplata hartija od vrijednosti i kredita nerezidentima</v>
      </c>
      <c r="C60" s="444"/>
      <c r="D60" s="444"/>
      <c r="E60" s="444"/>
      <c r="F60" s="444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69" t="str">
        <f>+VLOOKUP($A62,Master!$D$25:$G$223,4,FALSE)</f>
        <v>Nedostajuća sredstva</v>
      </c>
      <c r="C62" s="470"/>
      <c r="D62" s="470"/>
      <c r="E62" s="470"/>
      <c r="F62" s="470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33" t="str">
        <f>+VLOOKUP($A63,Master!$D$25:$G$223,4,FALSE)</f>
        <v>Finansiranje</v>
      </c>
      <c r="C63" s="434"/>
      <c r="D63" s="434"/>
      <c r="E63" s="434"/>
      <c r="F63" s="434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67" t="str">
        <f>+VLOOKUP($A64,Master!$D$25:$G$223,4,FALSE)</f>
        <v>Pozajmice i krediti od domaćih izvora</v>
      </c>
      <c r="C64" s="468"/>
      <c r="D64" s="468"/>
      <c r="E64" s="468"/>
      <c r="F64" s="468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43" t="str">
        <f>+VLOOKUP($A65,Master!$D$25:$G$223,4,FALSE)</f>
        <v>Pozajmice i krediti od inostranih izvora</v>
      </c>
      <c r="C65" s="444"/>
      <c r="D65" s="444"/>
      <c r="E65" s="444"/>
      <c r="F65" s="444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43" t="str">
        <f>+VLOOKUP($A66,Master!$D$25:$G$223,4,FALSE)</f>
        <v>Primici od prodaje imovine</v>
      </c>
      <c r="C66" s="444"/>
      <c r="D66" s="444"/>
      <c r="E66" s="444"/>
      <c r="F66" s="444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5"/>
  <sheetViews>
    <sheetView zoomScaleNormal="100" workbookViewId="0">
      <pane xSplit="5" ySplit="7" topLeftCell="EM45" activePane="bottomRight" state="frozen"/>
      <selection pane="topRight" activeCell="F1" sqref="F1"/>
      <selection pane="bottomLeft" activeCell="A8" sqref="A8"/>
      <selection pane="bottomRight" activeCell="EQ51" sqref="EQ51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hidden="1" customWidth="1"/>
    <col min="132" max="132" width="14" style="338" hidden="1" customWidth="1"/>
    <col min="133" max="134" width="12.7109375" style="338" hidden="1" customWidth="1"/>
    <col min="135" max="135" width="15.28515625" style="338" hidden="1" customWidth="1"/>
    <col min="136" max="136" width="11.5703125" style="338" hidden="1" customWidth="1"/>
    <col min="137" max="137" width="14" style="338" hidden="1" customWidth="1"/>
    <col min="138" max="138" width="14" style="41" customWidth="1"/>
    <col min="139" max="149" width="13.7109375" style="41" customWidth="1"/>
    <col min="150" max="150" width="13.85546875" style="41" bestFit="1" customWidth="1"/>
    <col min="151" max="151" width="10" style="41" bestFit="1" customWidth="1"/>
    <col min="152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+CX10+CX18+CX23+CX28+CX35+CX43+CX46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24" t="s">
        <v>570</v>
      </c>
      <c r="F6" s="522">
        <v>2006</v>
      </c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3"/>
      <c r="R6" s="522">
        <v>2007</v>
      </c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3"/>
      <c r="AD6" s="522">
        <v>2008</v>
      </c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3"/>
      <c r="AP6" s="522">
        <v>2009</v>
      </c>
      <c r="AQ6" s="521"/>
      <c r="AR6" s="521"/>
      <c r="AS6" s="521"/>
      <c r="AT6" s="521"/>
      <c r="AU6" s="521"/>
      <c r="AV6" s="521"/>
      <c r="AW6" s="521"/>
      <c r="AX6" s="521"/>
      <c r="AY6" s="521"/>
      <c r="AZ6" s="521"/>
      <c r="BA6" s="523"/>
      <c r="BB6" s="522">
        <v>2010</v>
      </c>
      <c r="BC6" s="521"/>
      <c r="BD6" s="521"/>
      <c r="BE6" s="521"/>
      <c r="BF6" s="521"/>
      <c r="BG6" s="521"/>
      <c r="BH6" s="521"/>
      <c r="BI6" s="521"/>
      <c r="BJ6" s="521"/>
      <c r="BK6" s="521"/>
      <c r="BL6" s="521"/>
      <c r="BM6" s="523"/>
      <c r="BN6" s="522">
        <v>2011</v>
      </c>
      <c r="BO6" s="521"/>
      <c r="BP6" s="521"/>
      <c r="BQ6" s="521"/>
      <c r="BR6" s="521"/>
      <c r="BS6" s="521"/>
      <c r="BT6" s="521"/>
      <c r="BU6" s="521"/>
      <c r="BV6" s="521"/>
      <c r="BW6" s="521"/>
      <c r="BX6" s="521"/>
      <c r="BY6" s="523"/>
      <c r="BZ6" s="521">
        <v>2012</v>
      </c>
      <c r="CA6" s="521"/>
      <c r="CB6" s="521"/>
      <c r="CC6" s="521"/>
      <c r="CD6" s="521"/>
      <c r="CE6" s="521"/>
      <c r="CF6" s="521"/>
      <c r="CG6" s="521"/>
      <c r="CH6" s="521"/>
      <c r="CI6" s="521"/>
      <c r="CJ6" s="521"/>
      <c r="CK6" s="521"/>
      <c r="CL6" s="522">
        <v>2013</v>
      </c>
      <c r="CM6" s="521"/>
      <c r="CN6" s="521"/>
      <c r="CO6" s="521"/>
      <c r="CP6" s="521"/>
      <c r="CQ6" s="521"/>
      <c r="CR6" s="521"/>
      <c r="CS6" s="521"/>
      <c r="CT6" s="521"/>
      <c r="CU6" s="521"/>
      <c r="CV6" s="521"/>
      <c r="CW6" s="523"/>
      <c r="CX6" s="522">
        <v>2014</v>
      </c>
      <c r="CY6" s="521"/>
      <c r="CZ6" s="521"/>
      <c r="DA6" s="521"/>
      <c r="DB6" s="521"/>
      <c r="DC6" s="521"/>
      <c r="DD6" s="521"/>
      <c r="DE6" s="521"/>
      <c r="DF6" s="521"/>
      <c r="DG6" s="521"/>
      <c r="DH6" s="521"/>
      <c r="DI6" s="523"/>
      <c r="DJ6" s="522">
        <v>2015</v>
      </c>
      <c r="DK6" s="521"/>
      <c r="DL6" s="521"/>
      <c r="DM6" s="521"/>
      <c r="DN6" s="521"/>
      <c r="DO6" s="521"/>
      <c r="DP6" s="521"/>
      <c r="DQ6" s="521"/>
      <c r="DR6" s="521"/>
      <c r="DS6" s="521"/>
      <c r="DT6" s="521"/>
      <c r="DU6" s="523"/>
    </row>
    <row r="7" spans="1:321">
      <c r="E7" s="524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f t="shared" ref="EH8:EP8" si="2">EH9+EH40+EH49</f>
        <v>74035478.049999982</v>
      </c>
      <c r="EI8" s="377">
        <f t="shared" si="2"/>
        <v>111932402.35000001</v>
      </c>
      <c r="EJ8" s="377">
        <f t="shared" si="2"/>
        <v>194708341.28999999</v>
      </c>
      <c r="EK8" s="377">
        <f t="shared" si="2"/>
        <v>154580255.34999999</v>
      </c>
      <c r="EL8" s="377">
        <f t="shared" si="2"/>
        <v>126306162.57000001</v>
      </c>
      <c r="EM8" s="377">
        <f t="shared" si="2"/>
        <v>164591600.16999999</v>
      </c>
      <c r="EN8" s="377">
        <f t="shared" si="2"/>
        <v>172121673.52000001</v>
      </c>
      <c r="EO8" s="377">
        <f t="shared" si="2"/>
        <v>225738149.39000002</v>
      </c>
      <c r="EP8" s="377">
        <f t="shared" si="2"/>
        <v>181876987.98000002</v>
      </c>
      <c r="EQ8" s="419">
        <v>159511265.75999999</v>
      </c>
      <c r="ER8" s="377"/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f t="shared" ref="EH9:EP9" si="3">EH10+EH18+EH23+EH28+EH35+EH43+EH46</f>
        <v>73679375.479999989</v>
      </c>
      <c r="EI9" s="377">
        <f t="shared" si="3"/>
        <v>88789581.970000014</v>
      </c>
      <c r="EJ9" s="377">
        <f t="shared" si="3"/>
        <v>135366631.31999999</v>
      </c>
      <c r="EK9" s="377">
        <f t="shared" si="3"/>
        <v>124911661.67</v>
      </c>
      <c r="EL9" s="377">
        <f t="shared" si="3"/>
        <v>125322663.44000001</v>
      </c>
      <c r="EM9" s="377">
        <f t="shared" si="3"/>
        <v>134014727.37999998</v>
      </c>
      <c r="EN9" s="377">
        <f t="shared" si="3"/>
        <v>145928872.41</v>
      </c>
      <c r="EO9" s="377">
        <f t="shared" si="3"/>
        <v>149410835.64000002</v>
      </c>
      <c r="EP9" s="377">
        <f t="shared" si="3"/>
        <v>138689128.48000002</v>
      </c>
      <c r="EQ9" s="419">
        <v>135552744.59</v>
      </c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f>SUM(EH11:EH17)</f>
        <v>53512170.450000003</v>
      </c>
      <c r="EI10" s="379">
        <f>SUM(EI11:EI17)</f>
        <v>50615120.200000003</v>
      </c>
      <c r="EJ10" s="379">
        <v>90524246.909999996</v>
      </c>
      <c r="EK10" s="379">
        <v>81677988.170000002</v>
      </c>
      <c r="EL10" s="379">
        <v>77800336.480000004</v>
      </c>
      <c r="EM10" s="379">
        <v>85282444.409999996</v>
      </c>
      <c r="EN10" s="379">
        <v>89248400.650000006</v>
      </c>
      <c r="EO10" s="379">
        <v>99153787.180000007</v>
      </c>
      <c r="EP10" s="379">
        <v>92913520.620000005</v>
      </c>
      <c r="EQ10" s="419">
        <v>86378572.319999993</v>
      </c>
      <c r="ER10" s="379"/>
      <c r="ES10" s="379"/>
      <c r="ET10" s="379"/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>
        <v>7751521.5300000003</v>
      </c>
      <c r="EJ11" s="377">
        <v>9093379.6300000008</v>
      </c>
      <c r="EK11" s="377">
        <v>8729072.4399999995</v>
      </c>
      <c r="EL11" s="377">
        <v>9825835.5299999993</v>
      </c>
      <c r="EM11" s="377">
        <v>9719543.6799999997</v>
      </c>
      <c r="EN11" s="377">
        <v>10577855.74</v>
      </c>
      <c r="EO11" s="377">
        <v>10476522.35</v>
      </c>
      <c r="EP11" s="377">
        <v>9609655.3800000008</v>
      </c>
      <c r="EQ11" s="420">
        <v>10226839.18</v>
      </c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>
        <v>1242026.04</v>
      </c>
      <c r="EJ12" s="377">
        <v>17612665.690000001</v>
      </c>
      <c r="EK12" s="377">
        <v>14506801.98</v>
      </c>
      <c r="EL12" s="377">
        <v>2683183.94</v>
      </c>
      <c r="EM12" s="377">
        <v>2493382.48</v>
      </c>
      <c r="EN12" s="377">
        <v>2422592.44</v>
      </c>
      <c r="EO12" s="377">
        <v>2511333.39</v>
      </c>
      <c r="EP12" s="377">
        <v>1103662</v>
      </c>
      <c r="EQ12" s="420">
        <v>1688078.63</v>
      </c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>
        <v>107978.26</v>
      </c>
      <c r="EJ13" s="377">
        <v>88556.13</v>
      </c>
      <c r="EK13" s="377">
        <v>93919.51</v>
      </c>
      <c r="EL13" s="377">
        <v>178761.83</v>
      </c>
      <c r="EM13" s="377">
        <v>96074.04</v>
      </c>
      <c r="EN13" s="377">
        <v>140635.43</v>
      </c>
      <c r="EO13" s="377">
        <v>152546.72</v>
      </c>
      <c r="EP13" s="377">
        <v>115920.43</v>
      </c>
      <c r="EQ13" s="420">
        <v>195735.62</v>
      </c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>
        <v>26961493.609999999</v>
      </c>
      <c r="EJ14" s="377">
        <v>45891894.880000003</v>
      </c>
      <c r="EK14" s="377">
        <v>39843066.039999999</v>
      </c>
      <c r="EL14" s="377">
        <v>44329065.979999997</v>
      </c>
      <c r="EM14" s="377">
        <v>51058078.640000001</v>
      </c>
      <c r="EN14" s="377">
        <v>51792411.350000001</v>
      </c>
      <c r="EO14" s="377">
        <v>56845360.840000004</v>
      </c>
      <c r="EP14" s="377">
        <v>53436415.75</v>
      </c>
      <c r="EQ14" s="420">
        <v>50058448.369999997</v>
      </c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>
        <v>12356371.449999999</v>
      </c>
      <c r="EJ15" s="377">
        <v>14808666.49</v>
      </c>
      <c r="EK15" s="377">
        <v>15647198.060000001</v>
      </c>
      <c r="EL15" s="377">
        <v>17742897.41</v>
      </c>
      <c r="EM15" s="377">
        <v>18687302.640000001</v>
      </c>
      <c r="EN15" s="377">
        <v>20939541.420000002</v>
      </c>
      <c r="EO15" s="377">
        <v>25506175.510000002</v>
      </c>
      <c r="EP15" s="377">
        <v>25706299.34</v>
      </c>
      <c r="EQ15" s="420">
        <v>21225508.199999999</v>
      </c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>
        <v>1596950.17</v>
      </c>
      <c r="EJ16" s="377">
        <v>2226840.15</v>
      </c>
      <c r="EK16" s="377">
        <v>2007545.03</v>
      </c>
      <c r="EL16" s="377">
        <v>2283048.27</v>
      </c>
      <c r="EM16" s="377">
        <v>2361499.6</v>
      </c>
      <c r="EN16" s="377">
        <v>2521752.11</v>
      </c>
      <c r="EO16" s="377">
        <v>2861682.41</v>
      </c>
      <c r="EP16" s="377">
        <v>2150781.52</v>
      </c>
      <c r="EQ16" s="420">
        <v>2167495.09</v>
      </c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>
        <v>598779.14</v>
      </c>
      <c r="EJ17" s="377">
        <v>802243.94</v>
      </c>
      <c r="EK17" s="377">
        <v>850385.11</v>
      </c>
      <c r="EL17" s="377">
        <v>757543.52</v>
      </c>
      <c r="EM17" s="377">
        <v>866563.33</v>
      </c>
      <c r="EN17" s="377">
        <v>853612.16</v>
      </c>
      <c r="EO17" s="377">
        <v>800165.96</v>
      </c>
      <c r="EP17" s="377">
        <v>790786.2</v>
      </c>
      <c r="EQ17" s="420">
        <v>816467.23</v>
      </c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f>SUM(EH19:EH22)</f>
        <v>15942566.910000002</v>
      </c>
      <c r="EI18" s="379">
        <f>SUM(EI19:EI22)</f>
        <v>32105522.039999999</v>
      </c>
      <c r="EJ18" s="379">
        <v>37652066.75</v>
      </c>
      <c r="EK18" s="379">
        <v>35977730.460000001</v>
      </c>
      <c r="EL18" s="379">
        <v>40567246.729999997</v>
      </c>
      <c r="EM18" s="379">
        <v>40389805.469999999</v>
      </c>
      <c r="EN18" s="379">
        <v>44393326.049999997</v>
      </c>
      <c r="EO18" s="379">
        <v>43764113.43</v>
      </c>
      <c r="EP18" s="379">
        <v>39922755.840000004</v>
      </c>
      <c r="EQ18" s="419">
        <v>42882136.189999998</v>
      </c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>
        <v>19294210.57</v>
      </c>
      <c r="EJ19" s="377">
        <v>22627334.059999999</v>
      </c>
      <c r="EK19" s="377">
        <v>21639290.52</v>
      </c>
      <c r="EL19" s="377">
        <v>24386054.73</v>
      </c>
      <c r="EM19" s="377">
        <v>24310877.91</v>
      </c>
      <c r="EN19" s="377">
        <v>27022741.59</v>
      </c>
      <c r="EO19" s="377">
        <v>26577706.039999999</v>
      </c>
      <c r="EP19" s="377">
        <v>24050825.579999998</v>
      </c>
      <c r="EQ19" s="420">
        <v>25998719</v>
      </c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>
        <v>11136277.539999999</v>
      </c>
      <c r="EJ20" s="377">
        <v>13033326.75</v>
      </c>
      <c r="EK20" s="377">
        <v>12438084.859999999</v>
      </c>
      <c r="EL20" s="377">
        <v>14031927.32</v>
      </c>
      <c r="EM20" s="377">
        <v>13948315.880000001</v>
      </c>
      <c r="EN20" s="377">
        <v>15063870.800000001</v>
      </c>
      <c r="EO20" s="377">
        <v>14906718.880000001</v>
      </c>
      <c r="EP20" s="377">
        <v>13781012.470000001</v>
      </c>
      <c r="EQ20" s="420">
        <v>14691858.58</v>
      </c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>
        <v>884778.14</v>
      </c>
      <c r="EJ21" s="377">
        <v>1037531.02</v>
      </c>
      <c r="EK21" s="377">
        <v>991786.18</v>
      </c>
      <c r="EL21" s="377">
        <v>1119552.6000000001</v>
      </c>
      <c r="EM21" s="377">
        <v>1110270.08</v>
      </c>
      <c r="EN21" s="377">
        <v>1208802.52</v>
      </c>
      <c r="EO21" s="377">
        <v>1182973.0900000001</v>
      </c>
      <c r="EP21" s="377">
        <v>1093203.53</v>
      </c>
      <c r="EQ21" s="420">
        <v>1140055.95</v>
      </c>
      <c r="ER21" s="377"/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>
        <v>790255.79</v>
      </c>
      <c r="EJ22" s="377">
        <v>953874.92</v>
      </c>
      <c r="EK22" s="377">
        <v>908568.9</v>
      </c>
      <c r="EL22" s="377">
        <v>1029712.08</v>
      </c>
      <c r="EM22" s="377">
        <v>1020341.6</v>
      </c>
      <c r="EN22" s="377">
        <v>1097911.1399999999</v>
      </c>
      <c r="EO22" s="377">
        <v>1096715.42</v>
      </c>
      <c r="EP22" s="377">
        <v>997714.26</v>
      </c>
      <c r="EQ22" s="420">
        <v>1051502.6599999999</v>
      </c>
      <c r="ER22" s="377"/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4">+SUM(CX24:CX27)</f>
        <v>987210.26</v>
      </c>
      <c r="CY23" s="143">
        <f t="shared" si="4"/>
        <v>2559133.91</v>
      </c>
      <c r="CZ23" s="143">
        <f t="shared" si="4"/>
        <v>1026658.4100000001</v>
      </c>
      <c r="DA23" s="143">
        <f t="shared" si="4"/>
        <v>1154845.05</v>
      </c>
      <c r="DB23" s="143">
        <f t="shared" si="4"/>
        <v>1020195.28</v>
      </c>
      <c r="DC23" s="143">
        <f t="shared" si="4"/>
        <v>1227617.2</v>
      </c>
      <c r="DD23" s="143">
        <f t="shared" si="4"/>
        <v>1201295.81</v>
      </c>
      <c r="DE23" s="143">
        <f t="shared" si="4"/>
        <v>1330351.8499999999</v>
      </c>
      <c r="DF23" s="143">
        <f t="shared" si="4"/>
        <v>1239112.8199999998</v>
      </c>
      <c r="DG23" s="143">
        <f t="shared" si="4"/>
        <v>1180240.26</v>
      </c>
      <c r="DH23" s="143">
        <f t="shared" si="4"/>
        <v>933354.76</v>
      </c>
      <c r="DI23" s="144">
        <f t="shared" si="4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579949.69999999995</v>
      </c>
      <c r="EI23" s="379">
        <v>799058.78</v>
      </c>
      <c r="EJ23" s="379">
        <v>1000001.89</v>
      </c>
      <c r="EK23" s="379">
        <v>900446.92</v>
      </c>
      <c r="EL23" s="379">
        <v>1009485.35</v>
      </c>
      <c r="EM23" s="379">
        <v>1339433.32</v>
      </c>
      <c r="EN23" s="379">
        <v>1451074.53</v>
      </c>
      <c r="EO23" s="379">
        <v>1575123.38</v>
      </c>
      <c r="EP23" s="379">
        <v>1300121.74</v>
      </c>
      <c r="EQ23" s="419">
        <v>1211636.73</v>
      </c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>
        <v>535491.67000000004</v>
      </c>
      <c r="EJ24" s="377">
        <v>712341.34</v>
      </c>
      <c r="EK24" s="377">
        <v>635024.81000000006</v>
      </c>
      <c r="EL24" s="377">
        <v>686793.45</v>
      </c>
      <c r="EM24" s="377">
        <v>852501.66</v>
      </c>
      <c r="EN24" s="377">
        <v>827522.72</v>
      </c>
      <c r="EO24" s="377">
        <v>831396.98</v>
      </c>
      <c r="EP24" s="377">
        <v>755364.68</v>
      </c>
      <c r="EQ24" s="420">
        <v>733095.23</v>
      </c>
      <c r="ER24" s="377"/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>
        <v>89824.72</v>
      </c>
      <c r="EJ25" s="377">
        <v>123908.06</v>
      </c>
      <c r="EK25" s="377">
        <v>113328.83</v>
      </c>
      <c r="EL25" s="377">
        <v>102269.66</v>
      </c>
      <c r="EM25" s="377">
        <v>124251.74</v>
      </c>
      <c r="EN25" s="377">
        <v>111124.49</v>
      </c>
      <c r="EO25" s="377">
        <v>77883.14</v>
      </c>
      <c r="EP25" s="377">
        <v>117081.53</v>
      </c>
      <c r="EQ25" s="420">
        <v>126411.14</v>
      </c>
      <c r="ER25" s="377"/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>
        <v>29045.1</v>
      </c>
      <c r="EJ26" s="377">
        <v>29271.49</v>
      </c>
      <c r="EK26" s="377">
        <v>28676.27</v>
      </c>
      <c r="EL26" s="377">
        <v>54945.86</v>
      </c>
      <c r="EM26" s="377">
        <v>136681.21</v>
      </c>
      <c r="EN26" s="377">
        <v>303933.09000000003</v>
      </c>
      <c r="EO26" s="377">
        <v>401179.76</v>
      </c>
      <c r="EP26" s="377">
        <v>204730.39</v>
      </c>
      <c r="EQ26" s="420">
        <v>92200</v>
      </c>
      <c r="ER26" s="377"/>
      <c r="ES26" s="377"/>
      <c r="ET26" s="377"/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>
        <v>117852.68</v>
      </c>
      <c r="EJ27" s="377">
        <v>93526.63</v>
      </c>
      <c r="EK27" s="377">
        <v>123417.01</v>
      </c>
      <c r="EL27" s="377">
        <v>135486.6</v>
      </c>
      <c r="EM27" s="377">
        <v>225998.71</v>
      </c>
      <c r="EN27" s="377">
        <v>208494.23</v>
      </c>
      <c r="EO27" s="377">
        <v>264663.5</v>
      </c>
      <c r="EP27" s="377">
        <v>222945.14</v>
      </c>
      <c r="EQ27" s="420">
        <v>259930.36</v>
      </c>
      <c r="ER27" s="377"/>
      <c r="ES27" s="377"/>
      <c r="ET27" s="377"/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5">+SUM(CX29:CX34)</f>
        <v>1287580.6800000002</v>
      </c>
      <c r="CY28" s="143">
        <f t="shared" si="5"/>
        <v>715085.05</v>
      </c>
      <c r="CZ28" s="143">
        <f t="shared" si="5"/>
        <v>890846.15</v>
      </c>
      <c r="DA28" s="143">
        <f t="shared" si="5"/>
        <v>876230.8</v>
      </c>
      <c r="DB28" s="143">
        <f t="shared" si="5"/>
        <v>1494813.69</v>
      </c>
      <c r="DC28" s="143">
        <f t="shared" si="5"/>
        <v>1663478.84</v>
      </c>
      <c r="DD28" s="143">
        <f t="shared" si="5"/>
        <v>1730168.3699999999</v>
      </c>
      <c r="DE28" s="143">
        <f t="shared" si="5"/>
        <v>1561341.1400000001</v>
      </c>
      <c r="DF28" s="143">
        <f t="shared" si="5"/>
        <v>1413088.9</v>
      </c>
      <c r="DG28" s="143">
        <f t="shared" si="5"/>
        <v>2751386.49</v>
      </c>
      <c r="DH28" s="143">
        <f t="shared" si="5"/>
        <v>1144837.4099999999</v>
      </c>
      <c r="DI28" s="144">
        <f t="shared" si="5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>
        <v>1287615.1399999999</v>
      </c>
      <c r="EJ28" s="379">
        <v>1508161.35</v>
      </c>
      <c r="EK28" s="379">
        <v>1901163.79</v>
      </c>
      <c r="EL28" s="379">
        <v>1513570.26</v>
      </c>
      <c r="EM28" s="379">
        <v>830213.16</v>
      </c>
      <c r="EN28" s="379">
        <v>1705945.14</v>
      </c>
      <c r="EO28" s="379">
        <v>1608311.46</v>
      </c>
      <c r="EP28" s="379">
        <v>1107710.8999999999</v>
      </c>
      <c r="EQ28" s="419">
        <v>1997706.83</v>
      </c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>
        <v>4825.2299999999996</v>
      </c>
      <c r="EJ29" s="377">
        <v>39152.15</v>
      </c>
      <c r="EK29" s="377">
        <v>81193.86</v>
      </c>
      <c r="EL29" s="377">
        <v>65558.350000000006</v>
      </c>
      <c r="EM29" s="377">
        <v>66880.78</v>
      </c>
      <c r="EN29" s="377">
        <v>65651.399999999994</v>
      </c>
      <c r="EO29" s="377">
        <v>67904.44</v>
      </c>
      <c r="EP29" s="377">
        <v>81157.73</v>
      </c>
      <c r="EQ29" s="420">
        <v>64320.84</v>
      </c>
      <c r="ER29" s="377"/>
      <c r="ES29" s="377"/>
      <c r="ET29" s="377"/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>
        <v>126900.05</v>
      </c>
      <c r="EJ30" s="377">
        <v>102017.26</v>
      </c>
      <c r="EK30" s="377">
        <v>133967.31</v>
      </c>
      <c r="EL30" s="377">
        <v>127991.58</v>
      </c>
      <c r="EM30" s="377">
        <v>272840.27</v>
      </c>
      <c r="EN30" s="377">
        <v>382081.72</v>
      </c>
      <c r="EO30" s="377">
        <v>275535.38</v>
      </c>
      <c r="EP30" s="377">
        <v>90798.52</v>
      </c>
      <c r="EQ30" s="420">
        <v>438426.96</v>
      </c>
      <c r="ER30" s="377"/>
      <c r="ES30" s="377"/>
      <c r="ET30" s="377"/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>
        <v>35010.43</v>
      </c>
      <c r="EJ31" s="377">
        <v>25986.28</v>
      </c>
      <c r="EK31" s="377">
        <v>43166.59</v>
      </c>
      <c r="EL31" s="377">
        <v>34131.769999999997</v>
      </c>
      <c r="EM31" s="377">
        <v>1161.1600000000001</v>
      </c>
      <c r="EN31" s="377">
        <v>1020.17</v>
      </c>
      <c r="EO31" s="377">
        <v>1186.8900000000001</v>
      </c>
      <c r="EP31" s="377">
        <v>22556.09</v>
      </c>
      <c r="EQ31" s="420">
        <v>50610.99</v>
      </c>
      <c r="ER31" s="377"/>
      <c r="ES31" s="377"/>
      <c r="ET31" s="377"/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>
        <v>712760.85</v>
      </c>
      <c r="EJ32" s="377">
        <v>756186.12</v>
      </c>
      <c r="EK32" s="377">
        <v>387365.9</v>
      </c>
      <c r="EL32" s="377">
        <v>629940.98</v>
      </c>
      <c r="EM32" s="377" t="s">
        <v>762</v>
      </c>
      <c r="EN32" s="377" t="s">
        <v>763</v>
      </c>
      <c r="EO32" s="377">
        <v>608693.02</v>
      </c>
      <c r="EP32" s="377" t="s">
        <v>764</v>
      </c>
      <c r="EQ32" s="420">
        <v>179273.43</v>
      </c>
      <c r="ER32" s="377"/>
      <c r="ES32" s="377"/>
      <c r="ET32" s="377"/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>
        <v>201311.4</v>
      </c>
      <c r="EJ33" s="377">
        <v>185140.71</v>
      </c>
      <c r="EK33" s="377">
        <v>333511.94</v>
      </c>
      <c r="EL33" s="377">
        <v>341282.27</v>
      </c>
      <c r="EM33" s="377">
        <v>370467.72</v>
      </c>
      <c r="EN33" s="377">
        <v>372911.95</v>
      </c>
      <c r="EO33" s="377">
        <v>327665.51</v>
      </c>
      <c r="EP33" s="377">
        <v>727207.68</v>
      </c>
      <c r="EQ33" s="420">
        <v>272202.49</v>
      </c>
      <c r="ER33" s="377"/>
      <c r="ES33" s="377"/>
      <c r="ET33" s="377"/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>
        <v>206807.18</v>
      </c>
      <c r="EJ34" s="377">
        <v>399678.83</v>
      </c>
      <c r="EK34" s="377">
        <v>921958.19</v>
      </c>
      <c r="EL34" s="377">
        <v>314665.31</v>
      </c>
      <c r="EM34" s="377">
        <v>281647.61</v>
      </c>
      <c r="EN34" s="377">
        <v>1049203.68</v>
      </c>
      <c r="EO34" s="377">
        <v>327326.21999999997</v>
      </c>
      <c r="EP34" s="377">
        <v>487552.94</v>
      </c>
      <c r="EQ34" s="420">
        <v>992872.12</v>
      </c>
      <c r="ER34" s="377"/>
      <c r="ES34" s="377"/>
      <c r="ET34" s="377"/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 t="shared" ref="CX35:DI35" si="6">+SUM(CX36:CX39)</f>
        <v>2212904.56</v>
      </c>
      <c r="CY35" s="143">
        <f t="shared" si="6"/>
        <v>1440899.72</v>
      </c>
      <c r="CZ35" s="143">
        <f t="shared" si="6"/>
        <v>1630424.69</v>
      </c>
      <c r="DA35" s="143">
        <f t="shared" si="6"/>
        <v>2252207.5300000003</v>
      </c>
      <c r="DB35" s="143">
        <f t="shared" si="6"/>
        <v>3037379.71</v>
      </c>
      <c r="DC35" s="143">
        <f t="shared" si="6"/>
        <v>3367439.83</v>
      </c>
      <c r="DD35" s="143">
        <f t="shared" si="6"/>
        <v>2293849.2600000002</v>
      </c>
      <c r="DE35" s="143">
        <f t="shared" si="6"/>
        <v>2870214.09</v>
      </c>
      <c r="DF35" s="143">
        <f t="shared" si="6"/>
        <v>2413546.9499999997</v>
      </c>
      <c r="DG35" s="143">
        <f t="shared" si="6"/>
        <v>2077385.13</v>
      </c>
      <c r="DH35" s="143">
        <f t="shared" si="6"/>
        <v>1707765.33</v>
      </c>
      <c r="DI35" s="144">
        <f t="shared" si="6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1549592.16</v>
      </c>
      <c r="EI35" s="379">
        <v>2362532.17</v>
      </c>
      <c r="EJ35" s="379">
        <v>2241014.4900000002</v>
      </c>
      <c r="EK35" s="379">
        <v>3537625.59</v>
      </c>
      <c r="EL35" s="379">
        <v>2195271.4</v>
      </c>
      <c r="EM35" s="379">
        <v>3677728.91</v>
      </c>
      <c r="EN35" s="379">
        <v>5924048.3300000001</v>
      </c>
      <c r="EO35" s="379">
        <v>2467617.2599999998</v>
      </c>
      <c r="EP35" s="379">
        <v>1761653.61</v>
      </c>
      <c r="EQ35" s="419">
        <v>3082692.52</v>
      </c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>
        <v>10955.41</v>
      </c>
      <c r="EJ36" s="377">
        <v>237855.98</v>
      </c>
      <c r="EK36" s="377">
        <v>1039868.46</v>
      </c>
      <c r="EL36" s="377">
        <v>9575.82</v>
      </c>
      <c r="EM36" s="377">
        <v>820647.53</v>
      </c>
      <c r="EN36" s="377">
        <v>3136696.6</v>
      </c>
      <c r="EO36" s="377">
        <v>27155.64</v>
      </c>
      <c r="EP36" s="377">
        <v>13813.05</v>
      </c>
      <c r="EQ36" s="420">
        <v>133915.20000000001</v>
      </c>
      <c r="ER36" s="377"/>
      <c r="ES36" s="377"/>
      <c r="ET36" s="377"/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>
        <v>879227.58</v>
      </c>
      <c r="EJ37" s="377">
        <v>999580.85</v>
      </c>
      <c r="EK37" s="41">
        <v>933613.03</v>
      </c>
      <c r="EL37" s="377">
        <v>1034325.92</v>
      </c>
      <c r="EM37" s="377">
        <v>1352725.96</v>
      </c>
      <c r="EN37" s="377">
        <v>1600900.61</v>
      </c>
      <c r="EO37" s="377">
        <v>1663334.39</v>
      </c>
      <c r="EP37" s="377">
        <v>990647.35</v>
      </c>
      <c r="EQ37" s="420">
        <v>981780.18</v>
      </c>
      <c r="ER37" s="377"/>
      <c r="ES37" s="377"/>
      <c r="ET37" s="377"/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>
        <v>159540.37</v>
      </c>
      <c r="EJ38" s="377">
        <v>180211.46</v>
      </c>
      <c r="EK38" s="377">
        <v>152048.34</v>
      </c>
      <c r="EL38" s="377">
        <v>223217.35</v>
      </c>
      <c r="EM38" s="377">
        <v>234564.89</v>
      </c>
      <c r="EN38" s="377">
        <v>195028.41</v>
      </c>
      <c r="EO38" s="377">
        <v>188259.96</v>
      </c>
      <c r="EP38" s="377">
        <v>167623.82</v>
      </c>
      <c r="EQ38" s="420">
        <v>161623.74</v>
      </c>
      <c r="ER38" s="377"/>
      <c r="ES38" s="377"/>
      <c r="ET38" s="377"/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>
      <c r="D39" s="74">
        <v>7155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1582092.9700000011</v>
      </c>
      <c r="CM39" s="105">
        <v>467166.5799999999</v>
      </c>
      <c r="CN39" s="105">
        <v>585403.71000000078</v>
      </c>
      <c r="CO39" s="105">
        <v>811837.54</v>
      </c>
      <c r="CP39" s="105">
        <v>1501433.7900000005</v>
      </c>
      <c r="CQ39" s="105">
        <v>609898.66000000015</v>
      </c>
      <c r="CR39" s="105">
        <v>1295393.3900000006</v>
      </c>
      <c r="CS39" s="105">
        <v>671385.39000000013</v>
      </c>
      <c r="CT39" s="105">
        <v>1187244.9900000012</v>
      </c>
      <c r="CU39" s="105">
        <v>1128414.8400000012</v>
      </c>
      <c r="CV39" s="105">
        <v>1302236.9500000007</v>
      </c>
      <c r="CW39" s="106">
        <v>1884247.05</v>
      </c>
      <c r="CX39" s="104">
        <v>656244.35</v>
      </c>
      <c r="CY39" s="105">
        <v>435853.86</v>
      </c>
      <c r="CZ39" s="105">
        <v>457851.94</v>
      </c>
      <c r="DA39" s="105">
        <v>609310.96</v>
      </c>
      <c r="DB39" s="105">
        <v>1220223</v>
      </c>
      <c r="DC39" s="105">
        <v>1700621.34</v>
      </c>
      <c r="DD39" s="105">
        <v>572881.34</v>
      </c>
      <c r="DE39" s="105">
        <v>540401.69999999995</v>
      </c>
      <c r="DF39" s="105">
        <v>613884.09</v>
      </c>
      <c r="DG39" s="105">
        <v>530834.34</v>
      </c>
      <c r="DH39" s="105">
        <v>568906.5</v>
      </c>
      <c r="DI39" s="106">
        <v>2568492.5</v>
      </c>
      <c r="DJ39" s="104">
        <v>262504.66000000003</v>
      </c>
      <c r="DK39" s="105">
        <v>373882.59999999992</v>
      </c>
      <c r="DL39" s="105">
        <v>545324.67999999947</v>
      </c>
      <c r="DM39" s="105">
        <v>1241913.7000000004</v>
      </c>
      <c r="DN39" s="105">
        <v>1316719.060000001</v>
      </c>
      <c r="DO39" s="105">
        <v>568160.96999999951</v>
      </c>
      <c r="DP39" s="105">
        <v>628018.37999999977</v>
      </c>
      <c r="DQ39" s="105">
        <v>814120.16999999946</v>
      </c>
      <c r="DR39" s="105">
        <v>519231.22999999975</v>
      </c>
      <c r="DS39" s="105">
        <v>438045.68000000023</v>
      </c>
      <c r="DT39" s="105">
        <v>1078324.3099999994</v>
      </c>
      <c r="DU39" s="106">
        <v>2198963.1100000003</v>
      </c>
      <c r="DV39" s="338">
        <v>292029.41999999987</v>
      </c>
      <c r="DW39" s="338">
        <v>474967.12000000349</v>
      </c>
      <c r="DX39" s="338">
        <v>1098635.4999999991</v>
      </c>
      <c r="DY39" s="338">
        <v>1620384.3700000003</v>
      </c>
      <c r="DZ39" s="338">
        <v>746067.1</v>
      </c>
      <c r="EA39" s="338">
        <v>1177505.94</v>
      </c>
      <c r="EB39" s="338">
        <v>515716.45</v>
      </c>
      <c r="EC39" s="374">
        <v>640066.84000000032</v>
      </c>
      <c r="ED39" s="374">
        <v>57297.74</v>
      </c>
      <c r="EE39" s="374">
        <v>587106.59</v>
      </c>
      <c r="EF39" s="374">
        <v>515276.51</v>
      </c>
      <c r="EG39" s="374">
        <v>2563647.3199999998</v>
      </c>
      <c r="EH39" s="377"/>
      <c r="EI39" s="377">
        <v>1312808.81</v>
      </c>
      <c r="EJ39" s="377">
        <v>823366.2</v>
      </c>
      <c r="EK39" s="377">
        <v>1412095.76</v>
      </c>
      <c r="EL39" s="377">
        <v>928152.31</v>
      </c>
      <c r="EM39" s="377">
        <v>1269790.53</v>
      </c>
      <c r="EN39" s="377">
        <v>991422.71</v>
      </c>
      <c r="EO39" s="377">
        <v>588867.27</v>
      </c>
      <c r="EP39" s="377">
        <v>589569.39</v>
      </c>
      <c r="EQ39" s="420">
        <v>1805373.4</v>
      </c>
      <c r="ER39" s="377"/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 s="9" customFormat="1">
      <c r="A40" s="140"/>
      <c r="B40" s="140">
        <v>72</v>
      </c>
      <c r="C40" s="140" t="s">
        <v>96</v>
      </c>
      <c r="D40" s="140">
        <v>72</v>
      </c>
      <c r="E40" s="141" t="s">
        <v>97</v>
      </c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4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4"/>
      <c r="AP40" s="142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4"/>
      <c r="BB40" s="142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4"/>
      <c r="BN40" s="142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4"/>
      <c r="BZ40" s="142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2">
        <v>10542.3</v>
      </c>
      <c r="CM40" s="143">
        <v>34351.880000000005</v>
      </c>
      <c r="CN40" s="143">
        <v>12933.289999999999</v>
      </c>
      <c r="CO40" s="143">
        <v>120350.93999999999</v>
      </c>
      <c r="CP40" s="143">
        <v>206183.41000000003</v>
      </c>
      <c r="CQ40" s="143">
        <v>461491.11</v>
      </c>
      <c r="CR40" s="143">
        <v>435504.79999999993</v>
      </c>
      <c r="CS40" s="143">
        <v>828248.49</v>
      </c>
      <c r="CT40" s="143">
        <v>315288.5</v>
      </c>
      <c r="CU40" s="143">
        <v>261391.69</v>
      </c>
      <c r="CV40" s="143">
        <v>330347.20999999996</v>
      </c>
      <c r="CW40" s="144">
        <v>8932212.7300000004</v>
      </c>
      <c r="CX40" s="142">
        <f>+SUM(CX41:CX42)</f>
        <v>238690.3</v>
      </c>
      <c r="CY40" s="143">
        <f>+SUM(CY41:CY42)</f>
        <v>180551.59</v>
      </c>
      <c r="CZ40" s="143">
        <f>+SUM(CZ41:CZ42)</f>
        <v>238150.88</v>
      </c>
      <c r="DA40" s="143">
        <f>+SUM(DA41:DA42)</f>
        <v>57269.99</v>
      </c>
      <c r="DB40" s="143">
        <f t="shared" ref="DB40:DI40" si="7">+SUM(DB41:DB42)</f>
        <v>144908.31</v>
      </c>
      <c r="DC40" s="143">
        <f t="shared" si="7"/>
        <v>267027.43</v>
      </c>
      <c r="DD40" s="143">
        <f t="shared" si="7"/>
        <v>704985.3899999999</v>
      </c>
      <c r="DE40" s="143">
        <f t="shared" si="7"/>
        <v>471372.96</v>
      </c>
      <c r="DF40" s="143">
        <f t="shared" si="7"/>
        <v>1969746.6500000001</v>
      </c>
      <c r="DG40" s="143">
        <f t="shared" si="7"/>
        <v>882280.21</v>
      </c>
      <c r="DH40" s="143">
        <f t="shared" si="7"/>
        <v>238081.41999999998</v>
      </c>
      <c r="DI40" s="144">
        <f t="shared" si="7"/>
        <v>1298764.57</v>
      </c>
      <c r="DJ40" s="142">
        <v>78698.81</v>
      </c>
      <c r="DK40" s="143">
        <v>172824.69</v>
      </c>
      <c r="DL40" s="143">
        <v>1025099.47</v>
      </c>
      <c r="DM40" s="143">
        <v>23946.27</v>
      </c>
      <c r="DN40" s="143">
        <v>2673826.0900000003</v>
      </c>
      <c r="DO40" s="143">
        <v>70019.59</v>
      </c>
      <c r="DP40" s="143">
        <v>829842.76</v>
      </c>
      <c r="DQ40" s="143">
        <v>1748791.8</v>
      </c>
      <c r="DR40" s="143">
        <v>24096.58</v>
      </c>
      <c r="DS40" s="143">
        <v>156908.39000000001</v>
      </c>
      <c r="DT40" s="143">
        <v>109348.38</v>
      </c>
      <c r="DU40" s="144">
        <v>929741.52</v>
      </c>
      <c r="DV40" s="339">
        <v>32341.5</v>
      </c>
      <c r="DW40" s="339">
        <v>691978.88</v>
      </c>
      <c r="DX40" s="339">
        <v>24390.81</v>
      </c>
      <c r="DY40" s="339">
        <v>112253.6</v>
      </c>
      <c r="DZ40" s="339">
        <v>103090.11</v>
      </c>
      <c r="EA40" s="339">
        <v>83178.69</v>
      </c>
      <c r="EB40" s="339">
        <v>504334.47</v>
      </c>
      <c r="EC40" s="378">
        <v>89093.46</v>
      </c>
      <c r="ED40" s="378">
        <v>551429.85</v>
      </c>
      <c r="EE40" s="378">
        <v>54505.3</v>
      </c>
      <c r="EF40" s="378">
        <v>1206435.3</v>
      </c>
      <c r="EG40" s="378">
        <v>766535.54</v>
      </c>
      <c r="EH40" s="379">
        <v>20867.330000000002</v>
      </c>
      <c r="EI40" s="379">
        <v>70916.160000000003</v>
      </c>
      <c r="EJ40" s="379">
        <v>65967</v>
      </c>
      <c r="EK40" s="379">
        <v>1070298.19</v>
      </c>
      <c r="EL40" s="379">
        <v>724479.47</v>
      </c>
      <c r="EM40" s="379">
        <v>1430729.48</v>
      </c>
      <c r="EN40" s="379">
        <v>1009041.84</v>
      </c>
      <c r="EO40" s="379">
        <v>73978.179999999993</v>
      </c>
      <c r="EP40" s="379">
        <v>167534.29</v>
      </c>
      <c r="EQ40" s="419">
        <v>68693.73</v>
      </c>
      <c r="ER40" s="379"/>
      <c r="ES40" s="379"/>
      <c r="ET40" s="379"/>
      <c r="EU40" s="379"/>
      <c r="EV40" s="379"/>
      <c r="EW40" s="379"/>
      <c r="EX40" s="379"/>
      <c r="EY40" s="379"/>
      <c r="EZ40" s="379"/>
      <c r="FA40" s="379"/>
      <c r="FB40" s="379"/>
      <c r="FC40" s="379"/>
      <c r="FD40" s="379"/>
      <c r="FE40" s="379"/>
      <c r="FF40" s="379"/>
      <c r="FG40" s="379"/>
      <c r="FH40" s="379"/>
      <c r="FI40" s="379"/>
      <c r="FJ40" s="379"/>
      <c r="FK40" s="379"/>
      <c r="FL40" s="379"/>
      <c r="FM40" s="379"/>
      <c r="FN40" s="379"/>
      <c r="FO40" s="379"/>
      <c r="FP40" s="379"/>
      <c r="FQ40" s="379"/>
      <c r="FR40" s="379"/>
      <c r="FS40" s="379"/>
      <c r="FT40" s="379"/>
      <c r="FU40" s="379"/>
      <c r="FV40" s="379"/>
      <c r="FW40" s="379"/>
      <c r="FX40" s="379"/>
      <c r="FY40" s="379"/>
      <c r="FZ40" s="379"/>
      <c r="GA40" s="379"/>
      <c r="GB40" s="379"/>
      <c r="GC40" s="379"/>
      <c r="GD40" s="379"/>
      <c r="GE40" s="379"/>
      <c r="GF40" s="379"/>
      <c r="GG40" s="379"/>
      <c r="GH40" s="379"/>
      <c r="GI40" s="379"/>
      <c r="GJ40" s="379"/>
      <c r="GK40" s="379"/>
      <c r="GL40" s="379"/>
      <c r="GM40" s="379"/>
      <c r="GN40" s="379"/>
      <c r="GO40" s="379"/>
      <c r="GP40" s="379"/>
      <c r="GQ40" s="379"/>
      <c r="GR40" s="379"/>
      <c r="GS40" s="379"/>
      <c r="GT40" s="379"/>
      <c r="GU40" s="379"/>
      <c r="GV40" s="379"/>
      <c r="GW40" s="379"/>
      <c r="GX40" s="379"/>
      <c r="GY40" s="379"/>
      <c r="GZ40" s="379"/>
      <c r="HA40" s="379"/>
      <c r="HB40" s="379"/>
      <c r="HC40" s="379"/>
      <c r="HD40" s="379"/>
      <c r="HE40" s="379"/>
      <c r="HF40" s="379"/>
      <c r="HG40" s="379"/>
      <c r="HH40" s="379"/>
      <c r="HI40" s="379"/>
      <c r="HJ40" s="379"/>
      <c r="HK40" s="379"/>
      <c r="HL40" s="379"/>
      <c r="HM40" s="379"/>
      <c r="HN40" s="379"/>
      <c r="HO40" s="379"/>
      <c r="HP40" s="379"/>
      <c r="HQ40" s="379"/>
      <c r="HR40" s="379"/>
      <c r="HS40" s="379"/>
      <c r="HT40" s="379"/>
      <c r="HU40" s="379"/>
      <c r="HV40" s="379"/>
      <c r="HW40" s="379"/>
      <c r="HX40" s="379"/>
      <c r="HY40" s="379"/>
      <c r="HZ40" s="379"/>
      <c r="IA40" s="379"/>
      <c r="IB40" s="379"/>
      <c r="IC40" s="379"/>
      <c r="ID40" s="379"/>
      <c r="IE40" s="379"/>
      <c r="IF40" s="379"/>
      <c r="IG40" s="379"/>
      <c r="IH40" s="379"/>
      <c r="II40" s="379"/>
      <c r="IJ40" s="379"/>
      <c r="IK40" s="379"/>
      <c r="IL40" s="379"/>
      <c r="IM40" s="379"/>
      <c r="IN40" s="379"/>
      <c r="IO40" s="379"/>
      <c r="IP40" s="379"/>
      <c r="IQ40" s="379"/>
      <c r="IR40" s="379"/>
      <c r="IS40" s="379"/>
      <c r="IT40" s="379"/>
      <c r="IU40" s="379"/>
      <c r="IV40" s="379"/>
      <c r="IW40" s="379"/>
      <c r="IX40" s="379"/>
      <c r="IY40" s="379"/>
      <c r="IZ40" s="379"/>
      <c r="JA40" s="379"/>
      <c r="JB40" s="379"/>
      <c r="JC40" s="379"/>
      <c r="JD40" s="379"/>
      <c r="JE40" s="379"/>
      <c r="JF40" s="379"/>
      <c r="JG40" s="379"/>
      <c r="JH40" s="379"/>
      <c r="JI40" s="379"/>
      <c r="JJ40" s="379"/>
      <c r="JK40" s="379"/>
      <c r="JL40" s="379"/>
      <c r="JM40" s="379"/>
      <c r="JN40" s="379"/>
      <c r="JO40" s="379"/>
      <c r="JP40" s="379"/>
      <c r="JQ40" s="379"/>
      <c r="JR40" s="379"/>
      <c r="JS40" s="379"/>
      <c r="JT40" s="379"/>
      <c r="JU40" s="379"/>
      <c r="JV40" s="379"/>
      <c r="JW40" s="379"/>
      <c r="JX40" s="379"/>
      <c r="JY40" s="379"/>
      <c r="JZ40" s="379"/>
      <c r="KA40" s="379"/>
      <c r="KB40" s="379"/>
      <c r="KC40" s="379"/>
      <c r="KD40" s="379"/>
      <c r="KE40" s="379"/>
      <c r="KF40" s="379"/>
      <c r="KG40" s="379"/>
      <c r="KH40" s="379"/>
      <c r="KI40" s="379"/>
      <c r="KJ40" s="379"/>
      <c r="KK40" s="379"/>
      <c r="KL40" s="379"/>
      <c r="KM40" s="379"/>
      <c r="KN40" s="379"/>
      <c r="KO40" s="379"/>
      <c r="KP40" s="379"/>
      <c r="KQ40" s="379"/>
      <c r="KR40" s="379"/>
      <c r="KS40" s="379"/>
      <c r="KT40" s="379"/>
      <c r="KU40" s="379"/>
      <c r="KV40" s="379"/>
      <c r="KW40" s="379"/>
      <c r="KX40" s="379"/>
      <c r="KY40" s="379"/>
      <c r="KZ40" s="379"/>
      <c r="LA40" s="379"/>
      <c r="LB40" s="379"/>
      <c r="LC40" s="379"/>
      <c r="LD40" s="379"/>
      <c r="LE40" s="379"/>
      <c r="LF40" s="379"/>
      <c r="LG40" s="379"/>
      <c r="LH40" s="379"/>
      <c r="LI40" s="379"/>
    </row>
    <row r="41" spans="1:321" ht="30">
      <c r="C41" s="74">
        <v>721</v>
      </c>
      <c r="D41" s="74">
        <v>7212</v>
      </c>
      <c r="E41" s="78" t="s">
        <v>99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0</v>
      </c>
      <c r="CM41" s="105">
        <v>0</v>
      </c>
      <c r="CN41" s="105">
        <v>0</v>
      </c>
      <c r="CO41" s="105">
        <v>0</v>
      </c>
      <c r="CP41" s="105">
        <v>0</v>
      </c>
      <c r="CQ41" s="105">
        <v>0</v>
      </c>
      <c r="CR41" s="105">
        <v>0</v>
      </c>
      <c r="CS41" s="105">
        <v>806645.4</v>
      </c>
      <c r="CT41" s="105">
        <v>0</v>
      </c>
      <c r="CU41" s="105">
        <v>42455.02</v>
      </c>
      <c r="CV41" s="105">
        <v>0</v>
      </c>
      <c r="CW41" s="106">
        <v>808096.84</v>
      </c>
      <c r="CX41" s="104">
        <v>238690.3</v>
      </c>
      <c r="CY41" s="105">
        <v>117596.01</v>
      </c>
      <c r="CZ41" s="105">
        <v>238150.88</v>
      </c>
      <c r="DA41" s="105">
        <v>2000</v>
      </c>
      <c r="DB41" s="105">
        <v>144908.31</v>
      </c>
      <c r="DC41" s="105">
        <v>81036.460000000006</v>
      </c>
      <c r="DD41" s="105">
        <v>22801.94</v>
      </c>
      <c r="DE41" s="105">
        <v>8506.2800000000007</v>
      </c>
      <c r="DF41" s="105">
        <v>1931437.28</v>
      </c>
      <c r="DG41" s="105">
        <v>180705.85</v>
      </c>
      <c r="DH41" s="105">
        <v>232737.93</v>
      </c>
      <c r="DI41" s="106">
        <v>811068.65</v>
      </c>
      <c r="DJ41" s="104">
        <v>78698.81</v>
      </c>
      <c r="DK41" s="105">
        <v>172824.69</v>
      </c>
      <c r="DL41" s="105">
        <v>1025099.47</v>
      </c>
      <c r="DM41" s="105">
        <v>23946.27</v>
      </c>
      <c r="DN41" s="105">
        <v>2673826.0900000003</v>
      </c>
      <c r="DO41" s="105">
        <v>70019.59</v>
      </c>
      <c r="DP41" s="105">
        <v>829842.76</v>
      </c>
      <c r="DQ41" s="105">
        <v>1748791.8</v>
      </c>
      <c r="DR41" s="105">
        <v>24096.58</v>
      </c>
      <c r="DS41" s="105">
        <v>156908.39000000001</v>
      </c>
      <c r="DT41" s="105">
        <v>109.348</v>
      </c>
      <c r="DU41" s="106">
        <v>929741.52</v>
      </c>
      <c r="DV41" s="338">
        <v>32341.5</v>
      </c>
      <c r="DW41" s="338">
        <v>691978.88</v>
      </c>
      <c r="DX41" s="338">
        <v>24386.31</v>
      </c>
      <c r="DY41" s="338">
        <v>112253.6</v>
      </c>
      <c r="DZ41" s="373">
        <v>103090.11</v>
      </c>
      <c r="EA41" s="338">
        <v>83178.69</v>
      </c>
      <c r="EB41" s="338">
        <v>504334.47</v>
      </c>
      <c r="EC41" s="374">
        <v>89093.46</v>
      </c>
      <c r="ED41" s="374">
        <v>551429.85</v>
      </c>
      <c r="EE41" s="374">
        <v>54505.3</v>
      </c>
      <c r="EF41" s="374">
        <v>1206435.3</v>
      </c>
      <c r="EG41" s="374">
        <v>766535.54</v>
      </c>
      <c r="EH41" s="377"/>
      <c r="EI41" s="377"/>
      <c r="EJ41" s="377"/>
      <c r="EK41" s="377"/>
      <c r="EL41" s="377"/>
      <c r="EM41" s="377"/>
      <c r="EN41" s="377"/>
      <c r="EO41" s="377"/>
      <c r="EP41" s="377"/>
      <c r="EQ41" s="377"/>
      <c r="ER41" s="377"/>
      <c r="ES41" s="377"/>
      <c r="ET41" s="377"/>
      <c r="EU41" s="377"/>
      <c r="EV41" s="377"/>
      <c r="EW41" s="377"/>
      <c r="EX41" s="377"/>
      <c r="EY41" s="377"/>
      <c r="EZ41" s="377"/>
      <c r="FA41" s="377"/>
      <c r="FB41" s="377"/>
      <c r="FC41" s="377"/>
      <c r="FD41" s="377"/>
      <c r="FE41" s="377"/>
      <c r="FF41" s="377"/>
      <c r="FG41" s="377"/>
      <c r="FH41" s="377"/>
      <c r="FI41" s="377"/>
      <c r="FJ41" s="377"/>
      <c r="FK41" s="377"/>
      <c r="FL41" s="377"/>
      <c r="FM41" s="377"/>
      <c r="FN41" s="377"/>
      <c r="FO41" s="377"/>
      <c r="FP41" s="377"/>
      <c r="FQ41" s="377"/>
      <c r="FR41" s="377"/>
      <c r="FS41" s="377"/>
      <c r="FT41" s="377"/>
      <c r="FU41" s="377"/>
      <c r="FV41" s="377"/>
      <c r="FW41" s="377"/>
      <c r="FX41" s="377"/>
      <c r="FY41" s="377"/>
      <c r="FZ41" s="377"/>
      <c r="GA41" s="377"/>
      <c r="GB41" s="377"/>
      <c r="GC41" s="377"/>
      <c r="GD41" s="377"/>
      <c r="GE41" s="377"/>
      <c r="GF41" s="377"/>
      <c r="GG41" s="377"/>
      <c r="GH41" s="377"/>
      <c r="GI41" s="377"/>
      <c r="GJ41" s="377"/>
      <c r="GK41" s="377"/>
      <c r="GL41" s="377"/>
      <c r="GM41" s="377"/>
      <c r="GN41" s="377"/>
      <c r="GO41" s="377"/>
      <c r="GP41" s="377"/>
      <c r="GQ41" s="377"/>
      <c r="GR41" s="377"/>
      <c r="GS41" s="377"/>
      <c r="GT41" s="377"/>
      <c r="GU41" s="377"/>
      <c r="GV41" s="377"/>
      <c r="GW41" s="377"/>
      <c r="GX41" s="377"/>
      <c r="GY41" s="377"/>
      <c r="GZ41" s="377"/>
      <c r="HA41" s="377"/>
      <c r="HB41" s="377"/>
      <c r="HC41" s="377"/>
      <c r="HD41" s="377"/>
      <c r="HE41" s="377"/>
      <c r="HF41" s="377"/>
      <c r="HG41" s="377"/>
      <c r="HH41" s="377"/>
      <c r="HI41" s="377"/>
      <c r="HJ41" s="377"/>
      <c r="HK41" s="377"/>
      <c r="HL41" s="377"/>
      <c r="HM41" s="377"/>
      <c r="HN41" s="377"/>
      <c r="HO41" s="377"/>
      <c r="HP41" s="377"/>
      <c r="HQ41" s="377"/>
      <c r="HR41" s="377"/>
      <c r="HS41" s="377"/>
      <c r="HT41" s="377"/>
      <c r="HU41" s="377"/>
      <c r="HV41" s="377"/>
      <c r="HW41" s="377"/>
      <c r="HX41" s="377"/>
      <c r="HY41" s="377"/>
      <c r="HZ41" s="377"/>
      <c r="IA41" s="377"/>
      <c r="IB41" s="377"/>
      <c r="IC41" s="377"/>
      <c r="ID41" s="377"/>
      <c r="IE41" s="377"/>
      <c r="IF41" s="377"/>
      <c r="IG41" s="377"/>
      <c r="IH41" s="377"/>
      <c r="II41" s="377"/>
      <c r="IJ41" s="377"/>
      <c r="IK41" s="377"/>
      <c r="IL41" s="377"/>
      <c r="IM41" s="377"/>
      <c r="IN41" s="377"/>
      <c r="IO41" s="377"/>
      <c r="IP41" s="377"/>
      <c r="IQ41" s="377"/>
      <c r="IR41" s="377"/>
      <c r="IS41" s="377"/>
      <c r="IT41" s="377"/>
      <c r="IU41" s="377"/>
      <c r="IV41" s="377"/>
      <c r="IW41" s="377"/>
      <c r="IX41" s="377"/>
      <c r="IY41" s="377"/>
      <c r="IZ41" s="377"/>
      <c r="JA41" s="377"/>
      <c r="JB41" s="377"/>
      <c r="JC41" s="377"/>
      <c r="JD41" s="377"/>
      <c r="JE41" s="377"/>
      <c r="JF41" s="377"/>
      <c r="JG41" s="377"/>
      <c r="JH41" s="377"/>
      <c r="JI41" s="377"/>
      <c r="JJ41" s="377"/>
      <c r="JK41" s="377"/>
      <c r="JL41" s="377"/>
      <c r="JM41" s="377"/>
      <c r="JN41" s="377"/>
      <c r="JO41" s="377"/>
      <c r="JP41" s="377"/>
      <c r="JQ41" s="377"/>
      <c r="JR41" s="377"/>
      <c r="JS41" s="377"/>
      <c r="JT41" s="377"/>
      <c r="JU41" s="377"/>
      <c r="JV41" s="377"/>
      <c r="JW41" s="377"/>
      <c r="JX41" s="377"/>
      <c r="JY41" s="377"/>
      <c r="JZ41" s="377"/>
      <c r="KA41" s="377"/>
      <c r="KB41" s="377"/>
      <c r="KC41" s="377"/>
      <c r="KD41" s="377"/>
      <c r="KE41" s="377"/>
      <c r="KF41" s="377"/>
      <c r="KG41" s="377"/>
      <c r="KH41" s="377"/>
      <c r="KI41" s="377"/>
      <c r="KJ41" s="377"/>
      <c r="KK41" s="377"/>
      <c r="KL41" s="377"/>
      <c r="KM41" s="377"/>
      <c r="KN41" s="377"/>
      <c r="KO41" s="377"/>
      <c r="KP41" s="377"/>
      <c r="KQ41" s="377"/>
      <c r="KR41" s="377"/>
      <c r="KS41" s="377"/>
      <c r="KT41" s="377"/>
      <c r="KU41" s="377"/>
      <c r="KV41" s="377"/>
      <c r="KW41" s="377"/>
      <c r="KX41" s="377"/>
      <c r="KY41" s="377"/>
      <c r="KZ41" s="377"/>
      <c r="LA41" s="377"/>
      <c r="LB41" s="377"/>
      <c r="LC41" s="377"/>
      <c r="LD41" s="377"/>
      <c r="LE41" s="377"/>
      <c r="LF41" s="377"/>
      <c r="LG41" s="377"/>
      <c r="LH41" s="377"/>
      <c r="LI41" s="377"/>
    </row>
    <row r="42" spans="1:321" ht="30">
      <c r="C42" s="74">
        <v>722</v>
      </c>
      <c r="D42" s="74">
        <v>7222</v>
      </c>
      <c r="E42" s="78" t="s">
        <v>101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10542.3</v>
      </c>
      <c r="CM42" s="105">
        <v>34351.880000000005</v>
      </c>
      <c r="CN42" s="105">
        <v>12933.289999999999</v>
      </c>
      <c r="CO42" s="105">
        <v>120350.93999999999</v>
      </c>
      <c r="CP42" s="105">
        <v>206183.41000000003</v>
      </c>
      <c r="CQ42" s="105">
        <v>461491.11</v>
      </c>
      <c r="CR42" s="105">
        <v>435504.79999999993</v>
      </c>
      <c r="CS42" s="105">
        <v>21603.090000000004</v>
      </c>
      <c r="CT42" s="105">
        <v>315288.5</v>
      </c>
      <c r="CU42" s="105">
        <v>218936.67</v>
      </c>
      <c r="CV42" s="105">
        <v>330347.20999999996</v>
      </c>
      <c r="CW42" s="106">
        <v>8124115.8899999997</v>
      </c>
      <c r="CX42" s="104">
        <v>0</v>
      </c>
      <c r="CY42" s="105">
        <v>62955.58</v>
      </c>
      <c r="DA42" s="105">
        <v>55269.99</v>
      </c>
      <c r="DB42" s="105">
        <v>0</v>
      </c>
      <c r="DC42" s="105">
        <v>185990.97</v>
      </c>
      <c r="DD42" s="105">
        <v>682183.45</v>
      </c>
      <c r="DE42" s="105">
        <v>462866.68</v>
      </c>
      <c r="DF42" s="105">
        <v>38309.370000000003</v>
      </c>
      <c r="DG42" s="105">
        <v>701574.36</v>
      </c>
      <c r="DH42" s="105">
        <v>5343.49</v>
      </c>
      <c r="DI42" s="106">
        <v>487695.92</v>
      </c>
      <c r="DJ42" s="104">
        <v>0</v>
      </c>
      <c r="DK42" s="105">
        <v>0</v>
      </c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  <c r="DV42" s="338">
        <v>0</v>
      </c>
      <c r="DW42" s="338">
        <v>0</v>
      </c>
      <c r="DX42" s="338">
        <v>4.5</v>
      </c>
      <c r="DY42" s="338">
        <v>0</v>
      </c>
      <c r="DZ42" s="338">
        <v>0</v>
      </c>
      <c r="EA42" s="338">
        <v>0</v>
      </c>
      <c r="EB42" s="338">
        <v>0</v>
      </c>
      <c r="EC42" s="374">
        <v>0</v>
      </c>
      <c r="ED42" s="374">
        <v>0</v>
      </c>
      <c r="EE42" s="374">
        <v>0</v>
      </c>
      <c r="EF42" s="374">
        <v>0</v>
      </c>
      <c r="EG42" s="374">
        <v>0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s="9" customFormat="1">
      <c r="A43" s="140"/>
      <c r="B43" s="140">
        <v>73</v>
      </c>
      <c r="C43" s="140"/>
      <c r="D43" s="140">
        <v>73</v>
      </c>
      <c r="E43" s="141" t="s">
        <v>105</v>
      </c>
      <c r="F43" s="142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4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4"/>
      <c r="AD43" s="142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4"/>
      <c r="AP43" s="142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4"/>
      <c r="BB43" s="142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4"/>
      <c r="BN43" s="142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4"/>
      <c r="BZ43" s="142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2">
        <v>206949.9</v>
      </c>
      <c r="CM43" s="143">
        <v>235107.78999999998</v>
      </c>
      <c r="CN43" s="143">
        <v>299748.19</v>
      </c>
      <c r="CO43" s="143">
        <v>298965.78000000003</v>
      </c>
      <c r="CP43" s="143">
        <v>208873.82</v>
      </c>
      <c r="CQ43" s="143">
        <v>273742.46000000002</v>
      </c>
      <c r="CR43" s="143">
        <v>3435190.4099999997</v>
      </c>
      <c r="CS43" s="143">
        <v>586185.70000000007</v>
      </c>
      <c r="CT43" s="143">
        <v>401482.51</v>
      </c>
      <c r="CU43" s="143">
        <v>614629.94999999995</v>
      </c>
      <c r="CV43" s="143">
        <v>171580.47</v>
      </c>
      <c r="CW43" s="144">
        <v>1810625.69</v>
      </c>
      <c r="CX43" s="142">
        <f>+SUM(CX44:CX45)</f>
        <v>145969.23000000001</v>
      </c>
      <c r="CY43" s="143">
        <f t="shared" ref="CY43:DI43" si="8">+SUM(CY44:CY45)</f>
        <v>107462.68</v>
      </c>
      <c r="CZ43" s="143">
        <f t="shared" si="8"/>
        <v>292731.87</v>
      </c>
      <c r="DA43" s="143">
        <f t="shared" si="8"/>
        <v>369726.11</v>
      </c>
      <c r="DB43" s="143">
        <f t="shared" si="8"/>
        <v>118088.34</v>
      </c>
      <c r="DC43" s="143">
        <f t="shared" si="8"/>
        <v>988773.85</v>
      </c>
      <c r="DD43" s="143">
        <f t="shared" si="8"/>
        <v>98780.82</v>
      </c>
      <c r="DE43" s="143">
        <f t="shared" si="8"/>
        <v>305044.76</v>
      </c>
      <c r="DF43" s="143">
        <f t="shared" si="8"/>
        <v>476893.98</v>
      </c>
      <c r="DG43" s="143">
        <f t="shared" si="8"/>
        <v>368051.05</v>
      </c>
      <c r="DH43" s="143">
        <f t="shared" si="8"/>
        <v>1895040.21</v>
      </c>
      <c r="DI43" s="144">
        <f t="shared" si="8"/>
        <v>3355488.29</v>
      </c>
      <c r="DJ43" s="142">
        <v>444135.32</v>
      </c>
      <c r="DK43" s="143">
        <v>1847442.89</v>
      </c>
      <c r="DL43" s="143">
        <v>506716.21999999991</v>
      </c>
      <c r="DM43" s="143">
        <v>364215.68999999994</v>
      </c>
      <c r="DN43" s="143">
        <v>411816.75</v>
      </c>
      <c r="DO43" s="143">
        <v>1029407.6</v>
      </c>
      <c r="DP43" s="143">
        <v>90543.209999999992</v>
      </c>
      <c r="DQ43" s="143">
        <v>79534.3</v>
      </c>
      <c r="DR43" s="143">
        <v>141338.74</v>
      </c>
      <c r="DS43" s="143">
        <v>599188.87</v>
      </c>
      <c r="DT43" s="143">
        <v>330568.99</v>
      </c>
      <c r="DU43" s="144">
        <v>2084879.29</v>
      </c>
      <c r="DV43" s="339">
        <v>148151.22999999998</v>
      </c>
      <c r="DW43" s="339">
        <v>82290.95</v>
      </c>
      <c r="DX43" s="339">
        <v>119438.56999999999</v>
      </c>
      <c r="DY43" s="339">
        <v>103043.65999999999</v>
      </c>
      <c r="DZ43" s="339">
        <v>921596.33</v>
      </c>
      <c r="EA43" s="339">
        <v>565850.1</v>
      </c>
      <c r="EB43" s="339">
        <v>84480.12</v>
      </c>
      <c r="EC43" s="378">
        <v>79378.060000000012</v>
      </c>
      <c r="ED43" s="378">
        <v>134318.35</v>
      </c>
      <c r="EE43" s="378">
        <v>226256.22</v>
      </c>
      <c r="EF43" s="378">
        <v>783922.87</v>
      </c>
      <c r="EG43" s="378">
        <v>1034220.21</v>
      </c>
      <c r="EH43" s="379">
        <v>150350.67000000001</v>
      </c>
      <c r="EI43" s="379">
        <v>500193.46</v>
      </c>
      <c r="EJ43" s="379">
        <v>126045.79</v>
      </c>
      <c r="EK43" s="379">
        <v>67133.97</v>
      </c>
      <c r="EL43" s="379">
        <v>340170.16</v>
      </c>
      <c r="EM43" s="379">
        <v>1431878.17</v>
      </c>
      <c r="EN43" s="379">
        <v>588856.99</v>
      </c>
      <c r="EO43" s="379">
        <v>142813.88</v>
      </c>
      <c r="EP43" s="379">
        <v>182139.62</v>
      </c>
      <c r="EQ43" s="419">
        <v>603855.75</v>
      </c>
      <c r="ER43" s="379"/>
      <c r="ES43" s="379"/>
      <c r="ET43" s="379"/>
      <c r="EU43" s="379"/>
      <c r="EV43" s="379"/>
      <c r="EW43" s="379"/>
      <c r="EX43" s="379"/>
      <c r="EY43" s="379"/>
      <c r="EZ43" s="379"/>
      <c r="FA43" s="379"/>
      <c r="FB43" s="379"/>
      <c r="FC43" s="379"/>
      <c r="FD43" s="379"/>
      <c r="FE43" s="379"/>
      <c r="FF43" s="379"/>
      <c r="FG43" s="379"/>
      <c r="FH43" s="379"/>
      <c r="FI43" s="379"/>
      <c r="FJ43" s="379"/>
      <c r="FK43" s="379"/>
      <c r="FL43" s="379"/>
      <c r="FM43" s="379"/>
      <c r="FN43" s="379"/>
      <c r="FO43" s="379"/>
      <c r="FP43" s="379"/>
      <c r="FQ43" s="379"/>
      <c r="FR43" s="379"/>
      <c r="FS43" s="379"/>
      <c r="FT43" s="379"/>
      <c r="FU43" s="379"/>
      <c r="FV43" s="379"/>
      <c r="FW43" s="379"/>
      <c r="FX43" s="379"/>
      <c r="FY43" s="379"/>
      <c r="FZ43" s="379"/>
      <c r="GA43" s="379"/>
      <c r="GB43" s="379"/>
      <c r="GC43" s="379"/>
      <c r="GD43" s="379"/>
      <c r="GE43" s="379"/>
      <c r="GF43" s="379"/>
      <c r="GG43" s="379"/>
      <c r="GH43" s="379"/>
      <c r="GI43" s="379"/>
      <c r="GJ43" s="379"/>
      <c r="GK43" s="379"/>
      <c r="GL43" s="379"/>
      <c r="GM43" s="379"/>
      <c r="GN43" s="379"/>
      <c r="GO43" s="379"/>
      <c r="GP43" s="379"/>
      <c r="GQ43" s="379"/>
      <c r="GR43" s="379"/>
      <c r="GS43" s="379"/>
      <c r="GT43" s="379"/>
      <c r="GU43" s="379"/>
      <c r="GV43" s="379"/>
      <c r="GW43" s="379"/>
      <c r="GX43" s="379"/>
      <c r="GY43" s="379"/>
      <c r="GZ43" s="379"/>
      <c r="HA43" s="379"/>
      <c r="HB43" s="379"/>
      <c r="HC43" s="379"/>
      <c r="HD43" s="379"/>
      <c r="HE43" s="379"/>
      <c r="HF43" s="379"/>
      <c r="HG43" s="379"/>
      <c r="HH43" s="379"/>
      <c r="HI43" s="379"/>
      <c r="HJ43" s="379"/>
      <c r="HK43" s="379"/>
      <c r="HL43" s="379"/>
      <c r="HM43" s="379"/>
      <c r="HN43" s="379"/>
      <c r="HO43" s="379"/>
      <c r="HP43" s="379"/>
      <c r="HQ43" s="379"/>
      <c r="HR43" s="379"/>
      <c r="HS43" s="379"/>
      <c r="HT43" s="379"/>
      <c r="HU43" s="379"/>
      <c r="HV43" s="379"/>
      <c r="HW43" s="379"/>
      <c r="HX43" s="379"/>
      <c r="HY43" s="379"/>
      <c r="HZ43" s="379"/>
      <c r="IA43" s="379"/>
      <c r="IB43" s="379"/>
      <c r="IC43" s="379"/>
      <c r="ID43" s="379"/>
      <c r="IE43" s="379"/>
      <c r="IF43" s="379"/>
      <c r="IG43" s="379"/>
      <c r="IH43" s="379"/>
      <c r="II43" s="379"/>
      <c r="IJ43" s="379"/>
      <c r="IK43" s="379"/>
      <c r="IL43" s="379"/>
      <c r="IM43" s="379"/>
      <c r="IN43" s="379"/>
      <c r="IO43" s="379"/>
      <c r="IP43" s="379"/>
      <c r="IQ43" s="379"/>
      <c r="IR43" s="379"/>
      <c r="IS43" s="379"/>
      <c r="IT43" s="379"/>
      <c r="IU43" s="379"/>
      <c r="IV43" s="379"/>
      <c r="IW43" s="379"/>
      <c r="IX43" s="379"/>
      <c r="IY43" s="379"/>
      <c r="IZ43" s="379"/>
      <c r="JA43" s="379"/>
      <c r="JB43" s="379"/>
      <c r="JC43" s="379"/>
      <c r="JD43" s="379"/>
      <c r="JE43" s="379"/>
      <c r="JF43" s="379"/>
      <c r="JG43" s="379"/>
      <c r="JH43" s="379"/>
      <c r="JI43" s="379"/>
      <c r="JJ43" s="379"/>
      <c r="JK43" s="379"/>
      <c r="JL43" s="379"/>
      <c r="JM43" s="379"/>
      <c r="JN43" s="379"/>
      <c r="JO43" s="379"/>
      <c r="JP43" s="379"/>
      <c r="JQ43" s="379"/>
      <c r="JR43" s="379"/>
      <c r="JS43" s="379"/>
      <c r="JT43" s="379"/>
      <c r="JU43" s="379"/>
      <c r="JV43" s="379"/>
      <c r="JW43" s="379"/>
      <c r="JX43" s="379"/>
      <c r="JY43" s="379"/>
      <c r="JZ43" s="379"/>
      <c r="KA43" s="379"/>
      <c r="KB43" s="379"/>
      <c r="KC43" s="379"/>
      <c r="KD43" s="379"/>
      <c r="KE43" s="379"/>
      <c r="KF43" s="379"/>
      <c r="KG43" s="379"/>
      <c r="KH43" s="379"/>
      <c r="KI43" s="379"/>
      <c r="KJ43" s="379"/>
      <c r="KK43" s="379"/>
      <c r="KL43" s="379"/>
      <c r="KM43" s="379"/>
      <c r="KN43" s="379"/>
      <c r="KO43" s="379"/>
      <c r="KP43" s="379"/>
      <c r="KQ43" s="379"/>
      <c r="KR43" s="379"/>
      <c r="KS43" s="379"/>
      <c r="KT43" s="379"/>
      <c r="KU43" s="379"/>
      <c r="KV43" s="379"/>
      <c r="KW43" s="379"/>
      <c r="KX43" s="379"/>
      <c r="KY43" s="379"/>
      <c r="KZ43" s="379"/>
      <c r="LA43" s="379"/>
      <c r="LB43" s="379"/>
      <c r="LC43" s="379"/>
      <c r="LD43" s="379"/>
      <c r="LE43" s="379"/>
      <c r="LF43" s="379"/>
      <c r="LG43" s="379"/>
      <c r="LH43" s="379"/>
      <c r="LI43" s="379"/>
    </row>
    <row r="44" spans="1:321">
      <c r="B44" s="74" t="s">
        <v>96</v>
      </c>
      <c r="C44" s="74">
        <v>731</v>
      </c>
      <c r="D44" s="74">
        <v>7311</v>
      </c>
      <c r="E44" s="78" t="s">
        <v>105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206949.9</v>
      </c>
      <c r="CM44" s="105">
        <v>235107.78999999998</v>
      </c>
      <c r="CN44" s="105">
        <v>299748.19</v>
      </c>
      <c r="CO44" s="105">
        <v>298965.78000000003</v>
      </c>
      <c r="CP44" s="105">
        <v>208873.82</v>
      </c>
      <c r="CQ44" s="105">
        <v>273742.46000000002</v>
      </c>
      <c r="CR44" s="105">
        <v>3435190.4099999997</v>
      </c>
      <c r="CS44" s="105">
        <v>586185.70000000007</v>
      </c>
      <c r="CT44" s="105">
        <v>401482.51</v>
      </c>
      <c r="CU44" s="105">
        <v>614629.94999999995</v>
      </c>
      <c r="CV44" s="105">
        <v>171580.47</v>
      </c>
      <c r="CW44" s="106">
        <v>1810625.69</v>
      </c>
      <c r="CX44" s="104">
        <v>145969.23000000001</v>
      </c>
      <c r="CY44" s="105">
        <v>107462.68</v>
      </c>
      <c r="CZ44" s="105">
        <v>292731.87</v>
      </c>
      <c r="DA44" s="105">
        <v>369726.11</v>
      </c>
      <c r="DB44" s="105">
        <v>118088.34</v>
      </c>
      <c r="DC44" s="105">
        <v>988773.85</v>
      </c>
      <c r="DD44" s="105">
        <v>98780.82</v>
      </c>
      <c r="DE44" s="105">
        <v>305044.76</v>
      </c>
      <c r="DF44" s="105">
        <v>476893.98</v>
      </c>
      <c r="DG44" s="105">
        <v>368051.05</v>
      </c>
      <c r="DH44" s="105">
        <v>1895040.21</v>
      </c>
      <c r="DI44" s="106">
        <v>3355488.29</v>
      </c>
      <c r="DJ44" s="104">
        <v>444135.32</v>
      </c>
      <c r="DK44" s="105">
        <v>1847442.89</v>
      </c>
      <c r="DL44" s="105">
        <v>506716.21999999991</v>
      </c>
      <c r="DM44" s="105">
        <v>364215.68999999994</v>
      </c>
      <c r="DN44" s="105">
        <v>411816.75</v>
      </c>
      <c r="DO44" s="105">
        <v>1029407.6</v>
      </c>
      <c r="DP44" s="105">
        <v>90543.209999999992</v>
      </c>
      <c r="DQ44" s="105">
        <v>79534.3</v>
      </c>
      <c r="DR44" s="105">
        <v>141338.74</v>
      </c>
      <c r="DS44" s="105">
        <v>599188.87</v>
      </c>
      <c r="DT44" s="105">
        <v>330568.99</v>
      </c>
      <c r="DU44" s="106">
        <v>2084879.29</v>
      </c>
      <c r="DV44" s="338">
        <v>148151.22999999998</v>
      </c>
      <c r="DW44" s="338">
        <v>82290.95</v>
      </c>
      <c r="DX44" s="338">
        <v>119438.56999999999</v>
      </c>
      <c r="DY44" s="338">
        <v>103043.65999999999</v>
      </c>
      <c r="DZ44" s="373">
        <v>921596.33</v>
      </c>
      <c r="EA44" s="338">
        <v>565850.1</v>
      </c>
      <c r="EB44" s="338">
        <v>84480.12</v>
      </c>
      <c r="EC44" s="374">
        <v>79378.060000000012</v>
      </c>
      <c r="ED44" s="374">
        <v>134318.35</v>
      </c>
      <c r="EE44" s="374">
        <v>226256.22</v>
      </c>
      <c r="EF44" s="374">
        <v>783922.87</v>
      </c>
      <c r="EG44" s="374">
        <v>1034220.21</v>
      </c>
      <c r="EH44" s="377"/>
      <c r="EI44" s="377"/>
      <c r="EJ44" s="377"/>
      <c r="EK44" s="377"/>
      <c r="EL44" s="377"/>
      <c r="EM44" s="377"/>
      <c r="EN44" s="377"/>
      <c r="EO44" s="377"/>
      <c r="EP44" s="377"/>
      <c r="EQ44" s="377"/>
      <c r="ER44" s="377"/>
      <c r="ES44" s="377"/>
      <c r="ET44" s="377"/>
      <c r="EU44" s="377"/>
      <c r="EV44" s="377"/>
      <c r="EW44" s="377"/>
      <c r="EX44" s="377"/>
      <c r="EY44" s="377"/>
      <c r="EZ44" s="377"/>
      <c r="FA44" s="377"/>
      <c r="FB44" s="377"/>
      <c r="FC44" s="377"/>
      <c r="FD44" s="377"/>
      <c r="FE44" s="377"/>
      <c r="FF44" s="377"/>
      <c r="FG44" s="377"/>
      <c r="FH44" s="377"/>
      <c r="FI44" s="377"/>
      <c r="FJ44" s="377"/>
      <c r="FK44" s="377"/>
      <c r="FL44" s="377"/>
      <c r="FM44" s="377"/>
      <c r="FN44" s="377"/>
      <c r="FO44" s="377"/>
      <c r="FP44" s="377"/>
      <c r="FQ44" s="377"/>
      <c r="FR44" s="377"/>
      <c r="FS44" s="377"/>
      <c r="FT44" s="377"/>
      <c r="FU44" s="377"/>
      <c r="FV44" s="377"/>
      <c r="FW44" s="377"/>
      <c r="FX44" s="377"/>
      <c r="FY44" s="377"/>
      <c r="FZ44" s="377"/>
      <c r="GA44" s="377"/>
      <c r="GB44" s="377"/>
      <c r="GC44" s="377"/>
      <c r="GD44" s="377"/>
      <c r="GE44" s="377"/>
      <c r="GF44" s="377"/>
      <c r="GG44" s="377"/>
      <c r="GH44" s="377"/>
      <c r="GI44" s="377"/>
      <c r="GJ44" s="377"/>
      <c r="GK44" s="377"/>
      <c r="GL44" s="377"/>
      <c r="GM44" s="377"/>
      <c r="GN44" s="377"/>
      <c r="GO44" s="377"/>
      <c r="GP44" s="377"/>
      <c r="GQ44" s="377"/>
      <c r="GR44" s="377"/>
      <c r="GS44" s="377"/>
      <c r="GT44" s="377"/>
      <c r="GU44" s="377"/>
      <c r="GV44" s="377"/>
      <c r="GW44" s="377"/>
      <c r="GX44" s="377"/>
      <c r="GY44" s="377"/>
      <c r="GZ44" s="377"/>
      <c r="HA44" s="377"/>
      <c r="HB44" s="377"/>
      <c r="HC44" s="377"/>
      <c r="HD44" s="377"/>
      <c r="HE44" s="377"/>
      <c r="HF44" s="377"/>
      <c r="HG44" s="377"/>
      <c r="HH44" s="377"/>
      <c r="HI44" s="377"/>
      <c r="HJ44" s="377"/>
      <c r="HK44" s="377"/>
      <c r="HL44" s="377"/>
      <c r="HM44" s="377"/>
      <c r="HN44" s="377"/>
      <c r="HO44" s="377"/>
      <c r="HP44" s="377"/>
      <c r="HQ44" s="377"/>
      <c r="HR44" s="377"/>
      <c r="HS44" s="377"/>
      <c r="HT44" s="377"/>
      <c r="HU44" s="377"/>
      <c r="HV44" s="377"/>
      <c r="HW44" s="377"/>
      <c r="HX44" s="377"/>
      <c r="HY44" s="377"/>
      <c r="HZ44" s="377"/>
      <c r="IA44" s="377"/>
      <c r="IB44" s="377"/>
      <c r="IC44" s="377"/>
      <c r="ID44" s="377"/>
      <c r="IE44" s="377"/>
      <c r="IF44" s="377"/>
      <c r="IG44" s="377"/>
      <c r="IH44" s="377"/>
      <c r="II44" s="377"/>
      <c r="IJ44" s="377"/>
      <c r="IK44" s="377"/>
      <c r="IL44" s="377"/>
      <c r="IM44" s="377"/>
      <c r="IN44" s="377"/>
      <c r="IO44" s="377"/>
      <c r="IP44" s="377"/>
      <c r="IQ44" s="377"/>
      <c r="IR44" s="377"/>
      <c r="IS44" s="377"/>
      <c r="IT44" s="377"/>
      <c r="IU44" s="377"/>
      <c r="IV44" s="377"/>
      <c r="IW44" s="377"/>
      <c r="IX44" s="377"/>
      <c r="IY44" s="377"/>
      <c r="IZ44" s="377"/>
      <c r="JA44" s="377"/>
      <c r="JB44" s="377"/>
      <c r="JC44" s="377"/>
      <c r="JD44" s="377"/>
      <c r="JE44" s="377"/>
      <c r="JF44" s="377"/>
      <c r="JG44" s="377"/>
      <c r="JH44" s="377"/>
      <c r="JI44" s="377"/>
      <c r="JJ44" s="377"/>
      <c r="JK44" s="377"/>
      <c r="JL44" s="377"/>
      <c r="JM44" s="377"/>
      <c r="JN44" s="377"/>
      <c r="JO44" s="377"/>
      <c r="JP44" s="377"/>
      <c r="JQ44" s="377"/>
      <c r="JR44" s="377"/>
      <c r="JS44" s="377"/>
      <c r="JT44" s="377"/>
      <c r="JU44" s="377"/>
      <c r="JV44" s="377"/>
      <c r="JW44" s="377"/>
      <c r="JX44" s="377"/>
      <c r="JY44" s="377"/>
      <c r="JZ44" s="377"/>
      <c r="KA44" s="377"/>
      <c r="KB44" s="377"/>
      <c r="KC44" s="377"/>
      <c r="KD44" s="377"/>
      <c r="KE44" s="377"/>
      <c r="KF44" s="377"/>
      <c r="KG44" s="377"/>
      <c r="KH44" s="377"/>
      <c r="KI44" s="377"/>
      <c r="KJ44" s="377"/>
      <c r="KK44" s="377"/>
      <c r="KL44" s="377"/>
      <c r="KM44" s="377"/>
      <c r="KN44" s="377"/>
      <c r="KO44" s="377"/>
      <c r="KP44" s="377"/>
      <c r="KQ44" s="377"/>
      <c r="KR44" s="377"/>
      <c r="KS44" s="377"/>
      <c r="KT44" s="377"/>
      <c r="KU44" s="377"/>
      <c r="KV44" s="377"/>
      <c r="KW44" s="377"/>
      <c r="KX44" s="377"/>
      <c r="KY44" s="377"/>
      <c r="KZ44" s="377"/>
      <c r="LA44" s="377"/>
      <c r="LB44" s="377"/>
      <c r="LC44" s="377"/>
      <c r="LD44" s="377"/>
      <c r="LE44" s="377"/>
      <c r="LF44" s="377"/>
      <c r="LG44" s="377"/>
      <c r="LH44" s="377"/>
      <c r="LI44" s="377"/>
    </row>
    <row r="45" spans="1:321" ht="30">
      <c r="C45" s="74">
        <v>732</v>
      </c>
      <c r="D45" s="74">
        <v>7321</v>
      </c>
      <c r="E45" s="78" t="s">
        <v>107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  <c r="DV45" s="338">
        <v>0</v>
      </c>
      <c r="DW45" s="338">
        <v>0</v>
      </c>
      <c r="DX45" s="338">
        <v>0</v>
      </c>
      <c r="DY45" s="338">
        <v>0</v>
      </c>
      <c r="EC45" s="374">
        <v>0</v>
      </c>
      <c r="ED45" s="374"/>
      <c r="EE45" s="374"/>
      <c r="EF45" s="374"/>
      <c r="EG45" s="374"/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s="9" customFormat="1">
      <c r="A46" s="140"/>
      <c r="B46" s="140">
        <v>74</v>
      </c>
      <c r="C46" s="140" t="s">
        <v>96</v>
      </c>
      <c r="D46" s="140">
        <v>74</v>
      </c>
      <c r="E46" s="141" t="s">
        <v>109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4"/>
      <c r="AD46" s="142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4"/>
      <c r="AP46" s="142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4"/>
      <c r="BB46" s="142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/>
      <c r="BN46" s="142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4"/>
      <c r="BZ46" s="142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2">
        <v>165851.26</v>
      </c>
      <c r="CM46" s="143">
        <v>158391.43</v>
      </c>
      <c r="CN46" s="143">
        <v>618410.81000000006</v>
      </c>
      <c r="CO46" s="143">
        <v>143255.71000000002</v>
      </c>
      <c r="CP46" s="143">
        <v>330184.12999999995</v>
      </c>
      <c r="CQ46" s="143">
        <v>460006.45</v>
      </c>
      <c r="CR46" s="143">
        <v>487486.95</v>
      </c>
      <c r="CS46" s="143">
        <v>225390.90000000002</v>
      </c>
      <c r="CT46" s="143">
        <v>761867.5299999998</v>
      </c>
      <c r="CU46" s="143">
        <v>1447115.8099999996</v>
      </c>
      <c r="CV46" s="143">
        <v>707499.84000000008</v>
      </c>
      <c r="CW46" s="144">
        <v>1108546.8899999999</v>
      </c>
      <c r="CX46" s="142">
        <f>+SUM(CX47:CX48)</f>
        <v>149764.72</v>
      </c>
      <c r="CY46" s="143">
        <f t="shared" ref="CY46:DI46" si="9">+SUM(CY47:CY48)</f>
        <v>720536.12</v>
      </c>
      <c r="CZ46" s="143">
        <f t="shared" si="9"/>
        <v>173095.78</v>
      </c>
      <c r="DA46" s="143">
        <f t="shared" si="9"/>
        <v>636951.02</v>
      </c>
      <c r="DB46" s="143">
        <f t="shared" si="9"/>
        <v>295224.23</v>
      </c>
      <c r="DC46" s="143">
        <f t="shared" si="9"/>
        <v>145661.5</v>
      </c>
      <c r="DD46" s="143">
        <f t="shared" si="9"/>
        <v>289870.69</v>
      </c>
      <c r="DE46" s="143">
        <f t="shared" si="9"/>
        <v>331260.12</v>
      </c>
      <c r="DF46" s="143">
        <f t="shared" si="9"/>
        <v>407300.13</v>
      </c>
      <c r="DG46" s="143">
        <f t="shared" si="9"/>
        <v>306869.74</v>
      </c>
      <c r="DH46" s="143">
        <f t="shared" si="9"/>
        <v>983922.2</v>
      </c>
      <c r="DI46" s="144">
        <f t="shared" si="9"/>
        <v>1114471.47</v>
      </c>
      <c r="DJ46" s="142">
        <v>261888.06</v>
      </c>
      <c r="DK46" s="143">
        <v>275848.11000000004</v>
      </c>
      <c r="DL46" s="143">
        <v>287203.82000000007</v>
      </c>
      <c r="DM46" s="143">
        <v>571154.25999999989</v>
      </c>
      <c r="DN46" s="143">
        <v>142862.19000000003</v>
      </c>
      <c r="DO46" s="143">
        <v>349110.17999999993</v>
      </c>
      <c r="DP46" s="143">
        <v>735788.29</v>
      </c>
      <c r="DQ46" s="143">
        <v>159688.91999999998</v>
      </c>
      <c r="DR46" s="143">
        <v>386068.30999999988</v>
      </c>
      <c r="DS46" s="143">
        <v>623176.68999999994</v>
      </c>
      <c r="DT46" s="143">
        <v>442043.53999999992</v>
      </c>
      <c r="DU46" s="144">
        <v>2363231.5299999993</v>
      </c>
      <c r="DV46" s="339">
        <v>196891.75999999998</v>
      </c>
      <c r="DW46" s="339">
        <v>153797.54</v>
      </c>
      <c r="DX46" s="339">
        <v>730633.8600000001</v>
      </c>
      <c r="DY46" s="339">
        <v>546087.31000000006</v>
      </c>
      <c r="DZ46" s="339">
        <v>968262.62</v>
      </c>
      <c r="EA46" s="339">
        <v>1146053.18</v>
      </c>
      <c r="EB46" s="339">
        <v>496128.69</v>
      </c>
      <c r="EC46" s="378">
        <v>612720.99999999988</v>
      </c>
      <c r="ED46" s="378">
        <v>1394917.14</v>
      </c>
      <c r="EE46" s="378">
        <v>1303452.33</v>
      </c>
      <c r="EF46" s="378">
        <v>1562846.95</v>
      </c>
      <c r="EG46" s="378">
        <v>2483747.6800000002</v>
      </c>
      <c r="EH46" s="379">
        <v>198902.46</v>
      </c>
      <c r="EI46" s="379">
        <v>1119540.18</v>
      </c>
      <c r="EJ46" s="379">
        <v>2315094.14</v>
      </c>
      <c r="EK46" s="379">
        <v>849572.77</v>
      </c>
      <c r="EL46" s="379">
        <v>1896583.06</v>
      </c>
      <c r="EM46" s="379">
        <v>1063223.94</v>
      </c>
      <c r="EN46" s="379">
        <v>2617220.7200000002</v>
      </c>
      <c r="EO46" s="379">
        <v>699069.05</v>
      </c>
      <c r="EP46" s="379">
        <v>1501226.15</v>
      </c>
      <c r="EQ46" s="419">
        <v>2652981.5699999998</v>
      </c>
      <c r="ER46" s="379"/>
      <c r="ES46" s="379"/>
      <c r="ET46" s="379"/>
      <c r="EU46" s="379"/>
      <c r="EV46" s="379"/>
      <c r="EW46" s="379"/>
      <c r="EX46" s="379"/>
      <c r="EY46" s="379"/>
      <c r="EZ46" s="379"/>
      <c r="FA46" s="379"/>
      <c r="FB46" s="379"/>
      <c r="FC46" s="379"/>
      <c r="FD46" s="379"/>
      <c r="FE46" s="379"/>
      <c r="FF46" s="379"/>
      <c r="FG46" s="379"/>
      <c r="FH46" s="379"/>
      <c r="FI46" s="379"/>
      <c r="FJ46" s="379"/>
      <c r="FK46" s="379"/>
      <c r="FL46" s="379"/>
      <c r="FM46" s="379"/>
      <c r="FN46" s="379"/>
      <c r="FO46" s="379"/>
      <c r="FP46" s="379"/>
      <c r="FQ46" s="379"/>
      <c r="FR46" s="379"/>
      <c r="FS46" s="379"/>
      <c r="FT46" s="379"/>
      <c r="FU46" s="379"/>
      <c r="FV46" s="379"/>
      <c r="FW46" s="379"/>
      <c r="FX46" s="379"/>
      <c r="FY46" s="379"/>
      <c r="FZ46" s="379"/>
      <c r="GA46" s="379"/>
      <c r="GB46" s="379"/>
      <c r="GC46" s="379"/>
      <c r="GD46" s="379"/>
      <c r="GE46" s="379"/>
      <c r="GF46" s="379"/>
      <c r="GG46" s="379"/>
      <c r="GH46" s="379"/>
      <c r="GI46" s="379"/>
      <c r="GJ46" s="379"/>
      <c r="GK46" s="379"/>
      <c r="GL46" s="379"/>
      <c r="GM46" s="379"/>
      <c r="GN46" s="379"/>
      <c r="GO46" s="379"/>
      <c r="GP46" s="379"/>
      <c r="GQ46" s="379"/>
      <c r="GR46" s="379"/>
      <c r="GS46" s="379"/>
      <c r="GT46" s="379"/>
      <c r="GU46" s="379"/>
      <c r="GV46" s="379"/>
      <c r="GW46" s="379"/>
      <c r="GX46" s="379"/>
      <c r="GY46" s="379"/>
      <c r="GZ46" s="379"/>
      <c r="HA46" s="379"/>
      <c r="HB46" s="379"/>
      <c r="HC46" s="379"/>
      <c r="HD46" s="379"/>
      <c r="HE46" s="379"/>
      <c r="HF46" s="379"/>
      <c r="HG46" s="379"/>
      <c r="HH46" s="379"/>
      <c r="HI46" s="379"/>
      <c r="HJ46" s="379"/>
      <c r="HK46" s="379"/>
      <c r="HL46" s="379"/>
      <c r="HM46" s="379"/>
      <c r="HN46" s="379"/>
      <c r="HO46" s="379"/>
      <c r="HP46" s="379"/>
      <c r="HQ46" s="379"/>
      <c r="HR46" s="379"/>
      <c r="HS46" s="379"/>
      <c r="HT46" s="379"/>
      <c r="HU46" s="379"/>
      <c r="HV46" s="379"/>
      <c r="HW46" s="379"/>
      <c r="HX46" s="379"/>
      <c r="HY46" s="379"/>
      <c r="HZ46" s="379"/>
      <c r="IA46" s="379"/>
      <c r="IB46" s="379"/>
      <c r="IC46" s="379"/>
      <c r="ID46" s="379"/>
      <c r="IE46" s="379"/>
      <c r="IF46" s="379"/>
      <c r="IG46" s="379"/>
      <c r="IH46" s="379"/>
      <c r="II46" s="379"/>
      <c r="IJ46" s="379"/>
      <c r="IK46" s="379"/>
      <c r="IL46" s="379"/>
      <c r="IM46" s="379"/>
      <c r="IN46" s="379"/>
      <c r="IO46" s="379"/>
      <c r="IP46" s="379"/>
      <c r="IQ46" s="379"/>
      <c r="IR46" s="379"/>
      <c r="IS46" s="379"/>
      <c r="IT46" s="379"/>
      <c r="IU46" s="379"/>
      <c r="IV46" s="379"/>
      <c r="IW46" s="379"/>
      <c r="IX46" s="379"/>
      <c r="IY46" s="379"/>
      <c r="IZ46" s="379"/>
      <c r="JA46" s="379"/>
      <c r="JB46" s="379"/>
      <c r="JC46" s="379"/>
      <c r="JD46" s="379"/>
      <c r="JE46" s="379"/>
      <c r="JF46" s="379"/>
      <c r="JG46" s="379"/>
      <c r="JH46" s="379"/>
      <c r="JI46" s="379"/>
      <c r="JJ46" s="379"/>
      <c r="JK46" s="379"/>
      <c r="JL46" s="379"/>
      <c r="JM46" s="379"/>
      <c r="JN46" s="379"/>
      <c r="JO46" s="379"/>
      <c r="JP46" s="379"/>
      <c r="JQ46" s="379"/>
      <c r="JR46" s="379"/>
      <c r="JS46" s="379"/>
      <c r="JT46" s="379"/>
      <c r="JU46" s="379"/>
      <c r="JV46" s="379"/>
      <c r="JW46" s="379"/>
      <c r="JX46" s="379"/>
      <c r="JY46" s="379"/>
      <c r="JZ46" s="379"/>
      <c r="KA46" s="379"/>
      <c r="KB46" s="379"/>
      <c r="KC46" s="379"/>
      <c r="KD46" s="379"/>
      <c r="KE46" s="379"/>
      <c r="KF46" s="379"/>
      <c r="KG46" s="379"/>
      <c r="KH46" s="379"/>
      <c r="KI46" s="379"/>
      <c r="KJ46" s="379"/>
      <c r="KK46" s="379"/>
      <c r="KL46" s="379"/>
      <c r="KM46" s="379"/>
      <c r="KN46" s="379"/>
      <c r="KO46" s="379"/>
      <c r="KP46" s="379"/>
      <c r="KQ46" s="379"/>
      <c r="KR46" s="379"/>
      <c r="KS46" s="379"/>
      <c r="KT46" s="379"/>
      <c r="KU46" s="379"/>
      <c r="KV46" s="379"/>
      <c r="KW46" s="379"/>
      <c r="KX46" s="379"/>
      <c r="KY46" s="379"/>
      <c r="KZ46" s="379"/>
      <c r="LA46" s="379"/>
      <c r="LB46" s="379"/>
      <c r="LC46" s="379"/>
      <c r="LD46" s="379"/>
      <c r="LE46" s="379"/>
      <c r="LF46" s="379"/>
      <c r="LG46" s="379"/>
      <c r="LH46" s="379"/>
      <c r="LI46" s="379"/>
    </row>
    <row r="47" spans="1:321">
      <c r="C47" s="74">
        <v>741</v>
      </c>
      <c r="D47" s="74">
        <v>7411</v>
      </c>
      <c r="E47" s="78" t="s">
        <v>111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165851.26</v>
      </c>
      <c r="CM47" s="105">
        <v>158391.43</v>
      </c>
      <c r="CN47" s="105">
        <v>618410.81000000006</v>
      </c>
      <c r="CO47" s="105">
        <v>143255.71000000002</v>
      </c>
      <c r="CP47" s="105">
        <v>330184.12999999995</v>
      </c>
      <c r="CQ47" s="105">
        <v>460006.45</v>
      </c>
      <c r="CR47" s="105">
        <v>487486.95</v>
      </c>
      <c r="CS47" s="105">
        <v>225390.90000000002</v>
      </c>
      <c r="CT47" s="105">
        <v>761867.5299999998</v>
      </c>
      <c r="CU47" s="105">
        <v>1447115.8099999996</v>
      </c>
      <c r="CV47" s="105">
        <v>707499.84000000008</v>
      </c>
      <c r="CW47" s="106">
        <v>1108546.8899999999</v>
      </c>
      <c r="CX47" s="104">
        <v>149764.72</v>
      </c>
      <c r="CY47" s="105">
        <v>720536.12</v>
      </c>
      <c r="CZ47" s="105">
        <v>173095.78</v>
      </c>
      <c r="DA47" s="105">
        <v>636951.02</v>
      </c>
      <c r="DB47" s="105">
        <v>295224.23</v>
      </c>
      <c r="DC47" s="105">
        <v>145661.5</v>
      </c>
      <c r="DD47" s="105">
        <v>289870.69</v>
      </c>
      <c r="DE47" s="105">
        <v>331260.12</v>
      </c>
      <c r="DF47" s="105">
        <v>407300.13</v>
      </c>
      <c r="DG47" s="105">
        <v>306869.74</v>
      </c>
      <c r="DH47" s="105">
        <v>983922.2</v>
      </c>
      <c r="DI47" s="106">
        <v>1114471.47</v>
      </c>
      <c r="DJ47" s="104">
        <v>261888.06</v>
      </c>
      <c r="DK47" s="105">
        <v>275848.11000000004</v>
      </c>
      <c r="DL47" s="105">
        <v>287203.82000000007</v>
      </c>
      <c r="DM47" s="105">
        <v>571154.25999999989</v>
      </c>
      <c r="DN47" s="105">
        <v>142862.19000000003</v>
      </c>
      <c r="DO47" s="105">
        <v>349110.17999999993</v>
      </c>
      <c r="DP47" s="105">
        <v>735788.29</v>
      </c>
      <c r="DQ47" s="105">
        <v>159688.91999999998</v>
      </c>
      <c r="DR47" s="105">
        <v>386068.30999999988</v>
      </c>
      <c r="DS47" s="105">
        <v>623176.68999999994</v>
      </c>
      <c r="DT47" s="105">
        <v>442043.53999999992</v>
      </c>
      <c r="DU47" s="106">
        <v>2363231.5299999993</v>
      </c>
      <c r="DV47" s="338">
        <v>196891.75999999998</v>
      </c>
      <c r="DW47" s="338">
        <v>153797.54</v>
      </c>
      <c r="DX47" s="338">
        <v>730633.8600000001</v>
      </c>
      <c r="DY47" s="338">
        <v>546087.31000000006</v>
      </c>
      <c r="DZ47" s="338">
        <v>968262.62</v>
      </c>
      <c r="EA47" s="338">
        <v>1146053.18</v>
      </c>
      <c r="EB47" s="338">
        <v>496128.69</v>
      </c>
      <c r="EC47" s="374">
        <v>612720.99999999988</v>
      </c>
      <c r="ED47" s="374">
        <v>1394917.14</v>
      </c>
      <c r="EE47" s="374">
        <v>1303452.33</v>
      </c>
      <c r="EF47" s="374">
        <v>1562846.95</v>
      </c>
      <c r="EG47" s="374">
        <v>2483747.6800000002</v>
      </c>
      <c r="EH47" s="377"/>
      <c r="EI47" s="377"/>
      <c r="EJ47" s="377"/>
      <c r="EK47" s="377"/>
      <c r="EL47" s="377"/>
      <c r="EM47" s="377"/>
      <c r="EN47" s="377"/>
      <c r="EO47" s="377"/>
      <c r="EP47" s="377"/>
      <c r="EQ47" s="377"/>
      <c r="ER47" s="377"/>
      <c r="ES47" s="377"/>
      <c r="ET47" s="377"/>
      <c r="EU47" s="377"/>
      <c r="EV47" s="377"/>
      <c r="EW47" s="377"/>
      <c r="EX47" s="377"/>
      <c r="EY47" s="377"/>
      <c r="EZ47" s="377"/>
      <c r="FA47" s="377"/>
      <c r="FB47" s="377"/>
      <c r="FC47" s="377"/>
      <c r="FD47" s="377"/>
      <c r="FE47" s="377"/>
      <c r="FF47" s="377"/>
      <c r="FG47" s="377"/>
      <c r="FH47" s="377"/>
      <c r="FI47" s="377"/>
      <c r="FJ47" s="377"/>
      <c r="FK47" s="377"/>
      <c r="FL47" s="377"/>
      <c r="FM47" s="377"/>
      <c r="FN47" s="377"/>
      <c r="FO47" s="377"/>
      <c r="FP47" s="377"/>
      <c r="FQ47" s="377"/>
      <c r="FR47" s="377"/>
      <c r="FS47" s="377"/>
      <c r="FT47" s="377"/>
      <c r="FU47" s="377"/>
      <c r="FV47" s="377"/>
      <c r="FW47" s="377"/>
      <c r="FX47" s="377"/>
      <c r="FY47" s="377"/>
      <c r="FZ47" s="377"/>
      <c r="GA47" s="377"/>
      <c r="GB47" s="377"/>
      <c r="GC47" s="377"/>
      <c r="GD47" s="377"/>
      <c r="GE47" s="377"/>
      <c r="GF47" s="377"/>
      <c r="GG47" s="377"/>
      <c r="GH47" s="377"/>
      <c r="GI47" s="377"/>
      <c r="GJ47" s="377"/>
      <c r="GK47" s="377"/>
      <c r="GL47" s="377"/>
      <c r="GM47" s="377"/>
      <c r="GN47" s="377"/>
      <c r="GO47" s="377"/>
      <c r="GP47" s="377"/>
      <c r="GQ47" s="377"/>
      <c r="GR47" s="377"/>
      <c r="GS47" s="377"/>
      <c r="GT47" s="377"/>
      <c r="GU47" s="377"/>
      <c r="GV47" s="377"/>
      <c r="GW47" s="377"/>
      <c r="GX47" s="377"/>
      <c r="GY47" s="377"/>
      <c r="GZ47" s="377"/>
      <c r="HA47" s="377"/>
      <c r="HB47" s="377"/>
      <c r="HC47" s="377"/>
      <c r="HD47" s="377"/>
      <c r="HE47" s="377"/>
      <c r="HF47" s="377"/>
      <c r="HG47" s="377"/>
      <c r="HH47" s="377"/>
      <c r="HI47" s="377"/>
      <c r="HJ47" s="377"/>
      <c r="HK47" s="377"/>
      <c r="HL47" s="377"/>
      <c r="HM47" s="377"/>
      <c r="HN47" s="377"/>
      <c r="HO47" s="377"/>
      <c r="HP47" s="377"/>
      <c r="HQ47" s="377"/>
      <c r="HR47" s="377"/>
      <c r="HS47" s="377"/>
      <c r="HT47" s="377"/>
      <c r="HU47" s="377"/>
      <c r="HV47" s="377"/>
      <c r="HW47" s="377"/>
      <c r="HX47" s="377"/>
      <c r="HY47" s="377"/>
      <c r="HZ47" s="377"/>
      <c r="IA47" s="377"/>
      <c r="IB47" s="377"/>
      <c r="IC47" s="377"/>
      <c r="ID47" s="377"/>
      <c r="IE47" s="377"/>
      <c r="IF47" s="377"/>
      <c r="IG47" s="377"/>
      <c r="IH47" s="377"/>
      <c r="II47" s="377"/>
      <c r="IJ47" s="377"/>
      <c r="IK47" s="377"/>
      <c r="IL47" s="377"/>
      <c r="IM47" s="377"/>
      <c r="IN47" s="377"/>
      <c r="IO47" s="377"/>
      <c r="IP47" s="377"/>
      <c r="IQ47" s="377"/>
      <c r="IR47" s="377"/>
      <c r="IS47" s="377"/>
      <c r="IT47" s="377"/>
      <c r="IU47" s="377"/>
      <c r="IV47" s="377"/>
      <c r="IW47" s="377"/>
      <c r="IX47" s="377"/>
      <c r="IY47" s="377"/>
      <c r="IZ47" s="377"/>
      <c r="JA47" s="377"/>
      <c r="JB47" s="377"/>
      <c r="JC47" s="377"/>
      <c r="JD47" s="377"/>
      <c r="JE47" s="377"/>
      <c r="JF47" s="377"/>
      <c r="JG47" s="377"/>
      <c r="JH47" s="377"/>
      <c r="JI47" s="377"/>
      <c r="JJ47" s="377"/>
      <c r="JK47" s="377"/>
      <c r="JL47" s="377"/>
      <c r="JM47" s="377"/>
      <c r="JN47" s="377"/>
      <c r="JO47" s="377"/>
      <c r="JP47" s="377"/>
      <c r="JQ47" s="377"/>
      <c r="JR47" s="377"/>
      <c r="JS47" s="377"/>
      <c r="JT47" s="377"/>
      <c r="JU47" s="377"/>
      <c r="JV47" s="377"/>
      <c r="JW47" s="377"/>
      <c r="JX47" s="377"/>
      <c r="JY47" s="377"/>
      <c r="JZ47" s="377"/>
      <c r="KA47" s="377"/>
      <c r="KB47" s="377"/>
      <c r="KC47" s="377"/>
      <c r="KD47" s="377"/>
      <c r="KE47" s="377"/>
      <c r="KF47" s="377"/>
      <c r="KG47" s="377"/>
      <c r="KH47" s="377"/>
      <c r="KI47" s="377"/>
      <c r="KJ47" s="377"/>
      <c r="KK47" s="377"/>
      <c r="KL47" s="377"/>
      <c r="KM47" s="377"/>
      <c r="KN47" s="377"/>
      <c r="KO47" s="377"/>
      <c r="KP47" s="377"/>
      <c r="KQ47" s="377"/>
      <c r="KR47" s="377"/>
      <c r="KS47" s="377"/>
      <c r="KT47" s="377"/>
      <c r="KU47" s="377"/>
      <c r="KV47" s="377"/>
      <c r="KW47" s="377"/>
      <c r="KX47" s="377"/>
      <c r="KY47" s="377"/>
      <c r="KZ47" s="377"/>
      <c r="LA47" s="377"/>
      <c r="LB47" s="377"/>
      <c r="LC47" s="377"/>
      <c r="LD47" s="377"/>
      <c r="LE47" s="377"/>
      <c r="LF47" s="377"/>
      <c r="LG47" s="377"/>
      <c r="LH47" s="377"/>
      <c r="LI47" s="377"/>
    </row>
    <row r="48" spans="1:321">
      <c r="C48" s="74">
        <v>742</v>
      </c>
      <c r="D48" s="74">
        <v>7421</v>
      </c>
      <c r="E48" s="78" t="s">
        <v>113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6">
        <v>0</v>
      </c>
      <c r="CX48" s="104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>
        <v>0</v>
      </c>
      <c r="DH48" s="105">
        <v>0</v>
      </c>
      <c r="DI48" s="106">
        <v>0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38">
        <v>0</v>
      </c>
      <c r="DW48" s="338">
        <v>0</v>
      </c>
      <c r="DX48" s="338">
        <v>0</v>
      </c>
      <c r="DY48" s="338">
        <v>0</v>
      </c>
      <c r="EC48" s="374">
        <v>0</v>
      </c>
      <c r="ED48" s="374"/>
      <c r="EE48" s="383"/>
      <c r="EF48" s="374"/>
      <c r="EG48" s="374"/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 s="9" customFormat="1">
      <c r="A49" s="140"/>
      <c r="B49" s="140">
        <v>75</v>
      </c>
      <c r="C49" s="140"/>
      <c r="D49" s="140">
        <v>75</v>
      </c>
      <c r="E49" s="141" t="s">
        <v>115</v>
      </c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4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4"/>
      <c r="AD49" s="142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4"/>
      <c r="AP49" s="142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4"/>
      <c r="BB49" s="142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4"/>
      <c r="BN49" s="142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4"/>
      <c r="BZ49" s="142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2">
        <v>35315594.670000009</v>
      </c>
      <c r="CM49" s="143">
        <v>5268335.01</v>
      </c>
      <c r="CN49" s="143">
        <v>24101008.739999998</v>
      </c>
      <c r="CO49" s="143">
        <v>15271204.140000001</v>
      </c>
      <c r="CP49" s="143">
        <v>5539143.8399999999</v>
      </c>
      <c r="CQ49" s="143">
        <v>11192069.119999999</v>
      </c>
      <c r="CR49" s="143">
        <v>70863883.469999999</v>
      </c>
      <c r="CS49" s="143">
        <v>45329380.350000009</v>
      </c>
      <c r="CT49" s="143">
        <v>16107867.279999999</v>
      </c>
      <c r="CU49" s="143">
        <v>443723.68999999994</v>
      </c>
      <c r="CV49" s="143">
        <v>890239.71000000008</v>
      </c>
      <c r="CW49" s="144">
        <v>103544900.23000002</v>
      </c>
      <c r="CX49" s="142">
        <f>+CX50</f>
        <v>8633399.2100000009</v>
      </c>
      <c r="CY49" s="143">
        <f t="shared" ref="CY49:DI49" si="10">+CY50</f>
        <v>43700264.219999999</v>
      </c>
      <c r="CZ49" s="143">
        <f t="shared" si="10"/>
        <v>83407940.25</v>
      </c>
      <c r="DA49" s="143">
        <f t="shared" si="10"/>
        <v>32989063.890000001</v>
      </c>
      <c r="DB49" s="143">
        <f t="shared" si="10"/>
        <v>280177927.55000001</v>
      </c>
      <c r="DC49" s="143">
        <f t="shared" si="10"/>
        <v>524720.3600000001</v>
      </c>
      <c r="DD49" s="143">
        <f t="shared" si="10"/>
        <v>15730778.189999999</v>
      </c>
      <c r="DE49" s="143">
        <f t="shared" si="10"/>
        <v>41036448.079999998</v>
      </c>
      <c r="DF49" s="143">
        <f t="shared" si="10"/>
        <v>15186675.5</v>
      </c>
      <c r="DG49" s="143">
        <f t="shared" si="10"/>
        <v>4181439.2199999997</v>
      </c>
      <c r="DH49" s="143">
        <f t="shared" si="10"/>
        <v>3184747.73</v>
      </c>
      <c r="DI49" s="144">
        <f t="shared" si="10"/>
        <v>6995721.2999999998</v>
      </c>
      <c r="DJ49" s="142">
        <v>35537903.219999999</v>
      </c>
      <c r="DK49" s="143">
        <v>41805682.140000001</v>
      </c>
      <c r="DL49" s="143">
        <v>521661464.60999995</v>
      </c>
      <c r="DM49" s="143">
        <v>70720087.209999979</v>
      </c>
      <c r="DN49" s="143">
        <v>844590.42999999993</v>
      </c>
      <c r="DO49" s="143">
        <v>69787474.810000002</v>
      </c>
      <c r="DP49" s="143">
        <v>19292311.539999999</v>
      </c>
      <c r="DQ49" s="143">
        <v>40857073.5</v>
      </c>
      <c r="DR49" s="143">
        <v>21843054.989999998</v>
      </c>
      <c r="DS49" s="143">
        <v>6340749.1400000006</v>
      </c>
      <c r="DT49" s="143">
        <v>1224576.83</v>
      </c>
      <c r="DU49" s="144">
        <v>2875354.7999999993</v>
      </c>
      <c r="DV49" s="339">
        <v>329543.97999999992</v>
      </c>
      <c r="DW49" s="339">
        <v>1028135.44</v>
      </c>
      <c r="DX49" s="339">
        <v>305578933.99000001</v>
      </c>
      <c r="DY49" s="339">
        <v>611208.73999999987</v>
      </c>
      <c r="DZ49" s="339">
        <v>680920.61</v>
      </c>
      <c r="EA49" s="339">
        <v>10805822.66</v>
      </c>
      <c r="EB49" s="339">
        <v>10466614.34</v>
      </c>
      <c r="EC49" s="378">
        <v>319243.06000000006</v>
      </c>
      <c r="ED49" s="378">
        <v>584698.59</v>
      </c>
      <c r="EE49" s="385">
        <v>713462.32</v>
      </c>
      <c r="EF49" s="378">
        <v>82530376.260000005</v>
      </c>
      <c r="EG49" s="378">
        <v>28136840.120000001</v>
      </c>
      <c r="EH49" s="379">
        <v>335235.24</v>
      </c>
      <c r="EI49" s="379">
        <v>23071904.219999999</v>
      </c>
      <c r="EJ49" s="379">
        <v>59275742.969999999</v>
      </c>
      <c r="EK49" s="379">
        <v>28598295.489999998</v>
      </c>
      <c r="EL49" s="379">
        <v>259019.66</v>
      </c>
      <c r="EM49" s="379">
        <v>29146143.309999999</v>
      </c>
      <c r="EN49" s="379">
        <v>25183759.27</v>
      </c>
      <c r="EO49" s="379">
        <v>76253335.569999993</v>
      </c>
      <c r="EP49" s="379">
        <v>43020325.210000001</v>
      </c>
      <c r="EQ49" s="419">
        <v>20632990.120000001</v>
      </c>
      <c r="ER49" s="379"/>
      <c r="ES49" s="379"/>
      <c r="ET49" s="379"/>
      <c r="EU49" s="379"/>
      <c r="EV49" s="379"/>
      <c r="EW49" s="379"/>
      <c r="EX49" s="379"/>
      <c r="EY49" s="379"/>
      <c r="EZ49" s="379"/>
      <c r="FA49" s="379"/>
      <c r="FB49" s="379"/>
      <c r="FC49" s="379"/>
      <c r="FD49" s="379"/>
      <c r="FE49" s="379"/>
      <c r="FF49" s="379"/>
      <c r="FG49" s="379"/>
      <c r="FH49" s="379"/>
      <c r="FI49" s="379"/>
      <c r="FJ49" s="379"/>
      <c r="FK49" s="379"/>
      <c r="FL49" s="379"/>
      <c r="FM49" s="379"/>
      <c r="FN49" s="379"/>
      <c r="FO49" s="379"/>
      <c r="FP49" s="379"/>
      <c r="FQ49" s="379"/>
      <c r="FR49" s="379"/>
      <c r="FS49" s="379"/>
      <c r="FT49" s="379"/>
      <c r="FU49" s="379"/>
      <c r="FV49" s="379"/>
      <c r="FW49" s="379"/>
      <c r="FX49" s="379"/>
      <c r="FY49" s="379"/>
      <c r="FZ49" s="379"/>
      <c r="GA49" s="379"/>
      <c r="GB49" s="379"/>
      <c r="GC49" s="379"/>
      <c r="GD49" s="379"/>
      <c r="GE49" s="379"/>
      <c r="GF49" s="379"/>
      <c r="GG49" s="379"/>
      <c r="GH49" s="379"/>
      <c r="GI49" s="379"/>
      <c r="GJ49" s="379"/>
      <c r="GK49" s="379"/>
      <c r="GL49" s="379"/>
      <c r="GM49" s="379"/>
      <c r="GN49" s="379"/>
      <c r="GO49" s="379"/>
      <c r="GP49" s="379"/>
      <c r="GQ49" s="379"/>
      <c r="GR49" s="379"/>
      <c r="GS49" s="379"/>
      <c r="GT49" s="379"/>
      <c r="GU49" s="379"/>
      <c r="GV49" s="379"/>
      <c r="GW49" s="379"/>
      <c r="GX49" s="379"/>
      <c r="GY49" s="379"/>
      <c r="GZ49" s="379"/>
      <c r="HA49" s="379"/>
      <c r="HB49" s="379"/>
      <c r="HC49" s="379"/>
      <c r="HD49" s="379"/>
      <c r="HE49" s="379"/>
      <c r="HF49" s="379"/>
      <c r="HG49" s="379"/>
      <c r="HH49" s="379"/>
      <c r="HI49" s="379"/>
      <c r="HJ49" s="379"/>
      <c r="HK49" s="379"/>
      <c r="HL49" s="379"/>
      <c r="HM49" s="379"/>
      <c r="HN49" s="379"/>
      <c r="HO49" s="379"/>
      <c r="HP49" s="379"/>
      <c r="HQ49" s="379"/>
      <c r="HR49" s="379"/>
      <c r="HS49" s="379"/>
      <c r="HT49" s="379"/>
      <c r="HU49" s="379"/>
      <c r="HV49" s="379"/>
      <c r="HW49" s="379"/>
      <c r="HX49" s="379"/>
      <c r="HY49" s="379"/>
      <c r="HZ49" s="379"/>
      <c r="IA49" s="379"/>
      <c r="IB49" s="379"/>
      <c r="IC49" s="379"/>
      <c r="ID49" s="379"/>
      <c r="IE49" s="379"/>
      <c r="IF49" s="379"/>
      <c r="IG49" s="379"/>
      <c r="IH49" s="379"/>
      <c r="II49" s="379"/>
      <c r="IJ49" s="379"/>
      <c r="IK49" s="379"/>
      <c r="IL49" s="379"/>
      <c r="IM49" s="379"/>
      <c r="IN49" s="379"/>
      <c r="IO49" s="379"/>
      <c r="IP49" s="379"/>
      <c r="IQ49" s="379"/>
      <c r="IR49" s="379"/>
      <c r="IS49" s="379"/>
      <c r="IT49" s="379"/>
      <c r="IU49" s="379"/>
      <c r="IV49" s="379"/>
      <c r="IW49" s="379"/>
      <c r="IX49" s="379"/>
      <c r="IY49" s="379"/>
      <c r="IZ49" s="379"/>
      <c r="JA49" s="379"/>
      <c r="JB49" s="379"/>
      <c r="JC49" s="379"/>
      <c r="JD49" s="379"/>
      <c r="JE49" s="379"/>
      <c r="JF49" s="379"/>
      <c r="JG49" s="379"/>
      <c r="JH49" s="379"/>
      <c r="JI49" s="379"/>
      <c r="JJ49" s="379"/>
      <c r="JK49" s="379"/>
      <c r="JL49" s="379"/>
      <c r="JM49" s="379"/>
      <c r="JN49" s="379"/>
      <c r="JO49" s="379"/>
      <c r="JP49" s="379"/>
      <c r="JQ49" s="379"/>
      <c r="JR49" s="379"/>
      <c r="JS49" s="379"/>
      <c r="JT49" s="379"/>
      <c r="JU49" s="379"/>
      <c r="JV49" s="379"/>
      <c r="JW49" s="379"/>
      <c r="JX49" s="379"/>
      <c r="JY49" s="379"/>
      <c r="JZ49" s="379"/>
      <c r="KA49" s="379"/>
      <c r="KB49" s="379"/>
      <c r="KC49" s="379"/>
      <c r="KD49" s="379"/>
      <c r="KE49" s="379"/>
      <c r="KF49" s="379"/>
      <c r="KG49" s="379"/>
      <c r="KH49" s="379"/>
      <c r="KI49" s="379"/>
      <c r="KJ49" s="379"/>
      <c r="KK49" s="379"/>
      <c r="KL49" s="379"/>
      <c r="KM49" s="379"/>
      <c r="KN49" s="379"/>
      <c r="KO49" s="379"/>
      <c r="KP49" s="379"/>
      <c r="KQ49" s="379"/>
      <c r="KR49" s="379"/>
      <c r="KS49" s="379"/>
      <c r="KT49" s="379"/>
      <c r="KU49" s="379"/>
      <c r="KV49" s="379"/>
      <c r="KW49" s="379"/>
      <c r="KX49" s="379"/>
      <c r="KY49" s="379"/>
      <c r="KZ49" s="379"/>
      <c r="LA49" s="379"/>
      <c r="LB49" s="379"/>
      <c r="LC49" s="379"/>
      <c r="LD49" s="379"/>
      <c r="LE49" s="379"/>
      <c r="LF49" s="379"/>
      <c r="LG49" s="379"/>
      <c r="LH49" s="379"/>
      <c r="LI49" s="379"/>
    </row>
    <row r="50" spans="1:321">
      <c r="C50" s="74">
        <v>751</v>
      </c>
      <c r="D50" s="74">
        <v>751</v>
      </c>
      <c r="E50" s="78" t="s">
        <v>117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35315594.670000009</v>
      </c>
      <c r="CM50" s="105">
        <v>5268335.01</v>
      </c>
      <c r="CN50" s="105">
        <v>24101008.739999998</v>
      </c>
      <c r="CO50" s="105">
        <v>15271204.140000001</v>
      </c>
      <c r="CP50" s="105">
        <v>5539143.8399999999</v>
      </c>
      <c r="CQ50" s="105">
        <v>11192069.119999999</v>
      </c>
      <c r="CR50" s="105">
        <v>70863883.469999999</v>
      </c>
      <c r="CS50" s="105">
        <v>45329380.350000009</v>
      </c>
      <c r="CT50" s="105">
        <v>16107867.279999999</v>
      </c>
      <c r="CU50" s="105">
        <v>443723.68999999994</v>
      </c>
      <c r="CV50" s="105">
        <v>890239.71000000008</v>
      </c>
      <c r="CW50" s="106">
        <v>103544900.23000002</v>
      </c>
      <c r="CX50" s="104">
        <f>+SUM(CX51:CX52)</f>
        <v>8633399.2100000009</v>
      </c>
      <c r="CY50" s="105">
        <f t="shared" ref="CY50:DI50" si="11">+SUM(CY51:CY52)</f>
        <v>43700264.219999999</v>
      </c>
      <c r="CZ50" s="105">
        <f t="shared" si="11"/>
        <v>83407940.25</v>
      </c>
      <c r="DA50" s="105">
        <f t="shared" si="11"/>
        <v>32989063.890000001</v>
      </c>
      <c r="DB50" s="105">
        <f t="shared" si="11"/>
        <v>280177927.55000001</v>
      </c>
      <c r="DC50" s="105">
        <f t="shared" si="11"/>
        <v>524720.3600000001</v>
      </c>
      <c r="DD50" s="105">
        <f t="shared" si="11"/>
        <v>15730778.189999999</v>
      </c>
      <c r="DE50" s="105">
        <f t="shared" si="11"/>
        <v>41036448.079999998</v>
      </c>
      <c r="DF50" s="105">
        <f t="shared" si="11"/>
        <v>15186675.5</v>
      </c>
      <c r="DG50" s="105">
        <f t="shared" si="11"/>
        <v>4181439.2199999997</v>
      </c>
      <c r="DH50" s="105">
        <f t="shared" si="11"/>
        <v>3184747.73</v>
      </c>
      <c r="DI50" s="106">
        <f t="shared" si="11"/>
        <v>6995721.2999999998</v>
      </c>
      <c r="DJ50" s="104">
        <v>35537903.219999999</v>
      </c>
      <c r="DK50" s="105">
        <v>41805682.140000001</v>
      </c>
      <c r="DL50" s="105">
        <v>521661464.60999995</v>
      </c>
      <c r="DM50" s="105">
        <v>70720087.209999979</v>
      </c>
      <c r="DN50" s="105">
        <v>844590.42999999993</v>
      </c>
      <c r="DO50" s="105">
        <v>69787474.810000002</v>
      </c>
      <c r="DP50" s="105">
        <v>19292311.539999999</v>
      </c>
      <c r="DQ50" s="105">
        <v>40857073.5</v>
      </c>
      <c r="DR50" s="105">
        <v>21843054.989999998</v>
      </c>
      <c r="DS50" s="105">
        <v>6340749.1400000006</v>
      </c>
      <c r="DT50" s="105">
        <v>1224576.83</v>
      </c>
      <c r="DU50" s="106">
        <v>2875354.7999999993</v>
      </c>
      <c r="EC50" s="374"/>
      <c r="ED50" s="374">
        <v>584698.59</v>
      </c>
      <c r="EE50" s="374"/>
      <c r="EF50" s="374"/>
      <c r="EG50" s="374"/>
      <c r="EH50" s="377"/>
      <c r="EI50" s="377">
        <v>23071904.219999999</v>
      </c>
      <c r="EJ50" s="41">
        <v>59275742.969999999</v>
      </c>
      <c r="EK50" s="377">
        <v>28598295.489999998</v>
      </c>
      <c r="EL50" s="377">
        <v>259019.66</v>
      </c>
      <c r="EM50" s="377">
        <v>29146143.309999999</v>
      </c>
      <c r="EN50" s="377">
        <v>25183759.27</v>
      </c>
      <c r="EO50" s="377">
        <v>76253335.569999993</v>
      </c>
      <c r="EP50" s="377">
        <v>43020325.210000001</v>
      </c>
      <c r="EQ50" s="377"/>
      <c r="ER50" s="377"/>
      <c r="ES50" s="377"/>
      <c r="ET50" s="377"/>
      <c r="EU50" s="377"/>
      <c r="EV50" s="377"/>
      <c r="EW50" s="377"/>
      <c r="EX50" s="377"/>
      <c r="EY50" s="377"/>
      <c r="EZ50" s="377"/>
      <c r="FA50" s="377"/>
      <c r="FB50" s="377"/>
      <c r="FC50" s="377"/>
      <c r="FD50" s="377"/>
      <c r="FE50" s="377"/>
      <c r="FF50" s="377"/>
      <c r="FG50" s="377"/>
      <c r="FH50" s="377"/>
      <c r="FI50" s="377"/>
      <c r="FJ50" s="377"/>
      <c r="FK50" s="377"/>
      <c r="FL50" s="377"/>
      <c r="FM50" s="377"/>
      <c r="FN50" s="377"/>
      <c r="FO50" s="377"/>
      <c r="FP50" s="377"/>
      <c r="FQ50" s="377"/>
      <c r="FR50" s="377"/>
      <c r="FS50" s="377"/>
      <c r="FT50" s="377"/>
      <c r="FU50" s="377"/>
      <c r="FV50" s="377"/>
      <c r="FW50" s="377"/>
      <c r="FX50" s="377"/>
      <c r="FY50" s="377"/>
      <c r="FZ50" s="377"/>
      <c r="GA50" s="377"/>
      <c r="GB50" s="377"/>
      <c r="GC50" s="377"/>
      <c r="GD50" s="377"/>
      <c r="GE50" s="377"/>
      <c r="GF50" s="377"/>
      <c r="GG50" s="377"/>
      <c r="GH50" s="377"/>
      <c r="GI50" s="377"/>
      <c r="GJ50" s="377"/>
      <c r="GK50" s="377"/>
      <c r="GL50" s="377"/>
      <c r="GM50" s="377"/>
      <c r="GN50" s="377"/>
      <c r="GO50" s="377"/>
      <c r="GP50" s="377"/>
      <c r="GQ50" s="377"/>
      <c r="GR50" s="377"/>
      <c r="GS50" s="377"/>
      <c r="GT50" s="377"/>
      <c r="GU50" s="377"/>
      <c r="GV50" s="377"/>
      <c r="GW50" s="377"/>
      <c r="GX50" s="377"/>
      <c r="GY50" s="377"/>
      <c r="GZ50" s="377"/>
      <c r="HA50" s="377"/>
      <c r="HB50" s="377"/>
      <c r="HC50" s="377"/>
      <c r="HD50" s="377"/>
      <c r="HE50" s="377"/>
      <c r="HF50" s="377"/>
      <c r="HG50" s="377"/>
      <c r="HH50" s="377"/>
      <c r="HI50" s="377"/>
      <c r="HJ50" s="377"/>
      <c r="HK50" s="377"/>
      <c r="HL50" s="377"/>
      <c r="HM50" s="377"/>
      <c r="HN50" s="377"/>
      <c r="HO50" s="377"/>
      <c r="HP50" s="377"/>
      <c r="HQ50" s="377"/>
      <c r="HR50" s="377"/>
      <c r="HS50" s="377"/>
      <c r="HT50" s="377"/>
      <c r="HU50" s="377"/>
      <c r="HV50" s="377"/>
      <c r="HW50" s="377"/>
      <c r="HX50" s="377"/>
      <c r="HY50" s="377"/>
      <c r="HZ50" s="377"/>
      <c r="IA50" s="377"/>
      <c r="IB50" s="377"/>
      <c r="IC50" s="377"/>
      <c r="ID50" s="377"/>
      <c r="IE50" s="377"/>
      <c r="IF50" s="377"/>
      <c r="IG50" s="377"/>
      <c r="IH50" s="377"/>
      <c r="II50" s="377"/>
      <c r="IJ50" s="377"/>
      <c r="IK50" s="377"/>
      <c r="IL50" s="377"/>
      <c r="IM50" s="377"/>
      <c r="IN50" s="377"/>
      <c r="IO50" s="377"/>
      <c r="IP50" s="377"/>
      <c r="IQ50" s="377"/>
      <c r="IR50" s="377"/>
      <c r="IS50" s="377"/>
      <c r="IT50" s="377"/>
      <c r="IU50" s="377"/>
      <c r="IV50" s="377"/>
      <c r="IW50" s="377"/>
      <c r="IX50" s="377"/>
      <c r="IY50" s="377"/>
      <c r="IZ50" s="377"/>
      <c r="JA50" s="377"/>
      <c r="JB50" s="377"/>
      <c r="JC50" s="377"/>
      <c r="JD50" s="377"/>
      <c r="JE50" s="377"/>
      <c r="JF50" s="377"/>
      <c r="JG50" s="377"/>
      <c r="JH50" s="377"/>
      <c r="JI50" s="377"/>
      <c r="JJ50" s="377"/>
      <c r="JK50" s="377"/>
      <c r="JL50" s="377"/>
      <c r="JM50" s="377"/>
      <c r="JN50" s="377"/>
      <c r="JO50" s="377"/>
      <c r="JP50" s="377"/>
      <c r="JQ50" s="377"/>
      <c r="JR50" s="377"/>
      <c r="JS50" s="377"/>
      <c r="JT50" s="377"/>
      <c r="JU50" s="377"/>
      <c r="JV50" s="377"/>
      <c r="JW50" s="377"/>
      <c r="JX50" s="377"/>
      <c r="JY50" s="377"/>
      <c r="JZ50" s="377"/>
      <c r="KA50" s="377"/>
      <c r="KB50" s="377"/>
      <c r="KC50" s="377"/>
      <c r="KD50" s="377"/>
      <c r="KE50" s="377"/>
      <c r="KF50" s="377"/>
      <c r="KG50" s="377"/>
      <c r="KH50" s="377"/>
      <c r="KI50" s="377"/>
      <c r="KJ50" s="377"/>
      <c r="KK50" s="377"/>
      <c r="KL50" s="377"/>
      <c r="KM50" s="377"/>
      <c r="KN50" s="377"/>
      <c r="KO50" s="377"/>
      <c r="KP50" s="377"/>
      <c r="KQ50" s="377"/>
      <c r="KR50" s="377"/>
      <c r="KS50" s="377"/>
      <c r="KT50" s="377"/>
      <c r="KU50" s="377"/>
      <c r="KV50" s="377"/>
      <c r="KW50" s="377"/>
      <c r="KX50" s="377"/>
      <c r="KY50" s="377"/>
      <c r="KZ50" s="377"/>
      <c r="LA50" s="377"/>
      <c r="LB50" s="377"/>
      <c r="LC50" s="377"/>
      <c r="LD50" s="377"/>
      <c r="LE50" s="377"/>
      <c r="LF50" s="377"/>
      <c r="LG50" s="377"/>
      <c r="LH50" s="377"/>
      <c r="LI50" s="377"/>
    </row>
    <row r="51" spans="1:321" ht="30">
      <c r="D51" s="74">
        <v>7511</v>
      </c>
      <c r="E51" s="78" t="s">
        <v>118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3971500</v>
      </c>
      <c r="CN51" s="105">
        <v>23000000</v>
      </c>
      <c r="CO51" s="105">
        <v>14499142</v>
      </c>
      <c r="CP51" s="105">
        <v>4400000</v>
      </c>
      <c r="CQ51" s="105">
        <v>7801000</v>
      </c>
      <c r="CR51" s="105">
        <v>11000000</v>
      </c>
      <c r="CS51" s="105">
        <v>44678500</v>
      </c>
      <c r="CT51" s="105">
        <v>16000000</v>
      </c>
      <c r="CU51" s="105">
        <v>0</v>
      </c>
      <c r="CV51" s="105">
        <v>0</v>
      </c>
      <c r="CW51" s="106">
        <v>20000000</v>
      </c>
      <c r="CX51" s="104">
        <v>8520000</v>
      </c>
      <c r="CY51" s="105">
        <v>43408500</v>
      </c>
      <c r="CZ51" s="105">
        <v>83100000</v>
      </c>
      <c r="DA51" s="105">
        <v>32192300</v>
      </c>
      <c r="DB51" s="105">
        <v>0</v>
      </c>
      <c r="DC51" s="105">
        <v>0</v>
      </c>
      <c r="DD51" s="105">
        <v>13700000</v>
      </c>
      <c r="DE51" s="105">
        <v>40000000</v>
      </c>
      <c r="DF51" s="105">
        <v>14500000</v>
      </c>
      <c r="DG51" s="105">
        <v>3514300</v>
      </c>
      <c r="DH51" s="105">
        <v>0</v>
      </c>
      <c r="DI51" s="106">
        <v>6000000</v>
      </c>
      <c r="DJ51" s="104">
        <v>34828188.379999995</v>
      </c>
      <c r="DK51" s="105">
        <v>41475711.619999997</v>
      </c>
      <c r="DL51" s="105">
        <v>21230003.140000001</v>
      </c>
      <c r="DM51" s="105">
        <v>0</v>
      </c>
      <c r="DN51" s="105">
        <v>0</v>
      </c>
      <c r="DO51" s="105">
        <v>0</v>
      </c>
      <c r="DP51" s="105">
        <v>15234209.67</v>
      </c>
      <c r="DQ51" s="105">
        <v>40000000</v>
      </c>
      <c r="DR51" s="105">
        <v>21230000</v>
      </c>
      <c r="DS51" s="105">
        <v>1250090.33</v>
      </c>
      <c r="DT51" s="105">
        <v>0</v>
      </c>
      <c r="DU51" s="106">
        <v>0</v>
      </c>
      <c r="DV51" s="338">
        <v>16400000</v>
      </c>
      <c r="DW51" s="338">
        <v>51250217.07</v>
      </c>
      <c r="DX51" s="338">
        <v>25719782.93</v>
      </c>
      <c r="DY51" s="338">
        <v>13400000</v>
      </c>
      <c r="EA51" s="338">
        <v>15000000</v>
      </c>
      <c r="EB51" s="338">
        <v>26400000</v>
      </c>
      <c r="EC51" s="374">
        <v>61314300</v>
      </c>
      <c r="ED51" s="374"/>
      <c r="EE51" s="374"/>
      <c r="EF51" s="374">
        <v>80410000</v>
      </c>
      <c r="EG51" s="374">
        <v>27890000</v>
      </c>
      <c r="EH51" s="41">
        <v>16700681.109999999</v>
      </c>
      <c r="EI51" s="377">
        <v>55339318.890000001</v>
      </c>
      <c r="EJ51" s="377">
        <v>74583448.420000002</v>
      </c>
      <c r="EK51" s="377">
        <v>22911551.579999998</v>
      </c>
      <c r="EL51" s="377">
        <v>0</v>
      </c>
      <c r="EM51" s="377">
        <v>13000000</v>
      </c>
      <c r="EN51" s="377">
        <v>24450000</v>
      </c>
      <c r="EO51" s="377">
        <v>50085000</v>
      </c>
      <c r="EP51" s="377">
        <v>0</v>
      </c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30">
      <c r="D52" s="74">
        <v>7512</v>
      </c>
      <c r="E52" s="78" t="s">
        <v>120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35315594.670000009</v>
      </c>
      <c r="CM52" s="105">
        <v>1296835.0099999998</v>
      </c>
      <c r="CN52" s="105">
        <v>1101008.7399999998</v>
      </c>
      <c r="CO52" s="105">
        <v>772062.14000000025</v>
      </c>
      <c r="CP52" s="105">
        <v>1139143.8399999999</v>
      </c>
      <c r="CQ52" s="105">
        <v>3391069.1199999996</v>
      </c>
      <c r="CR52" s="105">
        <v>59863883.469999999</v>
      </c>
      <c r="CS52" s="105">
        <v>650880.35000001104</v>
      </c>
      <c r="CT52" s="105">
        <v>107867.28</v>
      </c>
      <c r="CU52" s="105">
        <v>443723.68999999994</v>
      </c>
      <c r="CV52" s="105">
        <v>890239.71000000008</v>
      </c>
      <c r="CW52" s="106">
        <v>83544900.230000019</v>
      </c>
      <c r="CX52" s="104">
        <v>113399.21</v>
      </c>
      <c r="CY52" s="105">
        <v>291764.21999999997</v>
      </c>
      <c r="CZ52" s="105">
        <v>307940.25</v>
      </c>
      <c r="DA52" s="105">
        <v>796763.89</v>
      </c>
      <c r="DB52" s="105">
        <v>280177927.55000001</v>
      </c>
      <c r="DC52" s="105">
        <v>524720.3600000001</v>
      </c>
      <c r="DD52" s="105">
        <v>2030778.19</v>
      </c>
      <c r="DE52" s="105">
        <v>1036448.0800000001</v>
      </c>
      <c r="DF52" s="105">
        <v>686675.49999999988</v>
      </c>
      <c r="DG52" s="105">
        <v>667139.21999999974</v>
      </c>
      <c r="DH52" s="105">
        <v>3184747.73</v>
      </c>
      <c r="DI52" s="106">
        <v>995721.3</v>
      </c>
      <c r="DJ52" s="104">
        <v>709714.84</v>
      </c>
      <c r="DK52" s="105">
        <v>329970.52</v>
      </c>
      <c r="DL52" s="105">
        <v>500431461.46999997</v>
      </c>
      <c r="DM52" s="105">
        <v>70720087.209999979</v>
      </c>
      <c r="DN52" s="105">
        <v>844590.42999999993</v>
      </c>
      <c r="DO52" s="105">
        <v>69787474.810000002</v>
      </c>
      <c r="DP52" s="105">
        <v>4058101.87</v>
      </c>
      <c r="DQ52" s="105">
        <v>857073.49999999988</v>
      </c>
      <c r="DR52" s="105">
        <v>613054.99</v>
      </c>
      <c r="DS52" s="105">
        <v>5090658.8100000005</v>
      </c>
      <c r="DT52" s="105">
        <v>1224576.83</v>
      </c>
      <c r="DU52" s="106">
        <v>2875354.7999999993</v>
      </c>
      <c r="DV52" s="338">
        <v>329243.48</v>
      </c>
      <c r="DW52" s="338">
        <v>1028135.44</v>
      </c>
      <c r="DX52" s="338">
        <v>305578933.99000001</v>
      </c>
      <c r="DY52" s="338">
        <v>611208.74</v>
      </c>
      <c r="DZ52" s="338">
        <v>680920.6100000001</v>
      </c>
      <c r="EA52" s="338">
        <v>805822.66</v>
      </c>
      <c r="EB52" s="338">
        <v>466534.34</v>
      </c>
      <c r="EC52" s="374">
        <v>319243.06</v>
      </c>
      <c r="ED52" s="374">
        <v>584698.59</v>
      </c>
      <c r="EE52" s="374">
        <v>713462.32</v>
      </c>
      <c r="EF52" s="374">
        <v>2120376.2599999998</v>
      </c>
      <c r="EG52" s="374">
        <v>11974834.460000001</v>
      </c>
      <c r="EH52" s="377">
        <v>34554.129999999997</v>
      </c>
      <c r="EI52" s="377">
        <v>322585.33</v>
      </c>
      <c r="EJ52" s="41">
        <v>5656594.5499999998</v>
      </c>
      <c r="EK52" s="377">
        <v>84125996.959999993</v>
      </c>
      <c r="EL52" s="377">
        <v>259019.66</v>
      </c>
      <c r="EM52" s="377">
        <v>16146143.310000001</v>
      </c>
      <c r="EN52" s="377">
        <v>733759.27</v>
      </c>
      <c r="EO52" s="377">
        <v>26168335.57</v>
      </c>
      <c r="EP52" s="377">
        <v>43020325.210000001</v>
      </c>
      <c r="EQ52" s="419">
        <v>20632990.120000001</v>
      </c>
      <c r="ER52" s="377"/>
      <c r="ES52" s="377"/>
      <c r="ET52" s="377"/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>
      <c r="A53" s="74">
        <v>4</v>
      </c>
      <c r="B53" s="74" t="s">
        <v>96</v>
      </c>
      <c r="E53" s="78" t="s">
        <v>122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94307949.460000023</v>
      </c>
      <c r="CM53" s="105">
        <v>96306254.559999973</v>
      </c>
      <c r="CN53" s="105">
        <v>105643727.31999998</v>
      </c>
      <c r="CO53" s="105">
        <v>123882956.18999998</v>
      </c>
      <c r="CP53" s="105">
        <v>104952049.41000001</v>
      </c>
      <c r="CQ53" s="105">
        <v>107208498.05000001</v>
      </c>
      <c r="CR53" s="105">
        <v>183973851.75</v>
      </c>
      <c r="CS53" s="105">
        <v>153443488.11999997</v>
      </c>
      <c r="CT53" s="105">
        <v>138489025.28</v>
      </c>
      <c r="CU53" s="105">
        <v>110071743.03999998</v>
      </c>
      <c r="CV53" s="105">
        <v>108715971.88000003</v>
      </c>
      <c r="CW53" s="106">
        <v>215842736.36999997</v>
      </c>
      <c r="CX53" s="104">
        <v>79942495.040000007</v>
      </c>
      <c r="CY53" s="105">
        <v>127014848.97</v>
      </c>
      <c r="CZ53" s="105">
        <v>138520718.91999999</v>
      </c>
      <c r="DA53" s="105">
        <v>187643170.75</v>
      </c>
      <c r="DB53" s="105">
        <v>202332268.41999999</v>
      </c>
      <c r="DC53" s="105">
        <v>160054179.16999999</v>
      </c>
      <c r="DD53" s="105">
        <v>157652918.66</v>
      </c>
      <c r="DE53" s="105">
        <v>164821601.02000001</v>
      </c>
      <c r="DF53" s="105">
        <v>147812523.28</v>
      </c>
      <c r="DG53" s="105">
        <v>183488295.22999999</v>
      </c>
      <c r="DH53" s="105">
        <v>103670820.14</v>
      </c>
      <c r="DI53" s="106">
        <v>238900713.08000001</v>
      </c>
      <c r="DJ53" s="104">
        <v>122995229.47000003</v>
      </c>
      <c r="DK53" s="105">
        <v>148045843.31000003</v>
      </c>
      <c r="DL53" s="105">
        <v>173787626.72999999</v>
      </c>
      <c r="DM53" s="105">
        <v>246732915.36000001</v>
      </c>
      <c r="DN53" s="105">
        <v>116025153.78000002</v>
      </c>
      <c r="DO53" s="105">
        <v>215435486.06999999</v>
      </c>
      <c r="DP53" s="105">
        <v>183206323.35000005</v>
      </c>
      <c r="DQ53" s="105">
        <v>140381694.63</v>
      </c>
      <c r="DR53" s="105">
        <v>309275945.12000006</v>
      </c>
      <c r="DS53" s="105">
        <v>110895845.78000002</v>
      </c>
      <c r="DT53" s="105">
        <v>112390835.38000003</v>
      </c>
      <c r="DU53" s="106">
        <v>203117834.02999997</v>
      </c>
      <c r="DV53" s="338">
        <v>103413046.31</v>
      </c>
      <c r="DW53" s="338">
        <v>102142955.61000003</v>
      </c>
      <c r="DX53" s="338">
        <v>146200718.82999995</v>
      </c>
      <c r="DY53" s="338">
        <v>109135680.37</v>
      </c>
      <c r="DZ53" s="371">
        <v>126288268.34999999</v>
      </c>
      <c r="EA53" s="371"/>
      <c r="EC53" s="374"/>
      <c r="ED53" s="374"/>
      <c r="EE53" s="374"/>
      <c r="EF53" s="374"/>
      <c r="EG53" s="374"/>
      <c r="EH53" s="377"/>
      <c r="EI53" s="377"/>
      <c r="EJ53" s="377"/>
      <c r="EK53" s="377"/>
      <c r="EL53" s="377"/>
      <c r="EM53" s="377"/>
      <c r="EN53" s="377"/>
      <c r="EO53" s="377"/>
      <c r="EP53" s="377"/>
      <c r="EQ53" s="377">
        <v>160221133.53999999</v>
      </c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 t="s">
        <v>96</v>
      </c>
      <c r="B54" s="74">
        <v>41</v>
      </c>
      <c r="D54" s="74">
        <v>41</v>
      </c>
      <c r="E54" s="78" t="s">
        <v>124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37559259.920000024</v>
      </c>
      <c r="CM54" s="105">
        <v>43448523.989999987</v>
      </c>
      <c r="CN54" s="105">
        <v>45712746.45000001</v>
      </c>
      <c r="CO54" s="105">
        <v>66765798.219999984</v>
      </c>
      <c r="CP54" s="105">
        <v>47578093.07</v>
      </c>
      <c r="CQ54" s="105">
        <v>39972707.770000003</v>
      </c>
      <c r="CR54" s="105">
        <v>52244035.139999993</v>
      </c>
      <c r="CS54" s="105">
        <v>46109305.099999987</v>
      </c>
      <c r="CT54" s="105">
        <v>64428387.520000018</v>
      </c>
      <c r="CU54" s="105">
        <v>44963115.269999988</v>
      </c>
      <c r="CV54" s="105">
        <v>46191093.280000009</v>
      </c>
      <c r="CW54" s="106">
        <v>70669565.129999951</v>
      </c>
      <c r="CX54" s="104">
        <v>21406349.600000001</v>
      </c>
      <c r="CY54" s="105">
        <v>34812757.530000001</v>
      </c>
      <c r="CZ54" s="105">
        <v>47702041.880000003</v>
      </c>
      <c r="DA54" s="105">
        <v>82349471.900000006</v>
      </c>
      <c r="DB54" s="105">
        <v>49949051.460000001</v>
      </c>
      <c r="DC54" s="105">
        <v>157652918.66</v>
      </c>
      <c r="DD54" s="105">
        <v>45833422.189999998</v>
      </c>
      <c r="DE54" s="105">
        <v>50688339.799999997</v>
      </c>
      <c r="DF54" s="105">
        <v>59253752.030000001</v>
      </c>
      <c r="DG54" s="105">
        <v>56219372.969999999</v>
      </c>
      <c r="DH54" s="105">
        <v>36609532.700000003</v>
      </c>
      <c r="DI54" s="106">
        <v>105642624.81</v>
      </c>
      <c r="DJ54" s="104">
        <v>40781953.019999988</v>
      </c>
      <c r="DK54" s="105">
        <v>45944664.780000031</v>
      </c>
      <c r="DL54" s="105">
        <v>56680452.190000005</v>
      </c>
      <c r="DM54" s="105">
        <v>64330063.780000009</v>
      </c>
      <c r="DN54" s="105">
        <v>59571599.050000004</v>
      </c>
      <c r="DO54" s="105">
        <v>46793158.849999994</v>
      </c>
      <c r="DP54" s="105">
        <v>57574449.550000034</v>
      </c>
      <c r="DQ54" s="105">
        <v>43874279.889999986</v>
      </c>
      <c r="DR54" s="105">
        <v>67422898.13000001</v>
      </c>
      <c r="DS54" s="105">
        <v>46476897.330000006</v>
      </c>
      <c r="DT54" s="105">
        <v>49435943.500000015</v>
      </c>
      <c r="DU54" s="106">
        <v>80350897.759999931</v>
      </c>
      <c r="DV54" s="338">
        <v>41183127.179999992</v>
      </c>
      <c r="DW54" s="338">
        <v>44161664.020000011</v>
      </c>
      <c r="DX54" s="338">
        <v>56793036.859999985</v>
      </c>
      <c r="DY54" s="338">
        <v>39745019.130000018</v>
      </c>
      <c r="DZ54" s="371">
        <v>52886075.979999997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>
        <v>53180290.399999999</v>
      </c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 ht="30">
      <c r="C55" s="74">
        <v>411</v>
      </c>
      <c r="D55" s="74">
        <v>411</v>
      </c>
      <c r="E55" s="78" t="s">
        <v>126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30971376.560000021</v>
      </c>
      <c r="CM55" s="105">
        <v>31767543.569999989</v>
      </c>
      <c r="CN55" s="105">
        <v>27281136.950000007</v>
      </c>
      <c r="CO55" s="105">
        <v>29258745.93999999</v>
      </c>
      <c r="CP55" s="105">
        <v>36008593.489999995</v>
      </c>
      <c r="CQ55" s="105">
        <v>25859054.300000004</v>
      </c>
      <c r="CR55" s="105">
        <v>34643447.109999992</v>
      </c>
      <c r="CS55" s="105">
        <v>30708364.169999976</v>
      </c>
      <c r="CT55" s="105">
        <v>31076205.190000027</v>
      </c>
      <c r="CU55" s="105">
        <v>30090664.149999991</v>
      </c>
      <c r="CV55" s="105">
        <v>33509791.740000006</v>
      </c>
      <c r="CW55" s="106">
        <v>29829446.999999981</v>
      </c>
      <c r="CX55" s="104">
        <v>23924065.489999998</v>
      </c>
      <c r="CY55" s="105">
        <v>21726936.789999999</v>
      </c>
      <c r="CZ55" s="105">
        <v>28535773.460000001</v>
      </c>
      <c r="DA55" s="105">
        <v>41975696.229999997</v>
      </c>
      <c r="DB55" s="105">
        <v>33852284.299999997</v>
      </c>
      <c r="DC55" s="105">
        <v>24811426.859999999</v>
      </c>
      <c r="DD55" s="105">
        <v>34292978.649999999</v>
      </c>
      <c r="DE55" s="105">
        <v>31454503.149999999</v>
      </c>
      <c r="DF55" s="105">
        <v>30286190.710000001</v>
      </c>
      <c r="DG55" s="105">
        <v>29992284.260000002</v>
      </c>
      <c r="DH55" s="105">
        <v>33842065.600000001</v>
      </c>
      <c r="DI55" s="106">
        <v>52649267.810000002</v>
      </c>
      <c r="DJ55" s="104">
        <v>31417131.419999998</v>
      </c>
      <c r="DK55" s="105">
        <v>31713123.150000025</v>
      </c>
      <c r="DL55" s="105">
        <v>31097646.160000004</v>
      </c>
      <c r="DM55" s="105">
        <v>30027106.569999997</v>
      </c>
      <c r="DN55" s="105">
        <v>30719874.460000001</v>
      </c>
      <c r="DO55" s="105">
        <v>31555486.389999993</v>
      </c>
      <c r="DP55" s="105">
        <v>33924786.88000004</v>
      </c>
      <c r="DQ55" s="105">
        <v>28021328.509999987</v>
      </c>
      <c r="DR55" s="105">
        <v>34903249.240000002</v>
      </c>
      <c r="DS55" s="105">
        <v>29141461.659999989</v>
      </c>
      <c r="DT55" s="105">
        <v>35946041.440000005</v>
      </c>
      <c r="DU55" s="106">
        <v>33709845.93999996</v>
      </c>
      <c r="DV55" s="338">
        <v>31820224.66</v>
      </c>
      <c r="DW55" s="338">
        <v>30464008.450000003</v>
      </c>
      <c r="DX55" s="338">
        <v>35219650.599999987</v>
      </c>
      <c r="DY55" s="338">
        <v>34632929.020000003</v>
      </c>
      <c r="DZ55" s="372">
        <v>35116227.890000001</v>
      </c>
      <c r="EA55" s="338">
        <v>35099089.280000001</v>
      </c>
      <c r="EB55" s="338">
        <v>34919572.219999999</v>
      </c>
      <c r="EC55" s="374">
        <v>34615240.759999998</v>
      </c>
      <c r="ED55" s="374">
        <v>35867936.32</v>
      </c>
      <c r="EE55" s="374">
        <v>36033379.700000003</v>
      </c>
      <c r="EF55" s="374">
        <v>38323683.899999999</v>
      </c>
      <c r="EG55" s="374">
        <v>40453331.560000002</v>
      </c>
      <c r="EH55" s="377">
        <v>36273856.270000003</v>
      </c>
      <c r="EI55" s="377">
        <v>36442747.460000001</v>
      </c>
      <c r="EJ55" s="377">
        <v>36477113.590000004</v>
      </c>
      <c r="EK55" s="377">
        <v>36703828.340000004</v>
      </c>
      <c r="EL55" s="377">
        <v>34203194.770000003</v>
      </c>
      <c r="EM55" s="377">
        <v>40628800.600000001</v>
      </c>
      <c r="EN55" s="377">
        <v>36224128.640000001</v>
      </c>
      <c r="EO55" s="377">
        <v>35575955.729999997</v>
      </c>
      <c r="EP55" s="377">
        <v>36145069.369999997</v>
      </c>
      <c r="EQ55" s="377">
        <v>37968977.82</v>
      </c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>
      <c r="D56" s="74">
        <v>4111</v>
      </c>
      <c r="E56" s="78" t="s">
        <v>128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18758147.750000019</v>
      </c>
      <c r="CM56" s="105">
        <v>18989881.539999992</v>
      </c>
      <c r="CN56" s="105">
        <v>18491769.340000004</v>
      </c>
      <c r="CO56" s="105">
        <v>18557037.069999985</v>
      </c>
      <c r="CP56" s="105">
        <v>18809546.539999992</v>
      </c>
      <c r="CQ56" s="105">
        <v>18845356.610000007</v>
      </c>
      <c r="CR56" s="105">
        <v>18329118.359999999</v>
      </c>
      <c r="CS56" s="105">
        <v>17729850.409999985</v>
      </c>
      <c r="CT56" s="105">
        <v>18635314.670000028</v>
      </c>
      <c r="CU56" s="105">
        <v>18568296.599999987</v>
      </c>
      <c r="CV56" s="105">
        <v>18594970.310000006</v>
      </c>
      <c r="CW56" s="106">
        <v>17457834.379999984</v>
      </c>
      <c r="CX56" s="104">
        <v>8161268.1699999999</v>
      </c>
      <c r="CY56" s="105">
        <v>19006831.740000017</v>
      </c>
      <c r="CZ56" s="105">
        <v>18690045.350000009</v>
      </c>
      <c r="DA56" s="105">
        <v>18847542.830000032</v>
      </c>
      <c r="DB56" s="105">
        <v>18962976.520000003</v>
      </c>
      <c r="DC56" s="105">
        <v>18798683.290000021</v>
      </c>
      <c r="DD56" s="105">
        <v>18728690.680000022</v>
      </c>
      <c r="DE56" s="105">
        <v>18176066.640000004</v>
      </c>
      <c r="DF56" s="105">
        <v>18820822.929999996</v>
      </c>
      <c r="DG56" s="105">
        <v>18899273.949999981</v>
      </c>
      <c r="DH56" s="105">
        <v>19064032.809999999</v>
      </c>
      <c r="DI56" s="106">
        <v>19808287.590000004</v>
      </c>
      <c r="DJ56" s="104">
        <v>18672267.489999995</v>
      </c>
      <c r="DK56" s="105">
        <v>18755401.350000016</v>
      </c>
      <c r="DL56" s="105">
        <v>18490790.249999996</v>
      </c>
      <c r="DM56" s="105">
        <v>18512111.879999995</v>
      </c>
      <c r="DN56" s="105">
        <v>18703654.850000005</v>
      </c>
      <c r="DO56" s="105">
        <v>18407099.799999993</v>
      </c>
      <c r="DP56" s="105">
        <v>18296180.900000039</v>
      </c>
      <c r="DQ56" s="105">
        <v>17822778.239999987</v>
      </c>
      <c r="DR56" s="105">
        <v>18750182.190000005</v>
      </c>
      <c r="DS56" s="105">
        <v>18466417.239999983</v>
      </c>
      <c r="DT56" s="105">
        <v>19240845.700000007</v>
      </c>
      <c r="DU56" s="106">
        <v>19226281.349999957</v>
      </c>
      <c r="DV56" s="338">
        <v>18810151.82</v>
      </c>
      <c r="DW56" s="338">
        <v>19284187.590000007</v>
      </c>
      <c r="DX56" s="338">
        <v>19569136.619999982</v>
      </c>
      <c r="DY56" s="338">
        <v>20109230.530000001</v>
      </c>
      <c r="DZ56" s="371">
        <v>20765765.32</v>
      </c>
      <c r="EB56" s="338">
        <v>20917895.859999999</v>
      </c>
      <c r="EC56" s="374"/>
      <c r="ED56" s="374"/>
      <c r="EE56" s="374"/>
      <c r="EF56" s="374"/>
      <c r="EG56" s="374"/>
      <c r="EH56" s="377"/>
      <c r="EI56" s="377"/>
      <c r="EJ56" s="377"/>
      <c r="EK56" s="377"/>
      <c r="EL56" s="377"/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4112</v>
      </c>
      <c r="E57" s="78" t="s">
        <v>130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2431094.8300000015</v>
      </c>
      <c r="CM57" s="105">
        <v>2651304.4</v>
      </c>
      <c r="CN57" s="105">
        <v>1609026.9900000007</v>
      </c>
      <c r="CO57" s="105">
        <v>2182272.67</v>
      </c>
      <c r="CP57" s="105">
        <v>3617366.3199999994</v>
      </c>
      <c r="CQ57" s="105">
        <v>1485049.0899999999</v>
      </c>
      <c r="CR57" s="105">
        <v>3587807.7899999991</v>
      </c>
      <c r="CS57" s="105">
        <v>2639815.1</v>
      </c>
      <c r="CT57" s="105">
        <v>2531424.3000000003</v>
      </c>
      <c r="CU57" s="105">
        <v>2534399.5599999996</v>
      </c>
      <c r="CV57" s="105">
        <v>3159372.88</v>
      </c>
      <c r="CW57" s="106">
        <v>2753289.49</v>
      </c>
      <c r="CX57" s="104">
        <v>2675264.75</v>
      </c>
      <c r="CY57" s="105">
        <v>2705751.2</v>
      </c>
      <c r="CZ57" s="105">
        <v>2103408.4899999993</v>
      </c>
      <c r="DA57" s="105">
        <v>3206091.22</v>
      </c>
      <c r="DB57" s="105">
        <v>3060411.29</v>
      </c>
      <c r="DC57" s="105">
        <v>2151902.8800000013</v>
      </c>
      <c r="DD57" s="105">
        <v>2665901.8399999994</v>
      </c>
      <c r="DE57" s="105">
        <v>3141726.9400000004</v>
      </c>
      <c r="DF57" s="105">
        <v>2763120.8400000008</v>
      </c>
      <c r="DG57" s="105">
        <v>1664258.1799999992</v>
      </c>
      <c r="DH57" s="105">
        <v>3999693.7899999996</v>
      </c>
      <c r="DI57" s="106">
        <v>3380577.3200000003</v>
      </c>
      <c r="DJ57" s="104">
        <v>2653067.73</v>
      </c>
      <c r="DK57" s="105">
        <v>2593668</v>
      </c>
      <c r="DL57" s="105">
        <v>2630710.9099999988</v>
      </c>
      <c r="DM57" s="105">
        <v>2468617.7200000002</v>
      </c>
      <c r="DN57" s="105">
        <v>2210217.2400000012</v>
      </c>
      <c r="DO57" s="105">
        <v>2694234.419999999</v>
      </c>
      <c r="DP57" s="105">
        <v>3135529.2400000016</v>
      </c>
      <c r="DQ57" s="105">
        <v>2002758.5399999996</v>
      </c>
      <c r="DR57" s="105">
        <v>3298968.2999999984</v>
      </c>
      <c r="DS57" s="105">
        <v>2101454.4200000004</v>
      </c>
      <c r="DT57" s="105">
        <v>3913359.4899999993</v>
      </c>
      <c r="DU57" s="106">
        <v>2605460.7599999979</v>
      </c>
      <c r="DV57" s="338">
        <v>2579225.59</v>
      </c>
      <c r="DW57" s="338">
        <v>2209930.1100000003</v>
      </c>
      <c r="DX57" s="338">
        <v>3166058.2000000011</v>
      </c>
      <c r="DY57" s="338">
        <v>2833612.56</v>
      </c>
      <c r="DZ57" s="371">
        <v>2845756.22</v>
      </c>
      <c r="EB57" s="338">
        <v>2891031.89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4113</v>
      </c>
      <c r="E58" s="78" t="s">
        <v>131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6343908.7599999979</v>
      </c>
      <c r="CM58" s="105">
        <v>6417211.330000001</v>
      </c>
      <c r="CN58" s="105">
        <v>4181642.1700000013</v>
      </c>
      <c r="CO58" s="105">
        <v>5287956.8800000045</v>
      </c>
      <c r="CP58" s="105">
        <v>8800435.3200000022</v>
      </c>
      <c r="CQ58" s="105">
        <v>3046457.2</v>
      </c>
      <c r="CR58" s="105">
        <v>8138688.8899999941</v>
      </c>
      <c r="CS58" s="105">
        <v>6611090.3299999945</v>
      </c>
      <c r="CT58" s="105">
        <v>6272723.6099999985</v>
      </c>
      <c r="CU58" s="105">
        <v>5646318.7200000035</v>
      </c>
      <c r="CV58" s="105">
        <v>7714058.6300000018</v>
      </c>
      <c r="CW58" s="106">
        <v>6070028.1499999966</v>
      </c>
      <c r="CX58" s="104">
        <v>6537985.2499999963</v>
      </c>
      <c r="CY58" s="105">
        <v>6565570.8700000001</v>
      </c>
      <c r="CZ58" s="105">
        <v>5120485.9700000007</v>
      </c>
      <c r="DA58" s="105">
        <v>6909301.370000002</v>
      </c>
      <c r="DB58" s="105">
        <v>7837021.7299999967</v>
      </c>
      <c r="DC58" s="105">
        <v>5312936.7400000021</v>
      </c>
      <c r="DD58" s="105">
        <v>6511278.9899999956</v>
      </c>
      <c r="DE58" s="105">
        <v>7870507.089999998</v>
      </c>
      <c r="DF58" s="105">
        <v>6748205.0299999965</v>
      </c>
      <c r="DG58" s="105">
        <v>5155134.6600000048</v>
      </c>
      <c r="DH58" s="105">
        <v>8404579.709999986</v>
      </c>
      <c r="DI58" s="106">
        <v>7898105.0900000008</v>
      </c>
      <c r="DJ58" s="104">
        <v>6459838.0800000019</v>
      </c>
      <c r="DK58" s="105">
        <v>6483082.8700000048</v>
      </c>
      <c r="DL58" s="105">
        <v>6393423.8700000057</v>
      </c>
      <c r="DM58" s="105">
        <v>5397618.7200000035</v>
      </c>
      <c r="DN58" s="105">
        <v>6107437.1499999994</v>
      </c>
      <c r="DO58" s="105">
        <v>6523721.7100000046</v>
      </c>
      <c r="DP58" s="105">
        <v>7913168.7099999972</v>
      </c>
      <c r="DQ58" s="105">
        <v>5060799.5999999968</v>
      </c>
      <c r="DR58" s="105">
        <v>8081364.7399999993</v>
      </c>
      <c r="DS58" s="105">
        <v>5301625.0700000022</v>
      </c>
      <c r="DT58" s="105">
        <v>8428394.6099999994</v>
      </c>
      <c r="DU58" s="106">
        <v>7185325.0800000001</v>
      </c>
      <c r="DV58" s="338">
        <v>6578944.9299999997</v>
      </c>
      <c r="DW58" s="338">
        <v>5762932.5100000016</v>
      </c>
      <c r="DX58" s="338">
        <v>7819877.8100000005</v>
      </c>
      <c r="DY58" s="338">
        <v>7142795.0800000001</v>
      </c>
      <c r="DZ58" s="371">
        <v>7281303.6100000003</v>
      </c>
      <c r="EB58" s="338">
        <v>7104100.9299999997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41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4114</v>
      </c>
      <c r="E59" s="78" t="s">
        <v>133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3322321.0100000007</v>
      </c>
      <c r="CM59" s="105">
        <v>3390483.3899999987</v>
      </c>
      <c r="CN59" s="105">
        <v>2701315.0200000009</v>
      </c>
      <c r="CO59" s="105">
        <v>2868289.1900000018</v>
      </c>
      <c r="CP59" s="105">
        <v>4326169.6700000009</v>
      </c>
      <c r="CQ59" s="105">
        <v>2193301.4299999992</v>
      </c>
      <c r="CR59" s="105">
        <v>3951470.6399999983</v>
      </c>
      <c r="CS59" s="105">
        <v>3347001.8199999933</v>
      </c>
      <c r="CT59" s="105">
        <v>3269202.2800000026</v>
      </c>
      <c r="CU59" s="105">
        <v>3242322.49</v>
      </c>
      <c r="CV59" s="105">
        <v>3315110.6299999994</v>
      </c>
      <c r="CW59" s="106">
        <v>3155457.2800000007</v>
      </c>
      <c r="CX59" s="104">
        <v>3348368.9899999993</v>
      </c>
      <c r="CY59" s="105">
        <v>3600953.8299999982</v>
      </c>
      <c r="CZ59" s="105">
        <v>2741076.2599999974</v>
      </c>
      <c r="DA59" s="105">
        <v>3971889.810000001</v>
      </c>
      <c r="DB59" s="105">
        <v>3439099.7700000005</v>
      </c>
      <c r="DC59" s="105">
        <v>2874066.7999999993</v>
      </c>
      <c r="DD59" s="105">
        <v>3346931.6500000013</v>
      </c>
      <c r="DE59" s="105">
        <v>3895981.3400000026</v>
      </c>
      <c r="DF59" s="105">
        <v>3516555.9799999995</v>
      </c>
      <c r="DG59" s="105">
        <v>2321253.34</v>
      </c>
      <c r="DH59" s="105">
        <v>4573579.5700000012</v>
      </c>
      <c r="DI59" s="106">
        <v>4015725.6599999978</v>
      </c>
      <c r="DJ59" s="104">
        <v>3373120.6799999983</v>
      </c>
      <c r="DK59" s="105">
        <v>3503325.820000005</v>
      </c>
      <c r="DL59" s="105">
        <v>3476486.85</v>
      </c>
      <c r="DM59" s="105">
        <v>2985803.3000000017</v>
      </c>
      <c r="DN59" s="105">
        <v>3403057.2899999972</v>
      </c>
      <c r="DO59" s="105">
        <v>3553842.7799999975</v>
      </c>
      <c r="DP59" s="105">
        <v>4133837.5100000016</v>
      </c>
      <c r="DQ59" s="105">
        <v>2815699.8800000013</v>
      </c>
      <c r="DR59" s="105">
        <v>4297429.7400000067</v>
      </c>
      <c r="DS59" s="105">
        <v>2973218.0700000008</v>
      </c>
      <c r="DT59" s="105">
        <v>4185686.9399999962</v>
      </c>
      <c r="DU59" s="106">
        <v>3984201.4200000055</v>
      </c>
      <c r="DV59" s="338">
        <v>3545898.12</v>
      </c>
      <c r="DW59" s="338">
        <v>2930435.569999998</v>
      </c>
      <c r="DX59" s="338">
        <v>4123893.9699999988</v>
      </c>
      <c r="DY59" s="338">
        <v>3863235.38</v>
      </c>
      <c r="DZ59" s="371">
        <v>3914226.01</v>
      </c>
      <c r="EB59" s="338">
        <v>3904156.29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4115</v>
      </c>
      <c r="E60" s="78" t="s">
        <v>135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115904.21</v>
      </c>
      <c r="CM60" s="105">
        <v>318662.90999999974</v>
      </c>
      <c r="CN60" s="105">
        <v>297383.4299999997</v>
      </c>
      <c r="CO60" s="105">
        <v>363190.12999999995</v>
      </c>
      <c r="CP60" s="105">
        <v>455075.63999999955</v>
      </c>
      <c r="CQ60" s="105">
        <v>288889.96999999974</v>
      </c>
      <c r="CR60" s="105">
        <v>636361.43000000017</v>
      </c>
      <c r="CS60" s="105">
        <v>380606.51000000036</v>
      </c>
      <c r="CT60" s="105">
        <v>367540.3299999999</v>
      </c>
      <c r="CU60" s="105">
        <v>99326.77999999997</v>
      </c>
      <c r="CV60" s="105">
        <v>726279.28999999992</v>
      </c>
      <c r="CW60" s="106">
        <v>392837.70000000013</v>
      </c>
      <c r="CX60" s="104">
        <v>376570.8499999998</v>
      </c>
      <c r="CY60" s="105">
        <v>111852.08999999998</v>
      </c>
      <c r="CZ60" s="105">
        <v>295692.08000000025</v>
      </c>
      <c r="DA60" s="105">
        <v>465792.81999999977</v>
      </c>
      <c r="DB60" s="105">
        <v>692399.700000001</v>
      </c>
      <c r="DC60" s="105">
        <v>22480.79</v>
      </c>
      <c r="DD60" s="105">
        <v>385908.0400000001</v>
      </c>
      <c r="DE60" s="105">
        <v>483504.78</v>
      </c>
      <c r="DF60" s="105">
        <v>341387.68999999994</v>
      </c>
      <c r="DG60" s="105">
        <v>577094.77999999945</v>
      </c>
      <c r="DH60" s="105">
        <v>485252.67999999918</v>
      </c>
      <c r="DI60" s="106">
        <v>459099.56999999954</v>
      </c>
      <c r="DJ60" s="104">
        <v>258837.44000000012</v>
      </c>
      <c r="DK60" s="105">
        <v>377645.11000000039</v>
      </c>
      <c r="DL60" s="105">
        <v>106234.28000000001</v>
      </c>
      <c r="DM60" s="105">
        <v>662954.94999999972</v>
      </c>
      <c r="DN60" s="105">
        <v>295507.93000000011</v>
      </c>
      <c r="DO60" s="105">
        <v>376587.67999999976</v>
      </c>
      <c r="DP60" s="105">
        <v>446070.52000000014</v>
      </c>
      <c r="DQ60" s="105">
        <v>319292.24999999971</v>
      </c>
      <c r="DR60" s="105">
        <v>475304.26999999944</v>
      </c>
      <c r="DS60" s="105">
        <v>298746.86000000016</v>
      </c>
      <c r="DT60" s="105">
        <v>177754.69999999995</v>
      </c>
      <c r="DU60" s="106">
        <v>708577.32999999984</v>
      </c>
      <c r="DV60" s="338">
        <v>4125.96</v>
      </c>
      <c r="DW60" s="338">
        <v>276522.66999999975</v>
      </c>
      <c r="DX60" s="338">
        <v>540683.99999999988</v>
      </c>
      <c r="DY60" s="338">
        <v>684055.47</v>
      </c>
      <c r="DZ60" s="371">
        <v>309176.73</v>
      </c>
      <c r="EB60" s="338">
        <v>102387.25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C61" s="74">
        <v>412</v>
      </c>
      <c r="D61" s="74">
        <v>412</v>
      </c>
      <c r="E61" s="78" t="s">
        <v>137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1584140</v>
      </c>
      <c r="CM61" s="105">
        <v>494224.27999999968</v>
      </c>
      <c r="CN61" s="105">
        <v>1196100.0600000008</v>
      </c>
      <c r="CO61" s="105">
        <v>1826112.7700000014</v>
      </c>
      <c r="CP61" s="105">
        <v>404313.79000000004</v>
      </c>
      <c r="CQ61" s="105">
        <v>460176.8899999999</v>
      </c>
      <c r="CR61" s="105">
        <v>807342.56</v>
      </c>
      <c r="CS61" s="105">
        <v>1160483.8900000001</v>
      </c>
      <c r="CT61" s="105">
        <v>545300.30999999971</v>
      </c>
      <c r="CU61" s="105">
        <v>1094017.3800000006</v>
      </c>
      <c r="CV61" s="105">
        <v>577957.56000000029</v>
      </c>
      <c r="CW61" s="106">
        <v>1871989.5499999986</v>
      </c>
      <c r="CX61" s="104">
        <v>457230.76</v>
      </c>
      <c r="CY61" s="105">
        <v>830960.58</v>
      </c>
      <c r="CZ61" s="105">
        <v>1229108.71</v>
      </c>
      <c r="DA61" s="105">
        <v>599996.69999999995</v>
      </c>
      <c r="DB61" s="105">
        <v>632900.06000000006</v>
      </c>
      <c r="DC61" s="105">
        <v>864219.62</v>
      </c>
      <c r="DD61" s="105">
        <v>1336714.5900000001</v>
      </c>
      <c r="DE61" s="105">
        <v>741331.48</v>
      </c>
      <c r="DF61" s="105">
        <v>832925.12</v>
      </c>
      <c r="DG61" s="105">
        <v>1049704.29</v>
      </c>
      <c r="DH61" s="105">
        <v>1162813.24</v>
      </c>
      <c r="DI61" s="106">
        <v>2219902.9500000002</v>
      </c>
      <c r="DJ61" s="104">
        <v>328535.11000000004</v>
      </c>
      <c r="DK61" s="105">
        <v>789684.18</v>
      </c>
      <c r="DL61" s="105">
        <v>1468702.27</v>
      </c>
      <c r="DM61" s="105">
        <v>2150331.69</v>
      </c>
      <c r="DN61" s="105">
        <v>810631.57</v>
      </c>
      <c r="DO61" s="105">
        <v>1139622.4099999999</v>
      </c>
      <c r="DP61" s="105">
        <v>1180689.73</v>
      </c>
      <c r="DQ61" s="105">
        <v>642520.9</v>
      </c>
      <c r="DR61" s="105">
        <v>969018.3</v>
      </c>
      <c r="DS61" s="105">
        <v>1028829.69</v>
      </c>
      <c r="DT61" s="105">
        <v>1069021.58</v>
      </c>
      <c r="DU61" s="106">
        <v>3162906.38</v>
      </c>
      <c r="DV61" s="338">
        <v>373398.5</v>
      </c>
      <c r="DW61" s="340">
        <v>912951.5</v>
      </c>
      <c r="DX61" s="340">
        <v>1664641.69</v>
      </c>
      <c r="DY61" s="338">
        <v>1074250.0999999992</v>
      </c>
      <c r="DZ61" s="371">
        <v>417784.36</v>
      </c>
      <c r="EA61" s="371">
        <v>953614.09</v>
      </c>
      <c r="EB61" s="371">
        <v>350540.56</v>
      </c>
      <c r="EC61" s="381">
        <v>896917.02</v>
      </c>
      <c r="ED61" s="374">
        <v>368001.48</v>
      </c>
      <c r="EE61" s="374">
        <v>888747.37</v>
      </c>
      <c r="EF61" s="374">
        <v>585553.42000000004</v>
      </c>
      <c r="EG61" s="374">
        <v>2421211.9500000002</v>
      </c>
      <c r="EH61" s="377">
        <v>70065.570000000007</v>
      </c>
      <c r="EI61" s="377">
        <v>920424.11</v>
      </c>
      <c r="EJ61" s="377">
        <v>936990.91</v>
      </c>
      <c r="EK61" s="377">
        <v>685539.4</v>
      </c>
      <c r="EL61" s="377">
        <v>764036.59</v>
      </c>
      <c r="EM61" s="377">
        <v>888374.79</v>
      </c>
      <c r="EN61" s="377">
        <v>845413.4</v>
      </c>
      <c r="EO61" s="377">
        <v>982340.29</v>
      </c>
      <c r="EP61" s="418">
        <v>710611.47</v>
      </c>
      <c r="EQ61" s="377">
        <v>864910.68</v>
      </c>
      <c r="ER61" s="377"/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D62" s="74">
        <v>4121</v>
      </c>
      <c r="E62" s="78" t="s">
        <v>139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0</v>
      </c>
      <c r="CM62" s="105">
        <v>0</v>
      </c>
      <c r="CN62" s="105">
        <v>0</v>
      </c>
      <c r="CO62" s="105">
        <v>0</v>
      </c>
      <c r="CP62" s="105">
        <v>0</v>
      </c>
      <c r="CQ62" s="105">
        <v>0</v>
      </c>
      <c r="CR62" s="105">
        <v>0</v>
      </c>
      <c r="CS62" s="105">
        <v>0</v>
      </c>
      <c r="CT62" s="105">
        <v>0</v>
      </c>
      <c r="CU62" s="105">
        <v>0</v>
      </c>
      <c r="CV62" s="105">
        <v>0</v>
      </c>
      <c r="CW62" s="106">
        <v>0</v>
      </c>
      <c r="CX62" s="104">
        <v>0</v>
      </c>
      <c r="CY62" s="105">
        <v>0</v>
      </c>
      <c r="CZ62" s="105">
        <v>0</v>
      </c>
      <c r="DA62" s="105">
        <v>0</v>
      </c>
      <c r="DB62" s="105">
        <v>0</v>
      </c>
      <c r="DC62" s="105">
        <v>0</v>
      </c>
      <c r="DD62" s="105">
        <v>0</v>
      </c>
      <c r="DE62" s="105">
        <v>0</v>
      </c>
      <c r="DF62" s="105">
        <v>0</v>
      </c>
      <c r="DG62" s="105">
        <v>0</v>
      </c>
      <c r="DH62" s="105">
        <v>0</v>
      </c>
      <c r="DI62" s="106">
        <v>0</v>
      </c>
      <c r="DJ62" s="104">
        <v>0</v>
      </c>
      <c r="DK62" s="105">
        <v>0</v>
      </c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  <c r="DV62" s="338">
        <v>0</v>
      </c>
      <c r="DW62" s="338">
        <v>0</v>
      </c>
      <c r="DX62" s="338">
        <v>0</v>
      </c>
      <c r="DY62" s="338">
        <v>0</v>
      </c>
      <c r="DZ62" s="371"/>
      <c r="EB62" s="376"/>
      <c r="EC62" s="374"/>
      <c r="ED62" s="374"/>
      <c r="EE62" s="374"/>
      <c r="EF62" s="374"/>
      <c r="EG62" s="374"/>
      <c r="EH62" s="377"/>
      <c r="EI62" s="377"/>
      <c r="EJ62" s="377"/>
      <c r="EK62" s="377"/>
      <c r="EL62" s="377"/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 ht="30">
      <c r="D63" s="74">
        <v>4122</v>
      </c>
      <c r="E63" s="78" t="s">
        <v>141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95525.150000000009</v>
      </c>
      <c r="CM63" s="105">
        <v>91532.839999999778</v>
      </c>
      <c r="CN63" s="105">
        <v>259848.52999999988</v>
      </c>
      <c r="CO63" s="105">
        <v>174792.77000000002</v>
      </c>
      <c r="CP63" s="105">
        <v>62540.990000000005</v>
      </c>
      <c r="CQ63" s="105">
        <v>169673.50999999998</v>
      </c>
      <c r="CR63" s="105">
        <v>176301.60999999981</v>
      </c>
      <c r="CS63" s="105">
        <v>265807.46999999968</v>
      </c>
      <c r="CT63" s="105">
        <v>94053.199999999793</v>
      </c>
      <c r="CU63" s="105">
        <v>250038.06999999972</v>
      </c>
      <c r="CV63" s="105">
        <v>76916.069999999818</v>
      </c>
      <c r="CW63" s="106">
        <v>351202.66999999963</v>
      </c>
      <c r="CX63" s="104">
        <v>110004.98999999999</v>
      </c>
      <c r="CY63" s="105">
        <v>62670.119999999981</v>
      </c>
      <c r="CZ63" s="105">
        <v>165102.31999999972</v>
      </c>
      <c r="DA63" s="105">
        <v>221698.77999999985</v>
      </c>
      <c r="DB63" s="105">
        <v>198457.40999999983</v>
      </c>
      <c r="DC63" s="105">
        <v>163753.70999999988</v>
      </c>
      <c r="DD63" s="105">
        <v>66630.97</v>
      </c>
      <c r="DE63" s="105">
        <v>187153.51000000007</v>
      </c>
      <c r="DF63" s="105">
        <v>188558.53000000006</v>
      </c>
      <c r="DG63" s="105">
        <v>271663.46999999991</v>
      </c>
      <c r="DH63" s="105">
        <v>61567.119999999981</v>
      </c>
      <c r="DI63" s="106">
        <v>379473.51999999996</v>
      </c>
      <c r="DJ63" s="104">
        <v>99742.120000000024</v>
      </c>
      <c r="DK63" s="105">
        <v>77774.550000000017</v>
      </c>
      <c r="DL63" s="105">
        <v>179968.09999999974</v>
      </c>
      <c r="DM63" s="105">
        <v>276562.08999999979</v>
      </c>
      <c r="DN63" s="105">
        <v>176035.14999999994</v>
      </c>
      <c r="DO63" s="105">
        <v>178052.43</v>
      </c>
      <c r="DP63" s="105">
        <v>188909.78999999998</v>
      </c>
      <c r="DQ63" s="105">
        <v>159610.72000000003</v>
      </c>
      <c r="DR63" s="105">
        <v>177017.31999999998</v>
      </c>
      <c r="DS63" s="105">
        <v>184511.68999999989</v>
      </c>
      <c r="DT63" s="105">
        <v>184175.1399999999</v>
      </c>
      <c r="DU63" s="106">
        <v>283046.7999999997</v>
      </c>
      <c r="DV63" s="338">
        <v>95165.329999999987</v>
      </c>
      <c r="DW63" s="338">
        <v>104222.06</v>
      </c>
      <c r="DX63" s="338">
        <v>275227.92</v>
      </c>
      <c r="DY63" s="338">
        <v>238697.98</v>
      </c>
      <c r="DZ63" s="371">
        <v>59779.199999999997</v>
      </c>
      <c r="EB63" s="374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>
      <c r="D64" s="74">
        <v>4123</v>
      </c>
      <c r="E64" s="78" t="s">
        <v>143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7143.1</v>
      </c>
      <c r="CM64" s="105">
        <v>7130.23</v>
      </c>
      <c r="CN64" s="105">
        <v>20976.6</v>
      </c>
      <c r="CO64" s="105">
        <v>22470.159999999996</v>
      </c>
      <c r="CP64" s="105">
        <v>8532.18</v>
      </c>
      <c r="CQ64" s="105">
        <v>7912.7800000000025</v>
      </c>
      <c r="CR64" s="105">
        <v>14068.380000000001</v>
      </c>
      <c r="CS64" s="105">
        <v>27578.57</v>
      </c>
      <c r="CT64" s="105">
        <v>6278.68</v>
      </c>
      <c r="CU64" s="105">
        <v>13598.800000000001</v>
      </c>
      <c r="CV64" s="105">
        <v>7547.7000000000007</v>
      </c>
      <c r="CW64" s="106">
        <v>28632.500000000004</v>
      </c>
      <c r="CX64" s="104">
        <v>14134.220000000005</v>
      </c>
      <c r="CY64" s="105">
        <v>1038.8</v>
      </c>
      <c r="CZ64" s="105">
        <v>13398.020000000002</v>
      </c>
      <c r="DA64" s="105">
        <v>30075.170000000002</v>
      </c>
      <c r="DB64" s="105">
        <v>14974.900000000001</v>
      </c>
      <c r="DC64" s="105">
        <v>13611.099999999999</v>
      </c>
      <c r="DD64" s="105">
        <v>1055</v>
      </c>
      <c r="DE64" s="105">
        <v>24517.22</v>
      </c>
      <c r="DF64" s="105">
        <v>6236.4900000000016</v>
      </c>
      <c r="DG64" s="105">
        <v>37585.109999999993</v>
      </c>
      <c r="DH64" s="105">
        <v>1166.4000000000001</v>
      </c>
      <c r="DI64" s="106">
        <v>35685.26</v>
      </c>
      <c r="DJ64" s="104">
        <v>16501.02</v>
      </c>
      <c r="DK64" s="105">
        <v>515.6</v>
      </c>
      <c r="DL64" s="105">
        <v>17701.669999999995</v>
      </c>
      <c r="DM64" s="105">
        <v>33216.080000000009</v>
      </c>
      <c r="DN64" s="105">
        <v>16903.580000000002</v>
      </c>
      <c r="DO64" s="105">
        <v>12818.669999999998</v>
      </c>
      <c r="DP64" s="105">
        <v>28123.150000000005</v>
      </c>
      <c r="DQ64" s="105">
        <v>9687.9699999999975</v>
      </c>
      <c r="DR64" s="105">
        <v>16575.490000000002</v>
      </c>
      <c r="DS64" s="105">
        <v>16325.65</v>
      </c>
      <c r="DT64" s="105">
        <v>28277.719999999987</v>
      </c>
      <c r="DU64" s="106">
        <v>42464.89</v>
      </c>
      <c r="DV64" s="338">
        <v>10558.88</v>
      </c>
      <c r="DW64" s="338">
        <v>15251.429999999997</v>
      </c>
      <c r="DX64" s="338">
        <v>44456.340000000004</v>
      </c>
      <c r="DY64" s="338">
        <v>38163.87000000001</v>
      </c>
      <c r="DZ64" s="371">
        <v>7883.61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4124</v>
      </c>
      <c r="E65" s="78" t="s">
        <v>145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0</v>
      </c>
      <c r="CM65" s="105">
        <v>0</v>
      </c>
      <c r="CN65" s="105">
        <v>7919.99</v>
      </c>
      <c r="CO65" s="105">
        <v>880</v>
      </c>
      <c r="CP65" s="105">
        <v>3300</v>
      </c>
      <c r="CQ65" s="105">
        <v>275.02</v>
      </c>
      <c r="CR65" s="105">
        <v>0</v>
      </c>
      <c r="CS65" s="105">
        <v>0</v>
      </c>
      <c r="CT65" s="105">
        <v>0</v>
      </c>
      <c r="CU65" s="105">
        <v>0</v>
      </c>
      <c r="CV65" s="105">
        <v>0</v>
      </c>
      <c r="CW65" s="106">
        <v>880</v>
      </c>
      <c r="CX65" s="104">
        <v>0</v>
      </c>
      <c r="CY65" s="105">
        <v>0</v>
      </c>
      <c r="CZ65" s="105">
        <v>0</v>
      </c>
      <c r="DA65" s="105">
        <v>0</v>
      </c>
      <c r="DB65" s="105">
        <v>0</v>
      </c>
      <c r="DC65" s="105">
        <v>220</v>
      </c>
      <c r="DD65" s="105">
        <v>0</v>
      </c>
      <c r="DE65" s="105">
        <v>0</v>
      </c>
      <c r="DF65" s="105">
        <v>1260</v>
      </c>
      <c r="DG65" s="105">
        <v>4410</v>
      </c>
      <c r="DH65" s="105">
        <v>1100</v>
      </c>
      <c r="DI65" s="106">
        <v>2014.53</v>
      </c>
      <c r="DJ65" s="104">
        <v>0</v>
      </c>
      <c r="DK65" s="105">
        <v>294.91000000000003</v>
      </c>
      <c r="DL65" s="105">
        <v>1179.6199999999999</v>
      </c>
      <c r="DM65" s="105">
        <v>0</v>
      </c>
      <c r="DN65" s="105">
        <v>2000</v>
      </c>
      <c r="DO65" s="105">
        <v>324</v>
      </c>
      <c r="DP65" s="105">
        <v>540</v>
      </c>
      <c r="DQ65" s="105">
        <v>0</v>
      </c>
      <c r="DR65" s="105">
        <v>805.82</v>
      </c>
      <c r="DS65" s="105">
        <v>913.11</v>
      </c>
      <c r="DT65" s="105">
        <v>0</v>
      </c>
      <c r="DU65" s="106">
        <v>19318.559999999998</v>
      </c>
      <c r="DV65" s="338">
        <v>4233.17</v>
      </c>
      <c r="DW65" s="338">
        <v>12074.17</v>
      </c>
      <c r="DX65" s="338">
        <v>4144.1899999999978</v>
      </c>
      <c r="DY65" s="338">
        <v>12548.539999999997</v>
      </c>
      <c r="DZ65" s="371">
        <v>9697.1299999999992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4125</v>
      </c>
      <c r="E66" s="78" t="s">
        <v>147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1221485.56</v>
      </c>
      <c r="CM66" s="105">
        <v>153412.51</v>
      </c>
      <c r="CN66" s="105">
        <v>56693.119999999995</v>
      </c>
      <c r="CO66" s="105">
        <v>567562.17999999993</v>
      </c>
      <c r="CP66" s="105">
        <v>5494.36</v>
      </c>
      <c r="CQ66" s="105">
        <v>28468.670000000002</v>
      </c>
      <c r="CR66" s="105">
        <v>22699.850000000002</v>
      </c>
      <c r="CS66" s="105">
        <v>59440.05</v>
      </c>
      <c r="CT66" s="105">
        <v>100283.12000000001</v>
      </c>
      <c r="CU66" s="105">
        <v>119534.84</v>
      </c>
      <c r="CV66" s="105">
        <v>42742.419999999991</v>
      </c>
      <c r="CW66" s="106">
        <v>104816.25</v>
      </c>
      <c r="CX66" s="104">
        <v>15491.8</v>
      </c>
      <c r="CY66" s="105">
        <v>102229.24</v>
      </c>
      <c r="CZ66" s="105">
        <v>200176.31</v>
      </c>
      <c r="DA66" s="105">
        <v>1469.3500000000001</v>
      </c>
      <c r="DB66" s="105">
        <v>11340</v>
      </c>
      <c r="DC66" s="105">
        <v>97217.66</v>
      </c>
      <c r="DD66" s="105">
        <v>219731.72000000003</v>
      </c>
      <c r="DE66" s="105">
        <v>31001.489999999994</v>
      </c>
      <c r="DF66" s="105">
        <v>60523.16</v>
      </c>
      <c r="DG66" s="105">
        <v>49442.149999999987</v>
      </c>
      <c r="DH66" s="105">
        <v>5032.93</v>
      </c>
      <c r="DI66" s="106">
        <v>384453.1</v>
      </c>
      <c r="DJ66" s="104">
        <v>0</v>
      </c>
      <c r="DK66" s="105">
        <v>274901.46999999991</v>
      </c>
      <c r="DL66" s="105">
        <v>65751.510000000009</v>
      </c>
      <c r="DM66" s="105">
        <v>1027806.8300000001</v>
      </c>
      <c r="DN66" s="105">
        <v>48147.179999999993</v>
      </c>
      <c r="DO66" s="105">
        <v>226080.84999999998</v>
      </c>
      <c r="DP66" s="105">
        <v>37414.660000000003</v>
      </c>
      <c r="DQ66" s="105">
        <v>19070</v>
      </c>
      <c r="DR66" s="105">
        <v>116401.85</v>
      </c>
      <c r="DS66" s="105">
        <v>133549.82</v>
      </c>
      <c r="DT66" s="105">
        <v>71913.899999999994</v>
      </c>
      <c r="DU66" s="106">
        <v>484010.46</v>
      </c>
      <c r="DV66" s="338">
        <v>16043.369999999999</v>
      </c>
      <c r="DW66" s="338">
        <v>94975.510000000009</v>
      </c>
      <c r="DX66" s="338">
        <v>101851.97999999995</v>
      </c>
      <c r="DY66" s="338">
        <v>46668.739999999983</v>
      </c>
      <c r="DZ66" s="371">
        <v>31685.72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 ht="30">
      <c r="D67" s="74">
        <v>4126</v>
      </c>
      <c r="E67" s="78" t="s">
        <v>149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31182.18</v>
      </c>
      <c r="CM67" s="105">
        <v>31469.98</v>
      </c>
      <c r="CN67" s="105">
        <v>31469.98</v>
      </c>
      <c r="CO67" s="105">
        <v>31084.34</v>
      </c>
      <c r="CP67" s="105">
        <v>31855.62</v>
      </c>
      <c r="CQ67" s="105">
        <v>0</v>
      </c>
      <c r="CR67" s="105">
        <v>31096.04</v>
      </c>
      <c r="CS67" s="105">
        <v>62885.88</v>
      </c>
      <c r="CT67" s="105">
        <v>31512.39</v>
      </c>
      <c r="CU67" s="105">
        <v>37819.769999999997</v>
      </c>
      <c r="CV67" s="105">
        <v>608.32999999999993</v>
      </c>
      <c r="CW67" s="106">
        <v>68136.239999999991</v>
      </c>
      <c r="CX67" s="104">
        <v>19725</v>
      </c>
      <c r="CY67" s="105">
        <v>11535.51</v>
      </c>
      <c r="CZ67" s="105">
        <v>51319.14</v>
      </c>
      <c r="DA67" s="105">
        <v>11121.94</v>
      </c>
      <c r="DB67" s="105">
        <v>62396.37</v>
      </c>
      <c r="DC67" s="105">
        <v>30961.360000000001</v>
      </c>
      <c r="DD67" s="105">
        <v>0</v>
      </c>
      <c r="DE67" s="105">
        <v>60775.96</v>
      </c>
      <c r="DF67" s="105">
        <v>30387.98</v>
      </c>
      <c r="DG67" s="105">
        <v>49979.39</v>
      </c>
      <c r="DH67" s="105">
        <v>29574.48</v>
      </c>
      <c r="DI67" s="106">
        <v>48672.17</v>
      </c>
      <c r="DJ67" s="104">
        <v>0</v>
      </c>
      <c r="DK67" s="105">
        <v>30596.16</v>
      </c>
      <c r="DL67" s="105">
        <v>30222.22</v>
      </c>
      <c r="DM67" s="105">
        <v>61273.450000000004</v>
      </c>
      <c r="DN67" s="105">
        <v>0</v>
      </c>
      <c r="DO67" s="105">
        <v>62783.55</v>
      </c>
      <c r="DP67" s="105">
        <v>0</v>
      </c>
      <c r="DQ67" s="105">
        <v>43620.53</v>
      </c>
      <c r="DR67" s="105">
        <v>31470.530000000002</v>
      </c>
      <c r="DS67" s="105">
        <v>31382.89</v>
      </c>
      <c r="DT67" s="105">
        <v>31078.760000000002</v>
      </c>
      <c r="DU67" s="106">
        <v>80889.11000000003</v>
      </c>
      <c r="DV67" s="338">
        <v>31222.68</v>
      </c>
      <c r="DW67" s="338">
        <v>31022.850000000002</v>
      </c>
      <c r="DX67" s="338">
        <v>14904.38</v>
      </c>
      <c r="DY67" s="338">
        <v>0</v>
      </c>
      <c r="DZ67" s="371">
        <v>5440.55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416"/>
      <c r="EM67" s="416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>
      <c r="D68" s="74">
        <v>4127</v>
      </c>
      <c r="E68" s="78" t="s">
        <v>83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228804.00999999998</v>
      </c>
      <c r="CM68" s="105">
        <v>210678.71999999988</v>
      </c>
      <c r="CN68" s="105">
        <v>819191.8400000009</v>
      </c>
      <c r="CO68" s="105">
        <v>1029323.3200000016</v>
      </c>
      <c r="CP68" s="105">
        <v>292590.64</v>
      </c>
      <c r="CQ68" s="105">
        <v>253846.90999999995</v>
      </c>
      <c r="CR68" s="105">
        <v>563176.68000000028</v>
      </c>
      <c r="CS68" s="105">
        <v>744771.92000000051</v>
      </c>
      <c r="CT68" s="105">
        <v>313172.91999999987</v>
      </c>
      <c r="CU68" s="105">
        <v>673025.90000000084</v>
      </c>
      <c r="CV68" s="105">
        <v>450143.04000000044</v>
      </c>
      <c r="CW68" s="106">
        <v>1318321.889999999</v>
      </c>
      <c r="CX68" s="104">
        <v>280523.60999999987</v>
      </c>
      <c r="CY68" s="105">
        <v>280800.70999999961</v>
      </c>
      <c r="CZ68" s="105">
        <v>882849.4399999989</v>
      </c>
      <c r="DA68" s="105">
        <v>552814.66999999969</v>
      </c>
      <c r="DB68" s="105">
        <v>337790.71999999939</v>
      </c>
      <c r="DC68" s="105">
        <v>601361.96999999951</v>
      </c>
      <c r="DD68" s="105">
        <v>748033.90999999805</v>
      </c>
      <c r="DE68" s="105">
        <v>501341.97999999911</v>
      </c>
      <c r="DF68" s="105">
        <v>556156.70999999985</v>
      </c>
      <c r="DG68" s="105">
        <v>851319.76000000094</v>
      </c>
      <c r="DH68" s="105">
        <v>794014.38</v>
      </c>
      <c r="DI68" s="106">
        <v>1575232.8199999959</v>
      </c>
      <c r="DJ68" s="104">
        <v>212291.97000000003</v>
      </c>
      <c r="DK68" s="105">
        <v>402413.54000000021</v>
      </c>
      <c r="DL68" s="105">
        <v>1170691.1999999983</v>
      </c>
      <c r="DM68" s="105">
        <v>743478.5000000021</v>
      </c>
      <c r="DN68" s="105">
        <v>567140.95000000077</v>
      </c>
      <c r="DO68" s="105">
        <v>648657.53000000096</v>
      </c>
      <c r="DP68" s="105">
        <v>913972.6600000005</v>
      </c>
      <c r="DQ68" s="105">
        <v>405747.06000000029</v>
      </c>
      <c r="DR68" s="105">
        <v>614518.27</v>
      </c>
      <c r="DS68" s="105">
        <v>661741.82000000181</v>
      </c>
      <c r="DT68" s="105">
        <v>749391.44999999972</v>
      </c>
      <c r="DU68" s="106">
        <v>2159467.8900000025</v>
      </c>
      <c r="DV68" s="338">
        <v>212456.97000000009</v>
      </c>
      <c r="DW68" s="338">
        <v>654185.91999999946</v>
      </c>
      <c r="DX68" s="338">
        <v>1221634.4399999951</v>
      </c>
      <c r="DY68" s="338">
        <v>738170.96999999904</v>
      </c>
      <c r="DZ68" s="371">
        <v>303298.15000000002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377"/>
      <c r="EM68" s="377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C69" s="74">
        <v>413</v>
      </c>
      <c r="D69" s="74">
        <v>413</v>
      </c>
      <c r="E69" s="78" t="s">
        <v>152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1731979.6599999997</v>
      </c>
      <c r="CM69" s="105">
        <v>2425317.9600000009</v>
      </c>
      <c r="CN69" s="105">
        <v>2387853.52</v>
      </c>
      <c r="CO69" s="105">
        <v>1861509.3800000004</v>
      </c>
      <c r="CP69" s="105">
        <v>1558724.7399999998</v>
      </c>
      <c r="CQ69" s="105">
        <v>1781711.4100000006</v>
      </c>
      <c r="CR69" s="105">
        <v>1451041.02</v>
      </c>
      <c r="CS69" s="105">
        <v>2067913.99</v>
      </c>
      <c r="CT69" s="105">
        <v>1776948.5700000003</v>
      </c>
      <c r="CU69" s="105">
        <v>2217702.7300000004</v>
      </c>
      <c r="CV69" s="105">
        <v>2315316.7400000002</v>
      </c>
      <c r="CW69" s="106">
        <v>5693241.2300000023</v>
      </c>
      <c r="CX69" s="104">
        <v>1654244.6599999997</v>
      </c>
      <c r="CY69" s="105">
        <v>1756878.32</v>
      </c>
      <c r="CZ69" s="105">
        <v>2361059.9200000004</v>
      </c>
      <c r="DA69" s="105">
        <v>1598969.7499999995</v>
      </c>
      <c r="DB69" s="105">
        <v>1736657.1300000001</v>
      </c>
      <c r="DC69" s="105">
        <v>2742207.45</v>
      </c>
      <c r="DD69" s="105">
        <v>1644397.4700000009</v>
      </c>
      <c r="DE69" s="105">
        <v>1795823.8599999996</v>
      </c>
      <c r="DF69" s="105">
        <v>1934935.9600000004</v>
      </c>
      <c r="DG69" s="105">
        <v>1997456.8600000003</v>
      </c>
      <c r="DH69" s="105">
        <v>2609608.1299999994</v>
      </c>
      <c r="DI69" s="106">
        <v>6753045.8400000036</v>
      </c>
      <c r="DJ69" s="104">
        <v>640534.49</v>
      </c>
      <c r="DK69" s="105">
        <v>2652307.81</v>
      </c>
      <c r="DL69" s="105">
        <v>2149164.21</v>
      </c>
      <c r="DM69" s="105">
        <v>1774807.44</v>
      </c>
      <c r="DN69" s="105">
        <v>1664126.37</v>
      </c>
      <c r="DO69" s="105">
        <v>1399738.97</v>
      </c>
      <c r="DP69" s="105">
        <v>1573651.5</v>
      </c>
      <c r="DQ69" s="105">
        <v>1898974.16</v>
      </c>
      <c r="DR69" s="105">
        <v>1945590.43</v>
      </c>
      <c r="DS69" s="105">
        <v>1835158.53</v>
      </c>
      <c r="DT69" s="105">
        <v>2651287.6800000002</v>
      </c>
      <c r="DU69" s="106">
        <v>5420563.8799999999</v>
      </c>
      <c r="DV69" s="338">
        <v>787381.81</v>
      </c>
      <c r="DW69" s="338">
        <v>1547628.84</v>
      </c>
      <c r="DX69" s="338">
        <v>3302426.14</v>
      </c>
      <c r="DY69" s="338">
        <v>1991942.8199999996</v>
      </c>
      <c r="DZ69" s="371">
        <v>3084454.09</v>
      </c>
      <c r="EA69" s="371">
        <v>1480999.14</v>
      </c>
      <c r="EB69" s="374">
        <v>2809594.4</v>
      </c>
      <c r="EC69" s="381">
        <v>1992038.67</v>
      </c>
      <c r="ED69" s="374">
        <v>2806868.12</v>
      </c>
      <c r="EE69" s="374">
        <v>1474564.59</v>
      </c>
      <c r="EF69" s="374">
        <v>3308144.16</v>
      </c>
      <c r="EG69" s="374">
        <v>6709314.1200000001</v>
      </c>
      <c r="EH69" s="377">
        <v>963799.19</v>
      </c>
      <c r="EI69" s="377">
        <v>2109344.7799999998</v>
      </c>
      <c r="EJ69" s="377">
        <v>2772386.02</v>
      </c>
      <c r="EK69" s="377">
        <v>1868404.05</v>
      </c>
      <c r="EL69" s="377">
        <v>2065751.38</v>
      </c>
      <c r="EM69" s="377">
        <v>2044302.92</v>
      </c>
      <c r="EN69" s="377">
        <v>1900343.87</v>
      </c>
      <c r="EO69" s="377">
        <v>2421002.2400000002</v>
      </c>
      <c r="EP69" s="377">
        <v>1848100.89</v>
      </c>
      <c r="EQ69" s="377">
        <v>3032654.88</v>
      </c>
      <c r="ER69" s="377"/>
      <c r="ES69" s="377"/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D70" s="74">
        <v>4131</v>
      </c>
      <c r="E70" s="78" t="s">
        <v>154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52781.939999999981</v>
      </c>
      <c r="CM70" s="105">
        <v>353552.09000000049</v>
      </c>
      <c r="CN70" s="105">
        <v>306303.07999999996</v>
      </c>
      <c r="CO70" s="105">
        <v>274757.26000000047</v>
      </c>
      <c r="CP70" s="105">
        <v>306965.56999999972</v>
      </c>
      <c r="CQ70" s="105">
        <v>389335.88999999996</v>
      </c>
      <c r="CR70" s="105">
        <v>338308.39</v>
      </c>
      <c r="CS70" s="105">
        <v>339611.0399999998</v>
      </c>
      <c r="CT70" s="105">
        <v>541850.54000000027</v>
      </c>
      <c r="CU70" s="105">
        <v>396140.75000000023</v>
      </c>
      <c r="CV70" s="105">
        <v>300982.39999999973</v>
      </c>
      <c r="CW70" s="106">
        <v>1099854.6700000011</v>
      </c>
      <c r="CX70" s="104">
        <v>191135.16999999995</v>
      </c>
      <c r="CY70" s="105">
        <v>227479.39999999997</v>
      </c>
      <c r="CZ70" s="105">
        <v>364307.9600000002</v>
      </c>
      <c r="DA70" s="105">
        <v>281048.11000000004</v>
      </c>
      <c r="DB70" s="105">
        <v>338147.74000000011</v>
      </c>
      <c r="DC70" s="105">
        <v>238038.90999999995</v>
      </c>
      <c r="DD70" s="105">
        <v>266591.60000000038</v>
      </c>
      <c r="DE70" s="105">
        <v>232904.34000000003</v>
      </c>
      <c r="DF70" s="105">
        <v>351431.87000000034</v>
      </c>
      <c r="DG70" s="105">
        <v>480146.22000000003</v>
      </c>
      <c r="DH70" s="105">
        <v>353636.01999999967</v>
      </c>
      <c r="DI70" s="106">
        <v>1154503.2300000009</v>
      </c>
      <c r="DJ70" s="104">
        <v>80079.959999999992</v>
      </c>
      <c r="DK70" s="105">
        <v>300983.50000000017</v>
      </c>
      <c r="DL70" s="105">
        <v>297501.88999999926</v>
      </c>
      <c r="DM70" s="105">
        <v>276404.5499999997</v>
      </c>
      <c r="DN70" s="105">
        <v>212854.68999999977</v>
      </c>
      <c r="DO70" s="105">
        <v>284909.66999999952</v>
      </c>
      <c r="DP70" s="105">
        <v>214198.51000000018</v>
      </c>
      <c r="DQ70" s="105">
        <v>319910.18999999994</v>
      </c>
      <c r="DR70" s="105">
        <v>395481.64999999967</v>
      </c>
      <c r="DS70" s="105">
        <v>262292.9200000001</v>
      </c>
      <c r="DT70" s="105">
        <v>351966.18000000052</v>
      </c>
      <c r="DU70" s="106">
        <v>1508867.4100000006</v>
      </c>
      <c r="DV70" s="338">
        <v>132632.83000000002</v>
      </c>
      <c r="DW70" s="338">
        <v>230088.06999999992</v>
      </c>
      <c r="DX70" s="338">
        <v>746695.36000000022</v>
      </c>
      <c r="DY70" s="338">
        <v>328614.11000000016</v>
      </c>
      <c r="DZ70" s="371">
        <v>311314.07</v>
      </c>
      <c r="EB70" s="374"/>
      <c r="EC70" s="374"/>
      <c r="ED70" s="374"/>
      <c r="EE70" s="374"/>
      <c r="EF70" s="374"/>
      <c r="EG70" s="374"/>
      <c r="EH70" s="377"/>
      <c r="EI70" s="377"/>
      <c r="EJ70" s="377"/>
      <c r="EK70" s="377"/>
      <c r="EL70" s="377"/>
      <c r="EM70" s="377"/>
      <c r="EN70" s="377"/>
      <c r="EO70" s="377"/>
      <c r="EP70" s="377"/>
      <c r="EQ70" s="377"/>
      <c r="ER70" s="377"/>
      <c r="ES70" s="377"/>
      <c r="ET70" s="377"/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4132</v>
      </c>
      <c r="E71" s="78" t="s">
        <v>156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41666.67</v>
      </c>
      <c r="CM71" s="105">
        <v>44224.53</v>
      </c>
      <c r="CN71" s="105">
        <v>48596.060000000005</v>
      </c>
      <c r="CO71" s="105">
        <v>55256.95</v>
      </c>
      <c r="CP71" s="105">
        <v>51808.34</v>
      </c>
      <c r="CQ71" s="105">
        <v>51299.899999999994</v>
      </c>
      <c r="CR71" s="105">
        <v>13018.39</v>
      </c>
      <c r="CS71" s="105">
        <v>90371.86</v>
      </c>
      <c r="CT71" s="105">
        <v>51900.630000000012</v>
      </c>
      <c r="CU71" s="105">
        <v>51161.91</v>
      </c>
      <c r="CV71" s="105">
        <v>43639.68</v>
      </c>
      <c r="CW71" s="106">
        <v>112935.21000000005</v>
      </c>
      <c r="CX71" s="104">
        <v>906.51</v>
      </c>
      <c r="CY71" s="105">
        <v>99288.55</v>
      </c>
      <c r="CZ71" s="105">
        <v>60220.399999999994</v>
      </c>
      <c r="DA71" s="105">
        <v>59557.75</v>
      </c>
      <c r="DB71" s="105">
        <v>53401.990000000005</v>
      </c>
      <c r="DC71" s="105">
        <v>57527.649999999994</v>
      </c>
      <c r="DD71" s="105">
        <v>58139.169999999984</v>
      </c>
      <c r="DE71" s="105">
        <v>75117.91</v>
      </c>
      <c r="DF71" s="105">
        <v>60518.11</v>
      </c>
      <c r="DG71" s="105">
        <v>56298.99000000002</v>
      </c>
      <c r="DH71" s="105">
        <v>57434.280000000006</v>
      </c>
      <c r="DI71" s="106">
        <v>95845.599999999991</v>
      </c>
      <c r="DJ71" s="104">
        <v>18278.789999999997</v>
      </c>
      <c r="DK71" s="105">
        <v>115910.84000000001</v>
      </c>
      <c r="DL71" s="105">
        <v>65758.37</v>
      </c>
      <c r="DM71" s="105">
        <v>71114.360000000015</v>
      </c>
      <c r="DN71" s="105">
        <v>60621.33</v>
      </c>
      <c r="DO71" s="105">
        <v>61009.72</v>
      </c>
      <c r="DP71" s="105">
        <v>100144.39</v>
      </c>
      <c r="DQ71" s="105">
        <v>65151.12</v>
      </c>
      <c r="DR71" s="105">
        <v>59732.159999999996</v>
      </c>
      <c r="DS71" s="105">
        <v>60135.98</v>
      </c>
      <c r="DT71" s="105">
        <v>86034.569999999992</v>
      </c>
      <c r="DU71" s="106">
        <v>214773.13999999993</v>
      </c>
      <c r="DV71" s="338">
        <v>59529.479999999996</v>
      </c>
      <c r="DW71" s="338">
        <v>5608.1999999999989</v>
      </c>
      <c r="DX71" s="338">
        <v>119962.43</v>
      </c>
      <c r="DY71" s="338">
        <v>89241.030000000028</v>
      </c>
      <c r="DZ71" s="371">
        <v>62917.279999999999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4133</v>
      </c>
      <c r="E72" s="78" t="s">
        <v>158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106191.58999999998</v>
      </c>
      <c r="CM72" s="105">
        <v>228987.16</v>
      </c>
      <c r="CN72" s="105">
        <v>666204.63000000012</v>
      </c>
      <c r="CO72" s="105">
        <v>395023.24999999988</v>
      </c>
      <c r="CP72" s="105">
        <v>374579.87999999989</v>
      </c>
      <c r="CQ72" s="105">
        <v>417230.24000000046</v>
      </c>
      <c r="CR72" s="105">
        <v>493891.35999999993</v>
      </c>
      <c r="CS72" s="105">
        <v>347483.81999999995</v>
      </c>
      <c r="CT72" s="105">
        <v>376318.65</v>
      </c>
      <c r="CU72" s="105">
        <v>337698.44000000018</v>
      </c>
      <c r="CV72" s="105">
        <v>457140.49</v>
      </c>
      <c r="CW72" s="106">
        <v>1167231.1400000004</v>
      </c>
      <c r="CX72" s="104">
        <v>221647.15999999989</v>
      </c>
      <c r="CY72" s="105">
        <v>329176.18000000017</v>
      </c>
      <c r="CZ72" s="105">
        <v>519016.97999999986</v>
      </c>
      <c r="DA72" s="105">
        <v>322821.71999999962</v>
      </c>
      <c r="DB72" s="105">
        <v>481206.3499999998</v>
      </c>
      <c r="DC72" s="105">
        <v>539972.26</v>
      </c>
      <c r="DD72" s="105">
        <v>279025.43</v>
      </c>
      <c r="DE72" s="105">
        <v>372881.23999999993</v>
      </c>
      <c r="DF72" s="105">
        <v>433431.72000000009</v>
      </c>
      <c r="DG72" s="105">
        <v>615374.76</v>
      </c>
      <c r="DH72" s="105">
        <v>425428.86999999988</v>
      </c>
      <c r="DI72" s="106">
        <v>672597.6600000005</v>
      </c>
      <c r="DJ72" s="104">
        <v>52082.229999999974</v>
      </c>
      <c r="DK72" s="105">
        <v>305176.93999999983</v>
      </c>
      <c r="DL72" s="105">
        <v>509922.74999999988</v>
      </c>
      <c r="DM72" s="105">
        <v>305263.06000000011</v>
      </c>
      <c r="DN72" s="105">
        <v>277327.90999999997</v>
      </c>
      <c r="DO72" s="105">
        <v>324956.65000000002</v>
      </c>
      <c r="DP72" s="105">
        <v>271499.90999999986</v>
      </c>
      <c r="DQ72" s="105">
        <v>379815.09000000026</v>
      </c>
      <c r="DR72" s="105">
        <v>349492.41</v>
      </c>
      <c r="DS72" s="105">
        <v>361116.42000000016</v>
      </c>
      <c r="DT72" s="105">
        <v>332955.7100000002</v>
      </c>
      <c r="DU72" s="106">
        <v>1208406.2300000002</v>
      </c>
      <c r="DV72" s="338">
        <v>70646.430000000022</v>
      </c>
      <c r="DW72" s="338">
        <v>405632.18000000005</v>
      </c>
      <c r="DX72" s="338">
        <v>436810.06999999995</v>
      </c>
      <c r="DY72" s="338">
        <v>313025.9499999999</v>
      </c>
      <c r="DZ72" s="371">
        <v>1150695.06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4134</v>
      </c>
      <c r="E73" s="78" t="s">
        <v>160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367796.15</v>
      </c>
      <c r="CM73" s="105">
        <v>932864.90000000026</v>
      </c>
      <c r="CN73" s="105">
        <v>470950.32</v>
      </c>
      <c r="CO73" s="105">
        <v>332090.72000000015</v>
      </c>
      <c r="CP73" s="105">
        <v>621423.91</v>
      </c>
      <c r="CQ73" s="105">
        <v>595192.07999999996</v>
      </c>
      <c r="CR73" s="105">
        <v>406352.31999999995</v>
      </c>
      <c r="CS73" s="105">
        <v>125974.06000000001</v>
      </c>
      <c r="CT73" s="105">
        <v>457964.40000000014</v>
      </c>
      <c r="CU73" s="105">
        <v>350811.00999999978</v>
      </c>
      <c r="CV73" s="105">
        <v>991316.97000000044</v>
      </c>
      <c r="CW73" s="106">
        <v>1177899.8700000003</v>
      </c>
      <c r="CX73" s="104">
        <v>285542.79000000004</v>
      </c>
      <c r="CY73" s="105">
        <v>238238.80000000019</v>
      </c>
      <c r="CZ73" s="105">
        <v>701843.73999999987</v>
      </c>
      <c r="DA73" s="105">
        <v>292768.44000000018</v>
      </c>
      <c r="DB73" s="105">
        <v>524744.2300000001</v>
      </c>
      <c r="DC73" s="105">
        <v>783503.76000000047</v>
      </c>
      <c r="DD73" s="105">
        <v>435800.35000000003</v>
      </c>
      <c r="DE73" s="105">
        <v>581410.33999999973</v>
      </c>
      <c r="DF73" s="105">
        <v>361900.25999999983</v>
      </c>
      <c r="DG73" s="105">
        <v>294486.82</v>
      </c>
      <c r="DH73" s="105">
        <v>701248.41</v>
      </c>
      <c r="DI73" s="106">
        <v>2160316.1400000011</v>
      </c>
      <c r="DJ73" s="104">
        <v>279982.03000000003</v>
      </c>
      <c r="DK73" s="105">
        <v>896792.38999999966</v>
      </c>
      <c r="DL73" s="105">
        <v>538842.70999999985</v>
      </c>
      <c r="DM73" s="105">
        <v>562051.24999999988</v>
      </c>
      <c r="DN73" s="105">
        <v>572952.08999999985</v>
      </c>
      <c r="DO73" s="105">
        <v>379440.70000000024</v>
      </c>
      <c r="DP73" s="105">
        <v>311280.58999999997</v>
      </c>
      <c r="DQ73" s="105">
        <v>587547.57000000007</v>
      </c>
      <c r="DR73" s="105">
        <v>780215.44999999937</v>
      </c>
      <c r="DS73" s="105">
        <v>259446.22999999998</v>
      </c>
      <c r="DT73" s="105">
        <v>571478.31000000006</v>
      </c>
      <c r="DU73" s="106">
        <v>703124.85999999964</v>
      </c>
      <c r="DV73" s="338">
        <v>279517.90999999997</v>
      </c>
      <c r="DW73" s="338">
        <v>491959.97999999975</v>
      </c>
      <c r="DX73" s="338">
        <v>856115.7200000002</v>
      </c>
      <c r="DY73" s="338">
        <v>840615.65999999968</v>
      </c>
      <c r="DZ73" s="371">
        <v>763808.8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4135</v>
      </c>
      <c r="E74" s="78" t="s">
        <v>162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1163543.3099999998</v>
      </c>
      <c r="CM74" s="105">
        <v>865689.28000000026</v>
      </c>
      <c r="CN74" s="105">
        <v>895799.42999999993</v>
      </c>
      <c r="CO74" s="105">
        <v>804381.19999999972</v>
      </c>
      <c r="CP74" s="105">
        <v>203947.03999999998</v>
      </c>
      <c r="CQ74" s="105">
        <v>328653.30000000016</v>
      </c>
      <c r="CR74" s="105">
        <v>199470.56000000006</v>
      </c>
      <c r="CS74" s="105">
        <v>1164473.2100000002</v>
      </c>
      <c r="CT74" s="105">
        <v>348914.34999999986</v>
      </c>
      <c r="CU74" s="105">
        <v>1081890.6200000001</v>
      </c>
      <c r="CV74" s="105">
        <v>522237.20000000036</v>
      </c>
      <c r="CW74" s="106">
        <v>2135320.3400000003</v>
      </c>
      <c r="CX74" s="104">
        <v>955013.0299999998</v>
      </c>
      <c r="CY74" s="105">
        <v>848267.85999999975</v>
      </c>
      <c r="CZ74" s="105">
        <v>707904.35000000009</v>
      </c>
      <c r="DA74" s="105">
        <v>640417.37999999966</v>
      </c>
      <c r="DB74" s="105">
        <v>339156.82000000012</v>
      </c>
      <c r="DC74" s="105">
        <v>1120597.28</v>
      </c>
      <c r="DD74" s="105">
        <v>603460.94000000041</v>
      </c>
      <c r="DE74" s="105">
        <v>530769.71000000008</v>
      </c>
      <c r="DF74" s="105">
        <v>725900.94000000018</v>
      </c>
      <c r="DG74" s="105">
        <v>549665.46999999986</v>
      </c>
      <c r="DH74" s="105">
        <v>1057921.96</v>
      </c>
      <c r="DI74" s="106">
        <v>2635828.9700000002</v>
      </c>
      <c r="DJ74" s="104">
        <v>208944.81000000003</v>
      </c>
      <c r="DK74" s="105">
        <v>1008551.2500000006</v>
      </c>
      <c r="DL74" s="105">
        <v>729391.2899999998</v>
      </c>
      <c r="DM74" s="105">
        <v>556406.52999999991</v>
      </c>
      <c r="DN74" s="105">
        <v>537677.78999999992</v>
      </c>
      <c r="DO74" s="105">
        <v>318778.15000000008</v>
      </c>
      <c r="DP74" s="105">
        <v>672337.30000000028</v>
      </c>
      <c r="DQ74" s="105">
        <v>544542.09000000008</v>
      </c>
      <c r="DR74" s="105">
        <v>356430.15</v>
      </c>
      <c r="DS74" s="105">
        <v>882739.91</v>
      </c>
      <c r="DT74" s="105">
        <v>1305010.7500000002</v>
      </c>
      <c r="DU74" s="106">
        <v>1576386.1600000004</v>
      </c>
      <c r="DV74" s="338">
        <v>241388.48000000013</v>
      </c>
      <c r="DW74" s="338">
        <v>402465.93</v>
      </c>
      <c r="DX74" s="338">
        <v>1105471.7699999996</v>
      </c>
      <c r="DY74" s="338">
        <v>411987.24999999983</v>
      </c>
      <c r="DZ74" s="371">
        <v>786378.28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4139</v>
      </c>
      <c r="E75" s="78" t="s">
        <v>164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0</v>
      </c>
      <c r="CM75" s="105">
        <v>0</v>
      </c>
      <c r="CN75" s="105">
        <v>0</v>
      </c>
      <c r="CO75" s="105">
        <v>0</v>
      </c>
      <c r="CP75" s="105">
        <v>0</v>
      </c>
      <c r="CQ75" s="105">
        <v>0</v>
      </c>
      <c r="CR75" s="105">
        <v>0</v>
      </c>
      <c r="CS75" s="105">
        <v>0</v>
      </c>
      <c r="CT75" s="105">
        <v>0</v>
      </c>
      <c r="CU75" s="105">
        <v>0</v>
      </c>
      <c r="CV75" s="105">
        <v>0</v>
      </c>
      <c r="CW75" s="106">
        <v>0</v>
      </c>
      <c r="CX75" s="104">
        <v>0</v>
      </c>
      <c r="CY75" s="105">
        <v>14427.53</v>
      </c>
      <c r="CZ75" s="105">
        <v>7766.49</v>
      </c>
      <c r="DA75" s="105">
        <v>2356.35</v>
      </c>
      <c r="DB75" s="105">
        <v>0</v>
      </c>
      <c r="DC75" s="105">
        <v>2567.5899999999997</v>
      </c>
      <c r="DD75" s="105">
        <v>1379.9800000000002</v>
      </c>
      <c r="DE75" s="105">
        <v>2740.32</v>
      </c>
      <c r="DF75" s="105">
        <v>1753.06</v>
      </c>
      <c r="DG75" s="105">
        <v>1484.6</v>
      </c>
      <c r="DH75" s="105">
        <v>13938.590000000002</v>
      </c>
      <c r="DI75" s="106">
        <v>33954.239999999998</v>
      </c>
      <c r="DJ75" s="104">
        <v>166.67</v>
      </c>
      <c r="DK75" s="105">
        <v>2783.1699999999996</v>
      </c>
      <c r="DL75" s="105">
        <v>6747.2</v>
      </c>
      <c r="DM75" s="105">
        <v>2567.69</v>
      </c>
      <c r="DN75" s="105">
        <v>1692.5600000000002</v>
      </c>
      <c r="DO75" s="105">
        <v>29644.080000000005</v>
      </c>
      <c r="DP75" s="105">
        <v>858.80000000000007</v>
      </c>
      <c r="DQ75" s="105">
        <v>1008.1</v>
      </c>
      <c r="DR75" s="105">
        <v>818.62</v>
      </c>
      <c r="DS75" s="105">
        <v>8427.0700000000015</v>
      </c>
      <c r="DT75" s="105">
        <v>2842.16</v>
      </c>
      <c r="DU75" s="106">
        <v>208006.07999999996</v>
      </c>
      <c r="DV75" s="338">
        <v>3666.6800000000003</v>
      </c>
      <c r="DW75" s="338">
        <v>7841.1400000000012</v>
      </c>
      <c r="DX75" s="338">
        <v>37370.789999999994</v>
      </c>
      <c r="DY75" s="338">
        <v>8458.82</v>
      </c>
      <c r="DZ75" s="371">
        <v>9340.6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C76" s="74">
        <v>414</v>
      </c>
      <c r="D76" s="74">
        <v>414</v>
      </c>
      <c r="E76" s="78" t="s">
        <v>166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1344848.0100000005</v>
      </c>
      <c r="CM76" s="105">
        <v>3095515.3200000022</v>
      </c>
      <c r="CN76" s="105">
        <v>2997100.3900000025</v>
      </c>
      <c r="CO76" s="105">
        <v>4519384.7399999993</v>
      </c>
      <c r="CP76" s="105">
        <v>2812296.3000000012</v>
      </c>
      <c r="CQ76" s="105">
        <v>3053712.3000000021</v>
      </c>
      <c r="CR76" s="105">
        <v>4454753.2700000042</v>
      </c>
      <c r="CS76" s="105">
        <v>3481453.1100000064</v>
      </c>
      <c r="CT76" s="105">
        <v>4104785.9800000018</v>
      </c>
      <c r="CU76" s="105">
        <v>5063438.4500000039</v>
      </c>
      <c r="CV76" s="105">
        <v>2900734.9700000016</v>
      </c>
      <c r="CW76" s="106">
        <v>9675540.9999999739</v>
      </c>
      <c r="CX76" s="104">
        <v>2250013.13</v>
      </c>
      <c r="CY76" s="105">
        <v>3123384.73</v>
      </c>
      <c r="CZ76" s="105">
        <v>3912271.59</v>
      </c>
      <c r="DA76" s="105">
        <v>3989206.14</v>
      </c>
      <c r="DB76" s="105">
        <v>4235445.9800000004</v>
      </c>
      <c r="DC76" s="105">
        <v>4498956.45</v>
      </c>
      <c r="DD76" s="105">
        <v>5893354.8200000003</v>
      </c>
      <c r="DE76" s="105">
        <v>2737988.13</v>
      </c>
      <c r="DF76" s="105">
        <v>4470617.3600000003</v>
      </c>
      <c r="DG76" s="105">
        <v>5632175.46</v>
      </c>
      <c r="DH76" s="105">
        <v>3946928.69</v>
      </c>
      <c r="DI76" s="106">
        <v>9414831.4299999997</v>
      </c>
      <c r="DJ76" s="104">
        <v>1662731.36</v>
      </c>
      <c r="DK76" s="105">
        <v>2955018.87</v>
      </c>
      <c r="DL76" s="105">
        <v>3873766.11</v>
      </c>
      <c r="DM76" s="105">
        <v>5367227.42</v>
      </c>
      <c r="DN76" s="105">
        <v>3882806.8</v>
      </c>
      <c r="DO76" s="105">
        <v>4002447.52</v>
      </c>
      <c r="DP76" s="105">
        <v>5432528.3099999996</v>
      </c>
      <c r="DQ76" s="105">
        <v>3433379.25</v>
      </c>
      <c r="DR76" s="105">
        <v>4703315.47</v>
      </c>
      <c r="DS76" s="105">
        <v>4220806.3600000003</v>
      </c>
      <c r="DT76" s="105">
        <v>4984923.72</v>
      </c>
      <c r="DU76" s="106">
        <v>13955599.460000001</v>
      </c>
      <c r="DV76" s="340">
        <v>1540449.49</v>
      </c>
      <c r="DW76" s="340">
        <v>3464931.9</v>
      </c>
      <c r="DX76" s="340">
        <v>5794925.4100000001</v>
      </c>
      <c r="DY76" s="338">
        <v>4966058.5999999996</v>
      </c>
      <c r="DZ76" s="371">
        <v>5437608.1200000001</v>
      </c>
      <c r="EA76" s="371">
        <v>4526483.4000000004</v>
      </c>
      <c r="EB76" s="374">
        <v>3994126.86</v>
      </c>
      <c r="EC76" s="381">
        <v>3316322.15</v>
      </c>
      <c r="ED76" s="374">
        <v>4109475.54</v>
      </c>
      <c r="EE76" s="374">
        <v>4068406.26</v>
      </c>
      <c r="EF76" s="374">
        <v>6559077.3600000003</v>
      </c>
      <c r="EG76" s="374">
        <v>12049145.1</v>
      </c>
      <c r="EH76" s="377">
        <v>1449826.12</v>
      </c>
      <c r="EI76" s="377">
        <v>3315172.03</v>
      </c>
      <c r="EJ76" s="377">
        <v>7048655.3200000003</v>
      </c>
      <c r="EK76" s="377">
        <v>5446915.71</v>
      </c>
      <c r="EL76" s="377">
        <v>3547406.95</v>
      </c>
      <c r="EM76" s="377">
        <v>4339520.79</v>
      </c>
      <c r="EN76" s="377">
        <v>5212260.33</v>
      </c>
      <c r="EO76" s="377">
        <v>5166785.47</v>
      </c>
      <c r="EP76" s="377">
        <v>4338136.96</v>
      </c>
      <c r="EQ76" s="377">
        <v>4884082.33</v>
      </c>
      <c r="ER76" s="377"/>
      <c r="ES76" s="377"/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D77" s="74">
        <v>4141</v>
      </c>
      <c r="E77" s="78" t="s">
        <v>168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226503.46000000005</v>
      </c>
      <c r="CM77" s="105">
        <v>398506.28000000009</v>
      </c>
      <c r="CN77" s="105">
        <v>347888.30000000005</v>
      </c>
      <c r="CO77" s="105">
        <v>482538.72999999992</v>
      </c>
      <c r="CP77" s="105">
        <v>434220.79999999987</v>
      </c>
      <c r="CQ77" s="105">
        <v>577179.18000000028</v>
      </c>
      <c r="CR77" s="105">
        <v>499353.83000000025</v>
      </c>
      <c r="CS77" s="105">
        <v>308512.45000000042</v>
      </c>
      <c r="CT77" s="105">
        <v>546623.92000000016</v>
      </c>
      <c r="CU77" s="105">
        <v>610230.16</v>
      </c>
      <c r="CV77" s="105">
        <v>474745.23000000004</v>
      </c>
      <c r="CW77" s="106">
        <v>725760.34999999986</v>
      </c>
      <c r="CX77" s="104">
        <v>305564.51</v>
      </c>
      <c r="CY77" s="105">
        <v>453617.84</v>
      </c>
      <c r="CZ77" s="105">
        <v>487681.53</v>
      </c>
      <c r="DA77" s="105">
        <v>407043.61</v>
      </c>
      <c r="DB77" s="105">
        <v>476265.81</v>
      </c>
      <c r="DC77" s="105">
        <v>645613.88</v>
      </c>
      <c r="DD77" s="105">
        <v>551091.80000000005</v>
      </c>
      <c r="DE77" s="105">
        <v>326873.34999999998</v>
      </c>
      <c r="DF77" s="105">
        <v>580936.76</v>
      </c>
      <c r="DG77" s="105">
        <v>722100.04</v>
      </c>
      <c r="DH77" s="105">
        <v>564072.31000000006</v>
      </c>
      <c r="DI77" s="106">
        <v>658670.13</v>
      </c>
      <c r="DJ77" s="104">
        <v>271826.22999999992</v>
      </c>
      <c r="DK77" s="105">
        <v>365187.02999999997</v>
      </c>
      <c r="DL77" s="105">
        <v>428637.60000000021</v>
      </c>
      <c r="DM77" s="105">
        <v>466304.72999999981</v>
      </c>
      <c r="DN77" s="105">
        <v>549922.50999999989</v>
      </c>
      <c r="DO77" s="105">
        <v>519697.60000000009</v>
      </c>
      <c r="DP77" s="105">
        <v>502101.75000000029</v>
      </c>
      <c r="DQ77" s="105">
        <v>320657.53000000003</v>
      </c>
      <c r="DR77" s="105">
        <v>624121.05999999947</v>
      </c>
      <c r="DS77" s="105">
        <v>638375.56000000006</v>
      </c>
      <c r="DT77" s="105">
        <v>481548.05999999988</v>
      </c>
      <c r="DU77" s="106">
        <v>584304.0900000002</v>
      </c>
      <c r="DV77" s="338">
        <v>323304.89</v>
      </c>
      <c r="DW77" s="338">
        <v>405353.6</v>
      </c>
      <c r="DX77" s="338">
        <v>513759.42</v>
      </c>
      <c r="DY77" s="338">
        <v>458331.5</v>
      </c>
      <c r="DZ77" s="371">
        <v>522229.81</v>
      </c>
      <c r="EB77" s="374"/>
      <c r="EC77" s="374"/>
      <c r="ED77" s="374"/>
      <c r="EE77" s="374"/>
      <c r="EF77" s="374"/>
      <c r="EG77" s="374"/>
      <c r="EH77" s="377"/>
      <c r="EI77" s="377"/>
      <c r="EJ77" s="377"/>
      <c r="EK77" s="377"/>
      <c r="EL77" s="377"/>
      <c r="EM77" s="377"/>
      <c r="EN77" s="377"/>
      <c r="EO77" s="377"/>
      <c r="EP77" s="377"/>
      <c r="EQ77" s="377"/>
      <c r="ER77" s="377"/>
      <c r="ES77" s="377"/>
      <c r="ET77" s="377"/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4142</v>
      </c>
      <c r="E78" s="78" t="s">
        <v>170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46247.10000000002</v>
      </c>
      <c r="CM78" s="105">
        <v>33679.420000000013</v>
      </c>
      <c r="CN78" s="105">
        <v>44630.640000000021</v>
      </c>
      <c r="CO78" s="105">
        <v>45134.449999999975</v>
      </c>
      <c r="CP78" s="105">
        <v>37348.049999999996</v>
      </c>
      <c r="CQ78" s="105">
        <v>31825.48000000001</v>
      </c>
      <c r="CR78" s="105">
        <v>76407.780000000042</v>
      </c>
      <c r="CS78" s="105">
        <v>45816.000000000007</v>
      </c>
      <c r="CT78" s="105">
        <v>52300.480000000003</v>
      </c>
      <c r="CU78" s="105">
        <v>49950.549999999996</v>
      </c>
      <c r="CV78" s="105">
        <v>67377.350000000006</v>
      </c>
      <c r="CW78" s="106">
        <v>186052.19000000003</v>
      </c>
      <c r="CX78" s="104">
        <v>28828.71</v>
      </c>
      <c r="CY78" s="105">
        <v>46794.83</v>
      </c>
      <c r="CZ78" s="105">
        <v>47438.27</v>
      </c>
      <c r="DA78" s="105">
        <v>25823.61</v>
      </c>
      <c r="DB78" s="105">
        <v>30414.5</v>
      </c>
      <c r="DC78" s="105">
        <v>66186.39</v>
      </c>
      <c r="DD78" s="105">
        <v>42582.79</v>
      </c>
      <c r="DE78" s="105">
        <v>24394.73</v>
      </c>
      <c r="DF78" s="105">
        <v>55526.85</v>
      </c>
      <c r="DG78" s="105">
        <v>53686.97</v>
      </c>
      <c r="DH78" s="105">
        <v>38317.660000000003</v>
      </c>
      <c r="DI78" s="106">
        <v>218530.88</v>
      </c>
      <c r="DJ78" s="104">
        <v>13459.249999999996</v>
      </c>
      <c r="DK78" s="105">
        <v>39635.539999999994</v>
      </c>
      <c r="DL78" s="105">
        <v>41603.709999999992</v>
      </c>
      <c r="DM78" s="105">
        <v>32204.420000000006</v>
      </c>
      <c r="DN78" s="105">
        <v>64523.040000000001</v>
      </c>
      <c r="DO78" s="105">
        <v>52972.710000000028</v>
      </c>
      <c r="DP78" s="105">
        <v>33111.30000000001</v>
      </c>
      <c r="DQ78" s="105">
        <v>21940.289999999997</v>
      </c>
      <c r="DR78" s="105">
        <v>44757.55999999999</v>
      </c>
      <c r="DS78" s="105">
        <v>52314.790000000052</v>
      </c>
      <c r="DT78" s="105">
        <v>43401.27</v>
      </c>
      <c r="DU78" s="106">
        <v>171521.43000000005</v>
      </c>
      <c r="DV78" s="338">
        <v>11808.25</v>
      </c>
      <c r="DW78" s="338">
        <v>44941.62</v>
      </c>
      <c r="DX78" s="338">
        <v>62507.18</v>
      </c>
      <c r="DY78" s="338">
        <v>49515.41</v>
      </c>
      <c r="DZ78" s="371">
        <v>133087.62</v>
      </c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4143</v>
      </c>
      <c r="E79" s="78" t="s">
        <v>172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108423.51999999996</v>
      </c>
      <c r="CM79" s="105">
        <v>434351.04999999987</v>
      </c>
      <c r="CN79" s="105">
        <v>511934.51000000077</v>
      </c>
      <c r="CO79" s="105">
        <v>488510.20000000013</v>
      </c>
      <c r="CP79" s="105">
        <v>440174.75999999972</v>
      </c>
      <c r="CQ79" s="105">
        <v>399462.03999999992</v>
      </c>
      <c r="CR79" s="105">
        <v>628497.15999999945</v>
      </c>
      <c r="CS79" s="105">
        <v>400543.24999999983</v>
      </c>
      <c r="CT79" s="105">
        <v>417515.24000000028</v>
      </c>
      <c r="CU79" s="105">
        <v>788512.48000000045</v>
      </c>
      <c r="CV79" s="105">
        <v>454890.08000000066</v>
      </c>
      <c r="CW79" s="106">
        <v>1203017.2800000003</v>
      </c>
      <c r="CX79" s="104">
        <v>284498.68</v>
      </c>
      <c r="CY79" s="105">
        <v>500092.43</v>
      </c>
      <c r="CZ79" s="105">
        <v>477288.79</v>
      </c>
      <c r="DA79" s="105">
        <v>548531.02</v>
      </c>
      <c r="DB79" s="105">
        <v>422694.1</v>
      </c>
      <c r="DC79" s="105">
        <v>376572.86</v>
      </c>
      <c r="DD79" s="105">
        <v>337804.06</v>
      </c>
      <c r="DE79" s="105">
        <v>650496.94999999995</v>
      </c>
      <c r="DF79" s="105">
        <v>548233.28</v>
      </c>
      <c r="DG79" s="105">
        <v>678938.95</v>
      </c>
      <c r="DH79" s="105">
        <v>475745</v>
      </c>
      <c r="DI79" s="106">
        <v>814395.24</v>
      </c>
      <c r="DJ79" s="104">
        <v>187995.87999999977</v>
      </c>
      <c r="DK79" s="105">
        <v>665140.56999999995</v>
      </c>
      <c r="DL79" s="105">
        <v>424891.39000000025</v>
      </c>
      <c r="DM79" s="105">
        <v>285499.40000000014</v>
      </c>
      <c r="DN79" s="105">
        <v>428513.21000000049</v>
      </c>
      <c r="DO79" s="105">
        <v>347830.65999999992</v>
      </c>
      <c r="DP79" s="105">
        <v>769400.97999999975</v>
      </c>
      <c r="DQ79" s="105">
        <v>464877.89000000054</v>
      </c>
      <c r="DR79" s="105">
        <v>424296.41000000044</v>
      </c>
      <c r="DS79" s="105">
        <v>384158.81000000011</v>
      </c>
      <c r="DT79" s="105">
        <v>360920.81000000058</v>
      </c>
      <c r="DU79" s="106">
        <v>1218954.8299999996</v>
      </c>
      <c r="DV79" s="338">
        <v>165148.45000000001</v>
      </c>
      <c r="DW79" s="338">
        <v>373237.52</v>
      </c>
      <c r="DX79" s="338">
        <v>417987.53</v>
      </c>
      <c r="DY79" s="338">
        <v>344465.27</v>
      </c>
      <c r="DZ79" s="371">
        <v>517293.55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 ht="30">
      <c r="D80" s="74">
        <v>4144</v>
      </c>
      <c r="E80" s="78" t="s">
        <v>174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211397.70000000013</v>
      </c>
      <c r="CM80" s="105">
        <v>139735.81000000006</v>
      </c>
      <c r="CN80" s="105">
        <v>258231.0100000001</v>
      </c>
      <c r="CO80" s="105">
        <v>803722.28</v>
      </c>
      <c r="CP80" s="105">
        <v>180118.94000000006</v>
      </c>
      <c r="CQ80" s="105">
        <v>168900.85</v>
      </c>
      <c r="CR80" s="105">
        <v>412448.97000000003</v>
      </c>
      <c r="CS80" s="105">
        <v>432834.22999999975</v>
      </c>
      <c r="CT80" s="105">
        <v>387566.27000000008</v>
      </c>
      <c r="CU80" s="105">
        <v>223074.4200000001</v>
      </c>
      <c r="CV80" s="105">
        <v>141807.76999999999</v>
      </c>
      <c r="CW80" s="106">
        <v>464433.3600000001</v>
      </c>
      <c r="CX80" s="104">
        <v>209641.58</v>
      </c>
      <c r="CY80" s="105">
        <v>120838.94</v>
      </c>
      <c r="CZ80" s="105">
        <v>293357.86</v>
      </c>
      <c r="DA80" s="105">
        <v>411489.74</v>
      </c>
      <c r="DB80" s="105">
        <v>1498201.85</v>
      </c>
      <c r="DC80" s="105">
        <v>580096.97</v>
      </c>
      <c r="DD80" s="105">
        <v>321420.59999999998</v>
      </c>
      <c r="DE80" s="105">
        <v>156064.07999999999</v>
      </c>
      <c r="DF80" s="105">
        <v>290958.78999999998</v>
      </c>
      <c r="DG80" s="105">
        <v>212310.53</v>
      </c>
      <c r="DH80" s="105">
        <v>210630.46</v>
      </c>
      <c r="DI80" s="106">
        <v>323504.56</v>
      </c>
      <c r="DJ80" s="104">
        <v>575576.33000000007</v>
      </c>
      <c r="DK80" s="105">
        <v>154031.75999999995</v>
      </c>
      <c r="DL80" s="105">
        <v>334947.97000000003</v>
      </c>
      <c r="DM80" s="105">
        <v>591578.27999999991</v>
      </c>
      <c r="DN80" s="105">
        <v>185371.44999999995</v>
      </c>
      <c r="DO80" s="105">
        <v>249294.97</v>
      </c>
      <c r="DP80" s="105">
        <v>293141.99999999988</v>
      </c>
      <c r="DQ80" s="105">
        <v>131022.75000000004</v>
      </c>
      <c r="DR80" s="105">
        <v>624562.93999999994</v>
      </c>
      <c r="DS80" s="105">
        <v>158004.75999999995</v>
      </c>
      <c r="DT80" s="105">
        <v>162407.6700000001</v>
      </c>
      <c r="DU80" s="106">
        <v>920921.320000001</v>
      </c>
      <c r="DV80" s="338">
        <v>230455.17</v>
      </c>
      <c r="DW80" s="338">
        <v>156187.92000000001</v>
      </c>
      <c r="DX80" s="338">
        <v>318883.87</v>
      </c>
      <c r="DY80" s="338">
        <v>1161990.45</v>
      </c>
      <c r="DZ80" s="371">
        <v>223316.53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>
      <c r="D81" s="74">
        <v>4145</v>
      </c>
      <c r="E81" s="78" t="s">
        <v>176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4112.79</v>
      </c>
      <c r="CM81" s="105">
        <v>33289.14</v>
      </c>
      <c r="CN81" s="105">
        <v>58328.62</v>
      </c>
      <c r="CO81" s="105">
        <v>88032.74000000002</v>
      </c>
      <c r="CP81" s="105">
        <v>88161.300000000017</v>
      </c>
      <c r="CQ81" s="105">
        <v>84099.11</v>
      </c>
      <c r="CR81" s="105">
        <v>66646.719999999987</v>
      </c>
      <c r="CS81" s="105">
        <v>30573.73</v>
      </c>
      <c r="CT81" s="105">
        <v>163148.0799999999</v>
      </c>
      <c r="CU81" s="105">
        <v>103825.34000000001</v>
      </c>
      <c r="CV81" s="105">
        <v>89477.15</v>
      </c>
      <c r="CW81" s="106">
        <v>256196.28999999998</v>
      </c>
      <c r="CX81" s="104">
        <v>4423.3999999999996</v>
      </c>
      <c r="CY81" s="105">
        <v>79080.740000000005</v>
      </c>
      <c r="CZ81" s="105">
        <v>75331.81</v>
      </c>
      <c r="DA81" s="105">
        <v>60242.91</v>
      </c>
      <c r="DB81" s="105">
        <v>89938.06</v>
      </c>
      <c r="DC81" s="105">
        <v>63346.15</v>
      </c>
      <c r="DD81" s="105">
        <v>70752.5</v>
      </c>
      <c r="DE81" s="105">
        <v>62237.52</v>
      </c>
      <c r="DF81" s="105">
        <v>68252.14</v>
      </c>
      <c r="DG81" s="105">
        <v>123670.39999999999</v>
      </c>
      <c r="DH81" s="105">
        <v>87898.36</v>
      </c>
      <c r="DI81" s="106">
        <v>163929.72</v>
      </c>
      <c r="DJ81" s="104">
        <v>2327.3399999999997</v>
      </c>
      <c r="DK81" s="105">
        <v>18059.009999999998</v>
      </c>
      <c r="DL81" s="105">
        <v>105509.05</v>
      </c>
      <c r="DM81" s="105">
        <v>88140.11</v>
      </c>
      <c r="DN81" s="105">
        <v>22003.85</v>
      </c>
      <c r="DO81" s="105">
        <v>71635.95</v>
      </c>
      <c r="DP81" s="105">
        <v>131594.75</v>
      </c>
      <c r="DQ81" s="105">
        <v>70128.929999999993</v>
      </c>
      <c r="DR81" s="105">
        <v>81326.840000000011</v>
      </c>
      <c r="DS81" s="105">
        <v>101200.34999999999</v>
      </c>
      <c r="DT81" s="105">
        <v>72027.41</v>
      </c>
      <c r="DU81" s="106">
        <v>158120.49000000002</v>
      </c>
      <c r="DV81" s="338">
        <v>9195.36</v>
      </c>
      <c r="DW81" s="338">
        <v>16224.6</v>
      </c>
      <c r="DX81" s="338">
        <v>138622.34</v>
      </c>
      <c r="DY81" s="338">
        <v>25604.99</v>
      </c>
      <c r="DZ81" s="371">
        <v>76279.149999999994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 ht="30">
      <c r="D82" s="74">
        <v>4146</v>
      </c>
      <c r="E82" s="78" t="s">
        <v>178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19164.340000000011</v>
      </c>
      <c r="CM82" s="105">
        <v>76479.920000000042</v>
      </c>
      <c r="CN82" s="105">
        <v>174865.26000000056</v>
      </c>
      <c r="CO82" s="105">
        <v>86185.309999999808</v>
      </c>
      <c r="CP82" s="105">
        <v>70042.270000000062</v>
      </c>
      <c r="CQ82" s="105">
        <v>62793.540000000299</v>
      </c>
      <c r="CR82" s="105">
        <v>85215.149999999732</v>
      </c>
      <c r="CS82" s="105">
        <v>29267.81</v>
      </c>
      <c r="CT82" s="105">
        <v>163460.76000000027</v>
      </c>
      <c r="CU82" s="105">
        <v>81544.769999999917</v>
      </c>
      <c r="CV82" s="105">
        <v>165439.28999999989</v>
      </c>
      <c r="CW82" s="106">
        <v>185721.0700000003</v>
      </c>
      <c r="CX82" s="104">
        <v>27929.279999999999</v>
      </c>
      <c r="CY82" s="105">
        <v>51253.05</v>
      </c>
      <c r="CZ82" s="105">
        <v>206416.62</v>
      </c>
      <c r="DA82" s="105">
        <v>103292.76</v>
      </c>
      <c r="DB82" s="105">
        <v>142691.85</v>
      </c>
      <c r="DC82" s="105">
        <v>62644.86</v>
      </c>
      <c r="DD82" s="105">
        <v>210170.74</v>
      </c>
      <c r="DE82" s="105">
        <v>41634.53</v>
      </c>
      <c r="DF82" s="105">
        <v>126349.77</v>
      </c>
      <c r="DG82" s="105">
        <v>375873.86</v>
      </c>
      <c r="DH82" s="105">
        <v>86475.75</v>
      </c>
      <c r="DI82" s="106">
        <v>226735.32</v>
      </c>
      <c r="DJ82" s="104">
        <v>26550.260000000002</v>
      </c>
      <c r="DK82" s="105">
        <v>113905.23</v>
      </c>
      <c r="DL82" s="105">
        <v>88963.790000000008</v>
      </c>
      <c r="DM82" s="105">
        <v>609011.47</v>
      </c>
      <c r="DN82" s="105">
        <v>89091.720000000045</v>
      </c>
      <c r="DO82" s="105">
        <v>109250.87000000004</v>
      </c>
      <c r="DP82" s="105">
        <v>83487.58</v>
      </c>
      <c r="DQ82" s="105">
        <v>38868.05999999999</v>
      </c>
      <c r="DR82" s="105">
        <v>52794.389999999985</v>
      </c>
      <c r="DS82" s="105">
        <v>91109.239999999991</v>
      </c>
      <c r="DT82" s="105">
        <v>269060.28000000038</v>
      </c>
      <c r="DU82" s="106">
        <v>529674.18000000005</v>
      </c>
      <c r="DV82" s="338">
        <v>59821.79</v>
      </c>
      <c r="DW82" s="338">
        <v>88876.09</v>
      </c>
      <c r="DX82" s="338">
        <v>301607.74</v>
      </c>
      <c r="DY82" s="338">
        <v>592025.06000000006</v>
      </c>
      <c r="DZ82" s="371">
        <v>840885.98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30">
      <c r="D83" s="74">
        <v>4147</v>
      </c>
      <c r="E83" s="78" t="s">
        <v>180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575542.00000000035</v>
      </c>
      <c r="CM83" s="105">
        <v>1569357.430000002</v>
      </c>
      <c r="CN83" s="105">
        <v>965269.03000000108</v>
      </c>
      <c r="CO83" s="105">
        <v>1958614.35</v>
      </c>
      <c r="CP83" s="105">
        <v>1144959.3800000013</v>
      </c>
      <c r="CQ83" s="105">
        <v>1217090.4000000015</v>
      </c>
      <c r="CR83" s="105">
        <v>1990417.9600000046</v>
      </c>
      <c r="CS83" s="105">
        <v>1689489.1800000062</v>
      </c>
      <c r="CT83" s="105">
        <v>1488943.2700000009</v>
      </c>
      <c r="CU83" s="105">
        <v>2219343.7900000028</v>
      </c>
      <c r="CV83" s="105">
        <v>1087658.1300000006</v>
      </c>
      <c r="CW83" s="106">
        <v>5123340.8499999736</v>
      </c>
      <c r="CX83" s="104">
        <v>972449.82</v>
      </c>
      <c r="CY83" s="105">
        <v>1449174.69</v>
      </c>
      <c r="CZ83" s="105">
        <v>1486845.05</v>
      </c>
      <c r="DA83" s="105">
        <v>2139753.61</v>
      </c>
      <c r="DB83" s="105">
        <v>1210738.6299999999</v>
      </c>
      <c r="DC83" s="105">
        <v>2076644.58</v>
      </c>
      <c r="DD83" s="105">
        <v>3354826.67</v>
      </c>
      <c r="DE83" s="105">
        <v>981856.09</v>
      </c>
      <c r="DF83" s="105">
        <v>2005780.81</v>
      </c>
      <c r="DG83" s="105">
        <v>2325179.6</v>
      </c>
      <c r="DH83" s="105">
        <v>1862186.98</v>
      </c>
      <c r="DI83" s="106">
        <v>5403171.1699999999</v>
      </c>
      <c r="DJ83" s="104">
        <v>283026.37</v>
      </c>
      <c r="DK83" s="105">
        <v>962237.29000000271</v>
      </c>
      <c r="DL83" s="105">
        <v>1377097.6700000104</v>
      </c>
      <c r="DM83" s="105">
        <v>1819303.7400000053</v>
      </c>
      <c r="DN83" s="105">
        <v>1684410.9400000055</v>
      </c>
      <c r="DO83" s="105">
        <v>1405786.7900000028</v>
      </c>
      <c r="DP83" s="105">
        <v>2292498.2300000028</v>
      </c>
      <c r="DQ83" s="105">
        <v>1695589.3399999992</v>
      </c>
      <c r="DR83" s="105">
        <v>1697585.68</v>
      </c>
      <c r="DS83" s="105">
        <v>1499015.1500000036</v>
      </c>
      <c r="DT83" s="105">
        <v>1609147.650000006</v>
      </c>
      <c r="DU83" s="106">
        <v>5291533.2799999779</v>
      </c>
      <c r="DV83" s="338">
        <v>548200.11</v>
      </c>
      <c r="DW83" s="338">
        <v>1967485.83</v>
      </c>
      <c r="DX83" s="338">
        <v>3318542.87</v>
      </c>
      <c r="DY83" s="338">
        <v>1713319.06</v>
      </c>
      <c r="DZ83" s="371">
        <v>2417706.4500000002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>
      <c r="D84" s="74">
        <v>4148</v>
      </c>
      <c r="E84" s="78" t="s">
        <v>182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23608.660000000003</v>
      </c>
      <c r="CM84" s="105">
        <v>68994.710000000006</v>
      </c>
      <c r="CN84" s="105">
        <v>56507.05</v>
      </c>
      <c r="CO84" s="105">
        <v>118610.68999999999</v>
      </c>
      <c r="CP84" s="105">
        <v>64395.270000000004</v>
      </c>
      <c r="CQ84" s="105">
        <v>38849.080000000009</v>
      </c>
      <c r="CR84" s="105">
        <v>65830.870000000068</v>
      </c>
      <c r="CS84" s="105">
        <v>20381.910000000011</v>
      </c>
      <c r="CT84" s="105">
        <v>69137.900000000038</v>
      </c>
      <c r="CU84" s="105">
        <v>61167.240000000049</v>
      </c>
      <c r="CV84" s="105">
        <v>60878.409999999996</v>
      </c>
      <c r="CW84" s="106">
        <v>175526.28999999992</v>
      </c>
      <c r="CX84" s="104">
        <v>36341.519999999997</v>
      </c>
      <c r="CY84" s="105">
        <v>68233.850000000006</v>
      </c>
      <c r="CZ84" s="105">
        <v>90141.34</v>
      </c>
      <c r="DA84" s="105">
        <v>43631.73</v>
      </c>
      <c r="DB84" s="105">
        <v>39077.86</v>
      </c>
      <c r="DC84" s="105">
        <v>113821.44</v>
      </c>
      <c r="DD84" s="105">
        <v>95159.679999999993</v>
      </c>
      <c r="DE84" s="105">
        <v>69759.39</v>
      </c>
      <c r="DF84" s="105">
        <v>76847.64</v>
      </c>
      <c r="DG84" s="105">
        <v>70884.490000000005</v>
      </c>
      <c r="DH84" s="105">
        <v>93167.33</v>
      </c>
      <c r="DI84" s="106">
        <v>190848.63</v>
      </c>
      <c r="DJ84" s="104">
        <v>22800.330000000005</v>
      </c>
      <c r="DK84" s="105">
        <v>86110.799999999988</v>
      </c>
      <c r="DL84" s="105">
        <v>71638.64</v>
      </c>
      <c r="DM84" s="105">
        <v>69449.429999999993</v>
      </c>
      <c r="DN84" s="105">
        <v>134440.69</v>
      </c>
      <c r="DO84" s="105">
        <v>47041.789999999994</v>
      </c>
      <c r="DP84" s="105">
        <v>54689.220000000059</v>
      </c>
      <c r="DQ84" s="105">
        <v>42144.87</v>
      </c>
      <c r="DR84" s="105">
        <v>78205.280000000013</v>
      </c>
      <c r="DS84" s="105">
        <v>45486.609999999979</v>
      </c>
      <c r="DT84" s="105">
        <v>58842.169999999991</v>
      </c>
      <c r="DU84" s="106">
        <v>246364.27000000016</v>
      </c>
      <c r="DV84" s="338">
        <v>24428.85</v>
      </c>
      <c r="DW84" s="338">
        <v>58681.46</v>
      </c>
      <c r="DX84" s="338">
        <v>62085.77</v>
      </c>
      <c r="DY84" s="338">
        <v>76560.350000000006</v>
      </c>
      <c r="DZ84" s="371">
        <v>65790.87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4149</v>
      </c>
      <c r="E85" s="78" t="s">
        <v>184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129848.44</v>
      </c>
      <c r="CM85" s="105">
        <v>341121.55999999994</v>
      </c>
      <c r="CN85" s="105">
        <v>579445.97</v>
      </c>
      <c r="CO85" s="105">
        <v>448035.98999999947</v>
      </c>
      <c r="CP85" s="105">
        <v>352875.53000000009</v>
      </c>
      <c r="CQ85" s="105">
        <v>473512.61999999959</v>
      </c>
      <c r="CR85" s="105">
        <v>629934.83000000031</v>
      </c>
      <c r="CS85" s="105">
        <v>524034.55000000016</v>
      </c>
      <c r="CT85" s="105">
        <v>816090.06000000052</v>
      </c>
      <c r="CU85" s="105">
        <v>925789.70000000019</v>
      </c>
      <c r="CV85" s="105">
        <v>358461.56000000029</v>
      </c>
      <c r="CW85" s="106">
        <v>1355493.3199999989</v>
      </c>
      <c r="CX85" s="104">
        <v>380344.63</v>
      </c>
      <c r="CY85" s="105">
        <v>354298.36</v>
      </c>
      <c r="CZ85" s="105">
        <v>747770.32</v>
      </c>
      <c r="DA85" s="105">
        <v>249397.15</v>
      </c>
      <c r="DB85" s="105">
        <v>325423.32</v>
      </c>
      <c r="DC85" s="105">
        <v>514029.32</v>
      </c>
      <c r="DD85" s="105">
        <v>909545.98</v>
      </c>
      <c r="DE85" s="105">
        <v>424671.49</v>
      </c>
      <c r="DF85" s="105">
        <v>717731.32</v>
      </c>
      <c r="DG85" s="105">
        <v>1069530.6200000001</v>
      </c>
      <c r="DH85" s="105">
        <v>528434.84</v>
      </c>
      <c r="DI85" s="106">
        <v>1415045.78</v>
      </c>
      <c r="DJ85" s="104">
        <v>276769.37</v>
      </c>
      <c r="DK85" s="105">
        <v>462394.67000000027</v>
      </c>
      <c r="DL85" s="105">
        <v>880856.14</v>
      </c>
      <c r="DM85" s="105">
        <v>685779.99999999988</v>
      </c>
      <c r="DN85" s="105">
        <v>583428.26000000036</v>
      </c>
      <c r="DO85" s="105">
        <v>430425.27999999956</v>
      </c>
      <c r="DP85" s="105">
        <v>965215.97999999975</v>
      </c>
      <c r="DQ85" s="105">
        <v>482389.32</v>
      </c>
      <c r="DR85" s="105">
        <v>502786.6499999995</v>
      </c>
      <c r="DS85" s="105">
        <v>959274.75999999943</v>
      </c>
      <c r="DT85" s="105">
        <v>568960.34000000055</v>
      </c>
      <c r="DU85" s="106">
        <v>1408612.0499999996</v>
      </c>
      <c r="DV85" s="338">
        <v>182735.03</v>
      </c>
      <c r="DW85" s="338">
        <v>363355.53</v>
      </c>
      <c r="DX85" s="338">
        <v>661144.29</v>
      </c>
      <c r="DY85" s="338">
        <v>556246.51</v>
      </c>
      <c r="DZ85" s="371">
        <v>645000.25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C86" s="74">
        <v>415</v>
      </c>
      <c r="D86" s="74">
        <v>415</v>
      </c>
      <c r="E86" s="78" t="s">
        <v>186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39625.519999999997</v>
      </c>
      <c r="CM86" s="105">
        <v>746518.12</v>
      </c>
      <c r="CN86" s="105">
        <v>2188111.64</v>
      </c>
      <c r="CO86" s="105">
        <v>860738.31999999983</v>
      </c>
      <c r="CP86" s="105">
        <v>1045961.96</v>
      </c>
      <c r="CQ86" s="105">
        <v>1586588.0699999998</v>
      </c>
      <c r="CR86" s="105">
        <v>1708745.73</v>
      </c>
      <c r="CS86" s="105">
        <v>2046173.92</v>
      </c>
      <c r="CT86" s="105">
        <v>2633936.0099999998</v>
      </c>
      <c r="CU86" s="105">
        <v>1316206.53</v>
      </c>
      <c r="CV86" s="105">
        <v>1381658.69</v>
      </c>
      <c r="CW86" s="106">
        <v>4861519.66</v>
      </c>
      <c r="CX86" s="104">
        <v>639522.21</v>
      </c>
      <c r="CY86" s="105">
        <v>185129.93999999994</v>
      </c>
      <c r="CZ86" s="105">
        <v>1189329.8499999999</v>
      </c>
      <c r="DA86" s="105">
        <v>2186869.6</v>
      </c>
      <c r="DB86" s="105">
        <v>2500201.56</v>
      </c>
      <c r="DC86" s="105">
        <v>1421763.2600000002</v>
      </c>
      <c r="DD86" s="105">
        <v>1944244.05</v>
      </c>
      <c r="DE86" s="105">
        <v>1888022.9799999997</v>
      </c>
      <c r="DF86" s="105">
        <v>2165109.09</v>
      </c>
      <c r="DG86" s="105">
        <v>2645946.2399999998</v>
      </c>
      <c r="DH86" s="105">
        <v>1134749.9900000002</v>
      </c>
      <c r="DI86" s="106">
        <v>3374454.9999999991</v>
      </c>
      <c r="DJ86" s="104">
        <v>605572.42000000004</v>
      </c>
      <c r="DK86" s="105">
        <v>1430948.2699999996</v>
      </c>
      <c r="DL86" s="105">
        <v>1541159.98</v>
      </c>
      <c r="DM86" s="105">
        <v>1495923.86</v>
      </c>
      <c r="DN86" s="105">
        <v>1537431.38</v>
      </c>
      <c r="DO86" s="105">
        <v>1471949.0899999999</v>
      </c>
      <c r="DP86" s="105">
        <v>787283.64</v>
      </c>
      <c r="DQ86" s="105">
        <v>1786413.21</v>
      </c>
      <c r="DR86" s="105">
        <v>3880961.3100000005</v>
      </c>
      <c r="DS86" s="105">
        <v>962169.45</v>
      </c>
      <c r="DT86" s="105">
        <v>1789182.7099999997</v>
      </c>
      <c r="DU86" s="106">
        <v>2826847.3199999994</v>
      </c>
      <c r="DV86" s="338">
        <v>94021.83</v>
      </c>
      <c r="DW86" s="338">
        <v>726586.2</v>
      </c>
      <c r="DX86" s="338">
        <v>1501833.8</v>
      </c>
      <c r="DY86" s="338">
        <v>817791.18</v>
      </c>
      <c r="DZ86" s="371">
        <v>1646121.33</v>
      </c>
      <c r="EA86" s="371">
        <v>1787416.93</v>
      </c>
      <c r="EB86" s="374">
        <v>1579324.53</v>
      </c>
      <c r="EC86" s="381">
        <v>1691411.27</v>
      </c>
      <c r="ED86" s="374">
        <v>1322349.8999999999</v>
      </c>
      <c r="EE86" s="374">
        <v>2089865.16</v>
      </c>
      <c r="EF86" s="374">
        <v>2656726.35</v>
      </c>
      <c r="EG86" s="374">
        <v>4522986.3099999996</v>
      </c>
      <c r="EH86" s="377">
        <v>133702.59</v>
      </c>
      <c r="EI86" s="377">
        <v>831406.02</v>
      </c>
      <c r="EJ86" s="377">
        <v>1518146.21</v>
      </c>
      <c r="EK86" s="377">
        <v>1549212.25</v>
      </c>
      <c r="EL86" s="377">
        <v>2002570.68</v>
      </c>
      <c r="EM86" s="377">
        <v>1160348.8799999999</v>
      </c>
      <c r="EN86" s="377">
        <v>1865668.51</v>
      </c>
      <c r="EO86" s="377">
        <v>1371232.73</v>
      </c>
      <c r="EP86" s="377">
        <v>2163282.15</v>
      </c>
      <c r="EQ86" s="377">
        <v>1881648.29</v>
      </c>
      <c r="ER86" s="377"/>
      <c r="ES86" s="377"/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 ht="30">
      <c r="D87" s="74">
        <v>4151</v>
      </c>
      <c r="E87" s="78" t="s">
        <v>188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0</v>
      </c>
      <c r="CM87" s="105">
        <v>567333.32999999996</v>
      </c>
      <c r="CN87" s="105">
        <v>1961942.4200000002</v>
      </c>
      <c r="CO87" s="105">
        <v>567000</v>
      </c>
      <c r="CP87" s="105">
        <v>831109.08</v>
      </c>
      <c r="CQ87" s="105">
        <v>1395275.75</v>
      </c>
      <c r="CR87" s="105">
        <v>1439952.94</v>
      </c>
      <c r="CS87" s="105">
        <v>1795442.42</v>
      </c>
      <c r="CT87" s="105">
        <v>2362275.7399999998</v>
      </c>
      <c r="CU87" s="105">
        <v>996275.75</v>
      </c>
      <c r="CV87" s="105">
        <v>1058825.47</v>
      </c>
      <c r="CW87" s="106">
        <v>3869101.56</v>
      </c>
      <c r="CX87" s="104">
        <v>558500</v>
      </c>
      <c r="CY87" s="105">
        <v>166.67</v>
      </c>
      <c r="CZ87" s="105">
        <v>558500</v>
      </c>
      <c r="DA87" s="105">
        <v>1886084.75</v>
      </c>
      <c r="DB87" s="105">
        <v>2215051.5</v>
      </c>
      <c r="DC87" s="105">
        <v>1118456.52</v>
      </c>
      <c r="DD87" s="105">
        <v>1686775.75</v>
      </c>
      <c r="DE87" s="105">
        <v>1436775.75</v>
      </c>
      <c r="DF87" s="105">
        <v>1752310.79</v>
      </c>
      <c r="DG87" s="105">
        <v>2272390.75</v>
      </c>
      <c r="DH87" s="105">
        <v>783152.4</v>
      </c>
      <c r="DI87" s="106">
        <v>2402498.1499999994</v>
      </c>
      <c r="DJ87" s="104">
        <v>537642.97000000009</v>
      </c>
      <c r="DK87" s="105">
        <v>1116833.3299999998</v>
      </c>
      <c r="DL87" s="105">
        <v>1305784.18</v>
      </c>
      <c r="DM87" s="105">
        <v>1242197.1600000001</v>
      </c>
      <c r="DN87" s="105">
        <v>1298294.9999999998</v>
      </c>
      <c r="DO87" s="105">
        <v>1191028.7599999998</v>
      </c>
      <c r="DP87" s="105">
        <v>601357.14</v>
      </c>
      <c r="DQ87" s="105">
        <v>1490817.88</v>
      </c>
      <c r="DR87" s="105">
        <v>3578133.5800000005</v>
      </c>
      <c r="DS87" s="105">
        <v>601357.14</v>
      </c>
      <c r="DT87" s="105">
        <v>1429629.89</v>
      </c>
      <c r="DU87" s="106">
        <v>1629283.42</v>
      </c>
      <c r="DV87" s="338">
        <v>166</v>
      </c>
      <c r="DW87" s="338">
        <v>566834.01</v>
      </c>
      <c r="DX87" s="338">
        <v>1094105.28</v>
      </c>
      <c r="DY87" s="338">
        <v>567011.84000000008</v>
      </c>
      <c r="DZ87" s="371">
        <v>1441605.28</v>
      </c>
      <c r="EC87" s="374"/>
      <c r="ED87" s="374"/>
      <c r="EE87" s="374"/>
      <c r="EF87" s="374"/>
      <c r="EG87" s="374"/>
      <c r="EH87" s="377"/>
      <c r="EI87" s="377"/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30">
      <c r="D88" s="74">
        <v>4152</v>
      </c>
      <c r="E88" s="78" t="s">
        <v>190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9044.9000000000015</v>
      </c>
      <c r="CM88" s="105">
        <v>60860.650000000009</v>
      </c>
      <c r="CN88" s="105">
        <v>79115.170000000013</v>
      </c>
      <c r="CO88" s="105">
        <v>96998.14</v>
      </c>
      <c r="CP88" s="105">
        <v>69695.600000000006</v>
      </c>
      <c r="CQ88" s="105">
        <v>68808.770000000033</v>
      </c>
      <c r="CR88" s="105">
        <v>77664.74000000002</v>
      </c>
      <c r="CS88" s="105">
        <v>85421.62000000001</v>
      </c>
      <c r="CT88" s="105">
        <v>105069.08</v>
      </c>
      <c r="CU88" s="105">
        <v>137215.75000000003</v>
      </c>
      <c r="CV88" s="105">
        <v>148559.49999999994</v>
      </c>
      <c r="CW88" s="106">
        <v>377252.82000000012</v>
      </c>
      <c r="CX88" s="104">
        <v>32206.209999999995</v>
      </c>
      <c r="CY88" s="105">
        <v>57542.049999999996</v>
      </c>
      <c r="CZ88" s="105">
        <v>133172.41999999998</v>
      </c>
      <c r="DA88" s="105">
        <v>48134.829999999994</v>
      </c>
      <c r="DB88" s="105">
        <v>76474.040000000008</v>
      </c>
      <c r="DC88" s="105">
        <v>107768.05000000002</v>
      </c>
      <c r="DD88" s="105">
        <v>145315.33000000002</v>
      </c>
      <c r="DE88" s="105">
        <v>169127.42</v>
      </c>
      <c r="DF88" s="105">
        <v>189337.90999999997</v>
      </c>
      <c r="DG88" s="105">
        <v>105564.60999999999</v>
      </c>
      <c r="DH88" s="105">
        <v>91502.499999999971</v>
      </c>
      <c r="DI88" s="106">
        <v>317366.66999999975</v>
      </c>
      <c r="DJ88" s="104">
        <v>17430.63</v>
      </c>
      <c r="DK88" s="105">
        <v>99175.679999999978</v>
      </c>
      <c r="DL88" s="105">
        <v>86425.000000000015</v>
      </c>
      <c r="DM88" s="105">
        <v>80972.520000000033</v>
      </c>
      <c r="DN88" s="105">
        <v>88960.930000000008</v>
      </c>
      <c r="DO88" s="105">
        <v>99205.060000000056</v>
      </c>
      <c r="DP88" s="105">
        <v>63270.340000000004</v>
      </c>
      <c r="DQ88" s="105">
        <v>139380.09999999998</v>
      </c>
      <c r="DR88" s="105">
        <v>114079.71000000002</v>
      </c>
      <c r="DS88" s="105">
        <v>84032.610000000044</v>
      </c>
      <c r="DT88" s="105">
        <v>189563.59999999998</v>
      </c>
      <c r="DU88" s="106">
        <v>433945.65000000026</v>
      </c>
      <c r="DV88" s="338">
        <v>42547.840000000004</v>
      </c>
      <c r="DW88" s="338">
        <v>44260.23</v>
      </c>
      <c r="DX88" s="338">
        <v>197207.06</v>
      </c>
      <c r="DY88" s="338">
        <v>112167.74999999999</v>
      </c>
      <c r="DZ88" s="371">
        <v>54569.3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>
      <c r="D89" s="74">
        <v>4153</v>
      </c>
      <c r="E89" s="78" t="s">
        <v>192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30580.619999999995</v>
      </c>
      <c r="CM89" s="105">
        <v>118324.14000000004</v>
      </c>
      <c r="CN89" s="105">
        <v>147054.04999999993</v>
      </c>
      <c r="CO89" s="105">
        <v>196740.17999999985</v>
      </c>
      <c r="CP89" s="105">
        <v>145157.27999999997</v>
      </c>
      <c r="CQ89" s="105">
        <v>122503.54999999987</v>
      </c>
      <c r="CR89" s="105">
        <v>191128.04999999993</v>
      </c>
      <c r="CS89" s="105">
        <v>165309.87999999992</v>
      </c>
      <c r="CT89" s="105">
        <v>166591.18999999983</v>
      </c>
      <c r="CU89" s="105">
        <v>182715.02999999997</v>
      </c>
      <c r="CV89" s="105">
        <v>174273.72000000003</v>
      </c>
      <c r="CW89" s="106">
        <v>615165.2799999998</v>
      </c>
      <c r="CX89" s="104">
        <v>48815.999999999985</v>
      </c>
      <c r="CY89" s="105">
        <v>127421.21999999996</v>
      </c>
      <c r="CZ89" s="105">
        <v>497657.43</v>
      </c>
      <c r="DA89" s="105">
        <v>252650.02000000005</v>
      </c>
      <c r="DB89" s="105">
        <v>208676.01999999996</v>
      </c>
      <c r="DC89" s="105">
        <v>195538.69000000012</v>
      </c>
      <c r="DD89" s="105">
        <v>112152.97000000004</v>
      </c>
      <c r="DE89" s="105">
        <v>282119.80999999988</v>
      </c>
      <c r="DF89" s="105">
        <v>223460.38999999998</v>
      </c>
      <c r="DG89" s="105">
        <v>267990.87999999977</v>
      </c>
      <c r="DH89" s="105">
        <v>260095.09000000023</v>
      </c>
      <c r="DI89" s="106">
        <v>654590.17999999982</v>
      </c>
      <c r="DJ89" s="104">
        <v>50498.82</v>
      </c>
      <c r="DK89" s="105">
        <v>214939.25999999978</v>
      </c>
      <c r="DL89" s="105">
        <v>148950.80000000008</v>
      </c>
      <c r="DM89" s="105">
        <v>172754.18</v>
      </c>
      <c r="DN89" s="105">
        <v>150175.4500000001</v>
      </c>
      <c r="DO89" s="105">
        <v>181715.27000000014</v>
      </c>
      <c r="DP89" s="105">
        <v>122656.16</v>
      </c>
      <c r="DQ89" s="105">
        <v>156215.23000000007</v>
      </c>
      <c r="DR89" s="105">
        <v>188748.02000000019</v>
      </c>
      <c r="DS89" s="105">
        <v>276779.6999999999</v>
      </c>
      <c r="DT89" s="105">
        <v>169989.22000000003</v>
      </c>
      <c r="DU89" s="106">
        <v>763618.24999999895</v>
      </c>
      <c r="DV89" s="338">
        <v>51307.99</v>
      </c>
      <c r="DW89" s="338">
        <v>115491.95999999995</v>
      </c>
      <c r="DX89" s="338">
        <v>209821.33000000007</v>
      </c>
      <c r="DY89" s="338">
        <v>138611.59</v>
      </c>
      <c r="DZ89" s="371">
        <v>149946.75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C90" s="74">
        <v>416</v>
      </c>
      <c r="D90" s="74">
        <v>416</v>
      </c>
      <c r="E90" s="78" t="s">
        <v>194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553790.51</v>
      </c>
      <c r="CM90" s="105">
        <v>1783760.79</v>
      </c>
      <c r="CN90" s="105">
        <v>2136902.62</v>
      </c>
      <c r="CO90" s="105">
        <v>24827472.129999999</v>
      </c>
      <c r="CP90" s="105">
        <v>1125415.9300000002</v>
      </c>
      <c r="CQ90" s="105">
        <v>3793946.4499999997</v>
      </c>
      <c r="CR90" s="105">
        <v>5739215.1899999995</v>
      </c>
      <c r="CS90" s="105">
        <v>2103580.0900000003</v>
      </c>
      <c r="CT90" s="105">
        <v>18700318.619999997</v>
      </c>
      <c r="CU90" s="105">
        <v>797388.29</v>
      </c>
      <c r="CV90" s="105">
        <v>749118.78</v>
      </c>
      <c r="CW90" s="106">
        <v>5611866.1400000006</v>
      </c>
      <c r="CX90" s="104">
        <v>2500818.23</v>
      </c>
      <c r="CY90" s="105">
        <v>1109975.3799999999</v>
      </c>
      <c r="CZ90" s="105">
        <v>4604120.0999999996</v>
      </c>
      <c r="DA90" s="105">
        <v>24681413.120000001</v>
      </c>
      <c r="DB90" s="105">
        <v>4723228.4400000004</v>
      </c>
      <c r="DC90" s="105">
        <v>5612524.4100000001</v>
      </c>
      <c r="DD90" s="105">
        <v>6811017.4000000004</v>
      </c>
      <c r="DE90" s="105">
        <v>1194574.1499999999</v>
      </c>
      <c r="DF90" s="105">
        <v>17531674.219999999</v>
      </c>
      <c r="DG90" s="105">
        <v>516556.35</v>
      </c>
      <c r="DH90" s="105">
        <v>569278.71</v>
      </c>
      <c r="DI90" s="106">
        <v>5661214.9000000004</v>
      </c>
      <c r="DJ90" s="104">
        <v>2231451.0099999998</v>
      </c>
      <c r="DK90" s="105">
        <v>2890207.88</v>
      </c>
      <c r="DL90" s="105">
        <v>8942154.3000000007</v>
      </c>
      <c r="DM90" s="105">
        <v>19073852.520000003</v>
      </c>
      <c r="DN90" s="105">
        <v>15976194.35</v>
      </c>
      <c r="DO90" s="105">
        <v>4369899.47</v>
      </c>
      <c r="DP90" s="105">
        <v>6120956.6900000004</v>
      </c>
      <c r="DQ90" s="105">
        <v>983659.16</v>
      </c>
      <c r="DR90" s="105">
        <v>16142994.029999999</v>
      </c>
      <c r="DS90" s="105">
        <v>488401.27</v>
      </c>
      <c r="DT90" s="105">
        <v>462527.35</v>
      </c>
      <c r="DU90" s="106">
        <v>4120451.7199999997</v>
      </c>
      <c r="DV90" s="338">
        <v>3853176.02</v>
      </c>
      <c r="DW90" s="338">
        <v>923447.88</v>
      </c>
      <c r="DX90" s="338">
        <v>26673541.219999999</v>
      </c>
      <c r="DY90" s="338">
        <v>16836216.219999999</v>
      </c>
      <c r="DZ90" s="371">
        <v>16044663.550000001</v>
      </c>
      <c r="EA90" s="371">
        <v>2932165.72</v>
      </c>
      <c r="EB90" s="374">
        <v>6331227.2400000002</v>
      </c>
      <c r="EC90" s="381">
        <v>1492919.53</v>
      </c>
      <c r="ED90" s="374">
        <v>2590259.06</v>
      </c>
      <c r="EE90" s="374">
        <v>414135.02</v>
      </c>
      <c r="EF90" s="374">
        <v>552221.05000000005</v>
      </c>
      <c r="EG90" s="374">
        <v>2682108.14</v>
      </c>
      <c r="EH90" s="377">
        <v>3233271.99</v>
      </c>
      <c r="EI90" s="377">
        <v>1109355.6299999999</v>
      </c>
      <c r="EJ90" s="377">
        <v>39265862.130000003</v>
      </c>
      <c r="EK90" s="377">
        <v>18359667.859999999</v>
      </c>
      <c r="EL90" s="377">
        <v>16351185.949999999</v>
      </c>
      <c r="EM90" s="377">
        <v>2523673.19</v>
      </c>
      <c r="EN90" s="377">
        <v>6585094.8899999997</v>
      </c>
      <c r="EO90" s="377">
        <v>1270865.0900000001</v>
      </c>
      <c r="EP90" s="377">
        <v>2079513.77</v>
      </c>
      <c r="EQ90" s="377">
        <v>1739140.99</v>
      </c>
      <c r="ER90" s="377"/>
      <c r="ES90" s="377"/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D91" s="74">
        <v>4161</v>
      </c>
      <c r="E91" s="78" t="s">
        <v>196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186935.47000000003</v>
      </c>
      <c r="CM91" s="105">
        <v>1089798.1599999999</v>
      </c>
      <c r="CN91" s="105">
        <v>235648.29</v>
      </c>
      <c r="CO91" s="105">
        <v>572214.51</v>
      </c>
      <c r="CP91" s="105">
        <v>347437.52</v>
      </c>
      <c r="CQ91" s="105">
        <v>628963.75</v>
      </c>
      <c r="CR91" s="105">
        <v>646150.64999999991</v>
      </c>
      <c r="CS91" s="105">
        <v>1284391.8300000003</v>
      </c>
      <c r="CT91" s="105">
        <v>1025800.6699999999</v>
      </c>
      <c r="CU91" s="105">
        <v>418836.32</v>
      </c>
      <c r="CV91" s="105">
        <v>319838.31</v>
      </c>
      <c r="CW91" s="106">
        <v>1647052.3900000001</v>
      </c>
      <c r="CX91" s="104">
        <v>111733.17</v>
      </c>
      <c r="CY91" s="105">
        <v>139373.56</v>
      </c>
      <c r="CZ91" s="105">
        <v>1993480.86</v>
      </c>
      <c r="DA91" s="105">
        <v>41946.62</v>
      </c>
      <c r="DB91" s="105">
        <v>35809.410000000003</v>
      </c>
      <c r="DC91" s="105">
        <v>829028.67</v>
      </c>
      <c r="DD91" s="105">
        <v>351656.55</v>
      </c>
      <c r="DE91" s="105">
        <v>131034.26</v>
      </c>
      <c r="DF91" s="105">
        <v>1544582.96</v>
      </c>
      <c r="DG91" s="105">
        <v>52709.01</v>
      </c>
      <c r="DH91" s="105">
        <v>96569.56</v>
      </c>
      <c r="DI91" s="106">
        <v>952094.37</v>
      </c>
      <c r="DJ91" s="104">
        <v>111733.16999999998</v>
      </c>
      <c r="DK91" s="105">
        <v>112308.35</v>
      </c>
      <c r="DL91" s="105">
        <v>2020546.0699999998</v>
      </c>
      <c r="DM91" s="105">
        <v>41946.62</v>
      </c>
      <c r="DN91" s="105">
        <v>35809.409999999989</v>
      </c>
      <c r="DO91" s="105">
        <v>829028.67000000016</v>
      </c>
      <c r="DP91" s="105">
        <v>351618.79</v>
      </c>
      <c r="DQ91" s="105">
        <v>131072.01999999999</v>
      </c>
      <c r="DR91" s="105">
        <v>1543150.85</v>
      </c>
      <c r="DS91" s="105">
        <v>52709.009999999995</v>
      </c>
      <c r="DT91" s="105">
        <v>96569.56</v>
      </c>
      <c r="DU91" s="106">
        <v>952094.37</v>
      </c>
      <c r="DV91" s="338">
        <v>73377.890000000014</v>
      </c>
      <c r="DW91" s="338">
        <v>287510.59999999998</v>
      </c>
      <c r="DX91" s="338">
        <v>1394593.96</v>
      </c>
      <c r="DY91" s="338">
        <v>207911.91</v>
      </c>
      <c r="DZ91" s="371">
        <v>67626.53</v>
      </c>
      <c r="EC91" s="381">
        <v>759145.46</v>
      </c>
      <c r="ED91" s="374"/>
      <c r="EE91" s="374"/>
      <c r="EF91" s="374"/>
      <c r="EG91" s="374"/>
      <c r="EH91" s="377"/>
      <c r="EI91" s="377"/>
      <c r="EJ91" s="377"/>
      <c r="EK91" s="377"/>
      <c r="EL91" s="377"/>
      <c r="EM91" s="377"/>
      <c r="EN91" s="377"/>
      <c r="EO91" s="377"/>
      <c r="EP91" s="377"/>
      <c r="EQ91" s="377"/>
      <c r="ER91" s="377"/>
      <c r="ES91" s="377"/>
      <c r="ET91" s="377"/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4162</v>
      </c>
      <c r="E92" s="78" t="s">
        <v>198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366855.03999999992</v>
      </c>
      <c r="CM92" s="105">
        <v>693962.63</v>
      </c>
      <c r="CN92" s="105">
        <v>1901254.33</v>
      </c>
      <c r="CO92" s="105">
        <v>24255257.619999997</v>
      </c>
      <c r="CP92" s="105">
        <v>777978.41000000015</v>
      </c>
      <c r="CQ92" s="105">
        <v>3164982.6999999997</v>
      </c>
      <c r="CR92" s="105">
        <v>5093064.54</v>
      </c>
      <c r="CS92" s="105">
        <v>819188.26</v>
      </c>
      <c r="CT92" s="105">
        <v>17674517.949999999</v>
      </c>
      <c r="CU92" s="105">
        <v>378551.97000000009</v>
      </c>
      <c r="CV92" s="105">
        <v>429280.47000000003</v>
      </c>
      <c r="CW92" s="106">
        <v>3964813.7500000005</v>
      </c>
      <c r="CX92" s="104">
        <v>2137792.7200000002</v>
      </c>
      <c r="CY92" s="105">
        <v>2786785</v>
      </c>
      <c r="CZ92" s="105">
        <v>2996447.12</v>
      </c>
      <c r="DA92" s="105">
        <v>19095358.280000001</v>
      </c>
      <c r="DB92" s="105">
        <v>15882319.67</v>
      </c>
      <c r="DC92" s="105">
        <v>3532104.12</v>
      </c>
      <c r="DD92" s="105">
        <v>5785849.54</v>
      </c>
      <c r="DE92" s="105">
        <v>980481.95</v>
      </c>
      <c r="DF92" s="105">
        <v>14505250.550000001</v>
      </c>
      <c r="DG92" s="105">
        <v>392905.03</v>
      </c>
      <c r="DH92" s="105">
        <v>358931.20000000001</v>
      </c>
      <c r="DI92" s="106">
        <v>3168368.89</v>
      </c>
      <c r="DJ92" s="104">
        <v>2119717.84</v>
      </c>
      <c r="DK92" s="105">
        <v>2777899.53</v>
      </c>
      <c r="DL92" s="105">
        <v>6921608.2300000004</v>
      </c>
      <c r="DM92" s="105">
        <v>19031905.900000002</v>
      </c>
      <c r="DN92" s="105">
        <v>15940384.939999999</v>
      </c>
      <c r="DO92" s="105">
        <v>3540870.8</v>
      </c>
      <c r="DP92" s="105">
        <v>5769337.9000000004</v>
      </c>
      <c r="DQ92" s="105">
        <v>852587.14</v>
      </c>
      <c r="DR92" s="105">
        <v>14599843.18</v>
      </c>
      <c r="DS92" s="105">
        <v>435692.26</v>
      </c>
      <c r="DT92" s="105">
        <v>365957.79</v>
      </c>
      <c r="DU92" s="106">
        <v>3168357.3499999996</v>
      </c>
      <c r="DV92" s="338">
        <v>3779798.13</v>
      </c>
      <c r="DW92" s="338">
        <v>635937.28000000003</v>
      </c>
      <c r="DX92" s="338">
        <v>21712938.809999999</v>
      </c>
      <c r="DY92" s="338">
        <v>16628312.609999999</v>
      </c>
      <c r="DZ92" s="371">
        <v>15920481.640000001</v>
      </c>
      <c r="EC92" s="381">
        <v>733774.07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C93" s="74">
        <v>417</v>
      </c>
      <c r="D93" s="74">
        <v>417</v>
      </c>
      <c r="E93" s="78" t="s">
        <v>200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514851.78</v>
      </c>
      <c r="CM93" s="105">
        <v>585306.03000000014</v>
      </c>
      <c r="CN93" s="105">
        <v>717206.67999999959</v>
      </c>
      <c r="CO93" s="105">
        <v>605035.83000000007</v>
      </c>
      <c r="CP93" s="105">
        <v>812757.71</v>
      </c>
      <c r="CQ93" s="105">
        <v>562444.47999999986</v>
      </c>
      <c r="CR93" s="105">
        <v>546494.50999999989</v>
      </c>
      <c r="CS93" s="105">
        <v>583035.2899999998</v>
      </c>
      <c r="CT93" s="105">
        <v>872287.29000000015</v>
      </c>
      <c r="CU93" s="105">
        <v>927461.39000000013</v>
      </c>
      <c r="CV93" s="105">
        <v>532803.81000000006</v>
      </c>
      <c r="CW93" s="106">
        <v>668357.01</v>
      </c>
      <c r="CX93" s="104">
        <v>940663.68000000028</v>
      </c>
      <c r="CY93" s="105">
        <v>532115.69999999995</v>
      </c>
      <c r="CZ93" s="105">
        <v>635952.7300000001</v>
      </c>
      <c r="DA93" s="105">
        <v>682674.54999999993</v>
      </c>
      <c r="DB93" s="105">
        <v>791656.25</v>
      </c>
      <c r="DC93" s="105">
        <v>768899.79999999993</v>
      </c>
      <c r="DD93" s="105">
        <v>704468.67000000016</v>
      </c>
      <c r="DE93" s="105">
        <v>564493.41999999993</v>
      </c>
      <c r="DF93" s="105">
        <v>382571.17999999993</v>
      </c>
      <c r="DG93" s="105">
        <v>878175.46000000008</v>
      </c>
      <c r="DH93" s="105">
        <v>526085.07000000007</v>
      </c>
      <c r="DI93" s="106">
        <v>640245.18999999983</v>
      </c>
      <c r="DJ93" s="104">
        <v>1031507.4999999999</v>
      </c>
      <c r="DK93" s="105">
        <v>317157.60000000009</v>
      </c>
      <c r="DL93" s="105">
        <v>1109766.83</v>
      </c>
      <c r="DM93" s="105">
        <v>602143.53</v>
      </c>
      <c r="DN93" s="105">
        <v>694433.44000000006</v>
      </c>
      <c r="DO93" s="105">
        <v>646801.94999999995</v>
      </c>
      <c r="DP93" s="105">
        <v>742385.64000000025</v>
      </c>
      <c r="DQ93" s="105">
        <v>646855.39</v>
      </c>
      <c r="DR93" s="105">
        <v>645629.5</v>
      </c>
      <c r="DS93" s="105">
        <v>307234.48999999993</v>
      </c>
      <c r="DT93" s="105">
        <v>532511.6</v>
      </c>
      <c r="DU93" s="106">
        <v>642314.84999999963</v>
      </c>
      <c r="DV93" s="338">
        <v>732339.00999999978</v>
      </c>
      <c r="DW93" s="338">
        <v>864772.2</v>
      </c>
      <c r="DX93" s="338">
        <v>908359.28</v>
      </c>
      <c r="DY93" s="338">
        <v>644491.55000000005</v>
      </c>
      <c r="DZ93" s="371">
        <v>633916.04</v>
      </c>
      <c r="EA93" s="371">
        <v>547580.09</v>
      </c>
      <c r="EB93" s="374">
        <v>683009.06</v>
      </c>
      <c r="EC93" s="381">
        <v>712804.15</v>
      </c>
      <c r="ED93" s="374">
        <v>668129.85</v>
      </c>
      <c r="EE93" s="374">
        <v>798294.91</v>
      </c>
      <c r="EF93" s="374">
        <v>538062.98</v>
      </c>
      <c r="EG93" s="374">
        <v>1865415.51</v>
      </c>
      <c r="EH93" s="377">
        <v>576439.54</v>
      </c>
      <c r="EI93" s="377">
        <v>609518.68999999994</v>
      </c>
      <c r="EJ93" s="377">
        <v>647095.18000000005</v>
      </c>
      <c r="EK93" s="377">
        <v>737903.15</v>
      </c>
      <c r="EL93" s="377">
        <v>649640.18999999994</v>
      </c>
      <c r="EM93" s="377">
        <v>723692.29</v>
      </c>
      <c r="EN93" s="377">
        <v>744151.17</v>
      </c>
      <c r="EO93" s="377">
        <v>655865.84</v>
      </c>
      <c r="EP93" s="377">
        <v>680713.27</v>
      </c>
      <c r="EQ93" s="377">
        <v>802737.21</v>
      </c>
      <c r="ER93" s="377"/>
      <c r="ES93" s="377"/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D94" s="74">
        <v>4171</v>
      </c>
      <c r="E94" s="78" t="s">
        <v>202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514751.78</v>
      </c>
      <c r="CM94" s="105">
        <v>582861.37000000011</v>
      </c>
      <c r="CN94" s="105">
        <v>692835.68999999959</v>
      </c>
      <c r="CO94" s="105">
        <v>590493.67000000004</v>
      </c>
      <c r="CP94" s="105">
        <v>803392.72</v>
      </c>
      <c r="CQ94" s="105">
        <v>556683.66999999981</v>
      </c>
      <c r="CR94" s="105">
        <v>543388.6399999999</v>
      </c>
      <c r="CS94" s="105">
        <v>569208.54999999981</v>
      </c>
      <c r="CT94" s="105">
        <v>859166.07000000018</v>
      </c>
      <c r="CU94" s="105">
        <v>903568.1100000001</v>
      </c>
      <c r="CV94" s="105">
        <v>530576.55000000005</v>
      </c>
      <c r="CW94" s="106">
        <v>527625.15</v>
      </c>
      <c r="CX94" s="104">
        <v>936514.28000000026</v>
      </c>
      <c r="CY94" s="105">
        <v>522916.67</v>
      </c>
      <c r="CZ94" s="105">
        <v>625117.02000000014</v>
      </c>
      <c r="DA94" s="105">
        <v>675542.83</v>
      </c>
      <c r="DB94" s="105">
        <v>736275.13</v>
      </c>
      <c r="DC94" s="105">
        <v>720893.92999999993</v>
      </c>
      <c r="DD94" s="105">
        <v>687223.75000000012</v>
      </c>
      <c r="DE94" s="105">
        <v>553618.18999999994</v>
      </c>
      <c r="DF94" s="105">
        <v>338280.82999999996</v>
      </c>
      <c r="DG94" s="105">
        <v>876646.63000000012</v>
      </c>
      <c r="DH94" s="105">
        <v>504065.32000000007</v>
      </c>
      <c r="DI94" s="106">
        <v>544633.68999999983</v>
      </c>
      <c r="DJ94" s="104">
        <v>1021315.3099999999</v>
      </c>
      <c r="DK94" s="105">
        <v>296631.2900000001</v>
      </c>
      <c r="DL94" s="105">
        <v>1078776.81</v>
      </c>
      <c r="DM94" s="105">
        <v>579689.87</v>
      </c>
      <c r="DN94" s="105">
        <v>677574.88</v>
      </c>
      <c r="DO94" s="105">
        <v>621987.55999999994</v>
      </c>
      <c r="DP94" s="105">
        <v>725283.14000000025</v>
      </c>
      <c r="DQ94" s="105">
        <v>621210.34</v>
      </c>
      <c r="DR94" s="105">
        <v>610094.97</v>
      </c>
      <c r="DS94" s="105">
        <v>282238.55999999994</v>
      </c>
      <c r="DT94" s="105">
        <v>509089.66</v>
      </c>
      <c r="DU94" s="106">
        <v>604814.53999999957</v>
      </c>
      <c r="DV94" s="338">
        <v>716401.68999999983</v>
      </c>
      <c r="DW94" s="338">
        <v>841014.30999999994</v>
      </c>
      <c r="DX94" s="338">
        <v>836284.17999999993</v>
      </c>
      <c r="DY94" s="338">
        <v>621743.63000000012</v>
      </c>
      <c r="DZ94" s="371">
        <v>588196.75</v>
      </c>
      <c r="EC94" s="374"/>
      <c r="ED94" s="374"/>
      <c r="EE94" s="374"/>
      <c r="EF94" s="374"/>
      <c r="EG94" s="374"/>
      <c r="EH94" s="377"/>
      <c r="EI94" s="377"/>
      <c r="EJ94" s="377"/>
      <c r="EK94" s="377"/>
      <c r="EL94" s="377"/>
      <c r="EM94" s="377"/>
      <c r="EN94" s="377"/>
      <c r="EO94" s="377"/>
      <c r="EP94" s="377"/>
      <c r="EQ94" s="377"/>
      <c r="ER94" s="377"/>
      <c r="ES94" s="377"/>
      <c r="ET94" s="377"/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4172</v>
      </c>
      <c r="E95" s="78" t="s">
        <v>204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100</v>
      </c>
      <c r="CM95" s="105">
        <v>2264.66</v>
      </c>
      <c r="CN95" s="105">
        <v>22048.989999999998</v>
      </c>
      <c r="CO95" s="105">
        <v>14290.16</v>
      </c>
      <c r="CP95" s="105">
        <v>8590.99</v>
      </c>
      <c r="CQ95" s="105">
        <v>4938.8099999999995</v>
      </c>
      <c r="CR95" s="105">
        <v>2259.87</v>
      </c>
      <c r="CS95" s="105">
        <v>13112.74</v>
      </c>
      <c r="CT95" s="105">
        <v>12857.220000000001</v>
      </c>
      <c r="CU95" s="105">
        <v>22393.279999999999</v>
      </c>
      <c r="CV95" s="105">
        <v>1441.2600000000002</v>
      </c>
      <c r="CW95" s="106">
        <v>139111.85999999999</v>
      </c>
      <c r="CX95" s="104">
        <v>4149.3999999999996</v>
      </c>
      <c r="CY95" s="105">
        <v>9199.0300000000007</v>
      </c>
      <c r="CZ95" s="105">
        <v>10391.710000000001</v>
      </c>
      <c r="DA95" s="105">
        <v>4203.7199999999993</v>
      </c>
      <c r="DB95" s="105">
        <v>54523.12000000001</v>
      </c>
      <c r="DC95" s="105">
        <v>47933.87</v>
      </c>
      <c r="DD95" s="105">
        <v>15344.919999999998</v>
      </c>
      <c r="DE95" s="105">
        <v>10875.23</v>
      </c>
      <c r="DF95" s="105">
        <v>42718.350000000006</v>
      </c>
      <c r="DG95" s="105">
        <v>1456.83</v>
      </c>
      <c r="DH95" s="105">
        <v>21947.75</v>
      </c>
      <c r="DI95" s="106">
        <v>92577.49</v>
      </c>
      <c r="DJ95" s="104">
        <v>10192.19</v>
      </c>
      <c r="DK95" s="105">
        <v>20322.310000000001</v>
      </c>
      <c r="DL95" s="105">
        <v>28776.019999999997</v>
      </c>
      <c r="DM95" s="105">
        <v>21667.66</v>
      </c>
      <c r="DN95" s="105">
        <v>16012.56</v>
      </c>
      <c r="DO95" s="105">
        <v>22444.389999999992</v>
      </c>
      <c r="DP95" s="105">
        <v>16316.5</v>
      </c>
      <c r="DQ95" s="105">
        <v>25328.25</v>
      </c>
      <c r="DR95" s="105">
        <v>34299.730000000003</v>
      </c>
      <c r="DS95" s="105">
        <v>24547.129999999997</v>
      </c>
      <c r="DT95" s="105">
        <v>23045.14</v>
      </c>
      <c r="DU95" s="106">
        <v>34133.51</v>
      </c>
      <c r="DV95" s="338">
        <v>15937.32</v>
      </c>
      <c r="DW95" s="338">
        <v>22584.29</v>
      </c>
      <c r="DX95" s="338">
        <v>71626.299999999988</v>
      </c>
      <c r="DY95" s="338">
        <v>21930.720000000001</v>
      </c>
      <c r="DZ95" s="371">
        <v>44173.69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4173</v>
      </c>
      <c r="E96" s="78" t="s">
        <v>206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0</v>
      </c>
      <c r="CM96" s="105">
        <v>180</v>
      </c>
      <c r="CN96" s="105">
        <v>2322</v>
      </c>
      <c r="CO96" s="105">
        <v>252</v>
      </c>
      <c r="CP96" s="105">
        <v>774</v>
      </c>
      <c r="CQ96" s="105">
        <v>822</v>
      </c>
      <c r="CR96" s="105">
        <v>846</v>
      </c>
      <c r="CS96" s="105">
        <v>714</v>
      </c>
      <c r="CT96" s="105">
        <v>264</v>
      </c>
      <c r="CU96" s="105">
        <v>1500</v>
      </c>
      <c r="CV96" s="105">
        <v>786</v>
      </c>
      <c r="CW96" s="106">
        <v>1620</v>
      </c>
      <c r="CX96" s="104">
        <v>0</v>
      </c>
      <c r="CY96" s="105">
        <v>0</v>
      </c>
      <c r="CZ96" s="105">
        <v>444</v>
      </c>
      <c r="DA96" s="105">
        <v>2928</v>
      </c>
      <c r="DB96" s="105">
        <v>858</v>
      </c>
      <c r="DC96" s="105">
        <v>72</v>
      </c>
      <c r="DD96" s="105">
        <v>1900</v>
      </c>
      <c r="DE96" s="105">
        <v>0</v>
      </c>
      <c r="DF96" s="105">
        <v>1572</v>
      </c>
      <c r="DG96" s="105">
        <v>72</v>
      </c>
      <c r="DH96" s="105">
        <v>72</v>
      </c>
      <c r="DI96" s="106">
        <v>3034.01</v>
      </c>
      <c r="DJ96" s="104">
        <v>0</v>
      </c>
      <c r="DK96" s="105">
        <v>204</v>
      </c>
      <c r="DL96" s="105">
        <v>2214</v>
      </c>
      <c r="DM96" s="105">
        <v>786</v>
      </c>
      <c r="DN96" s="105">
        <v>846</v>
      </c>
      <c r="DO96" s="105">
        <v>2370.0000000000005</v>
      </c>
      <c r="DP96" s="105">
        <v>786</v>
      </c>
      <c r="DQ96" s="105">
        <v>316.8</v>
      </c>
      <c r="DR96" s="105">
        <v>1234.8</v>
      </c>
      <c r="DS96" s="105">
        <v>448.79999999999995</v>
      </c>
      <c r="DT96" s="105">
        <v>376.8</v>
      </c>
      <c r="DU96" s="106">
        <v>3366.8</v>
      </c>
      <c r="DV96" s="338">
        <v>0</v>
      </c>
      <c r="DW96" s="338">
        <v>1173.6000000000001</v>
      </c>
      <c r="DX96" s="338">
        <v>448.8</v>
      </c>
      <c r="DY96" s="338">
        <v>817.2</v>
      </c>
      <c r="DZ96" s="371">
        <v>1545.6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C97" s="74">
        <v>418</v>
      </c>
      <c r="D97" s="74">
        <v>418</v>
      </c>
      <c r="E97" s="78" t="s">
        <v>208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77660</v>
      </c>
      <c r="CM97" s="105">
        <v>1074577.6399999999</v>
      </c>
      <c r="CN97" s="105">
        <v>3164428.47</v>
      </c>
      <c r="CO97" s="105">
        <v>667057.27000000025</v>
      </c>
      <c r="CP97" s="105">
        <v>1249861.7200000004</v>
      </c>
      <c r="CQ97" s="105">
        <v>697386.65000000014</v>
      </c>
      <c r="CR97" s="105">
        <v>891788.01000000024</v>
      </c>
      <c r="CS97" s="105">
        <v>1091929.3799999997</v>
      </c>
      <c r="CT97" s="105">
        <v>1191416.1399999999</v>
      </c>
      <c r="CU97" s="105">
        <v>1143142.19</v>
      </c>
      <c r="CV97" s="105">
        <v>2199265.1999999997</v>
      </c>
      <c r="CW97" s="106">
        <v>3977237.29</v>
      </c>
      <c r="CX97" s="104">
        <v>2104751.61</v>
      </c>
      <c r="CY97" s="105">
        <v>964053.87</v>
      </c>
      <c r="CZ97" s="105">
        <v>3024119.0700000003</v>
      </c>
      <c r="DA97" s="105">
        <v>1097205.76</v>
      </c>
      <c r="DB97" s="105">
        <v>593941.83000000007</v>
      </c>
      <c r="DC97" s="105">
        <v>2276344.9</v>
      </c>
      <c r="DD97" s="105">
        <v>349559.56000000006</v>
      </c>
      <c r="DE97" s="105">
        <v>1341562.3399999999</v>
      </c>
      <c r="DF97" s="105">
        <v>328229.89</v>
      </c>
      <c r="DG97" s="105">
        <v>1158637.43</v>
      </c>
      <c r="DH97" s="105">
        <v>606415.77999999991</v>
      </c>
      <c r="DI97" s="106">
        <v>4582041.3</v>
      </c>
      <c r="DJ97" s="104">
        <v>1086971.1499999999</v>
      </c>
      <c r="DK97" s="105">
        <v>1306305.6900000002</v>
      </c>
      <c r="DL97" s="105">
        <v>2404016.9299999992</v>
      </c>
      <c r="DM97" s="105">
        <v>539463.14999999991</v>
      </c>
      <c r="DN97" s="105">
        <v>455124.36999999994</v>
      </c>
      <c r="DO97" s="105">
        <v>403939.28999999992</v>
      </c>
      <c r="DP97" s="105">
        <v>762127.46000000008</v>
      </c>
      <c r="DQ97" s="105">
        <v>2984947.5200000005</v>
      </c>
      <c r="DR97" s="105">
        <v>987522.90000000037</v>
      </c>
      <c r="DS97" s="105">
        <v>2646264.2999999998</v>
      </c>
      <c r="DT97" s="105">
        <v>740675.31</v>
      </c>
      <c r="DU97" s="106">
        <v>5305995.96</v>
      </c>
      <c r="DV97" s="338">
        <v>10079.34</v>
      </c>
      <c r="DW97" s="338">
        <v>643210.05999999982</v>
      </c>
      <c r="DX97" s="338">
        <v>2357652.9900000002</v>
      </c>
      <c r="DY97" s="338">
        <v>1200641.0900000001</v>
      </c>
      <c r="DZ97" s="371">
        <v>2439014.4700000002</v>
      </c>
      <c r="EA97" s="371">
        <v>164335.99</v>
      </c>
      <c r="EB97" s="374">
        <v>1051165.42</v>
      </c>
      <c r="EC97" s="381">
        <v>526120.15</v>
      </c>
      <c r="ED97" s="374">
        <v>3410704.75</v>
      </c>
      <c r="EE97" s="374">
        <v>1866021.33</v>
      </c>
      <c r="EF97" s="374">
        <v>2935296.45</v>
      </c>
      <c r="EG97" s="374">
        <v>10516579.09</v>
      </c>
      <c r="EH97" s="377">
        <v>1010</v>
      </c>
      <c r="EI97" s="377">
        <v>437077.96</v>
      </c>
      <c r="EJ97" s="377">
        <v>2564740.2200000002</v>
      </c>
      <c r="EK97" s="377">
        <v>735427.01</v>
      </c>
      <c r="EL97" s="377">
        <v>700208.25</v>
      </c>
      <c r="EM97" s="377">
        <v>1456109.61</v>
      </c>
      <c r="EN97" s="377">
        <v>1493000.87</v>
      </c>
      <c r="EO97" s="377">
        <v>2964968.57</v>
      </c>
      <c r="EP97" s="377">
        <v>3824679.63</v>
      </c>
      <c r="EQ97" s="377">
        <v>2388415.48</v>
      </c>
      <c r="ER97" s="377"/>
      <c r="ES97" s="377"/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 ht="30">
      <c r="D98" s="74">
        <v>4181</v>
      </c>
      <c r="E98" s="78" t="s">
        <v>210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2646264.1</v>
      </c>
      <c r="DT98" s="105">
        <v>740388.31</v>
      </c>
      <c r="DU98" s="106">
        <v>5300995.9600000009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B98" s="374"/>
      <c r="EC98" s="374"/>
      <c r="ED98" s="374"/>
      <c r="EE98" s="374"/>
      <c r="EF98" s="374"/>
      <c r="EG98" s="374"/>
      <c r="EH98" s="377"/>
      <c r="EI98" s="377"/>
      <c r="EJ98" s="377"/>
      <c r="EK98" s="377"/>
      <c r="EL98" s="377"/>
      <c r="EM98" s="377"/>
      <c r="EN98" s="377"/>
      <c r="EO98" s="377"/>
      <c r="EP98" s="377"/>
      <c r="EQ98" s="377"/>
      <c r="ER98" s="377"/>
      <c r="ES98" s="377"/>
      <c r="ET98" s="377"/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>
      <c r="D99" s="74">
        <v>4182</v>
      </c>
      <c r="E99" s="78" t="s">
        <v>212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0</v>
      </c>
      <c r="CM99" s="105">
        <v>0</v>
      </c>
      <c r="CN99" s="105">
        <v>0</v>
      </c>
      <c r="CO99" s="105">
        <v>0</v>
      </c>
      <c r="CP99" s="105">
        <v>0</v>
      </c>
      <c r="CQ99" s="105">
        <v>0</v>
      </c>
      <c r="CR99" s="105">
        <v>0</v>
      </c>
      <c r="CS99" s="105">
        <v>0</v>
      </c>
      <c r="CT99" s="105">
        <v>0</v>
      </c>
      <c r="CU99" s="105">
        <v>0</v>
      </c>
      <c r="CV99" s="105">
        <v>0</v>
      </c>
      <c r="CW99" s="106">
        <v>0</v>
      </c>
      <c r="CX99" s="104">
        <v>0</v>
      </c>
      <c r="CY99" s="105">
        <v>0</v>
      </c>
      <c r="CZ99" s="105">
        <v>0</v>
      </c>
      <c r="DA99" s="105">
        <v>0</v>
      </c>
      <c r="DB99" s="105">
        <v>0</v>
      </c>
      <c r="DC99" s="105">
        <v>0</v>
      </c>
      <c r="DD99" s="105">
        <v>0</v>
      </c>
      <c r="DE99" s="105">
        <v>0</v>
      </c>
      <c r="DF99" s="105">
        <v>0</v>
      </c>
      <c r="DG99" s="105">
        <v>0</v>
      </c>
      <c r="DH99" s="105">
        <v>0</v>
      </c>
      <c r="DI99" s="106">
        <v>0</v>
      </c>
      <c r="DJ99" s="104">
        <v>0</v>
      </c>
      <c r="DK99" s="105">
        <v>0</v>
      </c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  <c r="DV99" s="338">
        <v>0</v>
      </c>
      <c r="DW99" s="338">
        <v>0</v>
      </c>
      <c r="DX99" s="338">
        <v>0</v>
      </c>
      <c r="DY99" s="338">
        <v>0</v>
      </c>
      <c r="DZ99" s="371"/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4183</v>
      </c>
      <c r="E100" s="78" t="s">
        <v>214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C101" s="74">
        <v>419</v>
      </c>
      <c r="D101" s="74">
        <v>419</v>
      </c>
      <c r="E101" s="78" t="s">
        <v>216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581683.60000000021</v>
      </c>
      <c r="CM101" s="105">
        <v>1362314.9500000002</v>
      </c>
      <c r="CN101" s="105">
        <v>3124988.67</v>
      </c>
      <c r="CO101" s="105">
        <v>1637869.83</v>
      </c>
      <c r="CP101" s="105">
        <v>1862941.280000001</v>
      </c>
      <c r="CQ101" s="105">
        <v>1673742.2199999997</v>
      </c>
      <c r="CR101" s="105">
        <v>1597215.3400000008</v>
      </c>
      <c r="CS101" s="105">
        <v>1583362.94</v>
      </c>
      <c r="CT101" s="105">
        <v>1556662.8600000006</v>
      </c>
      <c r="CU101" s="105">
        <v>1657284.79</v>
      </c>
      <c r="CV101" s="105">
        <v>1584386.8800000004</v>
      </c>
      <c r="CW101" s="106">
        <v>3716241.4299999992</v>
      </c>
      <c r="CX101" s="104">
        <v>821797.4</v>
      </c>
      <c r="CY101" s="105">
        <v>2611405.5699999998</v>
      </c>
      <c r="CZ101" s="105">
        <v>1966059.37</v>
      </c>
      <c r="DA101" s="105">
        <v>1331079.99</v>
      </c>
      <c r="DB101" s="105">
        <v>1761449.05</v>
      </c>
      <c r="DC101" s="105">
        <v>3332910.8</v>
      </c>
      <c r="DD101" s="105">
        <v>2707785.53</v>
      </c>
      <c r="DE101" s="105">
        <v>2480482.61</v>
      </c>
      <c r="DF101" s="105">
        <v>3097475.87</v>
      </c>
      <c r="DG101" s="105">
        <v>2804532.34</v>
      </c>
      <c r="DH101" s="105">
        <v>2176272.3199999998</v>
      </c>
      <c r="DI101" s="106">
        <v>4716230.8</v>
      </c>
      <c r="DJ101" s="104">
        <v>711681.39</v>
      </c>
      <c r="DK101" s="105">
        <v>1713202.34</v>
      </c>
      <c r="DL101" s="105">
        <v>2690115</v>
      </c>
      <c r="DM101" s="105">
        <v>1995010.18</v>
      </c>
      <c r="DN101" s="105">
        <v>2810397.76</v>
      </c>
      <c r="DO101" s="105">
        <v>1799602.39</v>
      </c>
      <c r="DP101" s="105">
        <v>3588410.08</v>
      </c>
      <c r="DQ101" s="105">
        <v>1624978.82</v>
      </c>
      <c r="DR101" s="105">
        <v>2825020.19</v>
      </c>
      <c r="DS101" s="105">
        <v>2074664.12</v>
      </c>
      <c r="DT101" s="105">
        <v>1731618.74</v>
      </c>
      <c r="DU101" s="106">
        <v>7182059.0599999996</v>
      </c>
      <c r="DV101" s="340">
        <v>957980.63</v>
      </c>
      <c r="DW101" s="340">
        <v>3319870.14</v>
      </c>
      <c r="DX101" s="340">
        <v>3074118.5</v>
      </c>
      <c r="DY101" s="338">
        <v>2282641.9700000002</v>
      </c>
      <c r="DZ101" s="371">
        <v>2819109.17</v>
      </c>
      <c r="EA101" s="371">
        <v>2698411.47</v>
      </c>
      <c r="EB101" s="374">
        <v>1727146.57</v>
      </c>
      <c r="EC101" s="381">
        <v>2512983.86</v>
      </c>
      <c r="ED101" s="374">
        <v>3344109.35</v>
      </c>
      <c r="EE101" s="374">
        <v>2190412.1</v>
      </c>
      <c r="EF101" s="374">
        <v>2741929.74</v>
      </c>
      <c r="EG101" s="374">
        <v>6700842.0499999998</v>
      </c>
      <c r="EH101" s="377">
        <v>642181.18999999994</v>
      </c>
      <c r="EI101" s="377">
        <v>1813185.28</v>
      </c>
      <c r="EJ101" s="377">
        <v>3850774.87</v>
      </c>
      <c r="EK101" s="377">
        <v>2539698.67</v>
      </c>
      <c r="EL101" s="377">
        <v>2629633.84</v>
      </c>
      <c r="EM101" s="377">
        <v>2650654.59</v>
      </c>
      <c r="EN101" s="377">
        <v>2527482.0099999998</v>
      </c>
      <c r="EO101" s="377">
        <v>2670416.61</v>
      </c>
      <c r="EP101" s="377">
        <v>2768002.05</v>
      </c>
      <c r="EQ101" s="377">
        <v>3382897.72</v>
      </c>
      <c r="ER101" s="377"/>
      <c r="ES101" s="377"/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 ht="30">
      <c r="D102" s="74">
        <v>4191</v>
      </c>
      <c r="E102" s="78" t="s">
        <v>218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283086.12000000017</v>
      </c>
      <c r="CM102" s="105">
        <v>367364.43000000005</v>
      </c>
      <c r="CN102" s="105">
        <v>444242.45999999967</v>
      </c>
      <c r="CO102" s="105">
        <v>365150.47000000015</v>
      </c>
      <c r="CP102" s="105">
        <v>388210.11000000022</v>
      </c>
      <c r="CQ102" s="105">
        <v>570502.57999999973</v>
      </c>
      <c r="CR102" s="105">
        <v>448100.37000000064</v>
      </c>
      <c r="CS102" s="105">
        <v>462249.64999999991</v>
      </c>
      <c r="CT102" s="105">
        <v>489608.62000000052</v>
      </c>
      <c r="CU102" s="105">
        <v>433406.06000000058</v>
      </c>
      <c r="CV102" s="105">
        <v>591397.98000000045</v>
      </c>
      <c r="CW102" s="106">
        <v>413093.39999999967</v>
      </c>
      <c r="CX102" s="104">
        <v>223276.44</v>
      </c>
      <c r="CY102" s="105">
        <v>435701.33</v>
      </c>
      <c r="CZ102" s="105">
        <v>530241.54</v>
      </c>
      <c r="DA102" s="105">
        <v>521938.69</v>
      </c>
      <c r="DB102" s="105">
        <v>443361.15</v>
      </c>
      <c r="DC102" s="105">
        <v>438981.08</v>
      </c>
      <c r="DD102" s="105">
        <v>677741</v>
      </c>
      <c r="DE102" s="105">
        <v>331715.65999999997</v>
      </c>
      <c r="DF102" s="105">
        <v>543994.44999999995</v>
      </c>
      <c r="DG102" s="105">
        <v>516088.11</v>
      </c>
      <c r="DH102" s="105">
        <v>521712.05</v>
      </c>
      <c r="DI102" s="106">
        <v>589448.55000000016</v>
      </c>
      <c r="DJ102" s="104">
        <v>531486.84999999974</v>
      </c>
      <c r="DK102" s="105">
        <v>516913.49999999913</v>
      </c>
      <c r="DL102" s="105">
        <v>410429.48999999993</v>
      </c>
      <c r="DM102" s="105">
        <v>511303.38999999932</v>
      </c>
      <c r="DN102" s="105">
        <v>441792.22999999952</v>
      </c>
      <c r="DO102" s="105">
        <v>548658.30999999924</v>
      </c>
      <c r="DP102" s="105">
        <v>492166.62999999954</v>
      </c>
      <c r="DQ102" s="105">
        <v>394101.95999999956</v>
      </c>
      <c r="DR102" s="105">
        <v>595246.11999999941</v>
      </c>
      <c r="DS102" s="105">
        <v>492074.81999999966</v>
      </c>
      <c r="DT102" s="105">
        <v>646040.06000000029</v>
      </c>
      <c r="DU102" s="106">
        <v>531234.81999999948</v>
      </c>
      <c r="DV102" s="338">
        <v>668748.63999999966</v>
      </c>
      <c r="DW102" s="338">
        <v>581398.2099999995</v>
      </c>
      <c r="DX102" s="338">
        <v>584947.7899999998</v>
      </c>
      <c r="DY102" s="338">
        <v>537409.48000000045</v>
      </c>
      <c r="DZ102" s="371">
        <v>590009.09</v>
      </c>
      <c r="EB102" s="374"/>
      <c r="EC102" s="374"/>
      <c r="ED102" s="374"/>
      <c r="EE102" s="374"/>
      <c r="EF102" s="374"/>
      <c r="EG102" s="374"/>
      <c r="EH102" s="377"/>
      <c r="EI102" s="377"/>
      <c r="EJ102" s="377"/>
      <c r="EK102" s="377"/>
      <c r="EL102" s="377"/>
      <c r="EM102" s="377"/>
      <c r="EN102" s="377"/>
      <c r="EO102" s="377"/>
      <c r="EP102" s="377"/>
      <c r="EQ102" s="377"/>
      <c r="ER102" s="377"/>
      <c r="ES102" s="377"/>
      <c r="ET102" s="377"/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30">
      <c r="D103" s="74">
        <v>4192</v>
      </c>
      <c r="E103" s="78" t="s">
        <v>220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3280.2200000000003</v>
      </c>
      <c r="CM103" s="105">
        <v>85409.770000000019</v>
      </c>
      <c r="CN103" s="105">
        <v>144108.80000000005</v>
      </c>
      <c r="CO103" s="105">
        <v>79898.049999999974</v>
      </c>
      <c r="CP103" s="105">
        <v>47061.93</v>
      </c>
      <c r="CQ103" s="105">
        <v>82660.480000000069</v>
      </c>
      <c r="CR103" s="105">
        <v>61924.409999999989</v>
      </c>
      <c r="CS103" s="105">
        <v>45003.42000000002</v>
      </c>
      <c r="CT103" s="105">
        <v>55110.779999999992</v>
      </c>
      <c r="CU103" s="105">
        <v>80659.240000000034</v>
      </c>
      <c r="CV103" s="105">
        <v>137519.99000000008</v>
      </c>
      <c r="CW103" s="106">
        <v>167225.20000000016</v>
      </c>
      <c r="CX103" s="104">
        <v>36372.65</v>
      </c>
      <c r="CY103" s="105">
        <v>70289.03</v>
      </c>
      <c r="CZ103" s="105">
        <v>76064.210000000006</v>
      </c>
      <c r="DA103" s="105">
        <v>52950.81</v>
      </c>
      <c r="DB103" s="105">
        <v>97021.6</v>
      </c>
      <c r="DC103" s="105">
        <v>80975.61</v>
      </c>
      <c r="DD103" s="105">
        <v>55252.33</v>
      </c>
      <c r="DE103" s="105">
        <v>31812.06</v>
      </c>
      <c r="DF103" s="105">
        <v>59097.11</v>
      </c>
      <c r="DG103" s="105">
        <v>235746.44</v>
      </c>
      <c r="DH103" s="105">
        <v>70490.11</v>
      </c>
      <c r="DI103" s="106">
        <v>325888.15999999986</v>
      </c>
      <c r="DJ103" s="104">
        <v>34983.10000000002</v>
      </c>
      <c r="DK103" s="105">
        <v>67273.64999999998</v>
      </c>
      <c r="DL103" s="105">
        <v>74051.190000000017</v>
      </c>
      <c r="DM103" s="105">
        <v>56652.230000000025</v>
      </c>
      <c r="DN103" s="105">
        <v>91162.79</v>
      </c>
      <c r="DO103" s="105">
        <v>89550.949999999953</v>
      </c>
      <c r="DP103" s="105">
        <v>54448.450000000012</v>
      </c>
      <c r="DQ103" s="105">
        <v>31940.940000000017</v>
      </c>
      <c r="DR103" s="105">
        <v>59699.930000000044</v>
      </c>
      <c r="DS103" s="105">
        <v>229752.15999999995</v>
      </c>
      <c r="DT103" s="105">
        <v>72187.350000000006</v>
      </c>
      <c r="DU103" s="106">
        <v>261240.2600000001</v>
      </c>
      <c r="DV103" s="338">
        <v>77621.729999999981</v>
      </c>
      <c r="DW103" s="338">
        <v>83327.360000000044</v>
      </c>
      <c r="DX103" s="338">
        <v>191716.78</v>
      </c>
      <c r="DY103" s="338">
        <v>177688.4800000001</v>
      </c>
      <c r="DZ103" s="371">
        <v>144527.78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>
      <c r="D104" s="74">
        <v>4193</v>
      </c>
      <c r="E104" s="78" t="s">
        <v>222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4443.01</v>
      </c>
      <c r="CM104" s="105">
        <v>98765.86</v>
      </c>
      <c r="CN104" s="105">
        <v>1554970.0800000003</v>
      </c>
      <c r="CO104" s="105">
        <v>355446.48</v>
      </c>
      <c r="CP104" s="105">
        <v>257809.18000000005</v>
      </c>
      <c r="CQ104" s="105">
        <v>326013.10000000015</v>
      </c>
      <c r="CR104" s="105">
        <v>359870.15</v>
      </c>
      <c r="CS104" s="105">
        <v>199890.5499999999</v>
      </c>
      <c r="CT104" s="105">
        <v>271107.99000000005</v>
      </c>
      <c r="CU104" s="105">
        <v>359503.48</v>
      </c>
      <c r="CV104" s="105">
        <v>289512.46000000002</v>
      </c>
      <c r="CW104" s="106">
        <v>1227813.5000000002</v>
      </c>
      <c r="CX104" s="104">
        <v>150551.96</v>
      </c>
      <c r="CY104" s="105">
        <v>298723.44</v>
      </c>
      <c r="CZ104" s="105">
        <v>356976.34</v>
      </c>
      <c r="DA104" s="105">
        <v>304281.88</v>
      </c>
      <c r="DB104" s="105">
        <v>318087.78999999998</v>
      </c>
      <c r="DC104" s="105">
        <v>340827.7</v>
      </c>
      <c r="DD104" s="105">
        <v>1787711.55</v>
      </c>
      <c r="DE104" s="105">
        <v>180232.48</v>
      </c>
      <c r="DF104" s="105">
        <v>756544.74</v>
      </c>
      <c r="DG104" s="105">
        <v>476262.09</v>
      </c>
      <c r="DH104" s="105">
        <v>185307.02</v>
      </c>
      <c r="DI104" s="106">
        <v>928980.85999999987</v>
      </c>
      <c r="DJ104" s="104">
        <v>149746.10999999996</v>
      </c>
      <c r="DK104" s="105">
        <v>133119.69000000003</v>
      </c>
      <c r="DL104" s="105">
        <v>521459.83999999979</v>
      </c>
      <c r="DM104" s="105">
        <v>300202.21999999991</v>
      </c>
      <c r="DN104" s="105">
        <v>314799.64999999985</v>
      </c>
      <c r="DO104" s="105">
        <v>290482.25999999989</v>
      </c>
      <c r="DP104" s="105">
        <v>1527301.2900000007</v>
      </c>
      <c r="DQ104" s="105">
        <v>500282.08</v>
      </c>
      <c r="DR104" s="105">
        <v>756320.94</v>
      </c>
      <c r="DS104" s="105">
        <v>466485.88999999966</v>
      </c>
      <c r="DT104" s="105">
        <v>160536.93000000002</v>
      </c>
      <c r="DU104" s="106">
        <v>3053208.9299999983</v>
      </c>
      <c r="DV104" s="338">
        <v>203464.93000000002</v>
      </c>
      <c r="DW104" s="338">
        <v>1439056.7399999998</v>
      </c>
      <c r="DX104" s="338">
        <v>624594.6</v>
      </c>
      <c r="DY104" s="338">
        <v>158360.21</v>
      </c>
      <c r="DZ104" s="371">
        <v>449020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4194</v>
      </c>
      <c r="E105" s="78" t="s">
        <v>224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55668.159999999982</v>
      </c>
      <c r="CM105" s="105">
        <v>159148.54</v>
      </c>
      <c r="CN105" s="105">
        <v>161753.49000000002</v>
      </c>
      <c r="CO105" s="105">
        <v>194593.05000000013</v>
      </c>
      <c r="CP105" s="105">
        <v>137781.41000000006</v>
      </c>
      <c r="CQ105" s="105">
        <v>86734.339999999982</v>
      </c>
      <c r="CR105" s="105">
        <v>239288.32000000001</v>
      </c>
      <c r="CS105" s="105">
        <v>119577.67000000001</v>
      </c>
      <c r="CT105" s="105">
        <v>166618.99999999997</v>
      </c>
      <c r="CU105" s="105">
        <v>120909.63999999991</v>
      </c>
      <c r="CV105" s="105">
        <v>167749.58000000007</v>
      </c>
      <c r="CW105" s="106">
        <v>381532.71999999986</v>
      </c>
      <c r="CX105" s="104">
        <v>139234.59</v>
      </c>
      <c r="CY105" s="105">
        <v>250403.33</v>
      </c>
      <c r="CZ105" s="105">
        <v>158547.73000000001</v>
      </c>
      <c r="DA105" s="105">
        <v>200070.2</v>
      </c>
      <c r="DB105" s="105">
        <v>157191.29</v>
      </c>
      <c r="DC105" s="105">
        <v>174599.52</v>
      </c>
      <c r="DD105" s="105">
        <v>184719.31</v>
      </c>
      <c r="DE105" s="105">
        <v>119763.3</v>
      </c>
      <c r="DF105" s="105">
        <v>174958.41</v>
      </c>
      <c r="DG105" s="105">
        <v>129616.6</v>
      </c>
      <c r="DH105" s="105">
        <v>227846.95</v>
      </c>
      <c r="DI105" s="106">
        <v>482141.73999999923</v>
      </c>
      <c r="DJ105" s="104">
        <v>137351.24999999997</v>
      </c>
      <c r="DK105" s="105">
        <v>248888.58</v>
      </c>
      <c r="DL105" s="105">
        <v>161205.55999999994</v>
      </c>
      <c r="DM105" s="105">
        <v>192877.9200000001</v>
      </c>
      <c r="DN105" s="105">
        <v>159923.21000000008</v>
      </c>
      <c r="DO105" s="105">
        <v>170581.3900000001</v>
      </c>
      <c r="DP105" s="105">
        <v>134513.06999999995</v>
      </c>
      <c r="DQ105" s="105">
        <v>166065.71000000005</v>
      </c>
      <c r="DR105" s="105">
        <v>174239.58000000002</v>
      </c>
      <c r="DS105" s="105">
        <v>134370.63999999998</v>
      </c>
      <c r="DT105" s="105">
        <v>201331.20000000007</v>
      </c>
      <c r="DU105" s="106">
        <v>321625.2099999999</v>
      </c>
      <c r="DV105" s="338">
        <v>104059.22</v>
      </c>
      <c r="DW105" s="338">
        <v>127121.38</v>
      </c>
      <c r="DX105" s="338">
        <v>254800.39999999979</v>
      </c>
      <c r="DY105" s="338">
        <v>137632.94000000003</v>
      </c>
      <c r="DZ105" s="371">
        <v>221373.95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 ht="45">
      <c r="D106" s="74">
        <v>4195</v>
      </c>
      <c r="E106" s="78" t="s">
        <v>226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93141</v>
      </c>
      <c r="CM106" s="105">
        <v>100405</v>
      </c>
      <c r="CN106" s="105">
        <v>354830.72000000009</v>
      </c>
      <c r="CO106" s="105">
        <v>93040.97</v>
      </c>
      <c r="CP106" s="105">
        <v>370969.74999999994</v>
      </c>
      <c r="CQ106" s="105">
        <v>197877.39999999997</v>
      </c>
      <c r="CR106" s="105">
        <v>128569.82</v>
      </c>
      <c r="CS106" s="105">
        <v>60149.799999999996</v>
      </c>
      <c r="CT106" s="105">
        <v>128134.20000000001</v>
      </c>
      <c r="CU106" s="105">
        <v>105791.52</v>
      </c>
      <c r="CV106" s="105">
        <v>63015.28</v>
      </c>
      <c r="CW106" s="106">
        <v>421589.13</v>
      </c>
      <c r="CX106" s="104">
        <v>18094.45</v>
      </c>
      <c r="CY106" s="105">
        <v>781093.97</v>
      </c>
      <c r="CZ106" s="105">
        <v>243754.39</v>
      </c>
      <c r="DA106" s="105">
        <v>263878.26</v>
      </c>
      <c r="DB106" s="105">
        <v>307914.58</v>
      </c>
      <c r="DC106" s="105">
        <v>876484.87</v>
      </c>
      <c r="DD106" s="105">
        <v>82955.009999999995</v>
      </c>
      <c r="DE106" s="105">
        <v>38274.800000000003</v>
      </c>
      <c r="DF106" s="105">
        <v>77971.78</v>
      </c>
      <c r="DG106" s="105">
        <v>163015.42000000001</v>
      </c>
      <c r="DH106" s="105">
        <v>167234.65</v>
      </c>
      <c r="DI106" s="106">
        <v>603732.94999999984</v>
      </c>
      <c r="DJ106" s="104">
        <v>18094.45</v>
      </c>
      <c r="DK106" s="105">
        <v>185989.63000000003</v>
      </c>
      <c r="DL106" s="105">
        <v>830736.33000000042</v>
      </c>
      <c r="DM106" s="105">
        <v>211719.16</v>
      </c>
      <c r="DN106" s="105">
        <v>368196.08000000019</v>
      </c>
      <c r="DO106" s="105">
        <v>139821.4</v>
      </c>
      <c r="DP106" s="105">
        <v>792016.0000000007</v>
      </c>
      <c r="DQ106" s="105">
        <v>64773.39</v>
      </c>
      <c r="DR106" s="105">
        <v>79115.670000000013</v>
      </c>
      <c r="DS106" s="105">
        <v>163015.41999999995</v>
      </c>
      <c r="DT106" s="105">
        <v>108837.83999999998</v>
      </c>
      <c r="DU106" s="106">
        <v>464894.29999999987</v>
      </c>
      <c r="DV106" s="338">
        <v>46481.02</v>
      </c>
      <c r="DW106" s="338">
        <v>663197.18999999994</v>
      </c>
      <c r="DX106" s="338">
        <v>559198.15999999992</v>
      </c>
      <c r="DY106" s="338">
        <v>324292.06999999995</v>
      </c>
      <c r="DZ106" s="371">
        <v>499860.9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>
      <c r="D107" s="74">
        <v>4196</v>
      </c>
      <c r="E107" s="78" t="s">
        <v>228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16855.889999999992</v>
      </c>
      <c r="CM107" s="105">
        <v>488417.15999999992</v>
      </c>
      <c r="CN107" s="105">
        <v>270649.37999999989</v>
      </c>
      <c r="CO107" s="105">
        <v>232355.59999999992</v>
      </c>
      <c r="CP107" s="105">
        <v>486860.7700000006</v>
      </c>
      <c r="CQ107" s="105">
        <v>195989.45000000004</v>
      </c>
      <c r="CR107" s="105">
        <v>127166.01000000001</v>
      </c>
      <c r="CS107" s="105">
        <v>510335.64999999997</v>
      </c>
      <c r="CT107" s="105">
        <v>294412.88000000006</v>
      </c>
      <c r="CU107" s="105">
        <v>306769.03999999975</v>
      </c>
      <c r="CV107" s="105">
        <v>85744.699999999953</v>
      </c>
      <c r="CW107" s="106">
        <v>459162.54999999993</v>
      </c>
      <c r="CX107" s="104">
        <v>82404.14</v>
      </c>
      <c r="CY107" s="105">
        <v>514367.6</v>
      </c>
      <c r="CZ107" s="105">
        <v>205539.01</v>
      </c>
      <c r="DA107" s="105">
        <v>494562</v>
      </c>
      <c r="DB107" s="105">
        <v>205525.66</v>
      </c>
      <c r="DC107" s="105">
        <v>255324.06</v>
      </c>
      <c r="DD107" s="105">
        <v>399004.36</v>
      </c>
      <c r="DE107" s="105">
        <v>166337.51</v>
      </c>
      <c r="DF107" s="105">
        <v>363644.64</v>
      </c>
      <c r="DG107" s="105">
        <v>325797.89</v>
      </c>
      <c r="DH107" s="105">
        <v>433189.63</v>
      </c>
      <c r="DI107" s="106">
        <v>920103.55000000086</v>
      </c>
      <c r="DJ107" s="104">
        <v>80605.89</v>
      </c>
      <c r="DK107" s="105">
        <v>366165.37000000011</v>
      </c>
      <c r="DL107" s="105">
        <v>277701.41999999975</v>
      </c>
      <c r="DM107" s="105">
        <v>490653.96999999986</v>
      </c>
      <c r="DN107" s="105">
        <v>198213.58000000005</v>
      </c>
      <c r="DO107" s="105">
        <v>208544.98</v>
      </c>
      <c r="DP107" s="105">
        <v>235383.74999999997</v>
      </c>
      <c r="DQ107" s="105">
        <v>373719.19000000029</v>
      </c>
      <c r="DR107" s="105">
        <v>351863.64000000019</v>
      </c>
      <c r="DS107" s="105">
        <v>339805.98999999987</v>
      </c>
      <c r="DT107" s="105">
        <v>432965.80000000016</v>
      </c>
      <c r="DU107" s="106">
        <v>534986.67999999982</v>
      </c>
      <c r="DV107" s="338">
        <v>27282.979999999996</v>
      </c>
      <c r="DW107" s="338">
        <v>209127.41999999998</v>
      </c>
      <c r="DX107" s="338">
        <v>440465.10999999969</v>
      </c>
      <c r="DY107" s="338">
        <v>391949.35999999975</v>
      </c>
      <c r="DZ107" s="371">
        <v>223309.31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4197</v>
      </c>
      <c r="E108" s="78" t="s">
        <v>230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33.340000000000003</v>
      </c>
      <c r="CM108" s="105">
        <v>33.340000000000003</v>
      </c>
      <c r="CN108" s="105">
        <v>33.340000000000003</v>
      </c>
      <c r="CO108" s="105">
        <v>33.340000000000003</v>
      </c>
      <c r="CP108" s="105">
        <v>33.340000000000003</v>
      </c>
      <c r="CQ108" s="105">
        <v>33.340000000000003</v>
      </c>
      <c r="CR108" s="105">
        <v>0</v>
      </c>
      <c r="CS108" s="105">
        <v>33.340000000000003</v>
      </c>
      <c r="CT108" s="105">
        <v>16.670000000000002</v>
      </c>
      <c r="CU108" s="105">
        <v>0</v>
      </c>
      <c r="CV108" s="105">
        <v>16.670000000000002</v>
      </c>
      <c r="CW108" s="106">
        <v>0</v>
      </c>
      <c r="CX108" s="104">
        <v>41.67</v>
      </c>
      <c r="CY108" s="105">
        <v>291.67</v>
      </c>
      <c r="CZ108" s="105">
        <v>161.66999999999999</v>
      </c>
      <c r="DA108" s="105">
        <v>66.67</v>
      </c>
      <c r="DB108" s="105">
        <v>66.67</v>
      </c>
      <c r="DC108" s="105">
        <v>291.67</v>
      </c>
      <c r="DD108" s="105">
        <v>41.67</v>
      </c>
      <c r="DE108" s="105">
        <v>41.67</v>
      </c>
      <c r="DF108" s="105">
        <v>41.67</v>
      </c>
      <c r="DG108" s="105">
        <v>41.67</v>
      </c>
      <c r="DH108" s="105">
        <v>41.67</v>
      </c>
      <c r="DI108" s="106">
        <v>319.88</v>
      </c>
      <c r="DJ108" s="104">
        <v>41.67</v>
      </c>
      <c r="DK108" s="105">
        <v>291.67</v>
      </c>
      <c r="DL108" s="105">
        <v>161.67000000000002</v>
      </c>
      <c r="DM108" s="105">
        <v>66.67</v>
      </c>
      <c r="DN108" s="105">
        <v>66.67</v>
      </c>
      <c r="DO108" s="105">
        <v>291.67</v>
      </c>
      <c r="DP108" s="105">
        <v>41.67</v>
      </c>
      <c r="DQ108" s="105">
        <v>41.67</v>
      </c>
      <c r="DR108" s="105">
        <v>41.67</v>
      </c>
      <c r="DS108" s="105">
        <v>41.67</v>
      </c>
      <c r="DT108" s="105">
        <v>41.67</v>
      </c>
      <c r="DU108" s="106">
        <v>41.63</v>
      </c>
      <c r="DV108" s="338">
        <v>41.67</v>
      </c>
      <c r="DW108" s="338">
        <v>41.67</v>
      </c>
      <c r="DX108" s="338">
        <v>41.67</v>
      </c>
      <c r="DY108" s="338">
        <v>41.67</v>
      </c>
      <c r="DZ108" s="371">
        <v>941.67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4198</v>
      </c>
      <c r="E109" s="78" t="s">
        <v>51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283.26</v>
      </c>
      <c r="CM109" s="105">
        <v>288.33</v>
      </c>
      <c r="CN109" s="105">
        <v>313.27</v>
      </c>
      <c r="CO109" s="105">
        <v>343.33</v>
      </c>
      <c r="CP109" s="105">
        <v>280</v>
      </c>
      <c r="CQ109" s="105">
        <v>313.33999999999997</v>
      </c>
      <c r="CR109" s="105">
        <v>285</v>
      </c>
      <c r="CS109" s="105">
        <v>353.33</v>
      </c>
      <c r="CT109" s="105">
        <v>280</v>
      </c>
      <c r="CU109" s="105">
        <v>291</v>
      </c>
      <c r="CV109" s="105">
        <v>830</v>
      </c>
      <c r="CW109" s="106">
        <v>1054.77</v>
      </c>
      <c r="CX109" s="104">
        <v>325.01</v>
      </c>
      <c r="CY109" s="105">
        <v>1449.4</v>
      </c>
      <c r="CZ109" s="105">
        <v>801.17</v>
      </c>
      <c r="DA109" s="105">
        <v>802.67</v>
      </c>
      <c r="DB109" s="105">
        <v>525.79999999999995</v>
      </c>
      <c r="DC109" s="105">
        <v>921.28</v>
      </c>
      <c r="DD109" s="105">
        <v>968.16</v>
      </c>
      <c r="DE109" s="105">
        <v>1235.76</v>
      </c>
      <c r="DF109" s="105">
        <v>1464.94</v>
      </c>
      <c r="DG109" s="105">
        <v>1103.46</v>
      </c>
      <c r="DH109" s="105">
        <v>876.77</v>
      </c>
      <c r="DI109" s="106">
        <v>2647.24</v>
      </c>
      <c r="DJ109" s="104">
        <v>325.01</v>
      </c>
      <c r="DK109" s="105">
        <v>1419.3999999999999</v>
      </c>
      <c r="DL109" s="105">
        <v>831.17000000000007</v>
      </c>
      <c r="DM109" s="105">
        <v>802.67</v>
      </c>
      <c r="DN109" s="105">
        <v>525.79999999999995</v>
      </c>
      <c r="DO109" s="105">
        <v>921.28000000000009</v>
      </c>
      <c r="DP109" s="105">
        <v>798.71</v>
      </c>
      <c r="DQ109" s="105">
        <v>1405.2099999999998</v>
      </c>
      <c r="DR109" s="105">
        <v>1454.9400000000003</v>
      </c>
      <c r="DS109" s="105">
        <v>1113.4599999999998</v>
      </c>
      <c r="DT109" s="105">
        <v>876.77</v>
      </c>
      <c r="DU109" s="106">
        <v>3010.4399999999996</v>
      </c>
      <c r="DV109" s="338">
        <v>245.01</v>
      </c>
      <c r="DW109" s="338">
        <v>954.08999999999992</v>
      </c>
      <c r="DX109" s="338">
        <v>1024.1499999999996</v>
      </c>
      <c r="DY109" s="338">
        <v>656.57999999999981</v>
      </c>
      <c r="DZ109" s="371">
        <v>1660.12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4199</v>
      </c>
      <c r="E110" s="78" t="s">
        <v>232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124892.60000000003</v>
      </c>
      <c r="CM110" s="105">
        <v>62482.520000000004</v>
      </c>
      <c r="CN110" s="105">
        <v>194087.13000000003</v>
      </c>
      <c r="CO110" s="105">
        <v>317008.53999999986</v>
      </c>
      <c r="CP110" s="105">
        <v>173934.78999999995</v>
      </c>
      <c r="CQ110" s="105">
        <v>213618.1899999998</v>
      </c>
      <c r="CR110" s="105">
        <v>232011.25999999995</v>
      </c>
      <c r="CS110" s="105">
        <v>185769.52999999988</v>
      </c>
      <c r="CT110" s="105">
        <v>151372.72000000006</v>
      </c>
      <c r="CU110" s="105">
        <v>249954.80999999979</v>
      </c>
      <c r="CV110" s="105">
        <v>248600.21999999962</v>
      </c>
      <c r="CW110" s="106">
        <v>644770.1599999998</v>
      </c>
      <c r="CX110" s="104">
        <v>107004.89</v>
      </c>
      <c r="CY110" s="105">
        <v>202626.26</v>
      </c>
      <c r="CZ110" s="105">
        <v>308901.21000000002</v>
      </c>
      <c r="DA110" s="105">
        <v>189125.13</v>
      </c>
      <c r="DB110" s="105">
        <v>1270565.8500000001</v>
      </c>
      <c r="DC110" s="105">
        <v>436538.33</v>
      </c>
      <c r="DD110" s="105">
        <v>205305.01</v>
      </c>
      <c r="DE110" s="105">
        <v>67993.62</v>
      </c>
      <c r="DF110" s="105">
        <v>899034.2</v>
      </c>
      <c r="DG110" s="105">
        <v>233376.06</v>
      </c>
      <c r="DH110" s="105">
        <v>322361</v>
      </c>
      <c r="DI110" s="106">
        <v>489220.76000000042</v>
      </c>
      <c r="DJ110" s="104">
        <v>87878.97</v>
      </c>
      <c r="DK110" s="105">
        <v>170909.60999999987</v>
      </c>
      <c r="DL110" s="105">
        <v>323034.66000000003</v>
      </c>
      <c r="DM110" s="105">
        <v>173808.61999999991</v>
      </c>
      <c r="DN110" s="105">
        <v>1244577.6300000008</v>
      </c>
      <c r="DO110" s="105">
        <v>166282.88</v>
      </c>
      <c r="DP110" s="105">
        <v>167618.01000000007</v>
      </c>
      <c r="DQ110" s="105">
        <v>97119.079999999973</v>
      </c>
      <c r="DR110" s="105">
        <v>223127.72000000006</v>
      </c>
      <c r="DS110" s="105">
        <v>155060.84000000003</v>
      </c>
      <c r="DT110" s="105">
        <v>150031.35999999996</v>
      </c>
      <c r="DU110" s="106">
        <v>547611.07999999926</v>
      </c>
      <c r="DV110" s="338">
        <v>307636.45000000007</v>
      </c>
      <c r="DW110" s="338">
        <v>214675.74999999977</v>
      </c>
      <c r="DX110" s="338">
        <v>142270.47</v>
      </c>
      <c r="DY110" s="338">
        <v>197509.72999999995</v>
      </c>
      <c r="DZ110" s="371">
        <v>688408.35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B111" s="74">
        <v>42</v>
      </c>
      <c r="C111" s="74" t="s">
        <v>96</v>
      </c>
      <c r="E111" s="78" t="s">
        <v>234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38151243.679999985</v>
      </c>
      <c r="CM111" s="105">
        <v>42304307.499999993</v>
      </c>
      <c r="CN111" s="105">
        <v>40495852.529999986</v>
      </c>
      <c r="CO111" s="105">
        <v>40445889.589999996</v>
      </c>
      <c r="CP111" s="105">
        <v>39916624.779999986</v>
      </c>
      <c r="CQ111" s="105">
        <v>39873840.350000001</v>
      </c>
      <c r="CR111" s="105">
        <v>39783817.739999995</v>
      </c>
      <c r="CS111" s="105">
        <v>39183217.88000001</v>
      </c>
      <c r="CT111" s="105">
        <v>40139584.429999992</v>
      </c>
      <c r="CU111" s="105">
        <v>39790180.209999986</v>
      </c>
      <c r="CV111" s="105">
        <v>39831268.440000013</v>
      </c>
      <c r="CW111" s="106">
        <v>43051593.350000009</v>
      </c>
      <c r="CX111" s="104">
        <v>39555878.579999991</v>
      </c>
      <c r="CY111" s="105">
        <v>41425187.059999995</v>
      </c>
      <c r="CZ111" s="105">
        <v>41909906.139999978</v>
      </c>
      <c r="DA111" s="105">
        <v>40423629.729999989</v>
      </c>
      <c r="DB111" s="105">
        <v>40506895.870000027</v>
      </c>
      <c r="DC111" s="105">
        <v>40386120.24000001</v>
      </c>
      <c r="DD111" s="105">
        <v>42646776.50999999</v>
      </c>
      <c r="DE111" s="105">
        <v>41817476.330000013</v>
      </c>
      <c r="DF111" s="105">
        <v>39292859.510000005</v>
      </c>
      <c r="DG111" s="105">
        <v>40455528.219999991</v>
      </c>
      <c r="DH111" s="105">
        <v>40886054.279999994</v>
      </c>
      <c r="DI111" s="106">
        <v>42841697.649999999</v>
      </c>
      <c r="DJ111" s="104">
        <v>39786085.87000002</v>
      </c>
      <c r="DK111" s="105">
        <v>40069751.660000004</v>
      </c>
      <c r="DL111" s="105">
        <v>40864096.719999999</v>
      </c>
      <c r="DM111" s="105">
        <v>40502347.820000008</v>
      </c>
      <c r="DN111" s="105">
        <v>40971406.99000001</v>
      </c>
      <c r="DO111" s="105">
        <v>40988719.57</v>
      </c>
      <c r="DP111" s="105">
        <v>40367487.210000023</v>
      </c>
      <c r="DQ111" s="105">
        <v>39162482.690000027</v>
      </c>
      <c r="DR111" s="105">
        <v>41715778.810000032</v>
      </c>
      <c r="DS111" s="105">
        <v>40336270.130000018</v>
      </c>
      <c r="DT111" s="105">
        <v>40385800.150000006</v>
      </c>
      <c r="DU111" s="106">
        <v>41891632.480000027</v>
      </c>
      <c r="DV111" s="338">
        <v>4897395.42</v>
      </c>
      <c r="DW111" s="338">
        <v>7010560.6399999997</v>
      </c>
      <c r="DX111" s="338">
        <v>8484481.6899999995</v>
      </c>
      <c r="DY111" s="338">
        <v>11157410.01</v>
      </c>
      <c r="DZ111" s="371">
        <v>46657581.579999998</v>
      </c>
      <c r="EA111" s="371">
        <v>44973024.009999998</v>
      </c>
      <c r="EB111" s="374">
        <v>43345397.439999998</v>
      </c>
      <c r="EC111" s="381">
        <v>46665166.369999997</v>
      </c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C112" s="74">
        <v>421</v>
      </c>
      <c r="D112" s="74">
        <v>421</v>
      </c>
      <c r="E112" s="78" t="s">
        <v>236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5249177.4899999993</v>
      </c>
      <c r="CM112" s="105">
        <v>6265311.1100000003</v>
      </c>
      <c r="CN112" s="105">
        <v>5548846.8199999994</v>
      </c>
      <c r="CO112" s="105">
        <v>5564842.5499999998</v>
      </c>
      <c r="CP112" s="105">
        <v>5426012.3199999984</v>
      </c>
      <c r="CQ112" s="105">
        <v>5414506.1200000001</v>
      </c>
      <c r="CR112" s="105">
        <v>5377364.7999999998</v>
      </c>
      <c r="CS112" s="105">
        <v>4628282.3600000003</v>
      </c>
      <c r="CT112" s="105">
        <v>4825112.1500000004</v>
      </c>
      <c r="CU112" s="105">
        <v>4994196.5700000012</v>
      </c>
      <c r="CV112" s="105">
        <v>5164469.1300000008</v>
      </c>
      <c r="CW112" s="106">
        <v>5578422.5699999994</v>
      </c>
      <c r="CX112" s="104">
        <v>5197554.8999999994</v>
      </c>
      <c r="CY112" s="105">
        <v>5250468.459999999</v>
      </c>
      <c r="CZ112" s="105">
        <v>4943694.8400000008</v>
      </c>
      <c r="DA112" s="105">
        <v>5048089.1399999997</v>
      </c>
      <c r="DB112" s="105">
        <v>4807265.8800000008</v>
      </c>
      <c r="DC112" s="105">
        <v>5282073.3999999994</v>
      </c>
      <c r="DD112" s="105">
        <v>5431940.5699999994</v>
      </c>
      <c r="DE112" s="105">
        <v>5056103.28</v>
      </c>
      <c r="DF112" s="105">
        <v>5029618.1500000004</v>
      </c>
      <c r="DG112" s="105">
        <v>5059119.72</v>
      </c>
      <c r="DH112" s="105">
        <v>5502927.5499999998</v>
      </c>
      <c r="DI112" s="106">
        <v>5256058.13</v>
      </c>
      <c r="DJ112" s="104">
        <v>4939929.87</v>
      </c>
      <c r="DK112" s="105">
        <v>5097441.17</v>
      </c>
      <c r="DL112" s="105">
        <v>5071055.13</v>
      </c>
      <c r="DM112" s="105">
        <v>5139689.5999999996</v>
      </c>
      <c r="DN112" s="105">
        <v>4851223.5199999996</v>
      </c>
      <c r="DO112" s="105">
        <v>4951711.88</v>
      </c>
      <c r="DP112" s="105">
        <v>5250320.330000001</v>
      </c>
      <c r="DQ112" s="105">
        <v>4825685.17</v>
      </c>
      <c r="DR112" s="105">
        <v>5003935.6600000011</v>
      </c>
      <c r="DS112" s="105">
        <v>5224803.1099999994</v>
      </c>
      <c r="DT112" s="105">
        <v>5200634.1900000013</v>
      </c>
      <c r="DU112" s="106">
        <v>5279675.0199999996</v>
      </c>
      <c r="DV112" s="338">
        <v>4897395.42</v>
      </c>
      <c r="DW112" s="340">
        <v>7010560.6399999997</v>
      </c>
      <c r="DX112" s="340">
        <v>8484546.0899999999</v>
      </c>
      <c r="DY112" s="338">
        <v>11160120.609999999</v>
      </c>
      <c r="DZ112" s="371">
        <v>10449997.48</v>
      </c>
      <c r="EA112" s="371">
        <v>10351891.91</v>
      </c>
      <c r="EB112" s="374">
        <v>9941071.3499999996</v>
      </c>
      <c r="EC112" s="381">
        <v>10056749.59</v>
      </c>
      <c r="ED112" s="374">
        <v>10240003.99</v>
      </c>
      <c r="EE112" s="374">
        <v>10288758.039999999</v>
      </c>
      <c r="EF112" s="374">
        <v>10547477.470000001</v>
      </c>
      <c r="EG112" s="374">
        <v>10629131.130000001</v>
      </c>
      <c r="EH112" s="377">
        <v>10235148.66</v>
      </c>
      <c r="EI112" s="377">
        <v>10418756.810000001</v>
      </c>
      <c r="EJ112" s="377">
        <v>9027967.8599999994</v>
      </c>
      <c r="EK112" s="377">
        <v>9060292.8100000005</v>
      </c>
      <c r="EL112" s="377">
        <v>9323783.9399999995</v>
      </c>
      <c r="EM112" s="377">
        <v>9371948.4000000004</v>
      </c>
      <c r="EN112" s="377">
        <v>9055138.0800000001</v>
      </c>
      <c r="EO112" s="377">
        <v>5035876.3099999996</v>
      </c>
      <c r="EP112" s="377">
        <v>6564978.3200000003</v>
      </c>
      <c r="EQ112" s="377">
        <v>7602969.7000000002</v>
      </c>
      <c r="ER112" s="377"/>
      <c r="ES112" s="377"/>
      <c r="ET112" s="377"/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 t="s">
        <v>96</v>
      </c>
      <c r="D113" s="74">
        <v>4211</v>
      </c>
      <c r="E113" s="78" t="s">
        <v>238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421036.79999999999</v>
      </c>
      <c r="CM113" s="105">
        <v>423451.3</v>
      </c>
      <c r="CN113" s="105">
        <v>424949.2</v>
      </c>
      <c r="CO113" s="105">
        <v>429126.5</v>
      </c>
      <c r="CP113" s="105">
        <v>429421.7</v>
      </c>
      <c r="CQ113" s="105">
        <v>433409.4</v>
      </c>
      <c r="CR113" s="105">
        <v>436273.29</v>
      </c>
      <c r="CS113" s="105">
        <v>431628.4</v>
      </c>
      <c r="CT113" s="105">
        <v>412319.2</v>
      </c>
      <c r="CU113" s="105">
        <v>471037.3</v>
      </c>
      <c r="CV113" s="105">
        <v>386243.45</v>
      </c>
      <c r="CW113" s="106">
        <v>385481.55</v>
      </c>
      <c r="CX113" s="104">
        <v>383766.05</v>
      </c>
      <c r="CY113" s="105">
        <v>386780.15</v>
      </c>
      <c r="CZ113" s="105">
        <v>393105.9</v>
      </c>
      <c r="DA113" s="105">
        <v>396123.3</v>
      </c>
      <c r="DB113" s="105">
        <v>397521</v>
      </c>
      <c r="DC113" s="105">
        <v>543431.30000000005</v>
      </c>
      <c r="DD113" s="105">
        <v>513495.1</v>
      </c>
      <c r="DE113" s="105">
        <v>400406.3</v>
      </c>
      <c r="DF113" s="105">
        <v>401150.5</v>
      </c>
      <c r="DG113" s="105">
        <v>381804.3</v>
      </c>
      <c r="DH113" s="105">
        <v>372275</v>
      </c>
      <c r="DI113" s="106">
        <v>367326.1</v>
      </c>
      <c r="DJ113" s="104">
        <v>355730.6</v>
      </c>
      <c r="DK113" s="105">
        <v>356341.33</v>
      </c>
      <c r="DL113" s="105">
        <v>363821.57</v>
      </c>
      <c r="DM113" s="105">
        <v>370220.55</v>
      </c>
      <c r="DN113" s="105">
        <v>362285.06</v>
      </c>
      <c r="DO113" s="105">
        <v>353819.58999999997</v>
      </c>
      <c r="DP113" s="105">
        <v>350668.23</v>
      </c>
      <c r="DQ113" s="105">
        <v>345178.28</v>
      </c>
      <c r="DR113" s="105">
        <v>324346.10000000003</v>
      </c>
      <c r="DS113" s="105">
        <v>435416.45</v>
      </c>
      <c r="DT113" s="105">
        <v>380176.39</v>
      </c>
      <c r="DU113" s="106">
        <v>336461.95999999996</v>
      </c>
      <c r="DV113" s="338">
        <v>334448.07</v>
      </c>
      <c r="DW113" s="338">
        <v>329345.76</v>
      </c>
      <c r="DX113" s="338">
        <v>313888.21999999997</v>
      </c>
      <c r="DY113" s="338">
        <v>282440.55</v>
      </c>
      <c r="DZ113" s="371">
        <v>265875.75</v>
      </c>
      <c r="EB113" s="374"/>
      <c r="EC113" s="374"/>
      <c r="ED113" s="374"/>
      <c r="EE113" s="374"/>
      <c r="EF113" s="374"/>
      <c r="EG113" s="374"/>
      <c r="EH113" s="377"/>
      <c r="EI113" s="377"/>
      <c r="EJ113" s="377"/>
      <c r="EK113" s="377"/>
      <c r="EL113" s="377"/>
      <c r="EM113" s="377"/>
      <c r="EN113" s="377"/>
      <c r="EO113" s="377"/>
      <c r="EP113" s="377"/>
      <c r="EQ113" s="377"/>
      <c r="ER113" s="377"/>
      <c r="ES113" s="377"/>
      <c r="ET113" s="377"/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D114" s="74">
        <v>4212</v>
      </c>
      <c r="E114" s="78" t="s">
        <v>240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692492.44000000006</v>
      </c>
      <c r="CM114" s="105">
        <v>697591.6399999999</v>
      </c>
      <c r="CN114" s="105">
        <v>683432.42999999993</v>
      </c>
      <c r="CO114" s="105">
        <v>671299.94</v>
      </c>
      <c r="CP114" s="105">
        <v>699382.33</v>
      </c>
      <c r="CQ114" s="105">
        <v>823199.11999999988</v>
      </c>
      <c r="CR114" s="105">
        <v>736957.14999999991</v>
      </c>
      <c r="CS114" s="105">
        <v>677551.94000000006</v>
      </c>
      <c r="CT114" s="105">
        <v>674250.38</v>
      </c>
      <c r="CU114" s="105">
        <v>755981.07000000007</v>
      </c>
      <c r="CV114" s="105">
        <v>657639.29</v>
      </c>
      <c r="CW114" s="106">
        <v>751583.81</v>
      </c>
      <c r="CX114" s="104">
        <v>743680.58000000007</v>
      </c>
      <c r="CY114" s="105">
        <v>856282.84</v>
      </c>
      <c r="CZ114" s="105">
        <v>644229.3899999999</v>
      </c>
      <c r="DA114" s="105">
        <v>647331.77</v>
      </c>
      <c r="DB114" s="105">
        <v>645086.06999999995</v>
      </c>
      <c r="DC114" s="105">
        <v>791696.89999999991</v>
      </c>
      <c r="DD114" s="105">
        <v>739346.28999999992</v>
      </c>
      <c r="DE114" s="105">
        <v>636311.62999999989</v>
      </c>
      <c r="DF114" s="105">
        <v>626833.76</v>
      </c>
      <c r="DG114" s="105">
        <v>622446.93000000005</v>
      </c>
      <c r="DH114" s="105">
        <v>612445.31000000006</v>
      </c>
      <c r="DI114" s="106">
        <v>612737</v>
      </c>
      <c r="DJ114" s="104">
        <v>691220.46000000008</v>
      </c>
      <c r="DK114" s="105">
        <v>818206.59000000008</v>
      </c>
      <c r="DL114" s="105">
        <v>644022.49</v>
      </c>
      <c r="DM114" s="105">
        <v>729198.6</v>
      </c>
      <c r="DN114" s="105">
        <v>591422.56000000006</v>
      </c>
      <c r="DO114" s="105">
        <v>586897.75</v>
      </c>
      <c r="DP114" s="105">
        <v>581982.98</v>
      </c>
      <c r="DQ114" s="105">
        <v>586430.07999999996</v>
      </c>
      <c r="DR114" s="105">
        <v>581917.16999999993</v>
      </c>
      <c r="DS114" s="105">
        <v>678352.48</v>
      </c>
      <c r="DT114" s="105">
        <v>577047.26</v>
      </c>
      <c r="DU114" s="106">
        <v>718676.93</v>
      </c>
      <c r="DV114" s="338">
        <v>564429.37</v>
      </c>
      <c r="DW114" s="338">
        <v>657072.82999999996</v>
      </c>
      <c r="DX114" s="338">
        <v>620609.94000000006</v>
      </c>
      <c r="DY114" s="338">
        <v>561443.18000000005</v>
      </c>
      <c r="DZ114" s="371">
        <v>551710.06999999995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 ht="30">
      <c r="D115" s="74">
        <v>4213</v>
      </c>
      <c r="E115" s="78" t="s">
        <v>242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1460897.35</v>
      </c>
      <c r="CM115" s="105">
        <v>1482287.73</v>
      </c>
      <c r="CN115" s="105">
        <v>1502308</v>
      </c>
      <c r="CO115" s="105">
        <v>1507261.74</v>
      </c>
      <c r="CP115" s="105">
        <v>1517082.8499999999</v>
      </c>
      <c r="CQ115" s="105">
        <v>1524181.1600000004</v>
      </c>
      <c r="CR115" s="105">
        <v>1520509.7699999998</v>
      </c>
      <c r="CS115" s="105">
        <v>1457909.3</v>
      </c>
      <c r="CT115" s="105">
        <v>1405165.4500000004</v>
      </c>
      <c r="CU115" s="105">
        <v>1394713.6800000006</v>
      </c>
      <c r="CV115" s="105">
        <v>1383388.0400000003</v>
      </c>
      <c r="CW115" s="106">
        <v>1687836.9999999995</v>
      </c>
      <c r="CX115" s="104">
        <v>1375790.2400000002</v>
      </c>
      <c r="CY115" s="105">
        <v>1399434.5899999999</v>
      </c>
      <c r="CZ115" s="105">
        <v>1439567.7500000002</v>
      </c>
      <c r="DA115" s="105">
        <v>1474379.2100000002</v>
      </c>
      <c r="DB115" s="105">
        <v>1455630.8100000003</v>
      </c>
      <c r="DC115" s="105">
        <v>1477079.5199999996</v>
      </c>
      <c r="DD115" s="105">
        <v>1448301.0399999998</v>
      </c>
      <c r="DE115" s="105">
        <v>1565932.21</v>
      </c>
      <c r="DF115" s="105">
        <v>1417693.7700000003</v>
      </c>
      <c r="DG115" s="105">
        <v>1450597.5000000002</v>
      </c>
      <c r="DH115" s="105">
        <v>1370222.7499999998</v>
      </c>
      <c r="DI115" s="106">
        <v>1337323.9200000004</v>
      </c>
      <c r="DJ115" s="104">
        <v>1307049.48</v>
      </c>
      <c r="DK115" s="105">
        <v>1328394.29</v>
      </c>
      <c r="DL115" s="105">
        <v>1481080.23</v>
      </c>
      <c r="DM115" s="105">
        <v>1510728.15</v>
      </c>
      <c r="DN115" s="105">
        <v>1219098.9400000002</v>
      </c>
      <c r="DO115" s="105">
        <v>1145000.6299999999</v>
      </c>
      <c r="DP115" s="105">
        <v>1168414.95</v>
      </c>
      <c r="DQ115" s="105">
        <v>1060525.06</v>
      </c>
      <c r="DR115" s="105">
        <v>1122304.45</v>
      </c>
      <c r="DS115" s="105">
        <v>1108062.3499999999</v>
      </c>
      <c r="DT115" s="105">
        <v>1103355.7900000003</v>
      </c>
      <c r="DU115" s="106">
        <v>1111942.99</v>
      </c>
      <c r="DV115" s="338">
        <v>1111282.95</v>
      </c>
      <c r="DW115" s="338">
        <v>1096472.2000000002</v>
      </c>
      <c r="DX115" s="338">
        <v>1014170.31</v>
      </c>
      <c r="DY115" s="338">
        <v>962641.86000000022</v>
      </c>
      <c r="DZ115" s="371">
        <v>904514.68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>
      <c r="D116" s="74">
        <v>4214</v>
      </c>
      <c r="E116" s="78" t="s">
        <v>244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1624645.1099999999</v>
      </c>
      <c r="CM116" s="105">
        <v>2597051.81</v>
      </c>
      <c r="CN116" s="105">
        <v>1900434.49</v>
      </c>
      <c r="CO116" s="105">
        <v>1932153.2000000004</v>
      </c>
      <c r="CP116" s="105">
        <v>1674505.9</v>
      </c>
      <c r="CQ116" s="105">
        <v>1536013.97</v>
      </c>
      <c r="CR116" s="105">
        <v>1627459.28</v>
      </c>
      <c r="CS116" s="105">
        <v>991564.94999999984</v>
      </c>
      <c r="CT116" s="105">
        <v>1146005.8800000001</v>
      </c>
      <c r="CU116" s="105">
        <v>1372886.6800000002</v>
      </c>
      <c r="CV116" s="105">
        <v>1630539.3299999998</v>
      </c>
      <c r="CW116" s="106">
        <v>1445222.44</v>
      </c>
      <c r="CX116" s="104">
        <v>1535360.8199999998</v>
      </c>
      <c r="CY116" s="105">
        <v>1479802.3099999998</v>
      </c>
      <c r="CZ116" s="105">
        <v>1365996.3599999999</v>
      </c>
      <c r="DA116" s="105">
        <v>1445854.2399999998</v>
      </c>
      <c r="DB116" s="105">
        <v>1240227.3299999998</v>
      </c>
      <c r="DC116" s="105">
        <v>1363632.5999999996</v>
      </c>
      <c r="DD116" s="105">
        <v>1500407.1399999997</v>
      </c>
      <c r="DE116" s="105">
        <v>1239582.1600000001</v>
      </c>
      <c r="DF116" s="105">
        <v>1493192.3800000001</v>
      </c>
      <c r="DG116" s="105">
        <v>1487275.4799999995</v>
      </c>
      <c r="DH116" s="105">
        <v>2004934.39</v>
      </c>
      <c r="DI116" s="106">
        <v>1670147.64</v>
      </c>
      <c r="DJ116" s="104">
        <v>1305632.7299999997</v>
      </c>
      <c r="DK116" s="105">
        <v>1410746.3599999999</v>
      </c>
      <c r="DL116" s="105">
        <v>1423076.41</v>
      </c>
      <c r="DM116" s="105">
        <v>1368918.0499999998</v>
      </c>
      <c r="DN116" s="105">
        <v>1426578.2299999997</v>
      </c>
      <c r="DO116" s="105">
        <v>1538295.4699999995</v>
      </c>
      <c r="DP116" s="105">
        <v>1606699.17</v>
      </c>
      <c r="DQ116" s="105">
        <v>1445734.21</v>
      </c>
      <c r="DR116" s="105">
        <v>1449683.0500000003</v>
      </c>
      <c r="DS116" s="105">
        <v>1627060.7399999998</v>
      </c>
      <c r="DT116" s="105">
        <v>1631564.8300000005</v>
      </c>
      <c r="DU116" s="106">
        <v>1641422.1600000001</v>
      </c>
      <c r="DV116" s="338">
        <v>1262803.2500000002</v>
      </c>
      <c r="DW116" s="338">
        <v>1385142.79</v>
      </c>
      <c r="DX116" s="338">
        <v>1479298.87</v>
      </c>
      <c r="DY116" s="338">
        <v>1423347.08</v>
      </c>
      <c r="DZ116" s="371">
        <v>1138006.3899999999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4215</v>
      </c>
      <c r="E117" s="78" t="s">
        <v>246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788595.39999999991</v>
      </c>
      <c r="CM117" s="105">
        <v>761647.82</v>
      </c>
      <c r="CN117" s="105">
        <v>740067.1</v>
      </c>
      <c r="CO117" s="105">
        <v>731668.75999999989</v>
      </c>
      <c r="CP117" s="105">
        <v>815005.65999999957</v>
      </c>
      <c r="CQ117" s="105">
        <v>759056.20000000007</v>
      </c>
      <c r="CR117" s="105">
        <v>722754.60000000009</v>
      </c>
      <c r="CS117" s="105">
        <v>726737.9</v>
      </c>
      <c r="CT117" s="105">
        <v>728273.99999999988</v>
      </c>
      <c r="CU117" s="105">
        <v>724583.7</v>
      </c>
      <c r="CV117" s="105">
        <v>743620.99999999988</v>
      </c>
      <c r="CW117" s="106">
        <v>821496.31</v>
      </c>
      <c r="CX117" s="104">
        <v>861549.92999999993</v>
      </c>
      <c r="CY117" s="105">
        <v>827031.97999999986</v>
      </c>
      <c r="CZ117" s="105">
        <v>791606.25</v>
      </c>
      <c r="DA117" s="105">
        <v>755333.5</v>
      </c>
      <c r="DB117" s="105">
        <v>789715.93000000017</v>
      </c>
      <c r="DC117" s="105">
        <v>761287</v>
      </c>
      <c r="DD117" s="105">
        <v>899737.83999999985</v>
      </c>
      <c r="DE117" s="105">
        <v>873878.65000000014</v>
      </c>
      <c r="DF117" s="105">
        <v>788679.51</v>
      </c>
      <c r="DG117" s="105">
        <v>786024.19999999984</v>
      </c>
      <c r="DH117" s="105">
        <v>825537.49999999988</v>
      </c>
      <c r="DI117" s="106">
        <v>980926.55999999971</v>
      </c>
      <c r="DJ117" s="104">
        <v>988431.99000000011</v>
      </c>
      <c r="DK117" s="105">
        <v>887514.50000000012</v>
      </c>
      <c r="DL117" s="105">
        <v>884463.3</v>
      </c>
      <c r="DM117" s="105">
        <v>886951.09</v>
      </c>
      <c r="DN117" s="105">
        <v>951300.79999999993</v>
      </c>
      <c r="DO117" s="105">
        <v>979736.44000000006</v>
      </c>
      <c r="DP117" s="105">
        <v>1154713.53</v>
      </c>
      <c r="DQ117" s="105">
        <v>982933.07000000007</v>
      </c>
      <c r="DR117" s="105">
        <v>1023250.99</v>
      </c>
      <c r="DS117" s="105">
        <v>1020312.4400000002</v>
      </c>
      <c r="DT117" s="105">
        <v>1121064.75</v>
      </c>
      <c r="DU117" s="106">
        <v>1089837.74</v>
      </c>
      <c r="DV117" s="338">
        <v>1299678.51</v>
      </c>
      <c r="DW117" s="338">
        <v>1414898.3800000001</v>
      </c>
      <c r="DX117" s="338">
        <v>1441171.4400000002</v>
      </c>
      <c r="DY117" s="338">
        <v>1599231.26</v>
      </c>
      <c r="DZ117" s="371">
        <v>1643679.98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 ht="30">
      <c r="D118" s="74">
        <v>4216</v>
      </c>
      <c r="E118" s="78" t="s">
        <v>248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12532</v>
      </c>
      <c r="CM118" s="105">
        <v>33971.879999999997</v>
      </c>
      <c r="CN118" s="105">
        <v>51880.84</v>
      </c>
      <c r="CO118" s="105">
        <v>18588.95</v>
      </c>
      <c r="CP118" s="105">
        <v>20197.3</v>
      </c>
      <c r="CQ118" s="105">
        <v>62174.6</v>
      </c>
      <c r="CR118" s="105">
        <v>68967.81</v>
      </c>
      <c r="CS118" s="105">
        <v>66627.28</v>
      </c>
      <c r="CT118" s="105">
        <v>188624.2</v>
      </c>
      <c r="CU118" s="105">
        <v>25674.480000000003</v>
      </c>
      <c r="CV118" s="105">
        <v>17648.79</v>
      </c>
      <c r="CW118" s="106">
        <v>41767.22</v>
      </c>
      <c r="CX118" s="104">
        <v>40978.35</v>
      </c>
      <c r="CY118" s="105">
        <v>31691.62</v>
      </c>
      <c r="CZ118" s="105">
        <v>14642.58</v>
      </c>
      <c r="DA118" s="105">
        <v>33633.120000000003</v>
      </c>
      <c r="DB118" s="105">
        <v>16130.039999999999</v>
      </c>
      <c r="DC118" s="105">
        <v>18769.850000000002</v>
      </c>
      <c r="DD118" s="105">
        <v>88447.09</v>
      </c>
      <c r="DE118" s="105">
        <v>101855.59000000001</v>
      </c>
      <c r="DF118" s="105">
        <v>60002.899999999994</v>
      </c>
      <c r="DG118" s="105">
        <v>81717.89</v>
      </c>
      <c r="DH118" s="105">
        <v>61778.16</v>
      </c>
      <c r="DI118" s="106">
        <v>22075.050000000003</v>
      </c>
      <c r="DJ118" s="104">
        <v>43811.109999999993</v>
      </c>
      <c r="DK118" s="105">
        <v>35142.22</v>
      </c>
      <c r="DL118" s="105">
        <v>13879.85</v>
      </c>
      <c r="DM118" s="105">
        <v>23074.18</v>
      </c>
      <c r="DN118" s="105">
        <v>19524.849999999999</v>
      </c>
      <c r="DO118" s="105">
        <v>30374.03</v>
      </c>
      <c r="DP118" s="105">
        <v>114079.9</v>
      </c>
      <c r="DQ118" s="105">
        <v>120386.34</v>
      </c>
      <c r="DR118" s="105">
        <v>179287.87</v>
      </c>
      <c r="DS118" s="105">
        <v>50427.02</v>
      </c>
      <c r="DT118" s="105">
        <v>74787.23000000001</v>
      </c>
      <c r="DU118" s="106">
        <v>82061.390000000014</v>
      </c>
      <c r="DV118" s="338">
        <v>31603.559999999998</v>
      </c>
      <c r="DW118" s="338">
        <v>68793.59</v>
      </c>
      <c r="DX118" s="338">
        <v>26546.82</v>
      </c>
      <c r="DY118" s="338">
        <v>26862.21</v>
      </c>
      <c r="DZ118" s="371">
        <v>31636.59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30">
      <c r="D119" s="74">
        <v>4217</v>
      </c>
      <c r="E119" s="78" t="s">
        <v>250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248978.39000000004</v>
      </c>
      <c r="CM119" s="105">
        <v>269308.93000000005</v>
      </c>
      <c r="CN119" s="105">
        <v>245774.75999999995</v>
      </c>
      <c r="CO119" s="105">
        <v>274743.45999999996</v>
      </c>
      <c r="CP119" s="105">
        <v>270416.57999999996</v>
      </c>
      <c r="CQ119" s="105">
        <v>276471.67</v>
      </c>
      <c r="CR119" s="105">
        <v>264442.90000000002</v>
      </c>
      <c r="CS119" s="105">
        <v>276262.59000000003</v>
      </c>
      <c r="CT119" s="105">
        <v>270473.03999999992</v>
      </c>
      <c r="CU119" s="105">
        <v>249319.65999999997</v>
      </c>
      <c r="CV119" s="105">
        <v>345389.2300000001</v>
      </c>
      <c r="CW119" s="106">
        <v>445034.23999999999</v>
      </c>
      <c r="CX119" s="104">
        <v>256428.93000000002</v>
      </c>
      <c r="CY119" s="105">
        <v>269444.97000000003</v>
      </c>
      <c r="CZ119" s="105">
        <v>294546.60999999993</v>
      </c>
      <c r="DA119" s="105">
        <v>295433.99999999994</v>
      </c>
      <c r="DB119" s="105">
        <v>262954.69999999995</v>
      </c>
      <c r="DC119" s="105">
        <v>326176.23000000004</v>
      </c>
      <c r="DD119" s="105">
        <v>242206.07</v>
      </c>
      <c r="DE119" s="105">
        <v>238136.74</v>
      </c>
      <c r="DF119" s="105">
        <v>242065.33</v>
      </c>
      <c r="DG119" s="105">
        <v>249253.42</v>
      </c>
      <c r="DH119" s="105">
        <v>255734.44</v>
      </c>
      <c r="DI119" s="106">
        <v>265521.86</v>
      </c>
      <c r="DJ119" s="104">
        <v>248053.49999999994</v>
      </c>
      <c r="DK119" s="105">
        <v>261095.87999999998</v>
      </c>
      <c r="DL119" s="105">
        <v>260711.28</v>
      </c>
      <c r="DM119" s="105">
        <v>250598.97999999998</v>
      </c>
      <c r="DN119" s="105">
        <v>281013.07999999996</v>
      </c>
      <c r="DO119" s="105">
        <v>317587.96999999997</v>
      </c>
      <c r="DP119" s="105">
        <v>273761.57</v>
      </c>
      <c r="DQ119" s="105">
        <v>284498.13</v>
      </c>
      <c r="DR119" s="105">
        <v>323146.02999999997</v>
      </c>
      <c r="DS119" s="105">
        <v>305171.62999999995</v>
      </c>
      <c r="DT119" s="105">
        <v>312637.93999999989</v>
      </c>
      <c r="DU119" s="106">
        <v>299271.84999999998</v>
      </c>
      <c r="DV119" s="338">
        <v>293149.71000000002</v>
      </c>
      <c r="DW119" s="338">
        <v>377483.81000000006</v>
      </c>
      <c r="DX119" s="338">
        <v>327950.01</v>
      </c>
      <c r="DY119" s="338">
        <v>371372.44</v>
      </c>
      <c r="DZ119" s="371">
        <v>289652.03999999998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>
      <c r="D120" s="74">
        <v>4218</v>
      </c>
      <c r="E120" s="78" t="s">
        <v>741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6"/>
      <c r="CX120" s="104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6"/>
      <c r="DJ120" s="104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6"/>
      <c r="DV120" s="338">
        <v>0</v>
      </c>
      <c r="DW120" s="338">
        <v>1681351.28</v>
      </c>
      <c r="DX120" s="338">
        <v>3260910.48</v>
      </c>
      <c r="DY120" s="338">
        <v>5932782.0300000003</v>
      </c>
      <c r="DZ120" s="371">
        <v>5624921.9800000004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C121" s="74">
        <v>422</v>
      </c>
      <c r="D121" s="74">
        <v>422</v>
      </c>
      <c r="E121" s="78" t="s">
        <v>252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217499.03000000003</v>
      </c>
      <c r="CM121" s="105">
        <v>1858188.85</v>
      </c>
      <c r="CN121" s="105">
        <v>1411205.3399999999</v>
      </c>
      <c r="CO121" s="105">
        <v>929016.33999999985</v>
      </c>
      <c r="CP121" s="105">
        <v>880474.57</v>
      </c>
      <c r="CQ121" s="105">
        <v>934224.59999999986</v>
      </c>
      <c r="CR121" s="105">
        <v>746595.69</v>
      </c>
      <c r="CS121" s="105">
        <v>1119949.56</v>
      </c>
      <c r="CT121" s="105">
        <v>976049.14999999991</v>
      </c>
      <c r="CU121" s="105">
        <v>1095627.2599999998</v>
      </c>
      <c r="CV121" s="105">
        <v>977725.46</v>
      </c>
      <c r="CW121" s="106">
        <v>1939799.67</v>
      </c>
      <c r="CX121" s="104">
        <v>631049.96999999986</v>
      </c>
      <c r="CY121" s="105">
        <v>2339008.5</v>
      </c>
      <c r="CZ121" s="105">
        <v>3379279.58</v>
      </c>
      <c r="DA121" s="105">
        <v>1009266.9</v>
      </c>
      <c r="DB121" s="105">
        <v>1685588.0299999998</v>
      </c>
      <c r="DC121" s="105">
        <v>985386.37999999989</v>
      </c>
      <c r="DD121" s="105">
        <v>3437238.8899999997</v>
      </c>
      <c r="DE121" s="105">
        <v>2362835.4900000002</v>
      </c>
      <c r="DF121" s="105">
        <v>1222801.96</v>
      </c>
      <c r="DG121" s="105">
        <v>1235836.97</v>
      </c>
      <c r="DH121" s="105">
        <v>947096.49</v>
      </c>
      <c r="DI121" s="106">
        <v>3352388.2399999998</v>
      </c>
      <c r="DJ121" s="104">
        <v>123264</v>
      </c>
      <c r="DK121" s="105">
        <v>1502573.79</v>
      </c>
      <c r="DL121" s="105">
        <v>1308387.6299999999</v>
      </c>
      <c r="DM121" s="105">
        <v>1469394.41</v>
      </c>
      <c r="DN121" s="105">
        <v>2049731.8899999997</v>
      </c>
      <c r="DO121" s="105">
        <v>2688479.92</v>
      </c>
      <c r="DP121" s="105">
        <v>975222.94</v>
      </c>
      <c r="DQ121" s="105">
        <v>683868.67</v>
      </c>
      <c r="DR121" s="105">
        <v>2245233.77</v>
      </c>
      <c r="DS121" s="105">
        <v>787040.37000000011</v>
      </c>
      <c r="DT121" s="105">
        <v>1015844.7199999999</v>
      </c>
      <c r="DU121" s="106">
        <v>1806274.54</v>
      </c>
      <c r="DV121" s="338">
        <v>743628.17999999993</v>
      </c>
      <c r="DW121" s="338">
        <v>3195817.4000000004</v>
      </c>
      <c r="DX121" s="338">
        <v>2020678.7799999998</v>
      </c>
      <c r="DY121" s="338">
        <v>1078405.83</v>
      </c>
      <c r="DZ121" s="371">
        <v>919763.99</v>
      </c>
      <c r="EA121" s="371">
        <v>907422.27</v>
      </c>
      <c r="EB121" s="374">
        <v>878256.23</v>
      </c>
      <c r="EC121" s="381">
        <v>1669285.94</v>
      </c>
      <c r="ED121" s="374">
        <v>4591654.0999999996</v>
      </c>
      <c r="EE121" s="374">
        <v>943438.5</v>
      </c>
      <c r="EF121" s="374">
        <v>972099.46</v>
      </c>
      <c r="EG121" s="374">
        <v>4647838.95</v>
      </c>
      <c r="EH121" s="377">
        <v>173100.67</v>
      </c>
      <c r="EI121" s="377">
        <v>1036027.42</v>
      </c>
      <c r="EJ121" s="377">
        <v>1054894.68</v>
      </c>
      <c r="EK121" s="377">
        <v>1150894.96</v>
      </c>
      <c r="EL121" s="377">
        <v>1082297.17</v>
      </c>
      <c r="EM121" s="377">
        <v>1038790.65</v>
      </c>
      <c r="EN121" s="377">
        <v>1071057.58</v>
      </c>
      <c r="EO121" s="377">
        <v>1024731.32</v>
      </c>
      <c r="EP121" s="377">
        <v>1115186.56</v>
      </c>
      <c r="EQ121" s="377">
        <v>1056401.0900000001</v>
      </c>
      <c r="ER121" s="377"/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D122" s="74">
        <v>4221</v>
      </c>
      <c r="E122" s="78" t="s">
        <v>254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0</v>
      </c>
      <c r="CM122" s="105">
        <v>0</v>
      </c>
      <c r="CN122" s="105">
        <v>0</v>
      </c>
      <c r="CO122" s="105">
        <v>0</v>
      </c>
      <c r="CP122" s="105">
        <v>0</v>
      </c>
      <c r="CQ122" s="105">
        <v>0</v>
      </c>
      <c r="CR122" s="105">
        <v>0</v>
      </c>
      <c r="CS122" s="105">
        <v>0</v>
      </c>
      <c r="CT122" s="105">
        <v>0</v>
      </c>
      <c r="CU122" s="105">
        <v>0</v>
      </c>
      <c r="CV122" s="105">
        <v>0</v>
      </c>
      <c r="CW122" s="106">
        <v>0</v>
      </c>
      <c r="CX122" s="104">
        <v>0</v>
      </c>
      <c r="CY122" s="105">
        <v>0</v>
      </c>
      <c r="CZ122" s="105">
        <v>0</v>
      </c>
      <c r="DA122" s="105">
        <v>0</v>
      </c>
      <c r="DB122" s="105">
        <v>0</v>
      </c>
      <c r="DC122" s="105">
        <v>0</v>
      </c>
      <c r="DD122" s="105">
        <v>0</v>
      </c>
      <c r="DE122" s="105">
        <v>0</v>
      </c>
      <c r="DF122" s="105">
        <v>0</v>
      </c>
      <c r="DG122" s="105">
        <v>0</v>
      </c>
      <c r="DH122" s="105">
        <v>0</v>
      </c>
      <c r="DI122" s="106">
        <v>0</v>
      </c>
      <c r="DJ122" s="104">
        <v>0</v>
      </c>
      <c r="DK122" s="105">
        <v>0</v>
      </c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  <c r="DV122" s="338">
        <v>0</v>
      </c>
      <c r="DW122" s="338">
        <v>0</v>
      </c>
      <c r="DX122" s="338">
        <v>0</v>
      </c>
      <c r="DY122" s="338">
        <v>0</v>
      </c>
      <c r="DZ122" s="371"/>
      <c r="EB122" s="374"/>
      <c r="EC122" s="374"/>
      <c r="ED122" s="374"/>
      <c r="EE122" s="374"/>
      <c r="EF122" s="374"/>
      <c r="EG122" s="374"/>
      <c r="EH122" s="377"/>
      <c r="EI122" s="377"/>
      <c r="EJ122" s="377"/>
      <c r="EK122" s="377"/>
      <c r="EL122" s="377"/>
      <c r="EM122" s="377"/>
      <c r="EN122" s="377"/>
      <c r="EO122" s="377"/>
      <c r="EP122" s="377"/>
      <c r="EQ122" s="377"/>
      <c r="ER122" s="377"/>
      <c r="ES122" s="377"/>
      <c r="ET122" s="377"/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 ht="30">
      <c r="D123" s="74">
        <v>4222</v>
      </c>
      <c r="E123" s="78" t="s">
        <v>256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217499.03000000003</v>
      </c>
      <c r="CM123" s="105">
        <v>993372.20000000019</v>
      </c>
      <c r="CN123" s="105">
        <v>533502</v>
      </c>
      <c r="CO123" s="105">
        <v>86391.57</v>
      </c>
      <c r="CP123" s="105">
        <v>36976.26</v>
      </c>
      <c r="CQ123" s="105">
        <v>19754.46</v>
      </c>
      <c r="CR123" s="105">
        <v>54209.400000000009</v>
      </c>
      <c r="CS123" s="105">
        <v>96646.56</v>
      </c>
      <c r="CT123" s="105">
        <v>38589.21</v>
      </c>
      <c r="CU123" s="105">
        <v>163710</v>
      </c>
      <c r="CV123" s="105">
        <v>78363.67</v>
      </c>
      <c r="CW123" s="106">
        <v>140783.63</v>
      </c>
      <c r="CX123" s="104">
        <v>631049.96999999986</v>
      </c>
      <c r="CY123" s="105">
        <v>1454130</v>
      </c>
      <c r="CZ123" s="105">
        <v>2138324.02</v>
      </c>
      <c r="DA123" s="105">
        <v>7257</v>
      </c>
      <c r="DB123" s="105">
        <v>737022</v>
      </c>
      <c r="DC123" s="105">
        <v>43854.520000000004</v>
      </c>
      <c r="DD123" s="105">
        <v>2522180.4699999997</v>
      </c>
      <c r="DE123" s="105">
        <v>1462366.08</v>
      </c>
      <c r="DF123" s="105">
        <v>321377.26</v>
      </c>
      <c r="DG123" s="105">
        <v>324048.39</v>
      </c>
      <c r="DH123" s="105">
        <v>60916.6</v>
      </c>
      <c r="DI123" s="106">
        <v>1531505.8999999994</v>
      </c>
      <c r="DJ123" s="104">
        <v>123264</v>
      </c>
      <c r="DK123" s="105">
        <v>564235.16999999993</v>
      </c>
      <c r="DL123" s="105">
        <v>427077.94</v>
      </c>
      <c r="DM123" s="105">
        <v>607968.83999999985</v>
      </c>
      <c r="DN123" s="105">
        <v>1240783.5799999998</v>
      </c>
      <c r="DO123" s="105">
        <v>1906195.96</v>
      </c>
      <c r="DP123" s="105">
        <v>235778.37000000002</v>
      </c>
      <c r="DQ123" s="105">
        <v>85410</v>
      </c>
      <c r="DR123" s="105">
        <v>1346957.91</v>
      </c>
      <c r="DS123" s="105">
        <v>98603.880000000019</v>
      </c>
      <c r="DT123" s="105">
        <v>335652.55999999994</v>
      </c>
      <c r="DU123" s="106">
        <v>411667.56000000006</v>
      </c>
      <c r="DV123" s="338">
        <v>743628.17999999993</v>
      </c>
      <c r="DW123" s="338">
        <v>2398905.5700000003</v>
      </c>
      <c r="DX123" s="338">
        <v>1355528.6199999999</v>
      </c>
      <c r="DY123" s="338">
        <v>416462.36</v>
      </c>
      <c r="DZ123" s="371">
        <v>283681.84999999998</v>
      </c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>
      <c r="D124" s="74">
        <v>4223</v>
      </c>
      <c r="E124" s="78" t="s">
        <v>258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0</v>
      </c>
      <c r="CM124" s="105">
        <v>0</v>
      </c>
      <c r="CN124" s="105">
        <v>0</v>
      </c>
      <c r="CO124" s="105">
        <v>0</v>
      </c>
      <c r="CP124" s="105">
        <v>0</v>
      </c>
      <c r="CQ124" s="105">
        <v>0</v>
      </c>
      <c r="CR124" s="105">
        <v>0</v>
      </c>
      <c r="CS124" s="105">
        <v>0</v>
      </c>
      <c r="CT124" s="105">
        <v>0</v>
      </c>
      <c r="CU124" s="105">
        <v>0</v>
      </c>
      <c r="CV124" s="105">
        <v>0</v>
      </c>
      <c r="CW124" s="106">
        <v>0</v>
      </c>
      <c r="CX124" s="104">
        <v>0</v>
      </c>
      <c r="CY124" s="105">
        <v>0</v>
      </c>
      <c r="CZ124" s="105">
        <v>0</v>
      </c>
      <c r="DA124" s="105">
        <v>0</v>
      </c>
      <c r="DB124" s="105">
        <v>0</v>
      </c>
      <c r="DC124" s="105">
        <v>0</v>
      </c>
      <c r="DD124" s="105">
        <v>0</v>
      </c>
      <c r="DE124" s="105">
        <v>0</v>
      </c>
      <c r="DF124" s="105">
        <v>0</v>
      </c>
      <c r="DG124" s="105">
        <v>0</v>
      </c>
      <c r="DH124" s="105">
        <v>0</v>
      </c>
      <c r="DI124" s="106">
        <v>0</v>
      </c>
      <c r="DJ124" s="104">
        <v>0</v>
      </c>
      <c r="DK124" s="105">
        <v>0</v>
      </c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  <c r="DV124" s="338">
        <v>0</v>
      </c>
      <c r="DW124" s="338">
        <v>0</v>
      </c>
      <c r="DX124" s="338">
        <v>0</v>
      </c>
      <c r="DY124" s="338">
        <v>0</v>
      </c>
      <c r="DZ124" s="371"/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4224</v>
      </c>
      <c r="E125" s="78" t="s">
        <v>260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864816.65</v>
      </c>
      <c r="CN125" s="105">
        <v>877703.34</v>
      </c>
      <c r="CO125" s="105">
        <v>842624.7699999999</v>
      </c>
      <c r="CP125" s="105">
        <v>843498.30999999994</v>
      </c>
      <c r="CQ125" s="105">
        <v>914470.1399999999</v>
      </c>
      <c r="CR125" s="105">
        <v>692386.28999999992</v>
      </c>
      <c r="CS125" s="105">
        <v>1023303</v>
      </c>
      <c r="CT125" s="105">
        <v>937459.94</v>
      </c>
      <c r="CU125" s="105">
        <v>931917.25999999989</v>
      </c>
      <c r="CV125" s="105">
        <v>899361.78999999992</v>
      </c>
      <c r="CW125" s="106">
        <v>1799016.04</v>
      </c>
      <c r="CX125" s="104">
        <v>0</v>
      </c>
      <c r="CY125" s="105">
        <v>884878.49999999988</v>
      </c>
      <c r="CZ125" s="105">
        <v>1240955.56</v>
      </c>
      <c r="DA125" s="105">
        <v>1002009.9</v>
      </c>
      <c r="DB125" s="105">
        <v>948566.02999999991</v>
      </c>
      <c r="DC125" s="105">
        <v>941531.85999999987</v>
      </c>
      <c r="DD125" s="105">
        <v>915058.41999999993</v>
      </c>
      <c r="DE125" s="105">
        <v>900469.40999999992</v>
      </c>
      <c r="DF125" s="105">
        <v>901424.70000000007</v>
      </c>
      <c r="DG125" s="105">
        <v>911788.58</v>
      </c>
      <c r="DH125" s="105">
        <v>886179.89</v>
      </c>
      <c r="DI125" s="106">
        <v>1820882.3400000003</v>
      </c>
      <c r="DJ125" s="104">
        <v>0</v>
      </c>
      <c r="DK125" s="105">
        <v>938338.62</v>
      </c>
      <c r="DL125" s="105">
        <v>881309.69</v>
      </c>
      <c r="DM125" s="105">
        <v>861425.57000000007</v>
      </c>
      <c r="DN125" s="105">
        <v>808948.30999999994</v>
      </c>
      <c r="DO125" s="105">
        <v>782283.96000000008</v>
      </c>
      <c r="DP125" s="105">
        <v>739444.57</v>
      </c>
      <c r="DQ125" s="105">
        <v>598458.67000000004</v>
      </c>
      <c r="DR125" s="105">
        <v>898275.86</v>
      </c>
      <c r="DS125" s="105">
        <v>688436.49000000011</v>
      </c>
      <c r="DT125" s="105">
        <v>680192.15999999992</v>
      </c>
      <c r="DU125" s="106">
        <v>1394606.98</v>
      </c>
      <c r="DV125" s="338">
        <v>0</v>
      </c>
      <c r="DW125" s="338">
        <v>796911.82999999984</v>
      </c>
      <c r="DX125" s="338">
        <v>665150.15999999992</v>
      </c>
      <c r="DY125" s="338">
        <v>661943.47</v>
      </c>
      <c r="DZ125" s="371">
        <v>636082.14</v>
      </c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4225</v>
      </c>
      <c r="E126" s="78" t="s">
        <v>232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0</v>
      </c>
      <c r="CN126" s="105">
        <v>0</v>
      </c>
      <c r="CO126" s="105">
        <v>0</v>
      </c>
      <c r="CP126" s="105">
        <v>0</v>
      </c>
      <c r="CQ126" s="105">
        <v>0</v>
      </c>
      <c r="CR126" s="105">
        <v>0</v>
      </c>
      <c r="CS126" s="105">
        <v>0</v>
      </c>
      <c r="CT126" s="105">
        <v>0</v>
      </c>
      <c r="CU126" s="105">
        <v>0</v>
      </c>
      <c r="CV126" s="105">
        <v>0</v>
      </c>
      <c r="CW126" s="106">
        <v>0</v>
      </c>
      <c r="CX126" s="104">
        <v>0</v>
      </c>
      <c r="CY126" s="105">
        <v>0</v>
      </c>
      <c r="CZ126" s="105">
        <v>0</v>
      </c>
      <c r="DA126" s="105">
        <v>0</v>
      </c>
      <c r="DB126" s="105">
        <v>0</v>
      </c>
      <c r="DC126" s="105">
        <v>0</v>
      </c>
      <c r="DD126" s="105">
        <v>0</v>
      </c>
      <c r="DE126" s="105">
        <v>0</v>
      </c>
      <c r="DF126" s="105">
        <v>0</v>
      </c>
      <c r="DG126" s="105">
        <v>0</v>
      </c>
      <c r="DH126" s="105">
        <v>0</v>
      </c>
      <c r="DI126" s="106">
        <v>0</v>
      </c>
      <c r="DJ126" s="104">
        <v>0</v>
      </c>
      <c r="DK126" s="105">
        <v>0</v>
      </c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  <c r="DV126" s="338">
        <v>0</v>
      </c>
      <c r="DW126" s="338">
        <v>0</v>
      </c>
      <c r="DX126" s="338">
        <v>0</v>
      </c>
      <c r="DY126" s="338">
        <v>0</v>
      </c>
      <c r="DZ126" s="371"/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 ht="30">
      <c r="C127" s="74">
        <v>423</v>
      </c>
      <c r="D127" s="74">
        <v>423</v>
      </c>
      <c r="E127" s="78" t="s">
        <v>263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31674733.129999988</v>
      </c>
      <c r="CM127" s="105">
        <v>31981161.769999992</v>
      </c>
      <c r="CN127" s="105">
        <v>32270882.729999989</v>
      </c>
      <c r="CO127" s="105">
        <v>31901739.649999991</v>
      </c>
      <c r="CP127" s="105">
        <v>31873820.949999992</v>
      </c>
      <c r="CQ127" s="105">
        <v>31986440.059999999</v>
      </c>
      <c r="CR127" s="105">
        <v>31784804.799999997</v>
      </c>
      <c r="CS127" s="105">
        <v>31691801.060000014</v>
      </c>
      <c r="CT127" s="105">
        <v>31830341.049999997</v>
      </c>
      <c r="CU127" s="105">
        <v>31877312.889999993</v>
      </c>
      <c r="CV127" s="105">
        <v>32168831.480000004</v>
      </c>
      <c r="CW127" s="106">
        <v>32148029.950000003</v>
      </c>
      <c r="CX127" s="104">
        <v>31930605.569999997</v>
      </c>
      <c r="CY127" s="105">
        <v>32322505.829999998</v>
      </c>
      <c r="CZ127" s="105">
        <v>32139547.499999978</v>
      </c>
      <c r="DA127" s="105">
        <v>32175533.069999993</v>
      </c>
      <c r="DB127" s="105">
        <v>32122857.830000021</v>
      </c>
      <c r="DC127" s="105">
        <v>32009351.620000005</v>
      </c>
      <c r="DD127" s="105">
        <v>31956410.149999995</v>
      </c>
      <c r="DE127" s="105">
        <v>31961103.480000004</v>
      </c>
      <c r="DF127" s="105">
        <v>31772415.080000002</v>
      </c>
      <c r="DG127" s="105">
        <v>31859689.86999999</v>
      </c>
      <c r="DH127" s="105">
        <v>32077660.469999995</v>
      </c>
      <c r="DI127" s="106">
        <v>32063162.379999995</v>
      </c>
      <c r="DJ127" s="104">
        <v>31902604.520000014</v>
      </c>
      <c r="DK127" s="105">
        <v>31653949.310000002</v>
      </c>
      <c r="DL127" s="105">
        <v>32846294.43</v>
      </c>
      <c r="DM127" s="105">
        <v>32093069.74000001</v>
      </c>
      <c r="DN127" s="105">
        <v>32083695.330000009</v>
      </c>
      <c r="DO127" s="105">
        <v>32184677.510000002</v>
      </c>
      <c r="DP127" s="105">
        <v>32230821.330000017</v>
      </c>
      <c r="DQ127" s="105">
        <v>32321913.98000003</v>
      </c>
      <c r="DR127" s="105">
        <v>32215414.010000028</v>
      </c>
      <c r="DS127" s="105">
        <v>32423340.340000022</v>
      </c>
      <c r="DT127" s="105">
        <v>32644778.940000001</v>
      </c>
      <c r="DU127" s="106">
        <v>32438337.290000025</v>
      </c>
      <c r="DV127" s="338">
        <v>32292499.949999999</v>
      </c>
      <c r="DW127" s="338">
        <v>32694820.23</v>
      </c>
      <c r="DX127" s="338">
        <v>32289698.41</v>
      </c>
      <c r="DY127" s="338">
        <v>32441506.030000001</v>
      </c>
      <c r="DZ127" s="372">
        <v>32266203.640000001</v>
      </c>
      <c r="EA127" s="372">
        <v>31983873.670000002</v>
      </c>
      <c r="EB127" s="374">
        <v>32004535.780000001</v>
      </c>
      <c r="EC127" s="381">
        <v>32919822.370000001</v>
      </c>
      <c r="ED127" s="374">
        <v>32946866.739999998</v>
      </c>
      <c r="EE127" s="374">
        <v>33137883.899999999</v>
      </c>
      <c r="EF127" s="374">
        <v>32931279.82</v>
      </c>
      <c r="EG127" s="374">
        <v>32906643.09</v>
      </c>
      <c r="EH127" s="377">
        <v>32976338.859999999</v>
      </c>
      <c r="EI127" s="377">
        <v>33304068.809999999</v>
      </c>
      <c r="EJ127" s="377">
        <v>33118374.059999999</v>
      </c>
      <c r="EK127" s="377">
        <v>33225573.780000001</v>
      </c>
      <c r="EL127" s="377">
        <v>33097965.640000001</v>
      </c>
      <c r="EM127" s="377">
        <v>32864422.489999998</v>
      </c>
      <c r="EN127" s="377">
        <v>32909306.579999998</v>
      </c>
      <c r="EO127" s="377">
        <v>33878461.829999998</v>
      </c>
      <c r="EP127" s="377">
        <v>33914885.5</v>
      </c>
      <c r="EQ127" s="377">
        <v>33960612.219999999</v>
      </c>
      <c r="ER127" s="377"/>
      <c r="ES127" s="377"/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>
      <c r="D128" s="74">
        <v>4231</v>
      </c>
      <c r="E128" s="78" t="s">
        <v>265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17556624.739999991</v>
      </c>
      <c r="CM128" s="105">
        <v>17731912.649999995</v>
      </c>
      <c r="CN128" s="105">
        <v>18171887.329999994</v>
      </c>
      <c r="CO128" s="105">
        <v>17836050.36999999</v>
      </c>
      <c r="CP128" s="105">
        <v>17798539.219999991</v>
      </c>
      <c r="CQ128" s="105">
        <v>17778732.390000004</v>
      </c>
      <c r="CR128" s="105">
        <v>17751367.449999992</v>
      </c>
      <c r="CS128" s="105">
        <v>17751526.06000001</v>
      </c>
      <c r="CT128" s="105">
        <v>17830318.209999997</v>
      </c>
      <c r="CU128" s="105">
        <v>17911049.959999997</v>
      </c>
      <c r="CV128" s="105">
        <v>18125287.950000003</v>
      </c>
      <c r="CW128" s="106">
        <v>18112456.109999999</v>
      </c>
      <c r="CX128" s="104">
        <v>18083708.609999992</v>
      </c>
      <c r="CY128" s="105">
        <v>18230038.429999989</v>
      </c>
      <c r="CZ128" s="105">
        <v>18200875.059999973</v>
      </c>
      <c r="DA128" s="105">
        <v>18194267.419999994</v>
      </c>
      <c r="DB128" s="105">
        <v>18180228.890000019</v>
      </c>
      <c r="DC128" s="105">
        <v>18140060.379999992</v>
      </c>
      <c r="DD128" s="105">
        <v>18144811.109999988</v>
      </c>
      <c r="DE128" s="105">
        <v>18162470.489999998</v>
      </c>
      <c r="DF128" s="105">
        <v>18132095.619999997</v>
      </c>
      <c r="DG128" s="105">
        <v>18202032.089999992</v>
      </c>
      <c r="DH128" s="105">
        <v>18247914.809999987</v>
      </c>
      <c r="DI128" s="106">
        <v>18253521.829999998</v>
      </c>
      <c r="DJ128" s="104">
        <v>18235876.890000019</v>
      </c>
      <c r="DK128" s="105">
        <v>17986306.41</v>
      </c>
      <c r="DL128" s="105">
        <v>18703943.799999997</v>
      </c>
      <c r="DM128" s="105">
        <v>18292591.18</v>
      </c>
      <c r="DN128" s="105">
        <v>18354889.04000001</v>
      </c>
      <c r="DO128" s="105">
        <v>18496600.40000001</v>
      </c>
      <c r="DP128" s="105">
        <v>18579479.900000013</v>
      </c>
      <c r="DQ128" s="105">
        <v>18605661.530000027</v>
      </c>
      <c r="DR128" s="105">
        <v>18652141.210000023</v>
      </c>
      <c r="DS128" s="105">
        <v>18787969.120000023</v>
      </c>
      <c r="DT128" s="105">
        <v>18892491.040000007</v>
      </c>
      <c r="DU128" s="106">
        <v>18840760.500000019</v>
      </c>
      <c r="DV128" s="338">
        <v>18819612.960000001</v>
      </c>
      <c r="DW128" s="338">
        <v>18895412.559999999</v>
      </c>
      <c r="DX128" s="338">
        <v>18754590.399999999</v>
      </c>
      <c r="DY128" s="338">
        <v>18841144.77</v>
      </c>
      <c r="DZ128" s="371">
        <v>18834572.629999999</v>
      </c>
      <c r="EA128" s="338">
        <v>18608997.59</v>
      </c>
      <c r="EB128" s="374">
        <v>18559579.440000001</v>
      </c>
      <c r="EC128" s="374"/>
      <c r="ED128" s="374"/>
      <c r="EE128" s="374"/>
      <c r="EF128" s="374"/>
      <c r="EG128" s="374"/>
      <c r="EH128" s="377"/>
      <c r="EI128" s="377"/>
      <c r="EJ128" s="377"/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4232</v>
      </c>
      <c r="E129" s="78" t="s">
        <v>267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5875272.8500000024</v>
      </c>
      <c r="CM129" s="105">
        <v>5889625.8900000015</v>
      </c>
      <c r="CN129" s="105">
        <v>5885374.3099999903</v>
      </c>
      <c r="CO129" s="105">
        <v>5881275.669999999</v>
      </c>
      <c r="CP129" s="105">
        <v>5905482.5500000017</v>
      </c>
      <c r="CQ129" s="105">
        <v>5902560.2699999977</v>
      </c>
      <c r="CR129" s="105">
        <v>5863255.6999999993</v>
      </c>
      <c r="CS129" s="105">
        <v>5837597.7700000005</v>
      </c>
      <c r="CT129" s="105">
        <v>5830922.5200000014</v>
      </c>
      <c r="CU129" s="105">
        <v>5824170.1199999964</v>
      </c>
      <c r="CV129" s="105">
        <v>5832033.0999999978</v>
      </c>
      <c r="CW129" s="106">
        <v>5825822.0100000026</v>
      </c>
      <c r="CX129" s="104">
        <v>5786947.3300000001</v>
      </c>
      <c r="CY129" s="105">
        <v>5795593.0300000031</v>
      </c>
      <c r="CZ129" s="105">
        <v>5767722.2900000028</v>
      </c>
      <c r="DA129" s="105">
        <v>5737077.7599999933</v>
      </c>
      <c r="DB129" s="105">
        <v>5733681.7100000018</v>
      </c>
      <c r="DC129" s="105">
        <v>5742966.9500000058</v>
      </c>
      <c r="DD129" s="105">
        <v>5703710.6799999988</v>
      </c>
      <c r="DE129" s="105">
        <v>5728346.6000000024</v>
      </c>
      <c r="DF129" s="105">
        <v>5685437.6900000032</v>
      </c>
      <c r="DG129" s="105">
        <v>5681204.9400000023</v>
      </c>
      <c r="DH129" s="105">
        <v>5703587.5700000068</v>
      </c>
      <c r="DI129" s="106">
        <v>5708542.3199999994</v>
      </c>
      <c r="DJ129" s="104">
        <v>5639131.5699999994</v>
      </c>
      <c r="DK129" s="105">
        <v>5505397.570000004</v>
      </c>
      <c r="DL129" s="105">
        <v>5801307.2000000002</v>
      </c>
      <c r="DM129" s="105">
        <v>5641882.2800000096</v>
      </c>
      <c r="DN129" s="105">
        <v>5618825.8800000027</v>
      </c>
      <c r="DO129" s="105">
        <v>5615859.4699999997</v>
      </c>
      <c r="DP129" s="105">
        <v>5625058.0300000003</v>
      </c>
      <c r="DQ129" s="105">
        <v>5614423.9000000004</v>
      </c>
      <c r="DR129" s="105">
        <v>5585563.7200000025</v>
      </c>
      <c r="DS129" s="105">
        <v>5596628.5399999954</v>
      </c>
      <c r="DT129" s="105">
        <v>5554966.8799999999</v>
      </c>
      <c r="DU129" s="106">
        <v>5509099.6800000016</v>
      </c>
      <c r="DV129" s="338">
        <v>5503915.4000000004</v>
      </c>
      <c r="DW129" s="338">
        <v>5529068.9400000004</v>
      </c>
      <c r="DX129" s="338">
        <v>5480065.9699999997</v>
      </c>
      <c r="DY129" s="338">
        <v>5474281.8099999996</v>
      </c>
      <c r="DZ129" s="371">
        <v>5409798.4900000002</v>
      </c>
      <c r="EA129" s="338">
        <v>5398517.3600000003</v>
      </c>
      <c r="EB129" s="374">
        <v>5404997.25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4233</v>
      </c>
      <c r="E130" s="78" t="s">
        <v>269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6368809.3199999984</v>
      </c>
      <c r="CM130" s="105">
        <v>6395625.3799999999</v>
      </c>
      <c r="CN130" s="105">
        <v>6375718.3100000061</v>
      </c>
      <c r="CO130" s="105">
        <v>6367612.6800000006</v>
      </c>
      <c r="CP130" s="105">
        <v>6393926.3099999977</v>
      </c>
      <c r="CQ130" s="105">
        <v>6383257.6999999965</v>
      </c>
      <c r="CR130" s="105">
        <v>6368528.8100000033</v>
      </c>
      <c r="CS130" s="105">
        <v>6381605.71</v>
      </c>
      <c r="CT130" s="105">
        <v>6373366.1499999985</v>
      </c>
      <c r="CU130" s="105">
        <v>6376943.9500000011</v>
      </c>
      <c r="CV130" s="105">
        <v>6366572.2400000021</v>
      </c>
      <c r="CW130" s="106">
        <v>6368696.5300000021</v>
      </c>
      <c r="CX130" s="104">
        <v>6342695.7200000035</v>
      </c>
      <c r="CY130" s="105">
        <v>6375633.9000000022</v>
      </c>
      <c r="CZ130" s="105">
        <v>6374271.7600000007</v>
      </c>
      <c r="DA130" s="105">
        <v>6378227.9300000062</v>
      </c>
      <c r="DB130" s="105">
        <v>6366618.3800000008</v>
      </c>
      <c r="DC130" s="105">
        <v>6376648.0400000056</v>
      </c>
      <c r="DD130" s="105">
        <v>6364269.1800000062</v>
      </c>
      <c r="DE130" s="105">
        <v>6362007.3800000027</v>
      </c>
      <c r="DF130" s="105">
        <v>6344589.129999999</v>
      </c>
      <c r="DG130" s="105">
        <v>6322177.8199999975</v>
      </c>
      <c r="DH130" s="105">
        <v>6328487.6000000034</v>
      </c>
      <c r="DI130" s="106">
        <v>6340692.0799999973</v>
      </c>
      <c r="DJ130" s="104">
        <v>6353359.4199999999</v>
      </c>
      <c r="DK130" s="105">
        <v>6204150.6699999999</v>
      </c>
      <c r="DL130" s="105">
        <v>6524585.1100000013</v>
      </c>
      <c r="DM130" s="105">
        <v>6354679.3500000024</v>
      </c>
      <c r="DN130" s="105">
        <v>6350815.4499999993</v>
      </c>
      <c r="DO130" s="105">
        <v>6349181.9499999955</v>
      </c>
      <c r="DP130" s="105">
        <v>6347123.6000000006</v>
      </c>
      <c r="DQ130" s="105">
        <v>6339821.9099999992</v>
      </c>
      <c r="DR130" s="105">
        <v>6322847.9700000016</v>
      </c>
      <c r="DS130" s="105">
        <v>6286233.4000000032</v>
      </c>
      <c r="DT130" s="105">
        <v>6371403.799999997</v>
      </c>
      <c r="DU130" s="106">
        <v>6328009.1700000037</v>
      </c>
      <c r="DV130" s="338">
        <v>6327730.8099999996</v>
      </c>
      <c r="DW130" s="338">
        <v>6355152.7599999998</v>
      </c>
      <c r="DX130" s="338">
        <v>6348202.9000000004</v>
      </c>
      <c r="DY130" s="338">
        <v>6348789.5</v>
      </c>
      <c r="DZ130" s="371">
        <v>6307783.0599999996</v>
      </c>
      <c r="EA130" s="338">
        <v>6299458.6699999999</v>
      </c>
      <c r="EB130" s="374">
        <v>6304542.9199999999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4234</v>
      </c>
      <c r="E131" s="78" t="s">
        <v>65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790756.4799999994</v>
      </c>
      <c r="CM131" s="105">
        <v>969918.05999999971</v>
      </c>
      <c r="CN131" s="105">
        <v>840020.15999999957</v>
      </c>
      <c r="CO131" s="105">
        <v>867501.1</v>
      </c>
      <c r="CP131" s="105">
        <v>795719.35</v>
      </c>
      <c r="CQ131" s="105">
        <v>862650.10000000021</v>
      </c>
      <c r="CR131" s="105">
        <v>819703.70999999985</v>
      </c>
      <c r="CS131" s="105">
        <v>749116.27999999968</v>
      </c>
      <c r="CT131" s="105">
        <v>854041.72</v>
      </c>
      <c r="CU131" s="105">
        <v>805563.73999999987</v>
      </c>
      <c r="CV131" s="105">
        <v>838655.72999999975</v>
      </c>
      <c r="CW131" s="106">
        <v>796810.70000000019</v>
      </c>
      <c r="CX131" s="104">
        <v>717513.49999999977</v>
      </c>
      <c r="CY131" s="105">
        <v>960921.33000000007</v>
      </c>
      <c r="CZ131" s="105">
        <v>809982.92</v>
      </c>
      <c r="DA131" s="105">
        <v>874130.68000000052</v>
      </c>
      <c r="DB131" s="105">
        <v>850662.33000000019</v>
      </c>
      <c r="DC131" s="105">
        <v>778118.25999999966</v>
      </c>
      <c r="DD131" s="105">
        <v>749680.95000000007</v>
      </c>
      <c r="DE131" s="105">
        <v>721105.74999999953</v>
      </c>
      <c r="DF131" s="105">
        <v>773447.1399999999</v>
      </c>
      <c r="DG131" s="105">
        <v>707814.92999999993</v>
      </c>
      <c r="DH131" s="105">
        <v>830293.32999999961</v>
      </c>
      <c r="DI131" s="106">
        <v>774907.66999999969</v>
      </c>
      <c r="DJ131" s="104">
        <v>714889.4</v>
      </c>
      <c r="DK131" s="105">
        <v>933129.68999999936</v>
      </c>
      <c r="DL131" s="105">
        <v>850043.93999999971</v>
      </c>
      <c r="DM131" s="105">
        <v>795559.96999999962</v>
      </c>
      <c r="DN131" s="105">
        <v>801253.57999999949</v>
      </c>
      <c r="DO131" s="105">
        <v>729954.90999999968</v>
      </c>
      <c r="DP131" s="105">
        <v>705165.37999999954</v>
      </c>
      <c r="DQ131" s="105">
        <v>809794.60999999975</v>
      </c>
      <c r="DR131" s="105">
        <v>776691.32999999973</v>
      </c>
      <c r="DS131" s="105">
        <v>729121.30999999971</v>
      </c>
      <c r="DT131" s="105">
        <v>826863.25999999966</v>
      </c>
      <c r="DU131" s="106">
        <v>761813.04999999958</v>
      </c>
      <c r="DV131" s="338">
        <v>689198.38</v>
      </c>
      <c r="DW131" s="338">
        <v>899852.64</v>
      </c>
      <c r="DX131" s="338">
        <v>740886.88</v>
      </c>
      <c r="DY131" s="338">
        <v>776480.21</v>
      </c>
      <c r="DZ131" s="371">
        <v>732760.29</v>
      </c>
      <c r="EA131" s="338">
        <v>699234.7</v>
      </c>
      <c r="EB131" s="374">
        <v>743402.31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4235</v>
      </c>
      <c r="E132" s="78" t="s">
        <v>272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226578.45</v>
      </c>
      <c r="CM132" s="105">
        <v>224201.34000000005</v>
      </c>
      <c r="CN132" s="105">
        <v>224281.33000000002</v>
      </c>
      <c r="CO132" s="105">
        <v>221707.05</v>
      </c>
      <c r="CP132" s="105">
        <v>222132.55000000002</v>
      </c>
      <c r="CQ132" s="105">
        <v>221219.46999999997</v>
      </c>
      <c r="CR132" s="105">
        <v>219452.11999999997</v>
      </c>
      <c r="CS132" s="105">
        <v>219732.67</v>
      </c>
      <c r="CT132" s="105">
        <v>217827.91999999998</v>
      </c>
      <c r="CU132" s="105">
        <v>216656.88999999998</v>
      </c>
      <c r="CV132" s="105">
        <v>216055.97999999998</v>
      </c>
      <c r="CW132" s="106">
        <v>213297.96000000002</v>
      </c>
      <c r="CX132" s="104">
        <v>212348.47999999998</v>
      </c>
      <c r="CY132" s="105">
        <v>209437.44000000003</v>
      </c>
      <c r="CZ132" s="105">
        <v>208496.90000000002</v>
      </c>
      <c r="DA132" s="105">
        <v>206956.28999999998</v>
      </c>
      <c r="DB132" s="105">
        <v>206136.86</v>
      </c>
      <c r="DC132" s="105">
        <v>204274.09999999998</v>
      </c>
      <c r="DD132" s="105">
        <v>204159.27000000002</v>
      </c>
      <c r="DE132" s="105">
        <v>204089.37</v>
      </c>
      <c r="DF132" s="105">
        <v>202093.48</v>
      </c>
      <c r="DG132" s="105">
        <v>202085.93999999997</v>
      </c>
      <c r="DH132" s="105">
        <v>200131.43000000005</v>
      </c>
      <c r="DI132" s="106">
        <v>197853.12</v>
      </c>
      <c r="DJ132" s="104">
        <v>196074.84000000003</v>
      </c>
      <c r="DK132" s="105">
        <v>193499.68</v>
      </c>
      <c r="DL132" s="105">
        <v>193504.47</v>
      </c>
      <c r="DM132" s="105">
        <v>191711.37000000002</v>
      </c>
      <c r="DN132" s="105">
        <v>190610.93</v>
      </c>
      <c r="DO132" s="105">
        <v>190357.54</v>
      </c>
      <c r="DP132" s="105">
        <v>188869.26</v>
      </c>
      <c r="DQ132" s="105">
        <v>187850.05000000002</v>
      </c>
      <c r="DR132" s="105">
        <v>186152.52999999997</v>
      </c>
      <c r="DS132" s="105">
        <v>185419.8</v>
      </c>
      <c r="DT132" s="105">
        <v>180133.82000000004</v>
      </c>
      <c r="DU132" s="106">
        <v>183978.78999999998</v>
      </c>
      <c r="DV132" s="338">
        <v>182624.38</v>
      </c>
      <c r="DW132" s="338">
        <v>183769.76</v>
      </c>
      <c r="DX132" s="338">
        <v>182327.99</v>
      </c>
      <c r="DY132" s="338">
        <v>181004.32</v>
      </c>
      <c r="DZ132" s="371">
        <v>179538.61</v>
      </c>
      <c r="EA132" s="338">
        <v>177819.51999999999</v>
      </c>
      <c r="EB132" s="374">
        <v>176203.15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4236</v>
      </c>
      <c r="E133" s="78" t="s">
        <v>274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856691.29</v>
      </c>
      <c r="CM133" s="105">
        <v>769878.45</v>
      </c>
      <c r="CN133" s="105">
        <v>773601.28999999992</v>
      </c>
      <c r="CO133" s="105">
        <v>727592.78</v>
      </c>
      <c r="CP133" s="105">
        <v>758020.97</v>
      </c>
      <c r="CQ133" s="105">
        <v>838020.13</v>
      </c>
      <c r="CR133" s="105">
        <v>762497.01</v>
      </c>
      <c r="CS133" s="105">
        <v>752222.57000000007</v>
      </c>
      <c r="CT133" s="105">
        <v>723864.53</v>
      </c>
      <c r="CU133" s="105">
        <v>742928.23</v>
      </c>
      <c r="CV133" s="105">
        <v>790226.48</v>
      </c>
      <c r="CW133" s="106">
        <v>830946.64</v>
      </c>
      <c r="CX133" s="104">
        <v>787391.93</v>
      </c>
      <c r="CY133" s="105">
        <v>750881.70000000007</v>
      </c>
      <c r="CZ133" s="105">
        <v>778198.57</v>
      </c>
      <c r="DA133" s="105">
        <v>784872.99</v>
      </c>
      <c r="DB133" s="105">
        <v>785529.66</v>
      </c>
      <c r="DC133" s="105">
        <v>767283.89</v>
      </c>
      <c r="DD133" s="105">
        <v>789778.96</v>
      </c>
      <c r="DE133" s="105">
        <v>783083.89</v>
      </c>
      <c r="DF133" s="105">
        <v>634752.02</v>
      </c>
      <c r="DG133" s="105">
        <v>744374.14999999991</v>
      </c>
      <c r="DH133" s="105">
        <v>767245.7300000001</v>
      </c>
      <c r="DI133" s="106">
        <v>787645.36</v>
      </c>
      <c r="DJ133" s="104">
        <v>763272.39999999991</v>
      </c>
      <c r="DK133" s="105">
        <v>831465.28999999992</v>
      </c>
      <c r="DL133" s="105">
        <v>772909.91</v>
      </c>
      <c r="DM133" s="105">
        <v>816645.59000000008</v>
      </c>
      <c r="DN133" s="105">
        <v>767300.45</v>
      </c>
      <c r="DO133" s="105">
        <v>802723.24000000011</v>
      </c>
      <c r="DP133" s="105">
        <v>785125.16</v>
      </c>
      <c r="DQ133" s="105">
        <v>764361.98</v>
      </c>
      <c r="DR133" s="105">
        <v>692017.25</v>
      </c>
      <c r="DS133" s="105">
        <v>837968.17</v>
      </c>
      <c r="DT133" s="105">
        <v>818920.14</v>
      </c>
      <c r="DU133" s="106">
        <v>814676.10000000009</v>
      </c>
      <c r="DV133" s="338">
        <v>769418.02</v>
      </c>
      <c r="DW133" s="338">
        <v>831563.57</v>
      </c>
      <c r="DX133" s="338">
        <v>783624.27</v>
      </c>
      <c r="DY133" s="338">
        <v>819805.42</v>
      </c>
      <c r="DZ133" s="371">
        <v>801750.56</v>
      </c>
      <c r="EA133" s="338">
        <v>799845.83</v>
      </c>
      <c r="EB133" s="374">
        <v>815810.71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 ht="30">
      <c r="D134" s="74">
        <v>4237</v>
      </c>
      <c r="E134" s="78" t="s">
        <v>276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0</v>
      </c>
      <c r="CM134" s="105">
        <v>0</v>
      </c>
      <c r="CN134" s="105">
        <v>0</v>
      </c>
      <c r="CO134" s="105">
        <v>0</v>
      </c>
      <c r="CP134" s="105">
        <v>0</v>
      </c>
      <c r="CQ134" s="105">
        <v>0</v>
      </c>
      <c r="CR134" s="105">
        <v>0</v>
      </c>
      <c r="CS134" s="105">
        <v>0</v>
      </c>
      <c r="CT134" s="105">
        <v>0</v>
      </c>
      <c r="CU134" s="105">
        <v>0</v>
      </c>
      <c r="CV134" s="105">
        <v>0</v>
      </c>
      <c r="CW134" s="106">
        <v>0</v>
      </c>
      <c r="CX134" s="104">
        <v>0</v>
      </c>
      <c r="CY134" s="105">
        <v>0</v>
      </c>
      <c r="CZ134" s="105">
        <v>0</v>
      </c>
      <c r="DA134" s="105">
        <v>0</v>
      </c>
      <c r="DB134" s="105">
        <v>0</v>
      </c>
      <c r="DC134" s="105">
        <v>0</v>
      </c>
      <c r="DD134" s="105">
        <v>0</v>
      </c>
      <c r="DE134" s="105">
        <v>0</v>
      </c>
      <c r="DF134" s="105">
        <v>0</v>
      </c>
      <c r="DG134" s="105">
        <v>0</v>
      </c>
      <c r="DH134" s="105">
        <v>0</v>
      </c>
      <c r="DI134" s="106">
        <v>0</v>
      </c>
      <c r="DJ134" s="104">
        <v>0</v>
      </c>
      <c r="DK134" s="105">
        <v>0</v>
      </c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  <c r="DV134" s="338">
        <v>0</v>
      </c>
      <c r="DW134" s="338">
        <v>0</v>
      </c>
      <c r="DX134" s="338">
        <v>0</v>
      </c>
      <c r="DY134" s="338">
        <v>0</v>
      </c>
      <c r="DZ134" s="371"/>
      <c r="EB134" s="374"/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30">
      <c r="C135" s="74">
        <v>424</v>
      </c>
      <c r="D135" s="74">
        <v>424</v>
      </c>
      <c r="E135" s="78" t="s">
        <v>278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639432.91000000015</v>
      </c>
      <c r="CM135" s="105">
        <v>1579093.2500000002</v>
      </c>
      <c r="CN135" s="105">
        <v>626460.35000000009</v>
      </c>
      <c r="CO135" s="105">
        <v>1544704.7100000004</v>
      </c>
      <c r="CP135" s="105">
        <v>1166317.4599999997</v>
      </c>
      <c r="CQ135" s="105">
        <v>678250.89000000025</v>
      </c>
      <c r="CR135" s="105">
        <v>1306714.3699999999</v>
      </c>
      <c r="CS135" s="105">
        <v>1105331.22</v>
      </c>
      <c r="CT135" s="105">
        <v>1786629.0099999988</v>
      </c>
      <c r="CU135" s="105">
        <v>1261101.8699999999</v>
      </c>
      <c r="CV135" s="105">
        <v>1076426.2</v>
      </c>
      <c r="CW135" s="106">
        <v>2021633.8499999987</v>
      </c>
      <c r="CX135" s="104">
        <v>1293482.7299999997</v>
      </c>
      <c r="CY135" s="105">
        <v>1086849.98</v>
      </c>
      <c r="CZ135" s="105">
        <v>818430.35000000021</v>
      </c>
      <c r="DA135" s="105">
        <v>1570673.3899999997</v>
      </c>
      <c r="DB135" s="105">
        <v>1228987.79</v>
      </c>
      <c r="DC135" s="105">
        <v>1337111.7700000003</v>
      </c>
      <c r="DD135" s="105">
        <v>1115187.44</v>
      </c>
      <c r="DE135" s="105">
        <v>1756755.5599999998</v>
      </c>
      <c r="DF135" s="105">
        <v>609320.99</v>
      </c>
      <c r="DG135" s="105">
        <v>1504324.0299999996</v>
      </c>
      <c r="DH135" s="105">
        <v>1467582.65</v>
      </c>
      <c r="DI135" s="106">
        <v>1426429.0600000005</v>
      </c>
      <c r="DJ135" s="104">
        <v>2071244.14</v>
      </c>
      <c r="DK135" s="105">
        <v>1199019.9400000002</v>
      </c>
      <c r="DL135" s="105">
        <v>1102979.5</v>
      </c>
      <c r="DM135" s="105">
        <v>1146889.2000000004</v>
      </c>
      <c r="DN135" s="105">
        <v>1220185.26</v>
      </c>
      <c r="DO135" s="105">
        <v>594321.54</v>
      </c>
      <c r="DP135" s="105">
        <v>1273205.0199999998</v>
      </c>
      <c r="DQ135" s="105">
        <v>1006470.19</v>
      </c>
      <c r="DR135" s="105">
        <v>1242793.6300000001</v>
      </c>
      <c r="DS135" s="105">
        <v>1182832.1200000001</v>
      </c>
      <c r="DT135" s="105">
        <v>745599.45999999985</v>
      </c>
      <c r="DU135" s="106">
        <v>1664459.9999999995</v>
      </c>
      <c r="DV135" s="338">
        <v>1150369.68</v>
      </c>
      <c r="DW135" s="338">
        <v>923381.67999999959</v>
      </c>
      <c r="DX135" s="338">
        <v>1480160.7099999995</v>
      </c>
      <c r="DY135" s="338">
        <v>951748.64000000013</v>
      </c>
      <c r="DZ135" s="371">
        <v>1197411.44</v>
      </c>
      <c r="EA135" s="371">
        <v>1025179.4</v>
      </c>
      <c r="EB135" s="374">
        <v>630668.05000000005</v>
      </c>
      <c r="EC135" s="381">
        <v>1198731.9099999999</v>
      </c>
      <c r="ED135" s="374">
        <v>1323846.92</v>
      </c>
      <c r="EE135" s="374">
        <v>1613956.28</v>
      </c>
      <c r="EF135" s="374">
        <v>1810820.34</v>
      </c>
      <c r="EG135" s="374">
        <v>2973474.95</v>
      </c>
      <c r="EH135" s="377">
        <v>202511.01</v>
      </c>
      <c r="EI135" s="377">
        <v>1122393.47</v>
      </c>
      <c r="EJ135" s="377">
        <v>2105961.34</v>
      </c>
      <c r="EK135" s="377">
        <v>1278855.19</v>
      </c>
      <c r="EL135" s="377">
        <v>1134813.47</v>
      </c>
      <c r="EM135" s="377">
        <v>1335830.71</v>
      </c>
      <c r="EN135" s="377">
        <v>1666149.56</v>
      </c>
      <c r="EO135" s="377">
        <v>1463570.61</v>
      </c>
      <c r="EP135" s="377">
        <v>1518302.55</v>
      </c>
      <c r="EQ135" s="377">
        <v>1424217.95</v>
      </c>
      <c r="ER135" s="377"/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>
      <c r="D136" s="74">
        <v>4241</v>
      </c>
      <c r="E136" s="78" t="s">
        <v>280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B136" s="374"/>
      <c r="EC136" s="374"/>
      <c r="ED136" s="374"/>
      <c r="EE136" s="374"/>
      <c r="EF136" s="374"/>
      <c r="EG136" s="374"/>
      <c r="EH136" s="377"/>
      <c r="EI136" s="377"/>
      <c r="EJ136" s="377"/>
      <c r="EK136" s="377"/>
      <c r="EL136" s="377"/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 ht="30">
      <c r="C137" s="74">
        <v>425</v>
      </c>
      <c r="D137" s="74">
        <v>425</v>
      </c>
      <c r="E137" s="78" t="s">
        <v>282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370401.12000000005</v>
      </c>
      <c r="CM137" s="105">
        <v>620552.5199999999</v>
      </c>
      <c r="CN137" s="105">
        <v>638457.29</v>
      </c>
      <c r="CO137" s="105">
        <v>505586.33999999991</v>
      </c>
      <c r="CP137" s="105">
        <v>569999.48</v>
      </c>
      <c r="CQ137" s="105">
        <v>860418.68</v>
      </c>
      <c r="CR137" s="105">
        <v>568338.07999999984</v>
      </c>
      <c r="CS137" s="105">
        <v>637853.68000000005</v>
      </c>
      <c r="CT137" s="105">
        <v>721453.06999999983</v>
      </c>
      <c r="CU137" s="105">
        <v>561941.62</v>
      </c>
      <c r="CV137" s="105">
        <v>443816.17000000004</v>
      </c>
      <c r="CW137" s="106">
        <v>1363707.3099999996</v>
      </c>
      <c r="CX137" s="104">
        <v>503185.41000000003</v>
      </c>
      <c r="CY137" s="105">
        <v>426354.28999999992</v>
      </c>
      <c r="CZ137" s="105">
        <v>628953.87</v>
      </c>
      <c r="DA137" s="105">
        <v>620067.23</v>
      </c>
      <c r="DB137" s="105">
        <v>662196.34000000008</v>
      </c>
      <c r="DC137" s="105">
        <v>772197.06999999983</v>
      </c>
      <c r="DD137" s="105">
        <v>705999.46</v>
      </c>
      <c r="DE137" s="105">
        <v>680678.52000000025</v>
      </c>
      <c r="DF137" s="105">
        <v>658703.32999999996</v>
      </c>
      <c r="DG137" s="105">
        <v>796557.62999999977</v>
      </c>
      <c r="DH137" s="105">
        <v>890787.12000000023</v>
      </c>
      <c r="DI137" s="106">
        <v>743659.84</v>
      </c>
      <c r="DJ137" s="104">
        <v>749043.34</v>
      </c>
      <c r="DK137" s="105">
        <v>616767.44999999984</v>
      </c>
      <c r="DL137" s="105">
        <v>535380.03</v>
      </c>
      <c r="DM137" s="105">
        <v>653304.86999999988</v>
      </c>
      <c r="DN137" s="105">
        <v>766570.99</v>
      </c>
      <c r="DO137" s="105">
        <v>569528.72</v>
      </c>
      <c r="DP137" s="105">
        <v>637917.58999999985</v>
      </c>
      <c r="DQ137" s="105">
        <v>324544.67999999993</v>
      </c>
      <c r="DR137" s="105">
        <v>1008401.7400000005</v>
      </c>
      <c r="DS137" s="105">
        <v>718254.19</v>
      </c>
      <c r="DT137" s="105">
        <v>778942.84</v>
      </c>
      <c r="DU137" s="106">
        <v>702885.63</v>
      </c>
      <c r="DV137" s="338">
        <v>652321.29999999981</v>
      </c>
      <c r="DW137" s="338">
        <v>711488.03</v>
      </c>
      <c r="DX137" s="338">
        <v>727068.71999999986</v>
      </c>
      <c r="DY137" s="338">
        <v>744546.84000000008</v>
      </c>
      <c r="DZ137" s="371">
        <v>845214.7</v>
      </c>
      <c r="EA137" s="371">
        <v>704498.55</v>
      </c>
      <c r="EB137" s="374">
        <v>527845.81999999995</v>
      </c>
      <c r="EC137" s="381">
        <v>606574.91</v>
      </c>
      <c r="ED137" s="374">
        <v>1032313.21</v>
      </c>
      <c r="EE137" s="374">
        <v>702384.14</v>
      </c>
      <c r="EF137" s="374">
        <v>706462.4</v>
      </c>
      <c r="EG137" s="374">
        <v>3305498.13</v>
      </c>
      <c r="EH137" s="377">
        <v>266542</v>
      </c>
      <c r="EI137" s="377">
        <v>813711.97</v>
      </c>
      <c r="EJ137" s="377">
        <v>753950.1</v>
      </c>
      <c r="EK137" s="377">
        <v>524268.09</v>
      </c>
      <c r="EL137" s="377">
        <v>1044437.47</v>
      </c>
      <c r="EM137" s="377">
        <v>791930.72</v>
      </c>
      <c r="EN137" s="377">
        <v>567515.49</v>
      </c>
      <c r="EO137" s="377">
        <v>700618.94</v>
      </c>
      <c r="EP137" s="377">
        <v>933405.66</v>
      </c>
      <c r="EQ137" s="377">
        <v>704680.49</v>
      </c>
      <c r="ER137" s="377"/>
      <c r="ES137" s="377"/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>
      <c r="D138" s="74">
        <v>4251</v>
      </c>
      <c r="E138" s="78" t="s">
        <v>284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5318.52</v>
      </c>
      <c r="CM138" s="105">
        <v>136195.00000000006</v>
      </c>
      <c r="CN138" s="105">
        <v>113585.04</v>
      </c>
      <c r="CO138" s="105">
        <v>148606.53</v>
      </c>
      <c r="CP138" s="105">
        <v>106435.74000000002</v>
      </c>
      <c r="CQ138" s="105">
        <v>133745.32999999996</v>
      </c>
      <c r="CR138" s="105">
        <v>107490.24000000003</v>
      </c>
      <c r="CS138" s="105">
        <v>165677.75999999998</v>
      </c>
      <c r="CT138" s="105">
        <v>76441.179999999993</v>
      </c>
      <c r="CU138" s="105">
        <v>78236.91</v>
      </c>
      <c r="CV138" s="105">
        <v>140605.26</v>
      </c>
      <c r="CW138" s="106">
        <v>230783.2699999999</v>
      </c>
      <c r="CX138" s="104">
        <v>105087.14000000001</v>
      </c>
      <c r="CY138" s="105">
        <v>120355.63999999996</v>
      </c>
      <c r="CZ138" s="105">
        <v>104139.21999999999</v>
      </c>
      <c r="DA138" s="105">
        <v>96597.85000000002</v>
      </c>
      <c r="DB138" s="105">
        <v>110535.58</v>
      </c>
      <c r="DC138" s="105">
        <v>112516.09999999999</v>
      </c>
      <c r="DD138" s="105">
        <v>186117.77999999997</v>
      </c>
      <c r="DE138" s="105">
        <v>132367.28000000003</v>
      </c>
      <c r="DF138" s="105">
        <v>120605.53000000001</v>
      </c>
      <c r="DG138" s="105">
        <v>101100.45999999999</v>
      </c>
      <c r="DH138" s="105">
        <v>106678.62000000001</v>
      </c>
      <c r="DI138" s="106">
        <v>133898.79999999999</v>
      </c>
      <c r="DJ138" s="104">
        <v>224934.99000000002</v>
      </c>
      <c r="DK138" s="105">
        <v>98936.429999999949</v>
      </c>
      <c r="DL138" s="105">
        <v>122866.40999999999</v>
      </c>
      <c r="DM138" s="105">
        <v>118740.00999999998</v>
      </c>
      <c r="DN138" s="105">
        <v>118345.54</v>
      </c>
      <c r="DO138" s="105">
        <v>1872.9300000000003</v>
      </c>
      <c r="DP138" s="105">
        <v>110561.47000000002</v>
      </c>
      <c r="DQ138" s="105">
        <v>112522.26</v>
      </c>
      <c r="DR138" s="105">
        <v>67718.299999999988</v>
      </c>
      <c r="DS138" s="105">
        <v>145906.90000000002</v>
      </c>
      <c r="DT138" s="105">
        <v>113457.29000000001</v>
      </c>
      <c r="DU138" s="106">
        <v>134137.47</v>
      </c>
      <c r="DV138" s="338">
        <v>110019.88999999998</v>
      </c>
      <c r="DW138" s="338">
        <v>98231.099999999991</v>
      </c>
      <c r="DX138" s="338">
        <v>132908.38</v>
      </c>
      <c r="DY138" s="338">
        <v>114458.42</v>
      </c>
      <c r="DZ138" s="371">
        <v>216275.72</v>
      </c>
      <c r="EB138" s="374"/>
      <c r="EC138" s="374"/>
      <c r="ED138" s="374"/>
      <c r="EE138" s="374"/>
      <c r="EF138" s="374"/>
      <c r="EG138" s="374"/>
      <c r="EH138" s="377"/>
      <c r="EI138" s="377"/>
      <c r="EJ138" s="377"/>
      <c r="EK138" s="377"/>
      <c r="EL138" s="377"/>
      <c r="EM138" s="377"/>
      <c r="EN138" s="377"/>
      <c r="EO138" s="377"/>
      <c r="EP138" s="377"/>
      <c r="EQ138" s="377"/>
      <c r="ER138" s="377"/>
      <c r="ES138" s="377"/>
      <c r="ET138" s="377"/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 ht="30">
      <c r="D139" s="74">
        <v>4252</v>
      </c>
      <c r="E139" s="78" t="s">
        <v>286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174980.17000000007</v>
      </c>
      <c r="CM139" s="105">
        <v>162369.47000000006</v>
      </c>
      <c r="CN139" s="105">
        <v>193871.93000000005</v>
      </c>
      <c r="CO139" s="105">
        <v>132859.09999999998</v>
      </c>
      <c r="CP139" s="105">
        <v>227031.55999999991</v>
      </c>
      <c r="CQ139" s="105">
        <v>101788.92000000003</v>
      </c>
      <c r="CR139" s="105">
        <v>238293.99999999988</v>
      </c>
      <c r="CS139" s="105">
        <v>149111.75</v>
      </c>
      <c r="CT139" s="105">
        <v>294855.35000000003</v>
      </c>
      <c r="CU139" s="105">
        <v>169950.05</v>
      </c>
      <c r="CV139" s="105">
        <v>116301.25</v>
      </c>
      <c r="CW139" s="106">
        <v>363585.95</v>
      </c>
      <c r="CX139" s="104">
        <v>162563.71999999997</v>
      </c>
      <c r="CY139" s="105">
        <v>121873.49000000002</v>
      </c>
      <c r="CZ139" s="105">
        <v>211651.86</v>
      </c>
      <c r="DA139" s="105">
        <v>220780.25</v>
      </c>
      <c r="DB139" s="105">
        <v>231618.75000000006</v>
      </c>
      <c r="DC139" s="105">
        <v>193594.77999999997</v>
      </c>
      <c r="DD139" s="105">
        <v>147325.19999999995</v>
      </c>
      <c r="DE139" s="105">
        <v>260161.72000000003</v>
      </c>
      <c r="DF139" s="105">
        <v>187127.37</v>
      </c>
      <c r="DG139" s="105">
        <v>200771.83</v>
      </c>
      <c r="DH139" s="105">
        <v>191005.09999999995</v>
      </c>
      <c r="DI139" s="106">
        <v>196525.92999999991</v>
      </c>
      <c r="DJ139" s="104">
        <v>202080.48</v>
      </c>
      <c r="DK139" s="105">
        <v>201538.77999999994</v>
      </c>
      <c r="DL139" s="105">
        <v>202453.86999999997</v>
      </c>
      <c r="DM139" s="105">
        <v>201417.68000000002</v>
      </c>
      <c r="DN139" s="105">
        <v>202606.82000000004</v>
      </c>
      <c r="DO139" s="105">
        <v>200826.3</v>
      </c>
      <c r="DP139" s="105">
        <v>203612.94999999998</v>
      </c>
      <c r="DQ139" s="105">
        <v>202119.69999999998</v>
      </c>
      <c r="DR139" s="105">
        <v>201440.21000000008</v>
      </c>
      <c r="DS139" s="105">
        <v>202643.86999999991</v>
      </c>
      <c r="DT139" s="105">
        <v>201958.02999999994</v>
      </c>
      <c r="DU139" s="106">
        <v>202301.27000000005</v>
      </c>
      <c r="DV139" s="338">
        <v>246156.83</v>
      </c>
      <c r="DW139" s="338">
        <v>218598.25999999998</v>
      </c>
      <c r="DX139" s="338">
        <v>269256.68</v>
      </c>
      <c r="DY139" s="338">
        <v>226607.22000000003</v>
      </c>
      <c r="DZ139" s="371">
        <v>277262.96000000002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30">
      <c r="D140" s="74">
        <v>4253</v>
      </c>
      <c r="E140" s="78" t="s">
        <v>288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190102.43</v>
      </c>
      <c r="CM140" s="105">
        <v>321988.04999999981</v>
      </c>
      <c r="CN140" s="105">
        <v>331000.32000000001</v>
      </c>
      <c r="CO140" s="105">
        <v>224120.7099999999</v>
      </c>
      <c r="CP140" s="105">
        <v>236532.18000000008</v>
      </c>
      <c r="CQ140" s="105">
        <v>624884.43000000005</v>
      </c>
      <c r="CR140" s="105">
        <v>222553.83999999997</v>
      </c>
      <c r="CS140" s="105">
        <v>323064.17000000004</v>
      </c>
      <c r="CT140" s="105">
        <v>350156.53999999986</v>
      </c>
      <c r="CU140" s="105">
        <v>313754.65999999997</v>
      </c>
      <c r="CV140" s="105">
        <v>186909.66</v>
      </c>
      <c r="CW140" s="106">
        <v>769338.08999999973</v>
      </c>
      <c r="CX140" s="104">
        <v>235534.55000000005</v>
      </c>
      <c r="CY140" s="105">
        <v>184125.15999999997</v>
      </c>
      <c r="CZ140" s="105">
        <v>313162.79000000004</v>
      </c>
      <c r="DA140" s="105">
        <v>302689.12999999989</v>
      </c>
      <c r="DB140" s="105">
        <v>320042.01000000007</v>
      </c>
      <c r="DC140" s="105">
        <v>466086.18999999994</v>
      </c>
      <c r="DD140" s="105">
        <v>372556.48000000004</v>
      </c>
      <c r="DE140" s="105">
        <v>288149.52000000014</v>
      </c>
      <c r="DF140" s="105">
        <v>350970.42999999993</v>
      </c>
      <c r="DG140" s="105">
        <v>494685.33999999979</v>
      </c>
      <c r="DH140" s="105">
        <v>593103.40000000026</v>
      </c>
      <c r="DI140" s="106">
        <v>413235.1100000001</v>
      </c>
      <c r="DJ140" s="104">
        <v>322027.86999999994</v>
      </c>
      <c r="DK140" s="105">
        <v>316292.23999999993</v>
      </c>
      <c r="DL140" s="105">
        <v>210059.75000000003</v>
      </c>
      <c r="DM140" s="105">
        <v>333147.17999999993</v>
      </c>
      <c r="DN140" s="105">
        <v>445618.63</v>
      </c>
      <c r="DO140" s="105">
        <v>366829.49</v>
      </c>
      <c r="DP140" s="105">
        <v>323743.16999999993</v>
      </c>
      <c r="DQ140" s="105">
        <v>9902.7200000000012</v>
      </c>
      <c r="DR140" s="105">
        <v>739243.23000000045</v>
      </c>
      <c r="DS140" s="105">
        <v>369703.42</v>
      </c>
      <c r="DT140" s="105">
        <v>463527.52</v>
      </c>
      <c r="DU140" s="106">
        <v>366446.88999999996</v>
      </c>
      <c r="DV140" s="338">
        <v>296144.57999999984</v>
      </c>
      <c r="DW140" s="338">
        <v>394658.67000000004</v>
      </c>
      <c r="DX140" s="338">
        <v>324903.65999999986</v>
      </c>
      <c r="DY140" s="338">
        <v>403481.20000000013</v>
      </c>
      <c r="DZ140" s="371">
        <v>351676.02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45">
      <c r="A141" s="74" t="s">
        <v>96</v>
      </c>
      <c r="B141" s="74">
        <v>43</v>
      </c>
      <c r="D141" s="74">
        <v>43</v>
      </c>
      <c r="E141" s="78" t="s">
        <v>290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4766352.82</v>
      </c>
      <c r="CM141" s="105">
        <v>7183318.2800000003</v>
      </c>
      <c r="CN141" s="105">
        <v>8947545.6400000043</v>
      </c>
      <c r="CO141" s="105">
        <v>5884665.6099999966</v>
      </c>
      <c r="CP141" s="105">
        <v>7415737.6300000092</v>
      </c>
      <c r="CQ141" s="105">
        <v>7060820.3000000007</v>
      </c>
      <c r="CR141" s="105">
        <v>5861351.5200000033</v>
      </c>
      <c r="CS141" s="105">
        <v>9038041.9699999969</v>
      </c>
      <c r="CT141" s="105">
        <v>8245712.2599999988</v>
      </c>
      <c r="CU141" s="105">
        <v>7298462.0700000059</v>
      </c>
      <c r="CV141" s="105">
        <v>4753269.4800000023</v>
      </c>
      <c r="CW141" s="106">
        <v>17851748.629999999</v>
      </c>
      <c r="CX141" s="104">
        <v>4729453.0199999968</v>
      </c>
      <c r="CY141" s="105">
        <v>3668588.0200000005</v>
      </c>
      <c r="CZ141" s="105">
        <v>11943087.780000003</v>
      </c>
      <c r="DA141" s="105">
        <v>8801515.4700000044</v>
      </c>
      <c r="DB141" s="105">
        <v>7959182.730000007</v>
      </c>
      <c r="DC141" s="105">
        <v>8709222.3800000045</v>
      </c>
      <c r="DD141" s="105">
        <v>7344002.3300000019</v>
      </c>
      <c r="DE141" s="105">
        <v>8854476.2599999998</v>
      </c>
      <c r="DF141" s="105">
        <v>7105061.4999999991</v>
      </c>
      <c r="DG141" s="105">
        <v>13729651.66</v>
      </c>
      <c r="DH141" s="105">
        <v>4705106.5999999996</v>
      </c>
      <c r="DI141" s="106">
        <v>11500398.329999996</v>
      </c>
      <c r="DJ141" s="104">
        <v>11457600.680000011</v>
      </c>
      <c r="DK141" s="105">
        <v>6752624.2700000033</v>
      </c>
      <c r="DL141" s="105">
        <v>11420501.770000005</v>
      </c>
      <c r="DM141" s="105">
        <v>14999479.220000006</v>
      </c>
      <c r="DN141" s="105">
        <v>7593694.929999995</v>
      </c>
      <c r="DO141" s="105">
        <v>8426871.379999999</v>
      </c>
      <c r="DP141" s="105">
        <v>10744092.740000006</v>
      </c>
      <c r="DQ141" s="105">
        <v>11333981.32</v>
      </c>
      <c r="DR141" s="105">
        <v>10383700.710000008</v>
      </c>
      <c r="DS141" s="105">
        <v>11050474.780000005</v>
      </c>
      <c r="DT141" s="105">
        <v>10760211.210000003</v>
      </c>
      <c r="DU141" s="106">
        <v>21302981.459999997</v>
      </c>
      <c r="DV141" s="338">
        <v>5182408.62</v>
      </c>
      <c r="DW141" s="338">
        <v>8548848.3000000007</v>
      </c>
      <c r="DX141" s="338">
        <v>21000988.850000013</v>
      </c>
      <c r="DY141" s="338">
        <v>15199940.680000002</v>
      </c>
      <c r="DZ141" s="371">
        <v>11045075.699999999</v>
      </c>
      <c r="EA141" s="371">
        <v>11676659.710000001</v>
      </c>
      <c r="EB141" s="374">
        <v>10057576.49</v>
      </c>
      <c r="EC141" s="381">
        <v>13191630.189999999</v>
      </c>
      <c r="ED141" s="374">
        <v>11618940.939999999</v>
      </c>
      <c r="EE141" s="374">
        <v>10639076.880000001</v>
      </c>
      <c r="EF141" s="374">
        <v>14397093.9</v>
      </c>
      <c r="EG141" s="374">
        <v>39257145.460000001</v>
      </c>
      <c r="EH141" s="377">
        <v>5367351.82</v>
      </c>
      <c r="EI141" s="377">
        <v>7878426.2999999998</v>
      </c>
      <c r="EJ141" s="377">
        <v>12624632.02</v>
      </c>
      <c r="EK141" s="377">
        <v>15717196.880000001</v>
      </c>
      <c r="EL141" s="377">
        <v>10712461.529999999</v>
      </c>
      <c r="EM141" s="377">
        <v>13589172.92</v>
      </c>
      <c r="EN141" s="377">
        <v>17165199.760000002</v>
      </c>
      <c r="EO141" s="377">
        <v>15793377.119999999</v>
      </c>
      <c r="EP141" s="377">
        <v>13743974.02</v>
      </c>
      <c r="EQ141" s="377">
        <v>13251144.24</v>
      </c>
      <c r="ER141" s="377"/>
      <c r="ES141" s="377"/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5">
      <c r="A142" s="74" t="s">
        <v>96</v>
      </c>
      <c r="B142" s="74" t="s">
        <v>96</v>
      </c>
      <c r="C142" s="74">
        <v>431</v>
      </c>
      <c r="D142" s="74">
        <v>431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8945045.6400000043</v>
      </c>
      <c r="CO142" s="105">
        <v>5880665.6099999966</v>
      </c>
      <c r="CP142" s="105">
        <v>7415737.6300000092</v>
      </c>
      <c r="CQ142" s="105">
        <v>7060820.3000000007</v>
      </c>
      <c r="CR142" s="105">
        <v>5860351.5200000033</v>
      </c>
      <c r="CS142" s="105">
        <v>9017741.9699999969</v>
      </c>
      <c r="CT142" s="105">
        <v>8242712.2599999988</v>
      </c>
      <c r="CU142" s="105">
        <v>7282489.8800000055</v>
      </c>
      <c r="CV142" s="105">
        <v>4546653.2400000021</v>
      </c>
      <c r="CW142" s="106">
        <v>16619491.83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8474803.7700000051</v>
      </c>
      <c r="DD142" s="105">
        <v>7344002.3300000019</v>
      </c>
      <c r="DE142" s="105">
        <v>8688828.7300000004</v>
      </c>
      <c r="DF142" s="105">
        <v>7098548.0999999987</v>
      </c>
      <c r="DG142" s="105">
        <v>13257486.939999999</v>
      </c>
      <c r="DH142" s="105">
        <v>4644206.5999999996</v>
      </c>
      <c r="DI142" s="106">
        <v>10253278.469999997</v>
      </c>
      <c r="DJ142" s="104">
        <v>11457600.680000011</v>
      </c>
      <c r="DK142" s="105">
        <v>6752624.2700000033</v>
      </c>
      <c r="DL142" s="105">
        <v>11210501.770000005</v>
      </c>
      <c r="DM142" s="105">
        <v>14999479.220000006</v>
      </c>
      <c r="DN142" s="105">
        <v>7593694.929999995</v>
      </c>
      <c r="DO142" s="105">
        <v>8416871.379999999</v>
      </c>
      <c r="DP142" s="105">
        <v>10541092.800000006</v>
      </c>
      <c r="DQ142" s="105">
        <v>11333981.32</v>
      </c>
      <c r="DR142" s="105">
        <v>10383700.710000008</v>
      </c>
      <c r="DS142" s="105">
        <v>11050474.780000005</v>
      </c>
      <c r="DT142" s="105">
        <v>10758211.210000003</v>
      </c>
      <c r="DU142" s="106">
        <v>21273051.029999997</v>
      </c>
      <c r="DV142" s="338">
        <v>5182408.62</v>
      </c>
      <c r="DW142" s="338">
        <v>8542348.3000000007</v>
      </c>
      <c r="DX142" s="338">
        <v>20704889.629999999</v>
      </c>
      <c r="DY142" s="338">
        <v>14867940.68</v>
      </c>
      <c r="DZ142" s="371">
        <v>11045075.699999999</v>
      </c>
      <c r="EA142" s="374">
        <v>11393659.710000001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38981145.460000001</v>
      </c>
      <c r="EH142" s="377"/>
      <c r="EI142" s="377">
        <v>7878426.2999999998</v>
      </c>
      <c r="EJ142" s="377">
        <v>12624632.02</v>
      </c>
      <c r="EK142" s="377">
        <v>15248396.880000001</v>
      </c>
      <c r="EL142" s="377">
        <v>10712461.529999999</v>
      </c>
      <c r="EM142" s="377">
        <v>13530839.57</v>
      </c>
      <c r="EN142" s="377">
        <v>16956874.25</v>
      </c>
      <c r="EO142" s="377">
        <v>15251339.6</v>
      </c>
      <c r="EP142" s="377"/>
      <c r="EQ142" s="377">
        <v>13129810.890000001</v>
      </c>
      <c r="ER142" s="377"/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>
      <c r="D143" s="74">
        <v>4311</v>
      </c>
      <c r="E143" s="78" t="s">
        <v>292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3573650.94</v>
      </c>
      <c r="CM143" s="105">
        <v>4505192.4200000009</v>
      </c>
      <c r="CN143" s="105">
        <v>6025699.8300000029</v>
      </c>
      <c r="CO143" s="105">
        <v>2615352.1199999973</v>
      </c>
      <c r="CP143" s="105">
        <v>5152536.1200000066</v>
      </c>
      <c r="CQ143" s="105">
        <v>4523363.4999999991</v>
      </c>
      <c r="CR143" s="105">
        <v>2913767.9499999993</v>
      </c>
      <c r="CS143" s="105">
        <v>6138065.4799999977</v>
      </c>
      <c r="CT143" s="105">
        <v>5872842.96</v>
      </c>
      <c r="CU143" s="105">
        <v>4772419.6500000041</v>
      </c>
      <c r="CV143" s="105">
        <v>3110152.7700000014</v>
      </c>
      <c r="CW143" s="106">
        <v>9177617.7000000011</v>
      </c>
      <c r="CX143" s="104">
        <v>3853394.4399999967</v>
      </c>
      <c r="CY143" s="105">
        <v>1640129.33</v>
      </c>
      <c r="CZ143" s="105">
        <v>8519754.9900000021</v>
      </c>
      <c r="DA143" s="105">
        <v>6327561.1900000041</v>
      </c>
      <c r="DB143" s="105">
        <v>5336289.8400000073</v>
      </c>
      <c r="DC143" s="105">
        <v>5156467.1200000057</v>
      </c>
      <c r="DD143" s="105">
        <v>4564730.6000000006</v>
      </c>
      <c r="DE143" s="105">
        <v>5589535.3500000006</v>
      </c>
      <c r="DF143" s="105">
        <v>4053275.8599999985</v>
      </c>
      <c r="DG143" s="105">
        <v>9566505.2000000011</v>
      </c>
      <c r="DH143" s="105">
        <v>2162806.0199999996</v>
      </c>
      <c r="DI143" s="106">
        <v>3175131.2299999972</v>
      </c>
      <c r="DJ143" s="104">
        <v>5536673.8800000101</v>
      </c>
      <c r="DK143" s="105">
        <v>4300280.2700000023</v>
      </c>
      <c r="DL143" s="105">
        <v>5807149.2000000058</v>
      </c>
      <c r="DM143" s="105">
        <v>8234781.9800000079</v>
      </c>
      <c r="DN143" s="105">
        <v>2175484.1599999941</v>
      </c>
      <c r="DO143" s="105">
        <v>4610413.3299999982</v>
      </c>
      <c r="DP143" s="105">
        <v>4653281.7500000047</v>
      </c>
      <c r="DQ143" s="105">
        <v>4996181.6099999975</v>
      </c>
      <c r="DR143" s="105">
        <v>5017138.6900000088</v>
      </c>
      <c r="DS143" s="105">
        <v>5157752.2200000035</v>
      </c>
      <c r="DT143" s="105">
        <v>6081931.6000000043</v>
      </c>
      <c r="DU143" s="106">
        <v>5914938.5799999991</v>
      </c>
      <c r="DV143" s="338">
        <v>3612271.65</v>
      </c>
      <c r="DW143" s="338">
        <v>3581008.5500000003</v>
      </c>
      <c r="DX143" s="338">
        <v>10432641.290000016</v>
      </c>
      <c r="DY143" s="338">
        <v>7162067.3800000018</v>
      </c>
      <c r="DZ143" s="371">
        <v>5662218.6100000003</v>
      </c>
      <c r="EB143" s="374"/>
      <c r="EC143" s="374"/>
      <c r="ED143" s="374"/>
      <c r="EE143" s="374"/>
      <c r="EF143" s="374"/>
      <c r="EG143" s="374"/>
      <c r="EH143" s="377"/>
      <c r="EI143" s="377"/>
      <c r="EJ143" s="377"/>
      <c r="EK143" s="377"/>
      <c r="EL143" s="377"/>
      <c r="EM143" s="377"/>
      <c r="EO143" s="377"/>
      <c r="EP143" s="377"/>
      <c r="EQ143" s="377"/>
      <c r="ER143" s="377"/>
      <c r="ES143" s="377"/>
      <c r="ET143" s="377"/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4312</v>
      </c>
      <c r="E144" s="78" t="s">
        <v>294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248962.44</v>
      </c>
      <c r="CM144" s="105">
        <v>252365.31</v>
      </c>
      <c r="CN144" s="105">
        <v>0</v>
      </c>
      <c r="CO144" s="105">
        <v>259865.02999999997</v>
      </c>
      <c r="CP144" s="105">
        <v>11196.529999999999</v>
      </c>
      <c r="CQ144" s="105">
        <v>257246.21000000008</v>
      </c>
      <c r="CR144" s="105">
        <v>200</v>
      </c>
      <c r="CS144" s="105">
        <v>268390.82</v>
      </c>
      <c r="CT144" s="105">
        <v>1757</v>
      </c>
      <c r="CU144" s="105">
        <v>450</v>
      </c>
      <c r="CV144" s="105">
        <v>53573.08</v>
      </c>
      <c r="CW144" s="106">
        <v>1500728.43</v>
      </c>
      <c r="CX144" s="104">
        <v>99665.95</v>
      </c>
      <c r="CY144" s="105">
        <v>381698.57000000007</v>
      </c>
      <c r="CZ144" s="105">
        <v>433969.12000000017</v>
      </c>
      <c r="DA144" s="105">
        <v>55645.069999999992</v>
      </c>
      <c r="DB144" s="105">
        <v>469121.1999999999</v>
      </c>
      <c r="DC144" s="105">
        <v>873450.41999999993</v>
      </c>
      <c r="DD144" s="105">
        <v>383008.91</v>
      </c>
      <c r="DE144" s="105">
        <v>800416.66999999993</v>
      </c>
      <c r="DF144" s="105">
        <v>311688.29000000004</v>
      </c>
      <c r="DG144" s="105">
        <v>745448.95999999961</v>
      </c>
      <c r="DH144" s="105">
        <v>9994.48</v>
      </c>
      <c r="DI144" s="106">
        <v>1998310.4699999995</v>
      </c>
      <c r="DJ144" s="104">
        <v>1177476.83</v>
      </c>
      <c r="DK144" s="105">
        <v>416971.60000000003</v>
      </c>
      <c r="DL144" s="105">
        <v>1545683.8399999999</v>
      </c>
      <c r="DM144" s="105">
        <v>2973747.0599999996</v>
      </c>
      <c r="DN144" s="105">
        <v>1626606.61</v>
      </c>
      <c r="DO144" s="105">
        <v>151911.44999999995</v>
      </c>
      <c r="DP144" s="105">
        <v>2854382.15</v>
      </c>
      <c r="DQ144" s="105">
        <v>1797132.86</v>
      </c>
      <c r="DR144" s="105">
        <v>1733810.6800000002</v>
      </c>
      <c r="DS144" s="105">
        <v>1606402.17</v>
      </c>
      <c r="DT144" s="105">
        <v>493304.1700000001</v>
      </c>
      <c r="DU144" s="106">
        <v>4673911.5500000007</v>
      </c>
      <c r="DV144" s="338">
        <v>117683.83999999998</v>
      </c>
      <c r="DW144" s="338">
        <v>1736761.8299999998</v>
      </c>
      <c r="DX144" s="338">
        <v>2593457.83</v>
      </c>
      <c r="DY144" s="338">
        <v>3024939.8899999992</v>
      </c>
      <c r="DZ144" s="371">
        <v>1118400.17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377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 ht="30">
      <c r="D145" s="74">
        <v>4313</v>
      </c>
      <c r="E145" s="78" t="s">
        <v>296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246666.66999999998</v>
      </c>
      <c r="CM145" s="105">
        <v>308916.67</v>
      </c>
      <c r="CN145" s="105">
        <v>385415.67</v>
      </c>
      <c r="CO145" s="105">
        <v>779576.67</v>
      </c>
      <c r="CP145" s="105">
        <v>457682.02999999997</v>
      </c>
      <c r="CQ145" s="105">
        <v>285623.46999999997</v>
      </c>
      <c r="CR145" s="105">
        <v>363833.33999999997</v>
      </c>
      <c r="CS145" s="105">
        <v>287350</v>
      </c>
      <c r="CT145" s="105">
        <v>500733.33999999997</v>
      </c>
      <c r="CU145" s="105">
        <v>147416.66999999998</v>
      </c>
      <c r="CV145" s="105">
        <v>104666</v>
      </c>
      <c r="CW145" s="106">
        <v>141155</v>
      </c>
      <c r="CX145" s="104">
        <v>255500</v>
      </c>
      <c r="CY145" s="105">
        <v>233100</v>
      </c>
      <c r="CZ145" s="105">
        <v>232640</v>
      </c>
      <c r="DA145" s="105">
        <v>369303.35</v>
      </c>
      <c r="DB145" s="105">
        <v>347953.33999999997</v>
      </c>
      <c r="DC145" s="105">
        <v>435633.32999999996</v>
      </c>
      <c r="DD145" s="105">
        <v>276511.67</v>
      </c>
      <c r="DE145" s="105">
        <v>139333.5</v>
      </c>
      <c r="DF145" s="105">
        <v>364603.31</v>
      </c>
      <c r="DG145" s="105">
        <v>363353.02</v>
      </c>
      <c r="DH145" s="105">
        <v>624811.14</v>
      </c>
      <c r="DI145" s="106">
        <v>535620</v>
      </c>
      <c r="DJ145" s="104">
        <v>225520</v>
      </c>
      <c r="DK145" s="105">
        <v>245350</v>
      </c>
      <c r="DL145" s="105">
        <v>299100</v>
      </c>
      <c r="DM145" s="105">
        <v>460704</v>
      </c>
      <c r="DN145" s="105">
        <v>929500</v>
      </c>
      <c r="DO145" s="105">
        <v>178500</v>
      </c>
      <c r="DP145" s="105">
        <v>245700</v>
      </c>
      <c r="DQ145" s="105">
        <v>152220</v>
      </c>
      <c r="DR145" s="105">
        <v>412220</v>
      </c>
      <c r="DS145" s="105">
        <v>204373.29999999987</v>
      </c>
      <c r="DT145" s="105">
        <v>1808570</v>
      </c>
      <c r="DU145" s="106">
        <v>1176730.9800000002</v>
      </c>
      <c r="DV145" s="338">
        <v>150630</v>
      </c>
      <c r="DW145" s="338">
        <v>537020</v>
      </c>
      <c r="DX145" s="338">
        <v>896220</v>
      </c>
      <c r="DY145" s="338">
        <v>1033230</v>
      </c>
      <c r="DZ145" s="371">
        <v>880300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30">
      <c r="D146" s="74">
        <v>4314</v>
      </c>
      <c r="E146" s="78" t="s">
        <v>298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0</v>
      </c>
      <c r="CM146" s="105">
        <v>45833.34</v>
      </c>
      <c r="CN146" s="105">
        <v>23116.67</v>
      </c>
      <c r="CO146" s="105">
        <v>0</v>
      </c>
      <c r="CP146" s="105">
        <v>22916.67</v>
      </c>
      <c r="CQ146" s="105">
        <v>22916.67</v>
      </c>
      <c r="CR146" s="105">
        <v>69816.67</v>
      </c>
      <c r="CS146" s="105">
        <v>129466.67</v>
      </c>
      <c r="CT146" s="105">
        <v>136466.66999999998</v>
      </c>
      <c r="CU146" s="105">
        <v>67316.67</v>
      </c>
      <c r="CV146" s="105">
        <v>64700</v>
      </c>
      <c r="CW146" s="106">
        <v>1798665.9900000002</v>
      </c>
      <c r="CX146" s="104">
        <v>9800</v>
      </c>
      <c r="CY146" s="105">
        <v>23187.5</v>
      </c>
      <c r="CZ146" s="105">
        <v>22687.5</v>
      </c>
      <c r="DA146" s="105">
        <v>22687.5</v>
      </c>
      <c r="DB146" s="105">
        <v>45375</v>
      </c>
      <c r="DC146" s="105">
        <v>23337.5</v>
      </c>
      <c r="DD146" s="105">
        <v>96000</v>
      </c>
      <c r="DE146" s="105">
        <v>197875</v>
      </c>
      <c r="DF146" s="105">
        <v>33100</v>
      </c>
      <c r="DG146" s="105">
        <v>118875</v>
      </c>
      <c r="DH146" s="105">
        <v>71787.5</v>
      </c>
      <c r="DI146" s="106">
        <v>1675968.5</v>
      </c>
      <c r="DJ146" s="104">
        <v>0</v>
      </c>
      <c r="DK146" s="105">
        <v>0</v>
      </c>
      <c r="DL146" s="105">
        <v>4320</v>
      </c>
      <c r="DM146" s="105">
        <v>500</v>
      </c>
      <c r="DN146" s="105">
        <v>39480</v>
      </c>
      <c r="DO146" s="105">
        <v>148920</v>
      </c>
      <c r="DP146" s="105">
        <v>53100</v>
      </c>
      <c r="DQ146" s="105">
        <v>135160</v>
      </c>
      <c r="DR146" s="105">
        <v>44150</v>
      </c>
      <c r="DS146" s="105">
        <v>61760</v>
      </c>
      <c r="DT146" s="105">
        <v>95140</v>
      </c>
      <c r="DU146" s="106">
        <v>2352165.5500000007</v>
      </c>
      <c r="DV146" s="338">
        <v>0</v>
      </c>
      <c r="DW146" s="338">
        <v>6000</v>
      </c>
      <c r="DX146" s="338">
        <v>1719.9999999999998</v>
      </c>
      <c r="DY146" s="338">
        <v>32295</v>
      </c>
      <c r="DZ146" s="371">
        <v>131308.32999999999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 ht="30">
      <c r="D147" s="74">
        <v>4315</v>
      </c>
      <c r="E147" s="78" t="s">
        <v>300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266748.61999999994</v>
      </c>
      <c r="CM147" s="105">
        <v>316898.53999999975</v>
      </c>
      <c r="CN147" s="105">
        <v>292348.57999999984</v>
      </c>
      <c r="CO147" s="105">
        <v>291648.57999999984</v>
      </c>
      <c r="CP147" s="105">
        <v>266748.62</v>
      </c>
      <c r="CQ147" s="105">
        <v>316748.5399999998</v>
      </c>
      <c r="CR147" s="105">
        <v>275481.90999999986</v>
      </c>
      <c r="CS147" s="105">
        <v>303848.58999999997</v>
      </c>
      <c r="CT147" s="105">
        <v>267648.58999999997</v>
      </c>
      <c r="CU147" s="105">
        <v>298848.57999999978</v>
      </c>
      <c r="CV147" s="105">
        <v>270032.63999999996</v>
      </c>
      <c r="CW147" s="106">
        <v>314977.80999999982</v>
      </c>
      <c r="CX147" s="104">
        <v>299820.37999999995</v>
      </c>
      <c r="CY147" s="105">
        <v>313632.45</v>
      </c>
      <c r="CZ147" s="105">
        <v>320131.86999999976</v>
      </c>
      <c r="DA147" s="105">
        <v>311194.89999999997</v>
      </c>
      <c r="DB147" s="105">
        <v>311194.89999999979</v>
      </c>
      <c r="DC147" s="105">
        <v>311194.89999999979</v>
      </c>
      <c r="DD147" s="105">
        <v>311194.90000000002</v>
      </c>
      <c r="DE147" s="105">
        <v>310591.24999999994</v>
      </c>
      <c r="DF147" s="105">
        <v>311798.54999999993</v>
      </c>
      <c r="DG147" s="105">
        <v>311894.89999999997</v>
      </c>
      <c r="DH147" s="105">
        <v>311844.89999999979</v>
      </c>
      <c r="DI147" s="106">
        <v>312245.30999999994</v>
      </c>
      <c r="DJ147" s="104">
        <v>372755.46999999991</v>
      </c>
      <c r="DK147" s="105">
        <v>372755.4599999999</v>
      </c>
      <c r="DL147" s="105">
        <v>406190.3000000001</v>
      </c>
      <c r="DM147" s="105">
        <v>373755.46000000008</v>
      </c>
      <c r="DN147" s="105">
        <v>390912.02</v>
      </c>
      <c r="DO147" s="105">
        <v>381833.74000000011</v>
      </c>
      <c r="DP147" s="105">
        <v>381383.74</v>
      </c>
      <c r="DQ147" s="105">
        <v>406333.69999999984</v>
      </c>
      <c r="DR147" s="105">
        <v>348750.45000000013</v>
      </c>
      <c r="DS147" s="105">
        <v>388917.07</v>
      </c>
      <c r="DT147" s="105">
        <v>381633.73999999993</v>
      </c>
      <c r="DU147" s="106">
        <v>382732.66000000009</v>
      </c>
      <c r="DV147" s="338">
        <v>428528.31999999989</v>
      </c>
      <c r="DW147" s="338">
        <v>428528.33999999991</v>
      </c>
      <c r="DX147" s="338">
        <v>435428.33</v>
      </c>
      <c r="DY147" s="338">
        <v>428528.3299999999</v>
      </c>
      <c r="DZ147" s="371">
        <v>428528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30">
      <c r="D148" s="74">
        <v>4316</v>
      </c>
      <c r="E148" s="78" t="s">
        <v>302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0</v>
      </c>
      <c r="CM148" s="105">
        <v>10476.59</v>
      </c>
      <c r="CN148" s="105">
        <v>8230</v>
      </c>
      <c r="CO148" s="105">
        <v>3315</v>
      </c>
      <c r="CP148" s="105">
        <v>4472.75</v>
      </c>
      <c r="CQ148" s="105">
        <v>3325</v>
      </c>
      <c r="CR148" s="105">
        <v>310430</v>
      </c>
      <c r="CS148" s="105">
        <v>1370</v>
      </c>
      <c r="CT148" s="105">
        <v>880</v>
      </c>
      <c r="CU148" s="105">
        <v>6050</v>
      </c>
      <c r="CV148" s="105">
        <v>1310</v>
      </c>
      <c r="CW148" s="106">
        <v>324403.81999999995</v>
      </c>
      <c r="CX148" s="104">
        <v>10200</v>
      </c>
      <c r="CY148" s="105">
        <v>22350</v>
      </c>
      <c r="CZ148" s="105">
        <v>47450.43</v>
      </c>
      <c r="DA148" s="105">
        <v>3850</v>
      </c>
      <c r="DB148" s="105">
        <v>1650</v>
      </c>
      <c r="DC148" s="105">
        <v>45270</v>
      </c>
      <c r="DD148" s="105">
        <v>55243.73000000001</v>
      </c>
      <c r="DE148" s="105">
        <v>10048.689999999999</v>
      </c>
      <c r="DF148" s="105">
        <v>427624</v>
      </c>
      <c r="DG148" s="105">
        <v>497989.00000000006</v>
      </c>
      <c r="DH148" s="105">
        <v>43536</v>
      </c>
      <c r="DI148" s="106">
        <v>78394</v>
      </c>
      <c r="DJ148" s="104">
        <v>37890</v>
      </c>
      <c r="DK148" s="105">
        <v>16614</v>
      </c>
      <c r="DL148" s="105">
        <v>52898.679999999993</v>
      </c>
      <c r="DM148" s="105">
        <v>157505.70000000001</v>
      </c>
      <c r="DN148" s="105">
        <v>38178.479999999996</v>
      </c>
      <c r="DO148" s="105">
        <v>67698.319999999992</v>
      </c>
      <c r="DP148" s="105">
        <v>78813.75</v>
      </c>
      <c r="DQ148" s="105">
        <v>582872.80000000005</v>
      </c>
      <c r="DR148" s="105">
        <v>76313.909999999989</v>
      </c>
      <c r="DS148" s="105">
        <v>220363.19999999998</v>
      </c>
      <c r="DT148" s="105">
        <v>133899.73000000001</v>
      </c>
      <c r="DU148" s="106">
        <v>364944.91000000003</v>
      </c>
      <c r="DV148" s="338">
        <v>48117.740000000005</v>
      </c>
      <c r="DW148" s="338">
        <v>205967.35</v>
      </c>
      <c r="DX148" s="338">
        <v>139628.79999999999</v>
      </c>
      <c r="DY148" s="338">
        <v>67970.5</v>
      </c>
      <c r="DZ148" s="371">
        <v>163659.67000000001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30">
      <c r="D149" s="74">
        <v>4317</v>
      </c>
      <c r="E149" s="78" t="s">
        <v>304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3237.41</v>
      </c>
      <c r="CM149" s="105">
        <v>96184.400000000023</v>
      </c>
      <c r="CN149" s="105">
        <v>89346.049999999988</v>
      </c>
      <c r="CO149" s="105">
        <v>145886.35999999999</v>
      </c>
      <c r="CP149" s="105">
        <v>3237.41</v>
      </c>
      <c r="CQ149" s="105">
        <v>82166.94</v>
      </c>
      <c r="CR149" s="105">
        <v>49107.600000000006</v>
      </c>
      <c r="CS149" s="105">
        <v>52798.87000000001</v>
      </c>
      <c r="CT149" s="105">
        <v>32492.760000000002</v>
      </c>
      <c r="CU149" s="105">
        <v>28540.980000000003</v>
      </c>
      <c r="CV149" s="105">
        <v>22385.61</v>
      </c>
      <c r="CW149" s="106">
        <v>389400.5400000001</v>
      </c>
      <c r="CX149" s="104">
        <v>0</v>
      </c>
      <c r="CY149" s="105">
        <v>405707.50000000012</v>
      </c>
      <c r="CZ149" s="105">
        <v>957720.87999999989</v>
      </c>
      <c r="DA149" s="105">
        <v>928328.25999999989</v>
      </c>
      <c r="DB149" s="105">
        <v>881192.29</v>
      </c>
      <c r="DC149" s="105">
        <v>936996.85</v>
      </c>
      <c r="DD149" s="105">
        <v>906223.41999999993</v>
      </c>
      <c r="DE149" s="105">
        <v>1096158.4399999997</v>
      </c>
      <c r="DF149" s="105">
        <v>889074.96999999974</v>
      </c>
      <c r="DG149" s="105">
        <v>896285.74999999977</v>
      </c>
      <c r="DH149" s="105">
        <v>454865.69</v>
      </c>
      <c r="DI149" s="106">
        <v>84429.430000000008</v>
      </c>
      <c r="DJ149" s="104">
        <v>0</v>
      </c>
      <c r="DK149" s="105">
        <v>434202.28</v>
      </c>
      <c r="DL149" s="105">
        <v>867874.35000000009</v>
      </c>
      <c r="DM149" s="105">
        <v>862676.80999999971</v>
      </c>
      <c r="DN149" s="105">
        <v>848123.13</v>
      </c>
      <c r="DO149" s="105">
        <v>872521.20999999973</v>
      </c>
      <c r="DP149" s="105">
        <v>828213.14000000013</v>
      </c>
      <c r="DQ149" s="105">
        <v>857958.06000000017</v>
      </c>
      <c r="DR149" s="105">
        <v>848986.98999999987</v>
      </c>
      <c r="DS149" s="105">
        <v>834822.32999999984</v>
      </c>
      <c r="DT149" s="105">
        <v>426163.12</v>
      </c>
      <c r="DU149" s="106">
        <v>175020.66999999998</v>
      </c>
      <c r="DV149" s="338">
        <v>0</v>
      </c>
      <c r="DW149" s="338">
        <v>376004.54000000004</v>
      </c>
      <c r="DX149" s="338">
        <v>869121.24000000011</v>
      </c>
      <c r="DY149" s="338">
        <v>839366.55</v>
      </c>
      <c r="DZ149" s="371">
        <v>827960.69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>
      <c r="D150" s="74">
        <v>4318</v>
      </c>
      <c r="E150" s="78" t="s">
        <v>306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403695.66999999993</v>
      </c>
      <c r="CM150" s="105">
        <v>1104292.8000000003</v>
      </c>
      <c r="CN150" s="105">
        <v>2009659.2300000021</v>
      </c>
      <c r="CO150" s="105">
        <v>1710678.0800000008</v>
      </c>
      <c r="CP150" s="105">
        <v>1460705.2400000021</v>
      </c>
      <c r="CQ150" s="105">
        <v>1441074.4000000018</v>
      </c>
      <c r="CR150" s="105">
        <v>1808425.0700000038</v>
      </c>
      <c r="CS150" s="105">
        <v>1772052.2500000007</v>
      </c>
      <c r="CT150" s="105">
        <v>1343330.8900000001</v>
      </c>
      <c r="CU150" s="105">
        <v>1849553.7100000009</v>
      </c>
      <c r="CV150" s="105">
        <v>906550.39000000025</v>
      </c>
      <c r="CW150" s="106">
        <v>2344583.7199999974</v>
      </c>
      <c r="CX150" s="104">
        <v>154210.70000000007</v>
      </c>
      <c r="CY150" s="105">
        <v>506535.48000000004</v>
      </c>
      <c r="CZ150" s="105">
        <v>603849.34000000032</v>
      </c>
      <c r="DA150" s="105">
        <v>726205.21000000043</v>
      </c>
      <c r="DB150" s="105">
        <v>455906.81000000046</v>
      </c>
      <c r="DC150" s="105">
        <v>585050.16000000015</v>
      </c>
      <c r="DD150" s="105">
        <v>686132.44000000006</v>
      </c>
      <c r="DE150" s="105">
        <v>475722.24000000011</v>
      </c>
      <c r="DF150" s="105">
        <v>607299.71000000054</v>
      </c>
      <c r="DG150" s="105">
        <v>560977.44000000041</v>
      </c>
      <c r="DH150" s="105">
        <v>713554.15000000026</v>
      </c>
      <c r="DI150" s="106">
        <v>1031421.8600000018</v>
      </c>
      <c r="DJ150" s="104">
        <v>298624.92000000004</v>
      </c>
      <c r="DK150" s="105">
        <v>498809.93000000046</v>
      </c>
      <c r="DL150" s="105">
        <v>852681.2699999999</v>
      </c>
      <c r="DM150" s="105">
        <v>365615.20999999973</v>
      </c>
      <c r="DN150" s="105">
        <v>522771.63000000064</v>
      </c>
      <c r="DO150" s="105">
        <v>972235.08000000124</v>
      </c>
      <c r="DP150" s="105">
        <v>786771.90000000142</v>
      </c>
      <c r="DQ150" s="105">
        <v>671148.39000000199</v>
      </c>
      <c r="DR150" s="105">
        <v>588789.3600000008</v>
      </c>
      <c r="DS150" s="105">
        <v>954967.48000000254</v>
      </c>
      <c r="DT150" s="105">
        <v>994040.65000000119</v>
      </c>
      <c r="DU150" s="106">
        <v>3593424.239999997</v>
      </c>
      <c r="DV150" s="338">
        <v>203334.19000000006</v>
      </c>
      <c r="DW150" s="338">
        <v>568203.01000000013</v>
      </c>
      <c r="DX150" s="338">
        <v>581566.50999999989</v>
      </c>
      <c r="DY150" s="338">
        <v>848586.34000000043</v>
      </c>
      <c r="DZ150" s="371">
        <v>997953.14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4319</v>
      </c>
      <c r="E151" s="78" t="s">
        <v>308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23391.07</v>
      </c>
      <c r="CM151" s="105">
        <v>543158.21</v>
      </c>
      <c r="CN151" s="105">
        <v>111229.61</v>
      </c>
      <c r="CO151" s="105">
        <v>74343.77</v>
      </c>
      <c r="CP151" s="105">
        <v>36242.259999999995</v>
      </c>
      <c r="CQ151" s="105">
        <v>128355.56999999999</v>
      </c>
      <c r="CR151" s="105">
        <v>69288.98</v>
      </c>
      <c r="CS151" s="105">
        <v>64399.29</v>
      </c>
      <c r="CT151" s="105">
        <v>86560.05</v>
      </c>
      <c r="CU151" s="105">
        <v>111893.62000000001</v>
      </c>
      <c r="CV151" s="105">
        <v>13282.75</v>
      </c>
      <c r="CW151" s="106">
        <v>627958.81999999995</v>
      </c>
      <c r="CX151" s="104">
        <v>46861.55</v>
      </c>
      <c r="CY151" s="105">
        <v>142247.19</v>
      </c>
      <c r="CZ151" s="105">
        <v>804883.65</v>
      </c>
      <c r="DA151" s="105">
        <v>56739.990000000005</v>
      </c>
      <c r="DB151" s="105">
        <v>110499.34999999999</v>
      </c>
      <c r="DC151" s="105">
        <v>107403.48999999999</v>
      </c>
      <c r="DD151" s="105">
        <v>64956.66</v>
      </c>
      <c r="DE151" s="105">
        <v>69147.59</v>
      </c>
      <c r="DF151" s="105">
        <v>100083.40999999999</v>
      </c>
      <c r="DG151" s="105">
        <v>196157.66999999998</v>
      </c>
      <c r="DH151" s="105">
        <v>251006.71999999997</v>
      </c>
      <c r="DI151" s="106">
        <v>1361757.6700000004</v>
      </c>
      <c r="DJ151" s="104">
        <v>3808659.58</v>
      </c>
      <c r="DK151" s="105">
        <v>467640.7300000001</v>
      </c>
      <c r="DL151" s="105">
        <v>1374604.1300000001</v>
      </c>
      <c r="DM151" s="105">
        <v>1570193.0000000002</v>
      </c>
      <c r="DN151" s="105">
        <v>1022638.9</v>
      </c>
      <c r="DO151" s="105">
        <v>1032838.25</v>
      </c>
      <c r="DP151" s="105">
        <v>659446.37</v>
      </c>
      <c r="DQ151" s="105">
        <v>1734973.9</v>
      </c>
      <c r="DR151" s="105">
        <v>1313540.6299999997</v>
      </c>
      <c r="DS151" s="105">
        <v>1621117.01</v>
      </c>
      <c r="DT151" s="105">
        <v>343528.19999999995</v>
      </c>
      <c r="DU151" s="106">
        <v>2639181.8900000006</v>
      </c>
      <c r="DV151" s="338">
        <v>621842.88</v>
      </c>
      <c r="DW151" s="338">
        <v>1102854.6800000002</v>
      </c>
      <c r="DX151" s="338">
        <v>4755105.629999998</v>
      </c>
      <c r="DY151" s="338">
        <v>1430956.6900000002</v>
      </c>
      <c r="DZ151" s="371">
        <v>922546.76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A152" s="74" t="s">
        <v>96</v>
      </c>
      <c r="B152" s="74" t="s">
        <v>96</v>
      </c>
      <c r="C152" s="74">
        <v>432</v>
      </c>
      <c r="D152" s="74">
        <v>432</v>
      </c>
      <c r="E152" s="78" t="s">
        <v>310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0</v>
      </c>
      <c r="CN152" s="105">
        <v>2500</v>
      </c>
      <c r="CO152" s="105">
        <v>4000</v>
      </c>
      <c r="CP152" s="105">
        <v>0</v>
      </c>
      <c r="CQ152" s="105">
        <v>0</v>
      </c>
      <c r="CR152" s="105">
        <v>1000</v>
      </c>
      <c r="CS152" s="105">
        <v>20300</v>
      </c>
      <c r="CT152" s="105">
        <v>3000</v>
      </c>
      <c r="CU152" s="105">
        <v>15972.19</v>
      </c>
      <c r="CV152" s="105">
        <v>206616.24</v>
      </c>
      <c r="CW152" s="106">
        <v>1232256.8</v>
      </c>
      <c r="CX152" s="104">
        <v>0</v>
      </c>
      <c r="CY152" s="105">
        <v>0</v>
      </c>
      <c r="CZ152" s="105">
        <v>0</v>
      </c>
      <c r="DA152" s="105">
        <v>0</v>
      </c>
      <c r="DB152" s="105">
        <v>0</v>
      </c>
      <c r="DC152" s="105">
        <v>234418.61</v>
      </c>
      <c r="DD152" s="105">
        <v>0</v>
      </c>
      <c r="DE152" s="105">
        <v>165647.53</v>
      </c>
      <c r="DF152" s="105">
        <v>6513.4</v>
      </c>
      <c r="DG152" s="105">
        <v>472164.72</v>
      </c>
      <c r="DH152" s="105">
        <v>60900</v>
      </c>
      <c r="DI152" s="106">
        <v>1247119.8599999999</v>
      </c>
      <c r="DJ152" s="104">
        <v>0</v>
      </c>
      <c r="DK152" s="105">
        <v>0</v>
      </c>
      <c r="DL152" s="105">
        <v>210000</v>
      </c>
      <c r="DM152" s="105">
        <v>0</v>
      </c>
      <c r="DN152" s="105">
        <v>0</v>
      </c>
      <c r="DO152" s="105">
        <v>10000</v>
      </c>
      <c r="DP152" s="105">
        <v>202999.94</v>
      </c>
      <c r="DQ152" s="105">
        <v>0</v>
      </c>
      <c r="DR152" s="105">
        <v>0</v>
      </c>
      <c r="DS152" s="105">
        <v>0</v>
      </c>
      <c r="DT152" s="105">
        <v>2000</v>
      </c>
      <c r="DU152" s="106">
        <v>29930.429999999997</v>
      </c>
      <c r="DV152" s="338">
        <v>0</v>
      </c>
      <c r="DW152" s="338">
        <v>6500</v>
      </c>
      <c r="DX152" s="338">
        <v>296099.21999999997</v>
      </c>
      <c r="DY152" s="338">
        <v>332000</v>
      </c>
      <c r="DZ152" s="371">
        <v>0</v>
      </c>
      <c r="EA152" s="338">
        <v>283000</v>
      </c>
      <c r="EB152" s="374">
        <v>0</v>
      </c>
      <c r="EC152" s="374">
        <v>0</v>
      </c>
      <c r="ED152" s="374">
        <v>0</v>
      </c>
      <c r="EE152" s="374">
        <v>0</v>
      </c>
      <c r="EF152" s="374">
        <v>0</v>
      </c>
      <c r="EG152" s="374">
        <v>276000</v>
      </c>
      <c r="EH152" s="377"/>
      <c r="EI152" s="377"/>
      <c r="EJ152" s="377"/>
      <c r="EK152" s="377">
        <v>468800</v>
      </c>
      <c r="EL152" s="377">
        <v>0</v>
      </c>
      <c r="EM152" s="377">
        <v>58333.35</v>
      </c>
      <c r="EN152" s="377">
        <v>208325.51</v>
      </c>
      <c r="EO152" s="377">
        <v>542037.52</v>
      </c>
      <c r="EP152" s="377"/>
      <c r="EQ152" s="377">
        <v>121333.35</v>
      </c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 ht="30">
      <c r="D153" s="74">
        <v>4321</v>
      </c>
      <c r="E153" s="78" t="s">
        <v>312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0</v>
      </c>
      <c r="CO153" s="105">
        <v>0</v>
      </c>
      <c r="CP153" s="105">
        <v>0</v>
      </c>
      <c r="CQ153" s="105">
        <v>0</v>
      </c>
      <c r="CR153" s="105">
        <v>0</v>
      </c>
      <c r="CS153" s="105">
        <v>0</v>
      </c>
      <c r="CT153" s="105">
        <v>0</v>
      </c>
      <c r="CU153" s="105">
        <v>0</v>
      </c>
      <c r="CV153" s="105">
        <v>0</v>
      </c>
      <c r="CW153" s="106">
        <v>0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0</v>
      </c>
      <c r="DD153" s="105">
        <v>0</v>
      </c>
      <c r="DE153" s="105">
        <v>0</v>
      </c>
      <c r="DF153" s="105">
        <v>0</v>
      </c>
      <c r="DG153" s="105">
        <v>0</v>
      </c>
      <c r="DH153" s="105">
        <v>0</v>
      </c>
      <c r="DI153" s="106">
        <v>0</v>
      </c>
      <c r="DJ153" s="104">
        <v>0</v>
      </c>
      <c r="DK153" s="105">
        <v>0</v>
      </c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  <c r="DV153" s="338">
        <v>0</v>
      </c>
      <c r="DW153" s="338">
        <v>0</v>
      </c>
      <c r="DX153" s="338">
        <v>0</v>
      </c>
      <c r="DY153" s="338">
        <v>0</v>
      </c>
      <c r="DZ153" s="371"/>
      <c r="EB153" s="374"/>
      <c r="EC153" s="374"/>
      <c r="ED153" s="374"/>
      <c r="EE153" s="374"/>
      <c r="EF153" s="374"/>
      <c r="EG153" s="374"/>
      <c r="EH153" s="377"/>
      <c r="EI153" s="377"/>
      <c r="EJ153" s="377"/>
      <c r="EK153" s="377"/>
      <c r="EL153" s="377"/>
      <c r="EM153" s="377"/>
      <c r="EN153" s="377"/>
      <c r="EO153" s="377"/>
      <c r="EP153" s="377"/>
      <c r="EQ153" s="377"/>
      <c r="ER153" s="377"/>
      <c r="ES153" s="377"/>
      <c r="ET153" s="377"/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>
      <c r="D154" s="74">
        <v>4322</v>
      </c>
      <c r="E154" s="78" t="s">
        <v>314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 ht="30">
      <c r="D155" s="74">
        <v>4323</v>
      </c>
      <c r="E155" s="78" t="s">
        <v>316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>
      <c r="D156" s="74">
        <v>4324</v>
      </c>
      <c r="E156" s="78" t="s">
        <v>318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2500</v>
      </c>
      <c r="CO156" s="105">
        <v>4000</v>
      </c>
      <c r="CP156" s="105">
        <v>0</v>
      </c>
      <c r="CQ156" s="105">
        <v>0</v>
      </c>
      <c r="CR156" s="105">
        <v>1000</v>
      </c>
      <c r="CS156" s="105">
        <v>20300</v>
      </c>
      <c r="CT156" s="105">
        <v>3000</v>
      </c>
      <c r="CU156" s="105">
        <v>15972.19</v>
      </c>
      <c r="CV156" s="105">
        <v>206616.24</v>
      </c>
      <c r="CW156" s="106">
        <v>1232256.8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234418.61</v>
      </c>
      <c r="DD156" s="105">
        <v>0</v>
      </c>
      <c r="DE156" s="105">
        <v>165647.53</v>
      </c>
      <c r="DF156" s="105">
        <v>6513.4</v>
      </c>
      <c r="DG156" s="105">
        <v>472164.72</v>
      </c>
      <c r="DH156" s="105">
        <v>60900</v>
      </c>
      <c r="DI156" s="106">
        <v>897119.86</v>
      </c>
      <c r="DJ156" s="104">
        <v>0</v>
      </c>
      <c r="DK156" s="105">
        <v>0</v>
      </c>
      <c r="DL156" s="105">
        <v>210000</v>
      </c>
      <c r="DM156" s="105">
        <v>0</v>
      </c>
      <c r="DN156" s="105">
        <v>0</v>
      </c>
      <c r="DO156" s="105">
        <v>10000</v>
      </c>
      <c r="DP156" s="105">
        <v>202999.94</v>
      </c>
      <c r="DQ156" s="105">
        <v>0</v>
      </c>
      <c r="DR156" s="105">
        <v>0</v>
      </c>
      <c r="DS156" s="105">
        <v>0</v>
      </c>
      <c r="DT156" s="105">
        <v>2000</v>
      </c>
      <c r="DU156" s="106">
        <v>29930.429999999997</v>
      </c>
      <c r="DV156" s="338">
        <v>0</v>
      </c>
      <c r="DW156" s="338">
        <v>6500</v>
      </c>
      <c r="DX156" s="338">
        <v>296099.21999999997</v>
      </c>
      <c r="DY156" s="338">
        <v>332000</v>
      </c>
      <c r="DZ156" s="371">
        <v>198000</v>
      </c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4325</v>
      </c>
      <c r="E157" s="78" t="s">
        <v>320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0</v>
      </c>
      <c r="CO157" s="105">
        <v>0</v>
      </c>
      <c r="CP157" s="105">
        <v>0</v>
      </c>
      <c r="CQ157" s="105">
        <v>0</v>
      </c>
      <c r="CR157" s="105">
        <v>0</v>
      </c>
      <c r="CS157" s="105">
        <v>0</v>
      </c>
      <c r="CT157" s="105">
        <v>0</v>
      </c>
      <c r="CU157" s="105">
        <v>0</v>
      </c>
      <c r="CV157" s="105">
        <v>0</v>
      </c>
      <c r="CW157" s="106">
        <v>0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0</v>
      </c>
      <c r="DD157" s="105">
        <v>0</v>
      </c>
      <c r="DE157" s="105">
        <v>0</v>
      </c>
      <c r="DF157" s="105">
        <v>0</v>
      </c>
      <c r="DG157" s="105">
        <v>0</v>
      </c>
      <c r="DH157" s="105">
        <v>0</v>
      </c>
      <c r="DI157" s="106">
        <v>0</v>
      </c>
      <c r="DJ157" s="104">
        <v>0</v>
      </c>
      <c r="DK157" s="105">
        <v>0</v>
      </c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  <c r="DV157" s="338">
        <v>0</v>
      </c>
      <c r="DW157" s="338">
        <v>0</v>
      </c>
      <c r="DX157" s="338">
        <v>0</v>
      </c>
      <c r="DY157" s="338">
        <v>0</v>
      </c>
      <c r="DZ157" s="371"/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4326</v>
      </c>
      <c r="E158" s="78" t="s">
        <v>322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350000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 ht="30">
      <c r="C159" s="74">
        <v>441</v>
      </c>
      <c r="D159" s="74">
        <v>44</v>
      </c>
      <c r="E159" s="78" t="s">
        <v>736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138077.81000000003</v>
      </c>
      <c r="CM159" s="105">
        <v>2008065.0199999998</v>
      </c>
      <c r="CN159" s="105">
        <v>4422241.25</v>
      </c>
      <c r="CO159" s="105">
        <v>4197672.6700000009</v>
      </c>
      <c r="CP159" s="105">
        <v>4236917.4399999995</v>
      </c>
      <c r="CQ159" s="105">
        <v>4706155.4200000009</v>
      </c>
      <c r="CR159" s="105">
        <v>4524523.57</v>
      </c>
      <c r="CS159" s="105">
        <v>4216317.49</v>
      </c>
      <c r="CT159" s="105">
        <v>3941356.5699999994</v>
      </c>
      <c r="CU159" s="105">
        <v>5975320.6699999981</v>
      </c>
      <c r="CV159" s="105">
        <v>6045846.2700000005</v>
      </c>
      <c r="CW159" s="106">
        <v>17373008.68</v>
      </c>
      <c r="CX159" s="104">
        <v>1544541.12</v>
      </c>
      <c r="CY159" s="105">
        <v>676053.18</v>
      </c>
      <c r="CZ159" s="105">
        <v>5972267.1200000001</v>
      </c>
      <c r="DA159" s="105">
        <v>2875784.75</v>
      </c>
      <c r="DB159" s="326">
        <v>5376793.5700000003</v>
      </c>
      <c r="DC159" s="105">
        <v>5445736.7800000003</v>
      </c>
      <c r="DD159" s="105">
        <v>5000985.0599999996</v>
      </c>
      <c r="DE159" s="105">
        <v>6570419.7800000003</v>
      </c>
      <c r="DF159" s="105">
        <v>4052787.23</v>
      </c>
      <c r="DG159" s="105">
        <v>7777137.9400000004</v>
      </c>
      <c r="DH159" s="105">
        <v>5658951.3700000001</v>
      </c>
      <c r="DI159" s="106">
        <v>16774379.119999999</v>
      </c>
      <c r="DJ159" s="104">
        <v>0</v>
      </c>
      <c r="DK159" s="105">
        <v>12840221.199999999</v>
      </c>
      <c r="DL159" s="105">
        <v>3293827.45</v>
      </c>
      <c r="DM159" s="105">
        <v>84076303.790000007</v>
      </c>
      <c r="DN159" s="105">
        <v>2197089.6800000002</v>
      </c>
      <c r="DO159" s="105">
        <v>80170634.459999993</v>
      </c>
      <c r="DP159" s="105">
        <v>4353656.99</v>
      </c>
      <c r="DQ159" s="105">
        <v>3814784.81</v>
      </c>
      <c r="DR159" s="105">
        <v>4887605.1500000004</v>
      </c>
      <c r="DS159" s="105">
        <v>6070593.6200000001</v>
      </c>
      <c r="DT159" s="105">
        <v>4447685.13</v>
      </c>
      <c r="DU159" s="106">
        <v>21659671.370000001</v>
      </c>
      <c r="DV159" s="338">
        <v>350458.43</v>
      </c>
      <c r="DW159" s="338">
        <v>577489.29</v>
      </c>
      <c r="DX159" s="338">
        <v>1509977.22</v>
      </c>
      <c r="DY159" s="338">
        <v>3694215.71</v>
      </c>
      <c r="DZ159" s="371">
        <v>4725148.4400000004</v>
      </c>
      <c r="EA159" s="338">
        <v>2369058.61</v>
      </c>
      <c r="EB159" s="374">
        <v>4947585.26</v>
      </c>
      <c r="EC159" s="382">
        <v>3797015.83</v>
      </c>
      <c r="ED159" s="374">
        <v>3313025.22</v>
      </c>
      <c r="EE159" s="374">
        <v>3567484.19</v>
      </c>
      <c r="EF159" s="374">
        <v>6171281.3600000003</v>
      </c>
      <c r="EG159" s="374">
        <v>29796705.440000001</v>
      </c>
      <c r="EH159" s="377">
        <v>109644.44</v>
      </c>
      <c r="EI159" s="377">
        <v>1491590.34</v>
      </c>
      <c r="EJ159" s="377">
        <v>7362820.4900000002</v>
      </c>
      <c r="EK159" s="377">
        <v>6918517.2599999998</v>
      </c>
      <c r="EL159" s="377">
        <v>2511744.17</v>
      </c>
      <c r="EM159" s="377">
        <v>22683622.390000001</v>
      </c>
      <c r="EN159" s="377">
        <v>10754440.220000001</v>
      </c>
      <c r="EO159" s="377">
        <v>29296079.120000001</v>
      </c>
      <c r="EP159" s="377">
        <v>19940301.670000002</v>
      </c>
      <c r="EQ159" s="377">
        <v>29993285.289999999</v>
      </c>
      <c r="ER159" s="377"/>
      <c r="ES159" s="377"/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30">
      <c r="C160" s="74">
        <v>441</v>
      </c>
      <c r="D160" s="74">
        <v>440</v>
      </c>
      <c r="E160" s="78" t="s">
        <v>425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159304.27999999997</v>
      </c>
      <c r="CM160" s="105">
        <v>113445.32999999999</v>
      </c>
      <c r="CN160" s="105">
        <v>518917.44999999995</v>
      </c>
      <c r="CO160" s="105">
        <v>701872.01000000152</v>
      </c>
      <c r="CP160" s="105">
        <v>697226.15</v>
      </c>
      <c r="CQ160" s="105">
        <v>503944.99999999994</v>
      </c>
      <c r="CR160" s="105">
        <v>403992.4</v>
      </c>
      <c r="CS160" s="105">
        <v>1283008.3199999998</v>
      </c>
      <c r="CT160" s="105">
        <v>1970526.5499999998</v>
      </c>
      <c r="CU160" s="105">
        <v>655809.37</v>
      </c>
      <c r="CV160" s="105">
        <v>440058.91</v>
      </c>
      <c r="CW160" s="106">
        <v>4764124.82</v>
      </c>
      <c r="CX160" s="104">
        <v>13739.03</v>
      </c>
      <c r="CY160" s="105">
        <v>367892.65</v>
      </c>
      <c r="CZ160" s="105">
        <v>524354.39</v>
      </c>
      <c r="DA160" s="105">
        <v>849348.71</v>
      </c>
      <c r="DB160" s="105">
        <v>734069.5</v>
      </c>
      <c r="DC160" s="105">
        <v>866400.03</v>
      </c>
      <c r="DD160" s="105">
        <v>963780.87</v>
      </c>
      <c r="DE160" s="105">
        <v>1885129.58</v>
      </c>
      <c r="DF160" s="105">
        <v>596373.51</v>
      </c>
      <c r="DG160" s="105">
        <v>46958821.280000001</v>
      </c>
      <c r="DH160" s="105">
        <v>4534942.63</v>
      </c>
      <c r="DI160" s="106">
        <v>7910813.8399999999</v>
      </c>
      <c r="DJ160" s="104">
        <v>740405.26</v>
      </c>
      <c r="DK160" s="105">
        <v>312554.87</v>
      </c>
      <c r="DL160" s="105">
        <v>1618272.1700000025</v>
      </c>
      <c r="DM160" s="105">
        <v>2090071.33</v>
      </c>
      <c r="DN160" s="105">
        <v>1154224.5099999998</v>
      </c>
      <c r="DO160" s="105">
        <v>968554.92</v>
      </c>
      <c r="DP160" s="105">
        <v>3968100.1100000003</v>
      </c>
      <c r="DQ160" s="105">
        <v>2018297.4499999997</v>
      </c>
      <c r="DR160" s="105">
        <v>1592034.4099999995</v>
      </c>
      <c r="DS160" s="105">
        <v>4158141.93</v>
      </c>
      <c r="DT160" s="105">
        <v>851002.7999999997</v>
      </c>
      <c r="DU160" s="106">
        <v>9013821.0899999943</v>
      </c>
      <c r="DV160" s="338">
        <v>574365.92000000016</v>
      </c>
      <c r="DW160" s="338">
        <v>2409085.69</v>
      </c>
      <c r="DX160" s="338">
        <v>1684769.4699999995</v>
      </c>
      <c r="DY160" s="338">
        <v>1046947.19</v>
      </c>
      <c r="DZ160" s="371">
        <v>2731069.2</v>
      </c>
      <c r="EA160" s="338">
        <v>3690900.27</v>
      </c>
      <c r="EB160" s="374">
        <v>2255765.2799999998</v>
      </c>
      <c r="EC160" s="382">
        <v>1143634.6399999999</v>
      </c>
      <c r="ED160" s="374">
        <v>1391676.19</v>
      </c>
      <c r="EE160" s="374">
        <v>1219335.0900000001</v>
      </c>
      <c r="EF160" s="374">
        <v>3148854.2</v>
      </c>
      <c r="EG160" s="374">
        <v>14481049.99</v>
      </c>
      <c r="EH160" s="377">
        <v>285927.93</v>
      </c>
      <c r="EI160" s="377">
        <v>821880.98</v>
      </c>
      <c r="EJ160" s="377">
        <v>1824216.99</v>
      </c>
      <c r="EK160" s="377">
        <v>2350979.62</v>
      </c>
      <c r="EL160" s="377">
        <v>1582796.93</v>
      </c>
      <c r="EM160" s="377">
        <v>5012270.07</v>
      </c>
      <c r="EN160" s="377">
        <v>1775062.82</v>
      </c>
      <c r="EO160" s="377">
        <v>2480710.67</v>
      </c>
      <c r="EP160" s="377">
        <v>1700857.78</v>
      </c>
      <c r="EQ160" s="377">
        <v>3540984.99</v>
      </c>
      <c r="ER160" s="377"/>
      <c r="ES160" s="377"/>
      <c r="ET160" s="377"/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 ht="30">
      <c r="D161" s="74">
        <v>4411</v>
      </c>
      <c r="E161" s="78" t="s">
        <v>326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1691.0099999999995</v>
      </c>
      <c r="DK161" s="105">
        <v>9313.43</v>
      </c>
      <c r="DL161" s="105">
        <v>4113.01</v>
      </c>
      <c r="DM161" s="105">
        <v>21506.959999999995</v>
      </c>
      <c r="DN161" s="105">
        <v>6491.63</v>
      </c>
      <c r="DO161" s="105">
        <v>21200</v>
      </c>
      <c r="DP161" s="105">
        <v>5391.0099999999993</v>
      </c>
      <c r="DQ161" s="105">
        <v>28625.75</v>
      </c>
      <c r="DR161" s="105">
        <v>11691.01</v>
      </c>
      <c r="DS161" s="105">
        <v>2000</v>
      </c>
      <c r="DT161" s="105">
        <v>3382.02</v>
      </c>
      <c r="DU161" s="106">
        <v>32094.169999999995</v>
      </c>
      <c r="DV161" s="338">
        <v>0</v>
      </c>
      <c r="DW161" s="338">
        <v>2769.0299999999997</v>
      </c>
      <c r="DX161" s="338">
        <v>8086.78</v>
      </c>
      <c r="DY161" s="338">
        <v>19604.96</v>
      </c>
      <c r="DZ161" s="371"/>
      <c r="EB161" s="374"/>
      <c r="EC161" s="374"/>
      <c r="ED161" s="374"/>
      <c r="EE161" s="374"/>
      <c r="EF161" s="374"/>
      <c r="EG161" s="374"/>
      <c r="EH161" s="377"/>
      <c r="EI161" s="377"/>
      <c r="EJ161" s="377"/>
      <c r="EK161" s="377"/>
      <c r="EL161" s="377"/>
      <c r="EM161" s="377"/>
      <c r="EN161" s="377"/>
      <c r="EO161" s="377"/>
      <c r="EP161" s="377"/>
      <c r="EQ161" s="377"/>
      <c r="ER161" s="377"/>
      <c r="ES161" s="377"/>
      <c r="ET161" s="377"/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>
      <c r="D162" s="74">
        <v>4412</v>
      </c>
      <c r="E162" s="78" t="s">
        <v>328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12.02</v>
      </c>
      <c r="CM162" s="105">
        <v>0</v>
      </c>
      <c r="CN162" s="105">
        <v>30226.03</v>
      </c>
      <c r="CO162" s="105">
        <v>15007.490000000002</v>
      </c>
      <c r="CP162" s="105">
        <v>225490.40000000002</v>
      </c>
      <c r="CQ162" s="105">
        <v>51444.079999999958</v>
      </c>
      <c r="CR162" s="105">
        <v>74478.399999999994</v>
      </c>
      <c r="CS162" s="105">
        <v>100268.87</v>
      </c>
      <c r="CT162" s="105">
        <v>138821.51</v>
      </c>
      <c r="CU162" s="105">
        <v>81485.640000000014</v>
      </c>
      <c r="CV162" s="105">
        <v>81667.290000000008</v>
      </c>
      <c r="CW162" s="106">
        <v>578627.45000000019</v>
      </c>
      <c r="CX162" s="104">
        <v>0</v>
      </c>
      <c r="CY162" s="105">
        <v>22379.27</v>
      </c>
      <c r="CZ162" s="105">
        <v>103653.71</v>
      </c>
      <c r="DA162" s="105">
        <v>20782.279999999992</v>
      </c>
      <c r="DB162" s="105">
        <v>89077.27</v>
      </c>
      <c r="DC162" s="105">
        <v>139274.37</v>
      </c>
      <c r="DD162" s="105">
        <v>62406.84</v>
      </c>
      <c r="DE162" s="105">
        <v>202667.74</v>
      </c>
      <c r="DF162" s="105">
        <v>49724.229999999996</v>
      </c>
      <c r="DG162" s="105">
        <v>60295.280000000006</v>
      </c>
      <c r="DH162" s="105">
        <v>279165.02</v>
      </c>
      <c r="DI162" s="106">
        <v>373073.87000000005</v>
      </c>
      <c r="DJ162" s="104">
        <v>0</v>
      </c>
      <c r="DK162" s="105">
        <v>43400</v>
      </c>
      <c r="DL162" s="105">
        <v>56179.9</v>
      </c>
      <c r="DM162" s="105">
        <v>65730</v>
      </c>
      <c r="DN162" s="105">
        <v>33304</v>
      </c>
      <c r="DO162" s="105">
        <v>192200</v>
      </c>
      <c r="DP162" s="105">
        <v>42500</v>
      </c>
      <c r="DQ162" s="105">
        <v>103100</v>
      </c>
      <c r="DR162" s="105">
        <v>12298.45</v>
      </c>
      <c r="DS162" s="105">
        <v>198096.49999999997</v>
      </c>
      <c r="DT162" s="105">
        <v>60128.959999999999</v>
      </c>
      <c r="DU162" s="106">
        <v>533061.85999999987</v>
      </c>
      <c r="DV162" s="338">
        <v>0</v>
      </c>
      <c r="DW162" s="338">
        <v>10000</v>
      </c>
      <c r="DX162" s="338">
        <v>77797.5</v>
      </c>
      <c r="DY162" s="338">
        <v>52400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4413</v>
      </c>
      <c r="E163" s="78" t="s">
        <v>330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93855.349999999991</v>
      </c>
      <c r="CM163" s="105">
        <v>23663.710000000003</v>
      </c>
      <c r="CN163" s="105">
        <v>293243.46999999997</v>
      </c>
      <c r="CO163" s="105">
        <v>282990.63999999996</v>
      </c>
      <c r="CP163" s="105">
        <v>10496.16</v>
      </c>
      <c r="CQ163" s="105">
        <v>25738.059999999998</v>
      </c>
      <c r="CR163" s="105">
        <v>12980</v>
      </c>
      <c r="CS163" s="105">
        <v>327258.42</v>
      </c>
      <c r="CT163" s="105">
        <v>228386.38000000003</v>
      </c>
      <c r="CU163" s="105">
        <v>65713.599999999991</v>
      </c>
      <c r="CV163" s="105">
        <v>38780.81</v>
      </c>
      <c r="CW163" s="106">
        <v>536308.37999999989</v>
      </c>
      <c r="CX163" s="104">
        <v>0</v>
      </c>
      <c r="CY163" s="105">
        <v>228499</v>
      </c>
      <c r="CZ163" s="105">
        <v>188928.97</v>
      </c>
      <c r="DA163" s="105">
        <v>2083.33</v>
      </c>
      <c r="DB163" s="105">
        <v>0</v>
      </c>
      <c r="DC163" s="105">
        <v>15662.42</v>
      </c>
      <c r="DD163" s="105">
        <v>79691.94</v>
      </c>
      <c r="DE163" s="105">
        <v>80534.689999999988</v>
      </c>
      <c r="DF163" s="105">
        <v>67662.14</v>
      </c>
      <c r="DG163" s="105">
        <v>25612.17</v>
      </c>
      <c r="DH163" s="105">
        <v>1314.03</v>
      </c>
      <c r="DI163" s="106">
        <v>154939.32999999996</v>
      </c>
      <c r="DJ163" s="104">
        <v>0</v>
      </c>
      <c r="DK163" s="105">
        <v>49938.559999999998</v>
      </c>
      <c r="DL163" s="105">
        <v>42708.33</v>
      </c>
      <c r="DM163" s="105">
        <v>208.33</v>
      </c>
      <c r="DN163" s="105">
        <v>67464.479999999996</v>
      </c>
      <c r="DO163" s="105">
        <v>117658.33</v>
      </c>
      <c r="DP163" s="105">
        <v>127220.46</v>
      </c>
      <c r="DQ163" s="105">
        <v>46610.250000000007</v>
      </c>
      <c r="DR163" s="105">
        <v>39085.33</v>
      </c>
      <c r="DS163" s="105">
        <v>42332.42</v>
      </c>
      <c r="DT163" s="105">
        <v>182946.09</v>
      </c>
      <c r="DU163" s="106">
        <v>330159.72000000009</v>
      </c>
      <c r="DV163" s="338">
        <v>13258.73</v>
      </c>
      <c r="DW163" s="338">
        <v>1846991.28</v>
      </c>
      <c r="DX163" s="338">
        <v>62776.69</v>
      </c>
      <c r="DY163" s="338">
        <v>36323.75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4414</v>
      </c>
      <c r="E164" s="78" t="s">
        <v>332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12315.5</v>
      </c>
      <c r="CO164" s="105">
        <v>45851.06</v>
      </c>
      <c r="CP164" s="105">
        <v>38875.64</v>
      </c>
      <c r="CQ164" s="105">
        <v>60705.099999999991</v>
      </c>
      <c r="CR164" s="105">
        <v>69712.889999999985</v>
      </c>
      <c r="CS164" s="105">
        <v>18895</v>
      </c>
      <c r="CT164" s="105">
        <v>3560</v>
      </c>
      <c r="CU164" s="105">
        <v>89302</v>
      </c>
      <c r="CV164" s="105">
        <v>46575.31</v>
      </c>
      <c r="CW164" s="106">
        <v>218073.42000000004</v>
      </c>
      <c r="CX164" s="104">
        <v>0</v>
      </c>
      <c r="CY164" s="105">
        <v>0</v>
      </c>
      <c r="CZ164" s="105">
        <v>742.5</v>
      </c>
      <c r="DA164" s="105">
        <v>29402.079999999994</v>
      </c>
      <c r="DB164" s="105">
        <v>98636.09</v>
      </c>
      <c r="DC164" s="105">
        <v>15568.07</v>
      </c>
      <c r="DD164" s="105">
        <v>105222.57</v>
      </c>
      <c r="DE164" s="105">
        <v>20169.400000000001</v>
      </c>
      <c r="DF164" s="105">
        <v>32471.01</v>
      </c>
      <c r="DG164" s="105">
        <v>113821.04</v>
      </c>
      <c r="DH164" s="105">
        <v>51916.670000000013</v>
      </c>
      <c r="DI164" s="106">
        <v>104331.19999999998</v>
      </c>
      <c r="DJ164" s="104">
        <v>0</v>
      </c>
      <c r="DK164" s="105">
        <v>51282.8</v>
      </c>
      <c r="DL164" s="105">
        <v>47796.17</v>
      </c>
      <c r="DM164" s="105">
        <v>107260.9</v>
      </c>
      <c r="DN164" s="105">
        <v>109820.15000000001</v>
      </c>
      <c r="DO164" s="105">
        <v>55683.25</v>
      </c>
      <c r="DP164" s="105">
        <v>72254.22</v>
      </c>
      <c r="DQ164" s="105">
        <v>48965.95</v>
      </c>
      <c r="DR164" s="105">
        <v>80900.41</v>
      </c>
      <c r="DS164" s="105">
        <v>59083.34</v>
      </c>
      <c r="DT164" s="105">
        <v>18761.45</v>
      </c>
      <c r="DU164" s="106">
        <v>322130.56999999995</v>
      </c>
      <c r="DV164" s="338">
        <v>0</v>
      </c>
      <c r="DW164" s="338">
        <v>4237.8500000000004</v>
      </c>
      <c r="DX164" s="338">
        <v>6677.17</v>
      </c>
      <c r="DY164" s="338">
        <v>17567.04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4415</v>
      </c>
      <c r="E165" s="78" t="s">
        <v>334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55698.119999999995</v>
      </c>
      <c r="CM165" s="105">
        <v>54286.359999999993</v>
      </c>
      <c r="CN165" s="105">
        <v>169744.78999999998</v>
      </c>
      <c r="CO165" s="105">
        <v>284790.03000000154</v>
      </c>
      <c r="CP165" s="105">
        <v>116365.64999999997</v>
      </c>
      <c r="CQ165" s="105">
        <v>121538.83000000003</v>
      </c>
      <c r="CR165" s="105">
        <v>205337.74000000005</v>
      </c>
      <c r="CS165" s="105">
        <v>347666.56</v>
      </c>
      <c r="CT165" s="105">
        <v>441247.23999999987</v>
      </c>
      <c r="CU165" s="105">
        <v>319322.41999999993</v>
      </c>
      <c r="CV165" s="105">
        <v>160901.00999999998</v>
      </c>
      <c r="CW165" s="106">
        <v>3051702.310000001</v>
      </c>
      <c r="CX165" s="104">
        <v>7906.58</v>
      </c>
      <c r="CY165" s="105">
        <v>93612.669999999765</v>
      </c>
      <c r="CZ165" s="105">
        <v>88391.78</v>
      </c>
      <c r="DA165" s="105">
        <v>277075.80999999994</v>
      </c>
      <c r="DB165" s="105">
        <v>320405.96000000002</v>
      </c>
      <c r="DC165" s="105">
        <v>567005.84</v>
      </c>
      <c r="DD165" s="105">
        <v>164890.24999999997</v>
      </c>
      <c r="DE165" s="105">
        <v>664939.1100000001</v>
      </c>
      <c r="DF165" s="105">
        <v>304850.76000000007</v>
      </c>
      <c r="DG165" s="105">
        <v>1421908.0799999991</v>
      </c>
      <c r="DH165" s="105">
        <v>1251630.3900000001</v>
      </c>
      <c r="DI165" s="106">
        <v>5222510.1099999957</v>
      </c>
      <c r="DJ165" s="104">
        <v>53324.730000000018</v>
      </c>
      <c r="DK165" s="105">
        <v>59601.920000000006</v>
      </c>
      <c r="DL165" s="105">
        <v>1060919.2200000025</v>
      </c>
      <c r="DM165" s="105">
        <v>213284.43999999997</v>
      </c>
      <c r="DN165" s="105">
        <v>465248.7699999999</v>
      </c>
      <c r="DO165" s="105">
        <v>367759.69999999995</v>
      </c>
      <c r="DP165" s="105">
        <v>406161.24999999983</v>
      </c>
      <c r="DQ165" s="105">
        <v>1120390.2799999998</v>
      </c>
      <c r="DR165" s="105">
        <v>921270.44999999949</v>
      </c>
      <c r="DS165" s="105">
        <v>1095442.6099999999</v>
      </c>
      <c r="DT165" s="105">
        <v>322216.67999999964</v>
      </c>
      <c r="DU165" s="106">
        <v>6592706.4799999958</v>
      </c>
      <c r="DV165" s="338">
        <v>512069.65000000014</v>
      </c>
      <c r="DW165" s="338">
        <v>520701.73</v>
      </c>
      <c r="DX165" s="338">
        <v>1302616.3999999997</v>
      </c>
      <c r="DY165" s="338">
        <v>711662.82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4416</v>
      </c>
      <c r="E166" s="78" t="s">
        <v>336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7638.02</v>
      </c>
      <c r="CM166" s="105">
        <v>34265.26</v>
      </c>
      <c r="CN166" s="105">
        <v>8385.0999999999985</v>
      </c>
      <c r="CO166" s="105">
        <v>63232.789999999994</v>
      </c>
      <c r="CP166" s="105">
        <v>305998.30000000005</v>
      </c>
      <c r="CQ166" s="105">
        <v>230638.74999999997</v>
      </c>
      <c r="CR166" s="105">
        <v>24869.37</v>
      </c>
      <c r="CS166" s="105">
        <v>479636.80000000005</v>
      </c>
      <c r="CT166" s="105">
        <v>30913.99</v>
      </c>
      <c r="CU166" s="105">
        <v>92913.430000000008</v>
      </c>
      <c r="CV166" s="105">
        <v>100075.76</v>
      </c>
      <c r="CW166" s="106">
        <v>359734.27</v>
      </c>
      <c r="CX166" s="104">
        <v>5832.45</v>
      </c>
      <c r="CY166" s="105">
        <v>23401.71</v>
      </c>
      <c r="CZ166" s="105">
        <v>40941.479999999996</v>
      </c>
      <c r="DA166" s="105">
        <v>418479.39</v>
      </c>
      <c r="DB166" s="105">
        <v>112868.01000000001</v>
      </c>
      <c r="DC166" s="105">
        <v>16986.690000000002</v>
      </c>
      <c r="DD166" s="105">
        <v>342113.45</v>
      </c>
      <c r="DE166" s="105">
        <v>911833.7300000001</v>
      </c>
      <c r="DF166" s="105">
        <v>31695.06</v>
      </c>
      <c r="DG166" s="105">
        <v>326789.46999999991</v>
      </c>
      <c r="DH166" s="105">
        <v>2976573.53</v>
      </c>
      <c r="DI166" s="106">
        <v>852071.23999999953</v>
      </c>
      <c r="DJ166" s="104">
        <v>685389.52</v>
      </c>
      <c r="DK166" s="105">
        <v>94430.709999999992</v>
      </c>
      <c r="DL166" s="105">
        <v>406555.54000000004</v>
      </c>
      <c r="DM166" s="105">
        <v>1682080.7000000002</v>
      </c>
      <c r="DN166" s="105">
        <v>465071.95999999996</v>
      </c>
      <c r="DO166" s="105">
        <v>201405.9</v>
      </c>
      <c r="DP166" s="105">
        <v>2139806.4700000002</v>
      </c>
      <c r="DQ166" s="105">
        <v>670605.22</v>
      </c>
      <c r="DR166" s="105">
        <v>524972.54</v>
      </c>
      <c r="DS166" s="105">
        <v>2752022.2800000003</v>
      </c>
      <c r="DT166" s="105">
        <v>252200.22999999992</v>
      </c>
      <c r="DU166" s="106">
        <v>1127655.78</v>
      </c>
      <c r="DV166" s="338">
        <v>49037.54</v>
      </c>
      <c r="DW166" s="338">
        <v>18864.77</v>
      </c>
      <c r="DX166" s="338">
        <v>212564.91999999998</v>
      </c>
      <c r="DY166" s="338">
        <v>202782.17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4417</v>
      </c>
      <c r="E167" s="78" t="s">
        <v>338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2100.77</v>
      </c>
      <c r="CM167" s="105">
        <v>1230</v>
      </c>
      <c r="CN167" s="105">
        <v>5002.5600000000004</v>
      </c>
      <c r="CO167" s="105">
        <v>10000</v>
      </c>
      <c r="CP167" s="105">
        <v>0</v>
      </c>
      <c r="CQ167" s="105">
        <v>13880.18</v>
      </c>
      <c r="CR167" s="105">
        <v>16614</v>
      </c>
      <c r="CS167" s="105">
        <v>9282.67</v>
      </c>
      <c r="CT167" s="105">
        <v>2233.1899999999996</v>
      </c>
      <c r="CU167" s="105">
        <v>7072.2800000000007</v>
      </c>
      <c r="CV167" s="105">
        <v>12058.73</v>
      </c>
      <c r="CW167" s="106">
        <v>19678.989999999998</v>
      </c>
      <c r="CX167" s="104">
        <v>0</v>
      </c>
      <c r="CY167" s="105">
        <v>0</v>
      </c>
      <c r="CZ167" s="105">
        <v>1695.95</v>
      </c>
      <c r="DA167" s="105">
        <v>1525.8199999999997</v>
      </c>
      <c r="DB167" s="105">
        <v>13082.17</v>
      </c>
      <c r="DC167" s="105">
        <v>11902.640000000001</v>
      </c>
      <c r="DD167" s="105">
        <v>9446.82</v>
      </c>
      <c r="DE167" s="105">
        <v>4984.91</v>
      </c>
      <c r="DF167" s="105">
        <v>9970.31</v>
      </c>
      <c r="DG167" s="105">
        <v>10397.92</v>
      </c>
      <c r="DH167" s="105">
        <v>1498</v>
      </c>
      <c r="DI167" s="106">
        <v>25494.94</v>
      </c>
      <c r="DJ167" s="104">
        <v>0</v>
      </c>
      <c r="DK167" s="105">
        <v>4587.45</v>
      </c>
      <c r="DL167" s="105">
        <v>0</v>
      </c>
      <c r="DM167" s="105">
        <v>0</v>
      </c>
      <c r="DN167" s="105">
        <v>6823.52</v>
      </c>
      <c r="DO167" s="105">
        <v>12647.74</v>
      </c>
      <c r="DP167" s="105">
        <v>34917.56</v>
      </c>
      <c r="DQ167" s="105">
        <v>0</v>
      </c>
      <c r="DR167" s="105">
        <v>1816.22</v>
      </c>
      <c r="DS167" s="105">
        <v>9164.7800000000007</v>
      </c>
      <c r="DT167" s="105">
        <v>11367.37</v>
      </c>
      <c r="DU167" s="106">
        <v>76012.510000000009</v>
      </c>
      <c r="DV167" s="338">
        <v>0</v>
      </c>
      <c r="DW167" s="338">
        <v>5521.03</v>
      </c>
      <c r="DX167" s="338">
        <v>14250.009999999998</v>
      </c>
      <c r="DY167" s="338">
        <v>6606.45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 ht="30">
      <c r="D168" s="74">
        <v>4418</v>
      </c>
      <c r="E168" s="78" t="s">
        <v>340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0</v>
      </c>
      <c r="CM168" s="105">
        <v>0</v>
      </c>
      <c r="CN168" s="105">
        <v>0</v>
      </c>
      <c r="CO168" s="105">
        <v>0</v>
      </c>
      <c r="CP168" s="105">
        <v>0</v>
      </c>
      <c r="CQ168" s="105">
        <v>0</v>
      </c>
      <c r="CR168" s="105">
        <v>0</v>
      </c>
      <c r="CS168" s="105">
        <v>0</v>
      </c>
      <c r="CT168" s="105">
        <v>1125364.24</v>
      </c>
      <c r="CU168" s="105">
        <v>0</v>
      </c>
      <c r="CV168" s="105">
        <v>0</v>
      </c>
      <c r="CW168" s="106">
        <v>0</v>
      </c>
      <c r="CX168" s="104">
        <v>0</v>
      </c>
      <c r="CY168" s="105">
        <v>0</v>
      </c>
      <c r="CZ168" s="105">
        <v>0</v>
      </c>
      <c r="DA168" s="105">
        <v>0</v>
      </c>
      <c r="DB168" s="105">
        <v>0</v>
      </c>
      <c r="DC168" s="105">
        <v>0</v>
      </c>
      <c r="DD168" s="105">
        <v>0</v>
      </c>
      <c r="DE168" s="105">
        <v>0</v>
      </c>
      <c r="DF168" s="105">
        <v>0</v>
      </c>
      <c r="DG168" s="105">
        <v>44999997.32</v>
      </c>
      <c r="DH168" s="105">
        <v>0</v>
      </c>
      <c r="DI168" s="106">
        <v>0</v>
      </c>
      <c r="DJ168" s="104">
        <v>0</v>
      </c>
      <c r="DK168" s="105">
        <v>0</v>
      </c>
      <c r="DL168" s="105">
        <v>0</v>
      </c>
      <c r="DM168" s="105">
        <v>0</v>
      </c>
      <c r="DN168" s="105">
        <v>0</v>
      </c>
      <c r="DO168" s="105">
        <v>0</v>
      </c>
      <c r="DP168" s="105">
        <v>1139849.1399999999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  <c r="DV168" s="338">
        <v>0</v>
      </c>
      <c r="DW168" s="338">
        <v>0</v>
      </c>
      <c r="DX168" s="338">
        <v>0</v>
      </c>
      <c r="DY168" s="338">
        <v>0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>
      <c r="D169" s="74">
        <v>4419</v>
      </c>
      <c r="E169" s="78" t="s">
        <v>342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0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0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A170" s="74" t="s">
        <v>96</v>
      </c>
      <c r="B170" s="74">
        <v>45</v>
      </c>
      <c r="E170" s="78" t="s">
        <v>344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5000</v>
      </c>
      <c r="CM170" s="105">
        <v>57001.11</v>
      </c>
      <c r="CN170" s="105">
        <v>614160.66</v>
      </c>
      <c r="CO170" s="105">
        <v>220833.34</v>
      </c>
      <c r="CP170" s="105">
        <v>331814</v>
      </c>
      <c r="CQ170" s="105">
        <v>6656</v>
      </c>
      <c r="CR170" s="105">
        <v>27500</v>
      </c>
      <c r="CS170" s="105">
        <v>40000</v>
      </c>
      <c r="CT170" s="105">
        <v>17507.28</v>
      </c>
      <c r="CU170" s="105">
        <v>533513.18999999994</v>
      </c>
      <c r="CV170" s="105">
        <v>69960</v>
      </c>
      <c r="CW170" s="106">
        <v>828836.4</v>
      </c>
      <c r="CX170" s="104">
        <v>46726.67</v>
      </c>
      <c r="CY170" s="105">
        <v>493119.12</v>
      </c>
      <c r="CZ170" s="105">
        <v>286420</v>
      </c>
      <c r="DA170" s="105">
        <v>0</v>
      </c>
      <c r="DB170" s="105">
        <v>142547</v>
      </c>
      <c r="DC170" s="105">
        <v>269213.67</v>
      </c>
      <c r="DD170" s="105">
        <v>16000</v>
      </c>
      <c r="DE170" s="105">
        <v>15000</v>
      </c>
      <c r="DF170" s="105">
        <v>505984</v>
      </c>
      <c r="DG170" s="105">
        <v>5000</v>
      </c>
      <c r="DH170" s="105">
        <v>105666.66</v>
      </c>
      <c r="DI170" s="106">
        <v>599222.64999999991</v>
      </c>
      <c r="DJ170" s="104">
        <v>13003.12</v>
      </c>
      <c r="DK170" s="105">
        <v>303628</v>
      </c>
      <c r="DL170" s="105">
        <v>0</v>
      </c>
      <c r="DM170" s="105">
        <v>287926</v>
      </c>
      <c r="DN170" s="105">
        <v>0</v>
      </c>
      <c r="DO170" s="105">
        <v>298266</v>
      </c>
      <c r="DP170" s="105">
        <v>163833.34</v>
      </c>
      <c r="DQ170" s="105">
        <v>161666.66999999998</v>
      </c>
      <c r="DR170" s="105">
        <v>287766</v>
      </c>
      <c r="DS170" s="105">
        <v>331666.67</v>
      </c>
      <c r="DT170" s="105">
        <v>432566.31999999995</v>
      </c>
      <c r="DU170" s="106">
        <v>695508</v>
      </c>
      <c r="DV170" s="338">
        <v>138166.66999999998</v>
      </c>
      <c r="DW170" s="338">
        <v>292960</v>
      </c>
      <c r="DX170" s="338">
        <v>160000</v>
      </c>
      <c r="DY170" s="338">
        <v>409078</v>
      </c>
      <c r="DZ170" s="371">
        <v>300594</v>
      </c>
      <c r="EA170" s="371">
        <v>60000</v>
      </c>
      <c r="EB170" s="371">
        <v>190000</v>
      </c>
      <c r="EC170" s="381">
        <v>20000</v>
      </c>
      <c r="ED170" s="374">
        <v>290795</v>
      </c>
      <c r="EE170" s="374">
        <v>100940</v>
      </c>
      <c r="EF170" s="374">
        <v>14820.1</v>
      </c>
      <c r="EG170" s="374">
        <v>890745.53</v>
      </c>
      <c r="EH170" s="377">
        <v>0</v>
      </c>
      <c r="EI170" s="377">
        <v>285802</v>
      </c>
      <c r="EJ170" s="377">
        <v>0</v>
      </c>
      <c r="EK170" s="377">
        <v>294172</v>
      </c>
      <c r="EL170" s="377">
        <v>40272</v>
      </c>
      <c r="EM170" s="377">
        <v>468970.67</v>
      </c>
      <c r="EN170" s="377">
        <v>0</v>
      </c>
      <c r="EO170" s="377">
        <v>40000</v>
      </c>
      <c r="EP170" s="377">
        <v>15000</v>
      </c>
      <c r="EQ170" s="377">
        <v>691995.33</v>
      </c>
      <c r="ER170" s="377"/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C171" s="74">
        <v>451</v>
      </c>
      <c r="D171" s="74">
        <v>451</v>
      </c>
      <c r="E171" s="78" t="s">
        <v>117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>
        <v>285802</v>
      </c>
      <c r="EJ171" s="377">
        <v>0</v>
      </c>
      <c r="EK171" s="377">
        <v>294172</v>
      </c>
      <c r="EL171" s="377">
        <v>40272</v>
      </c>
      <c r="EM171" s="377">
        <v>468970.67</v>
      </c>
      <c r="EN171" s="377">
        <v>0</v>
      </c>
      <c r="EO171" s="377">
        <v>40000</v>
      </c>
      <c r="EP171" s="377">
        <v>15000</v>
      </c>
      <c r="EQ171" s="377">
        <v>691995.33</v>
      </c>
      <c r="ER171" s="377"/>
      <c r="ES171" s="377"/>
      <c r="ET171" s="377"/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 ht="30">
      <c r="D172" s="74">
        <v>4511</v>
      </c>
      <c r="E172" s="78" t="s">
        <v>346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0</v>
      </c>
      <c r="CM172" s="105">
        <v>0</v>
      </c>
      <c r="CN172" s="105">
        <v>0</v>
      </c>
      <c r="CO172" s="105">
        <v>0</v>
      </c>
      <c r="CP172" s="105">
        <v>0</v>
      </c>
      <c r="CQ172" s="105">
        <v>0</v>
      </c>
      <c r="CR172" s="105">
        <v>0</v>
      </c>
      <c r="CS172" s="105">
        <v>0</v>
      </c>
      <c r="CT172" s="105">
        <v>0</v>
      </c>
      <c r="CU172" s="105">
        <v>0</v>
      </c>
      <c r="CV172" s="105">
        <v>0</v>
      </c>
      <c r="CW172" s="106">
        <v>0</v>
      </c>
      <c r="CX172" s="104">
        <v>0</v>
      </c>
      <c r="CY172" s="105">
        <v>0</v>
      </c>
      <c r="CZ172" s="105">
        <v>0</v>
      </c>
      <c r="DA172" s="105">
        <v>0</v>
      </c>
      <c r="DB172" s="105">
        <v>0</v>
      </c>
      <c r="DC172" s="105">
        <v>0</v>
      </c>
      <c r="DD172" s="105">
        <v>0</v>
      </c>
      <c r="DE172" s="105">
        <v>0</v>
      </c>
      <c r="DF172" s="105">
        <v>0</v>
      </c>
      <c r="DG172" s="105">
        <v>0</v>
      </c>
      <c r="DH172" s="105">
        <v>0</v>
      </c>
      <c r="DI172" s="106">
        <v>0</v>
      </c>
      <c r="DJ172" s="104">
        <v>0</v>
      </c>
      <c r="DK172" s="105">
        <v>0</v>
      </c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  <c r="DV172" s="338">
        <v>0</v>
      </c>
      <c r="DW172" s="338">
        <v>0</v>
      </c>
      <c r="DX172" s="338">
        <v>0</v>
      </c>
      <c r="DY172" s="338">
        <v>0</v>
      </c>
      <c r="DZ172" s="371"/>
      <c r="EB172" s="374"/>
      <c r="EC172" s="374"/>
      <c r="ED172" s="374"/>
      <c r="EE172" s="374"/>
      <c r="EF172" s="374"/>
      <c r="EG172" s="374"/>
      <c r="EH172" s="377"/>
      <c r="EI172" s="377"/>
      <c r="EJ172" s="377"/>
      <c r="EK172" s="377"/>
      <c r="EL172" s="377"/>
      <c r="EM172" s="377"/>
      <c r="EN172" s="377"/>
      <c r="EO172" s="377"/>
      <c r="EP172" s="377"/>
      <c r="EQ172" s="377"/>
      <c r="ER172" s="377"/>
      <c r="ES172" s="377"/>
      <c r="ET172" s="377"/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30">
      <c r="D173" s="74">
        <v>4512</v>
      </c>
      <c r="E173" s="78" t="s">
        <v>348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>
      <c r="D174" s="74">
        <v>4513</v>
      </c>
      <c r="E174" s="78" t="s">
        <v>350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546494</v>
      </c>
      <c r="CO174" s="105">
        <v>0</v>
      </c>
      <c r="CP174" s="105">
        <v>271814</v>
      </c>
      <c r="CQ174" s="105">
        <v>1656</v>
      </c>
      <c r="CR174" s="105">
        <v>0</v>
      </c>
      <c r="CS174" s="105">
        <v>0</v>
      </c>
      <c r="CT174" s="105">
        <v>2507.2800000000002</v>
      </c>
      <c r="CU174" s="105">
        <v>276229</v>
      </c>
      <c r="CV174" s="105">
        <v>960</v>
      </c>
      <c r="CW174" s="106">
        <v>300339.71999999997</v>
      </c>
      <c r="CX174" s="104">
        <v>5060</v>
      </c>
      <c r="CY174" s="105">
        <v>285118</v>
      </c>
      <c r="CZ174" s="105">
        <v>286420</v>
      </c>
      <c r="DA174" s="105">
        <v>0</v>
      </c>
      <c r="DB174" s="105">
        <v>142547</v>
      </c>
      <c r="DC174" s="105">
        <v>142547</v>
      </c>
      <c r="DD174" s="105">
        <v>0</v>
      </c>
      <c r="DE174" s="105">
        <v>0</v>
      </c>
      <c r="DF174" s="105">
        <v>285484</v>
      </c>
      <c r="DG174" s="105">
        <v>0</v>
      </c>
      <c r="DH174" s="105">
        <v>0</v>
      </c>
      <c r="DI174" s="106">
        <v>285978</v>
      </c>
      <c r="DJ174" s="104">
        <v>0</v>
      </c>
      <c r="DK174" s="105">
        <v>289628</v>
      </c>
      <c r="DL174" s="105">
        <v>0</v>
      </c>
      <c r="DM174" s="105">
        <v>287926</v>
      </c>
      <c r="DN174" s="105">
        <v>0</v>
      </c>
      <c r="DO174" s="105">
        <v>287766</v>
      </c>
      <c r="DP174" s="105">
        <v>0</v>
      </c>
      <c r="DQ174" s="105">
        <v>0</v>
      </c>
      <c r="DR174" s="105">
        <v>287766</v>
      </c>
      <c r="DS174" s="105">
        <v>0</v>
      </c>
      <c r="DT174" s="105">
        <v>0</v>
      </c>
      <c r="DU174" s="106">
        <v>285508</v>
      </c>
      <c r="DV174" s="338">
        <v>0</v>
      </c>
      <c r="DW174" s="338">
        <v>292960</v>
      </c>
      <c r="DX174" s="338">
        <v>0</v>
      </c>
      <c r="DY174" s="338">
        <v>291078</v>
      </c>
      <c r="DZ174" s="371">
        <v>290594</v>
      </c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 ht="45">
      <c r="D175" s="74">
        <v>4514</v>
      </c>
      <c r="E175" s="78" t="s">
        <v>352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38">
        <v>0</v>
      </c>
      <c r="DW175" s="338">
        <v>0</v>
      </c>
      <c r="DX175" s="338">
        <v>0</v>
      </c>
      <c r="DY175" s="338">
        <v>0</v>
      </c>
      <c r="DZ175" s="371"/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>
      <c r="D176" s="74">
        <v>4515</v>
      </c>
      <c r="E176" s="78" t="s">
        <v>354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67666.66</v>
      </c>
      <c r="CO176" s="105">
        <v>220833.34</v>
      </c>
      <c r="CP176" s="105">
        <v>60000</v>
      </c>
      <c r="CQ176" s="105">
        <v>5000</v>
      </c>
      <c r="CR176" s="105">
        <v>27500</v>
      </c>
      <c r="CS176" s="105">
        <v>40000</v>
      </c>
      <c r="CT176" s="105">
        <v>15000</v>
      </c>
      <c r="CU176" s="105">
        <v>257284.19</v>
      </c>
      <c r="CV176" s="105">
        <v>69000</v>
      </c>
      <c r="CW176" s="106">
        <v>528496.68000000005</v>
      </c>
      <c r="CX176" s="104">
        <v>41666.67</v>
      </c>
      <c r="CY176" s="105">
        <v>208001.12</v>
      </c>
      <c r="CZ176" s="105">
        <v>0</v>
      </c>
      <c r="DA176" s="105">
        <v>0</v>
      </c>
      <c r="DB176" s="105">
        <v>0</v>
      </c>
      <c r="DC176" s="105">
        <v>126666.67</v>
      </c>
      <c r="DD176" s="105">
        <v>16000</v>
      </c>
      <c r="DE176" s="105">
        <v>15000</v>
      </c>
      <c r="DF176" s="105">
        <v>220500</v>
      </c>
      <c r="DG176" s="105">
        <v>5000</v>
      </c>
      <c r="DH176" s="105">
        <v>105666.66</v>
      </c>
      <c r="DI176" s="106">
        <v>313244.64999999997</v>
      </c>
      <c r="DJ176" s="104">
        <v>13003.12</v>
      </c>
      <c r="DK176" s="105">
        <v>14000</v>
      </c>
      <c r="DL176" s="105">
        <v>0</v>
      </c>
      <c r="DM176" s="105">
        <v>0</v>
      </c>
      <c r="DN176" s="105">
        <v>0</v>
      </c>
      <c r="DO176" s="105">
        <v>10500</v>
      </c>
      <c r="DP176" s="105">
        <v>163833.34</v>
      </c>
      <c r="DQ176" s="105">
        <v>161666.66999999998</v>
      </c>
      <c r="DR176" s="105">
        <v>0</v>
      </c>
      <c r="DS176" s="105">
        <v>331666.67</v>
      </c>
      <c r="DT176" s="105">
        <v>432566.31999999995</v>
      </c>
      <c r="DU176" s="106">
        <v>410000</v>
      </c>
      <c r="DV176" s="338">
        <v>138166.66999999998</v>
      </c>
      <c r="DW176" s="338">
        <v>0</v>
      </c>
      <c r="DX176" s="338">
        <v>160000</v>
      </c>
      <c r="DY176" s="338">
        <v>118000</v>
      </c>
      <c r="DZ176" s="371">
        <v>10000</v>
      </c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A177" s="74" t="s">
        <v>96</v>
      </c>
      <c r="B177" s="74">
        <v>46</v>
      </c>
      <c r="E177" s="78" t="s">
        <v>356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13535535.23</v>
      </c>
      <c r="CM177" s="105">
        <v>1235188.6600000001</v>
      </c>
      <c r="CN177" s="105">
        <v>5069298.5799999991</v>
      </c>
      <c r="CO177" s="105">
        <v>5426716.3900000006</v>
      </c>
      <c r="CP177" s="105">
        <v>4462597.3999999994</v>
      </c>
      <c r="CQ177" s="105">
        <v>12284472.710000001</v>
      </c>
      <c r="CR177" s="105">
        <v>19258533.780000001</v>
      </c>
      <c r="CS177" s="105">
        <v>10735160.850000001</v>
      </c>
      <c r="CT177" s="105">
        <v>19194056.120000001</v>
      </c>
      <c r="CU177" s="105">
        <v>11227719.770000001</v>
      </c>
      <c r="CV177" s="105">
        <v>7409763.3200000003</v>
      </c>
      <c r="CW177" s="106">
        <v>64186408.939999998</v>
      </c>
      <c r="CX177" s="104">
        <v>2995587.7600000002</v>
      </c>
      <c r="CY177" s="105">
        <v>3336299.88</v>
      </c>
      <c r="CZ177" s="105">
        <v>7984326.129999999</v>
      </c>
      <c r="DA177" s="105">
        <v>37331422.000000007</v>
      </c>
      <c r="DB177" s="105">
        <v>9651336.870000001</v>
      </c>
      <c r="DC177" s="105">
        <v>51081075.510000005</v>
      </c>
      <c r="DD177" s="105">
        <v>31417546.140000001</v>
      </c>
      <c r="DE177" s="105">
        <v>4545826.76</v>
      </c>
      <c r="DF177" s="105">
        <v>14570015.650000002</v>
      </c>
      <c r="DG177" s="105">
        <v>10152744.359999999</v>
      </c>
      <c r="DH177" s="105">
        <v>5468562.75</v>
      </c>
      <c r="DI177" s="106">
        <v>31216208.469999999</v>
      </c>
      <c r="DJ177" s="104">
        <v>30743987.649999999</v>
      </c>
      <c r="DK177" s="105">
        <v>41933056.25</v>
      </c>
      <c r="DL177" s="105">
        <v>60545576.710000008</v>
      </c>
      <c r="DM177" s="105">
        <v>39716380.309999995</v>
      </c>
      <c r="DN177" s="105">
        <v>5165036.2</v>
      </c>
      <c r="DO177" s="105">
        <v>34898791.960000001</v>
      </c>
      <c r="DP177" s="105">
        <v>65561192.199999996</v>
      </c>
      <c r="DQ177" s="105">
        <v>41358707.579999998</v>
      </c>
      <c r="DR177" s="105">
        <v>179757421.46000001</v>
      </c>
      <c r="DS177" s="105">
        <v>5631090.1799999997</v>
      </c>
      <c r="DT177" s="105">
        <v>5375527.7300000004</v>
      </c>
      <c r="DU177" s="106">
        <v>31056200.529999994</v>
      </c>
      <c r="DV177" s="338">
        <v>16619750.74</v>
      </c>
      <c r="DW177" s="338">
        <v>1379235.0899999999</v>
      </c>
      <c r="DX177" s="338">
        <v>23229015.260000002</v>
      </c>
      <c r="DY177" s="338">
        <v>8252837.79</v>
      </c>
      <c r="DZ177" s="371"/>
      <c r="EB177" s="374"/>
      <c r="EC177" s="381">
        <v>30149651.920000002</v>
      </c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C178" s="74">
        <v>461</v>
      </c>
      <c r="D178" s="74">
        <v>461</v>
      </c>
      <c r="E178" s="78" t="s">
        <v>358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3364477.11</v>
      </c>
      <c r="CY178" s="105">
        <v>45654816.32</v>
      </c>
      <c r="CZ178" s="105">
        <v>22205420.34</v>
      </c>
      <c r="DA178" s="105">
        <v>49258983</v>
      </c>
      <c r="DB178" s="105">
        <v>94499075.870000005</v>
      </c>
      <c r="DC178" s="105">
        <v>51081075.510000005</v>
      </c>
      <c r="DD178" s="105">
        <v>44974508.479999997</v>
      </c>
      <c r="DE178" s="105">
        <v>44341927.229999997</v>
      </c>
      <c r="DF178" s="105">
        <v>30493617.170000002</v>
      </c>
      <c r="DG178" s="105">
        <v>12243195.890000001</v>
      </c>
      <c r="DH178" s="105">
        <v>5841018.7400000002</v>
      </c>
      <c r="DI178" s="106">
        <v>30843752.48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26917709.039999999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O178" s="377"/>
      <c r="EP178" s="377"/>
      <c r="EQ178" s="377"/>
      <c r="ER178" s="377"/>
      <c r="ES178" s="377"/>
      <c r="ET178" s="377"/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 ht="30">
      <c r="D179" s="74">
        <v>4611</v>
      </c>
      <c r="E179" s="78" t="s">
        <v>359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10400865.82</v>
      </c>
      <c r="CM179" s="105">
        <v>1076386.28</v>
      </c>
      <c r="CN179" s="105">
        <v>1750313.7699999998</v>
      </c>
      <c r="CO179" s="105">
        <v>3128301.99</v>
      </c>
      <c r="CP179" s="105">
        <v>1945669.64</v>
      </c>
      <c r="CQ179" s="105">
        <v>989736.54</v>
      </c>
      <c r="CR179" s="105">
        <v>4774307.7200000007</v>
      </c>
      <c r="CS179" s="105">
        <v>9944955.370000001</v>
      </c>
      <c r="CT179" s="105">
        <v>12179630.32</v>
      </c>
      <c r="CU179" s="105">
        <v>7710797.4800000004</v>
      </c>
      <c r="CV179" s="105">
        <v>4899072.42</v>
      </c>
      <c r="CW179" s="106">
        <v>48820983.07</v>
      </c>
      <c r="CX179" s="104">
        <v>572002.06000000006</v>
      </c>
      <c r="CY179" s="105">
        <v>44794132.240000002</v>
      </c>
      <c r="CZ179" s="105">
        <v>18738041.850000001</v>
      </c>
      <c r="DA179" s="105">
        <v>15513177.07</v>
      </c>
      <c r="DB179" s="105">
        <v>4831056.79</v>
      </c>
      <c r="DC179" s="105">
        <v>35593419.079999998</v>
      </c>
      <c r="DD179" s="105">
        <v>30604399.73</v>
      </c>
      <c r="DE179" s="105">
        <v>43355572.060000002</v>
      </c>
      <c r="DF179" s="105">
        <v>26101000.149999999</v>
      </c>
      <c r="DG179" s="105">
        <v>8338399.5899999999</v>
      </c>
      <c r="DH179" s="105">
        <v>1025122.19</v>
      </c>
      <c r="DI179" s="106">
        <v>9580429.8499999996</v>
      </c>
      <c r="DJ179" s="104">
        <v>14310568.83</v>
      </c>
      <c r="DK179" s="105">
        <v>40814379.619999997</v>
      </c>
      <c r="DL179" s="105">
        <v>48535287.670000002</v>
      </c>
      <c r="DM179" s="105">
        <v>4348886.3999999994</v>
      </c>
      <c r="DN179" s="105">
        <v>97613.569999999992</v>
      </c>
      <c r="DO179" s="105">
        <v>13454297.34</v>
      </c>
      <c r="DP179" s="105">
        <v>37597928.459999993</v>
      </c>
      <c r="DQ179" s="105">
        <v>40099266.369999997</v>
      </c>
      <c r="DR179" s="105">
        <v>12696185.689999999</v>
      </c>
      <c r="DS179" s="105">
        <v>100557.85</v>
      </c>
      <c r="DT179" s="105">
        <v>100930.69</v>
      </c>
      <c r="DU179" s="106">
        <v>9553749.629999999</v>
      </c>
      <c r="DV179" s="338">
        <v>16586331.92</v>
      </c>
      <c r="DW179" s="338">
        <v>40102784.689999998</v>
      </c>
      <c r="DX179" s="338">
        <v>34153922.979999997</v>
      </c>
      <c r="DY179" s="338">
        <v>11303919.65</v>
      </c>
      <c r="DZ179" s="369">
        <v>104634.18</v>
      </c>
      <c r="EA179" s="369">
        <v>7652930.54</v>
      </c>
      <c r="EB179" s="374">
        <v>17783759.899999999</v>
      </c>
      <c r="EC179" s="382">
        <v>65876428.729999997</v>
      </c>
      <c r="ED179" s="374">
        <v>9291204.8200000003</v>
      </c>
      <c r="EE179" s="374">
        <v>13507697.57</v>
      </c>
      <c r="EF179" s="374">
        <v>108168.99</v>
      </c>
      <c r="EG179" s="374">
        <v>8974836.0099999998</v>
      </c>
      <c r="EH179" s="377">
        <v>16509330.02</v>
      </c>
      <c r="EI179" s="377">
        <v>40459986.270000003</v>
      </c>
      <c r="EJ179" s="377">
        <v>28547623.149999999</v>
      </c>
      <c r="EK179" s="377">
        <v>111178.77</v>
      </c>
      <c r="EL179" s="377">
        <v>861846.67</v>
      </c>
      <c r="EM179" s="377">
        <v>18678429.690000001</v>
      </c>
      <c r="EN179" s="377">
        <v>25930516.890000001</v>
      </c>
      <c r="EO179" s="377">
        <v>33375871.859999999</v>
      </c>
      <c r="EP179" s="377">
        <v>8684013.8599999994</v>
      </c>
      <c r="EQ179" s="377">
        <v>2314998.5699999998</v>
      </c>
      <c r="ER179" s="377"/>
      <c r="ES179" s="377"/>
      <c r="ET179" s="377"/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30">
      <c r="D180" s="74">
        <v>4612</v>
      </c>
      <c r="E180" s="78" t="s">
        <v>361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3134669.4099999997</v>
      </c>
      <c r="CM180" s="105">
        <v>158802.38</v>
      </c>
      <c r="CN180" s="105">
        <v>3318984.8099999996</v>
      </c>
      <c r="CO180" s="105">
        <v>2298414.4</v>
      </c>
      <c r="CP180" s="105">
        <v>2516927.7599999998</v>
      </c>
      <c r="CQ180" s="105">
        <v>11294736.17</v>
      </c>
      <c r="CR180" s="105">
        <v>14484226.060000002</v>
      </c>
      <c r="CS180" s="105">
        <v>790205.48</v>
      </c>
      <c r="CT180" s="105">
        <v>7014425.7999999998</v>
      </c>
      <c r="CU180" s="105">
        <v>3516922.290000001</v>
      </c>
      <c r="CV180" s="105">
        <v>2510690.9000000004</v>
      </c>
      <c r="CW180" s="106">
        <v>15365425.870000001</v>
      </c>
      <c r="CX180" s="104">
        <v>2792475.05</v>
      </c>
      <c r="CY180" s="105">
        <v>860684.08</v>
      </c>
      <c r="CZ180" s="105">
        <v>3467378.49</v>
      </c>
      <c r="DA180" s="105">
        <v>33545805.93</v>
      </c>
      <c r="DB180" s="105">
        <v>89568019.079999998</v>
      </c>
      <c r="DC180" s="105">
        <v>15387656.430000003</v>
      </c>
      <c r="DD180" s="105">
        <v>14270108.75</v>
      </c>
      <c r="DE180" s="105">
        <v>986355.17</v>
      </c>
      <c r="DF180" s="105">
        <v>4392617.0199999996</v>
      </c>
      <c r="DG180" s="105">
        <v>3804796.3</v>
      </c>
      <c r="DH180" s="105">
        <v>4815896.55</v>
      </c>
      <c r="DI180" s="106">
        <v>21163322.629999999</v>
      </c>
      <c r="DJ180" s="104">
        <v>16433418.82</v>
      </c>
      <c r="DK180" s="105">
        <v>1118676.6299999999</v>
      </c>
      <c r="DL180" s="105">
        <v>12010289.040000005</v>
      </c>
      <c r="DM180" s="105">
        <v>35367493.909999996</v>
      </c>
      <c r="DN180" s="105">
        <v>5067422.63</v>
      </c>
      <c r="DO180" s="105">
        <v>21444494.620000001</v>
      </c>
      <c r="DP180" s="105">
        <v>27963263.740000002</v>
      </c>
      <c r="DQ180" s="105">
        <v>1259441.21</v>
      </c>
      <c r="DR180" s="105">
        <v>167061235.77000001</v>
      </c>
      <c r="DS180" s="105">
        <v>5530532.3300000001</v>
      </c>
      <c r="DT180" s="105">
        <v>5274597.04</v>
      </c>
      <c r="DU180" s="106">
        <v>21502450.899999995</v>
      </c>
      <c r="DV180" s="338">
        <v>16433418.82</v>
      </c>
      <c r="DW180" s="338">
        <v>1276450.3999999999</v>
      </c>
      <c r="DX180" s="338">
        <v>12225107.449999999</v>
      </c>
      <c r="DY180" s="338">
        <v>179944918.13999999</v>
      </c>
      <c r="DZ180" s="371">
        <v>4911459.87</v>
      </c>
      <c r="EA180" s="375">
        <v>21164551.23</v>
      </c>
      <c r="EB180" s="374">
        <v>24633418.82</v>
      </c>
      <c r="EC180" s="382">
        <v>1391280.31</v>
      </c>
      <c r="ED180" s="374">
        <v>12961164.189999999</v>
      </c>
      <c r="EE180" s="374">
        <v>4513519.3899999997</v>
      </c>
      <c r="EF180" s="374">
        <v>5916393.0599999996</v>
      </c>
      <c r="EG180" s="374">
        <v>22297884.649999999</v>
      </c>
      <c r="EH180" s="377">
        <v>1802308.17</v>
      </c>
      <c r="EI180" s="377">
        <v>1892608.13</v>
      </c>
      <c r="EJ180" s="377">
        <v>7944436.3899999997</v>
      </c>
      <c r="EK180" s="41">
        <v>65321070.240000002</v>
      </c>
      <c r="EL180" s="377">
        <v>5208332.1500000004</v>
      </c>
      <c r="EM180" s="377">
        <v>11220533.199999999</v>
      </c>
      <c r="EN180" s="377">
        <v>9633419.2899999991</v>
      </c>
      <c r="EO180" s="377">
        <v>2539646.15</v>
      </c>
      <c r="EP180" s="377">
        <v>4390481.9000000004</v>
      </c>
      <c r="EQ180" s="377">
        <v>4884517.4000000004</v>
      </c>
      <c r="ER180" s="377"/>
      <c r="ES180" s="377"/>
      <c r="ET180" s="377"/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>
      <c r="C181" s="74">
        <v>462</v>
      </c>
      <c r="D181" s="74">
        <v>462</v>
      </c>
      <c r="E181" s="78" t="s">
        <v>363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145520.37</v>
      </c>
      <c r="CP181" s="105">
        <v>0</v>
      </c>
      <c r="CQ181" s="105">
        <v>0</v>
      </c>
      <c r="CR181" s="105">
        <v>60056480</v>
      </c>
      <c r="CS181" s="105">
        <v>42900294.009999998</v>
      </c>
      <c r="CT181" s="105">
        <v>0</v>
      </c>
      <c r="CU181" s="105">
        <v>0</v>
      </c>
      <c r="CV181" s="105">
        <v>3552750.0900000008</v>
      </c>
      <c r="CW181" s="106">
        <v>575548.03</v>
      </c>
      <c r="CX181" s="104">
        <v>5125021.1000000006</v>
      </c>
      <c r="CY181" s="105">
        <v>28180.16</v>
      </c>
      <c r="CZ181" s="105">
        <v>4529565.8099999996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5576163.8799999999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38">
        <v>0</v>
      </c>
      <c r="DW181" s="338">
        <v>0</v>
      </c>
      <c r="DX181" s="338">
        <v>0</v>
      </c>
      <c r="DY181" s="338">
        <v>0</v>
      </c>
      <c r="DZ181" s="371"/>
      <c r="EB181" s="374"/>
      <c r="EC181" s="374"/>
      <c r="ED181" s="374"/>
      <c r="EE181" s="374"/>
      <c r="EF181" s="374"/>
      <c r="EG181" s="374"/>
      <c r="EH181" s="377"/>
      <c r="EI181" s="377"/>
      <c r="EJ181" s="377"/>
      <c r="EK181" s="377"/>
      <c r="EL181" s="377"/>
      <c r="EM181" s="377"/>
      <c r="EO181" s="377"/>
      <c r="EP181" s="377"/>
      <c r="EQ181" s="377"/>
      <c r="ER181" s="377"/>
      <c r="ES181" s="377"/>
      <c r="ET181" s="377"/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D182" s="74">
        <v>4621</v>
      </c>
      <c r="E182" s="78" t="s">
        <v>365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0</v>
      </c>
      <c r="CS182" s="105">
        <v>179503.08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4622</v>
      </c>
      <c r="E183" s="78" t="s">
        <v>367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0</v>
      </c>
      <c r="CP183" s="105">
        <v>0</v>
      </c>
      <c r="CQ183" s="105">
        <v>0</v>
      </c>
      <c r="CR183" s="105">
        <v>60056480</v>
      </c>
      <c r="CS183" s="105">
        <v>42720790.93</v>
      </c>
      <c r="CT183" s="105">
        <v>0</v>
      </c>
      <c r="CU183" s="105">
        <v>0</v>
      </c>
      <c r="CV183" s="105">
        <v>0</v>
      </c>
      <c r="CW183" s="106">
        <v>0</v>
      </c>
      <c r="CX183" s="104">
        <v>0</v>
      </c>
      <c r="CY183" s="105">
        <v>0</v>
      </c>
      <c r="CZ183" s="105">
        <v>0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0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 ht="30">
      <c r="C184" s="74">
        <v>463</v>
      </c>
      <c r="D184" s="74">
        <v>4630</v>
      </c>
      <c r="E184" s="78" t="s">
        <v>369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2525490.4799999991</v>
      </c>
      <c r="CM184" s="105">
        <v>6326878.6600000029</v>
      </c>
      <c r="CN184" s="105">
        <v>2148000.9299999997</v>
      </c>
      <c r="CO184" s="105">
        <v>2468111.1500000008</v>
      </c>
      <c r="CP184" s="105">
        <v>1102492.0999999994</v>
      </c>
      <c r="CQ184" s="105">
        <v>6182153.1799999997</v>
      </c>
      <c r="CR184" s="105">
        <v>15345385.480000004</v>
      </c>
      <c r="CS184" s="105">
        <v>6244697.2600000184</v>
      </c>
      <c r="CT184" s="105">
        <v>5189842.1999999974</v>
      </c>
      <c r="CU184" s="105">
        <v>2777987.4700000011</v>
      </c>
      <c r="CV184" s="105">
        <v>2751258.04</v>
      </c>
      <c r="CW184" s="106">
        <v>7480893.1499999966</v>
      </c>
      <c r="CX184" s="104">
        <v>3537398.1599999983</v>
      </c>
      <c r="CY184" s="105">
        <v>1619286.4000000001</v>
      </c>
      <c r="CZ184" s="105">
        <v>1848944.2799999998</v>
      </c>
      <c r="DA184" s="105">
        <v>1378572.94</v>
      </c>
      <c r="DB184" s="105">
        <v>1300692.7200000014</v>
      </c>
      <c r="DC184" s="105">
        <v>9428423.1400000006</v>
      </c>
      <c r="DD184" s="105">
        <v>10716449.040000012</v>
      </c>
      <c r="DE184" s="105">
        <v>7406618.4700000016</v>
      </c>
      <c r="DF184" s="105">
        <v>1622410.3800000001</v>
      </c>
      <c r="DG184" s="105">
        <v>1457465.0300000005</v>
      </c>
      <c r="DH184" s="105">
        <v>5940231.870000001</v>
      </c>
      <c r="DI184" s="106">
        <v>18916387.729999989</v>
      </c>
      <c r="DJ184" s="104">
        <v>1536097.2400000002</v>
      </c>
      <c r="DK184" s="105">
        <v>1937879.0199999991</v>
      </c>
      <c r="DL184" s="105">
        <v>1971947.6200000008</v>
      </c>
      <c r="DM184" s="105">
        <v>4020535.4399999976</v>
      </c>
      <c r="DN184" s="105">
        <v>2400528.1499999985</v>
      </c>
      <c r="DO184" s="105">
        <v>27216080.920000013</v>
      </c>
      <c r="DP184" s="105">
        <v>11508008.749999952</v>
      </c>
      <c r="DQ184" s="105">
        <v>3347239.480000014</v>
      </c>
      <c r="DR184" s="105">
        <v>8276196.9900000012</v>
      </c>
      <c r="DS184" s="105">
        <v>9196248.0299999882</v>
      </c>
      <c r="DT184" s="105">
        <v>2828438.83</v>
      </c>
      <c r="DU184" s="106">
        <v>3168736.6799999992</v>
      </c>
      <c r="DV184" s="338">
        <v>1609721.35</v>
      </c>
      <c r="DW184" s="338">
        <v>10483507.640000001</v>
      </c>
      <c r="DX184" s="338">
        <v>4724051.7699999996</v>
      </c>
      <c r="DY184" s="338">
        <v>2047957.73</v>
      </c>
      <c r="DZ184" s="371">
        <v>2053386.86</v>
      </c>
      <c r="EA184" s="371">
        <v>8110472.5899999999</v>
      </c>
      <c r="EB184" s="374">
        <v>7965006.6600000001</v>
      </c>
      <c r="EC184" s="381">
        <v>3231942.88</v>
      </c>
      <c r="ED184" s="374">
        <v>1945521.6</v>
      </c>
      <c r="EE184" s="374">
        <v>1915541.45</v>
      </c>
      <c r="EF184" s="374">
        <v>8036203.4800000004</v>
      </c>
      <c r="EG184" s="374">
        <v>17139214.640000001</v>
      </c>
      <c r="EH184" s="377">
        <v>2323957.7999999998</v>
      </c>
      <c r="EI184" s="377">
        <v>1764900.98</v>
      </c>
      <c r="EJ184" s="377">
        <v>2883254.52</v>
      </c>
      <c r="EK184" s="377">
        <v>1767565.23</v>
      </c>
      <c r="EL184" s="377">
        <v>1819114.92</v>
      </c>
      <c r="EM184" s="377">
        <v>3317696.36</v>
      </c>
      <c r="EN184" s="377">
        <v>12628933.369999999</v>
      </c>
      <c r="EO184" s="377">
        <v>3919363.28</v>
      </c>
      <c r="EP184" s="377">
        <v>2395330.88</v>
      </c>
      <c r="EQ184" s="377">
        <v>2874116.54</v>
      </c>
      <c r="ER184" s="377"/>
      <c r="ES184" s="377"/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>
      <c r="A185" s="74" t="s">
        <v>96</v>
      </c>
      <c r="B185" s="74">
        <v>47</v>
      </c>
      <c r="D185" s="74">
        <v>47</v>
      </c>
      <c r="E185" s="78" t="s">
        <v>371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152480</v>
      </c>
      <c r="CM185" s="105">
        <v>69850</v>
      </c>
      <c r="CN185" s="105">
        <v>381882.20999999996</v>
      </c>
      <c r="CO185" s="105">
        <v>795860</v>
      </c>
      <c r="CP185" s="105">
        <v>1010265.09</v>
      </c>
      <c r="CQ185" s="105">
        <v>3303845.5</v>
      </c>
      <c r="CR185" s="105">
        <v>2217610</v>
      </c>
      <c r="CS185" s="105">
        <v>1221150.82</v>
      </c>
      <c r="CT185" s="105">
        <v>2522421.1</v>
      </c>
      <c r="CU185" s="105">
        <v>283431.86</v>
      </c>
      <c r="CV185" s="105">
        <v>862021</v>
      </c>
      <c r="CW185" s="106">
        <v>1306027.21</v>
      </c>
      <c r="CX185" s="104">
        <v>987800</v>
      </c>
      <c r="CY185" s="105">
        <v>1479416.02</v>
      </c>
      <c r="CZ185" s="105">
        <v>1804250.6199999999</v>
      </c>
      <c r="DA185" s="105">
        <v>0</v>
      </c>
      <c r="DB185" s="105">
        <v>227494.67</v>
      </c>
      <c r="DC185" s="105">
        <v>653597.98</v>
      </c>
      <c r="DD185" s="105">
        <v>858028.14000000013</v>
      </c>
      <c r="DE185" s="105">
        <v>1253986.73</v>
      </c>
      <c r="DF185" s="105">
        <v>1638486.63</v>
      </c>
      <c r="DG185" s="105">
        <v>1434433.1700000002</v>
      </c>
      <c r="DH185" s="105">
        <v>608624.21</v>
      </c>
      <c r="DI185" s="106">
        <v>2586424.5499999998</v>
      </c>
      <c r="DJ185" s="104">
        <v>0</v>
      </c>
      <c r="DK185" s="105">
        <v>0</v>
      </c>
      <c r="DL185" s="105">
        <v>851526.67</v>
      </c>
      <c r="DM185" s="105">
        <v>2065789.5</v>
      </c>
      <c r="DN185" s="105">
        <v>349813.47000000003</v>
      </c>
      <c r="DO185" s="105">
        <v>2801716.91</v>
      </c>
      <c r="DP185" s="105">
        <v>4098120.5999999996</v>
      </c>
      <c r="DQ185" s="105">
        <v>487975.56</v>
      </c>
      <c r="DR185" s="105">
        <v>3584705.7499999995</v>
      </c>
      <c r="DS185" s="105">
        <v>589832.69999999995</v>
      </c>
      <c r="DT185" s="105">
        <v>80295.47</v>
      </c>
      <c r="DU185" s="106">
        <v>1733917.4</v>
      </c>
      <c r="DV185" s="338">
        <v>130000</v>
      </c>
      <c r="DW185" s="338">
        <v>3436897.95</v>
      </c>
      <c r="DX185" s="338">
        <v>959016.23</v>
      </c>
      <c r="DY185" s="338">
        <v>768573.09000000008</v>
      </c>
      <c r="DZ185" s="371">
        <v>772013.71</v>
      </c>
      <c r="EA185" s="371"/>
      <c r="EB185" s="374">
        <v>2744750.61</v>
      </c>
      <c r="EC185" s="381">
        <v>290224.19</v>
      </c>
      <c r="ED185" s="374">
        <v>181226.94</v>
      </c>
      <c r="EE185" s="374">
        <v>773947.6</v>
      </c>
      <c r="EF185" s="374">
        <v>415858.03</v>
      </c>
      <c r="EG185" s="374">
        <v>8425505.6199999992</v>
      </c>
      <c r="EH185" s="377">
        <v>5000</v>
      </c>
      <c r="EI185" s="377">
        <v>25400</v>
      </c>
      <c r="EJ185" s="377">
        <v>493700</v>
      </c>
      <c r="EK185" s="377">
        <v>285897.84000000003</v>
      </c>
      <c r="EL185" s="377">
        <v>4318405.9400000004</v>
      </c>
      <c r="EM185" s="377">
        <v>1297104.97</v>
      </c>
      <c r="EN185" s="377">
        <v>826890.97</v>
      </c>
      <c r="EO185" s="377">
        <v>1509270</v>
      </c>
      <c r="EP185" s="377">
        <v>1178123.47</v>
      </c>
      <c r="EQ185" s="377">
        <v>4740919.33</v>
      </c>
      <c r="ER185" s="377"/>
      <c r="ES185" s="377"/>
      <c r="ET185" s="377"/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 t="s">
        <v>96</v>
      </c>
      <c r="C186" s="74">
        <v>471</v>
      </c>
      <c r="D186" s="74">
        <v>4710</v>
      </c>
      <c r="E186" s="78" t="s">
        <v>373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341282.20999999996</v>
      </c>
      <c r="CO186" s="105">
        <v>430460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B186" s="374">
        <v>2744750.61</v>
      </c>
      <c r="EC186" s="374"/>
      <c r="ED186" s="374"/>
      <c r="EE186" s="374"/>
      <c r="EF186" s="374"/>
      <c r="EG186" s="374"/>
      <c r="EH186" s="377"/>
      <c r="EI186" s="377"/>
      <c r="EJ186" s="377"/>
      <c r="EK186" s="377"/>
      <c r="EL186" s="377"/>
      <c r="EM186" s="377"/>
      <c r="EN186" s="377"/>
      <c r="EO186" s="377"/>
      <c r="EP186" s="377"/>
      <c r="EQ186" s="377"/>
      <c r="ER186" s="377"/>
      <c r="ES186" s="377"/>
      <c r="ET186" s="377"/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C187" s="74">
        <v>472</v>
      </c>
      <c r="D187" s="74">
        <v>4720</v>
      </c>
      <c r="E187" s="78" t="s">
        <v>375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40600</v>
      </c>
      <c r="CO187" s="105">
        <v>365400</v>
      </c>
      <c r="CP187" s="105">
        <v>0</v>
      </c>
      <c r="CQ187" s="105">
        <v>0</v>
      </c>
      <c r="CR187" s="105">
        <v>0</v>
      </c>
      <c r="CS187" s="105">
        <v>0</v>
      </c>
      <c r="CT187" s="105">
        <v>0</v>
      </c>
      <c r="CU187" s="105">
        <v>0</v>
      </c>
      <c r="CV187" s="105">
        <v>0</v>
      </c>
      <c r="CW187" s="106">
        <v>0</v>
      </c>
      <c r="CX187" s="104">
        <v>0</v>
      </c>
      <c r="CY187" s="105">
        <v>0</v>
      </c>
      <c r="CZ187" s="105">
        <v>0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0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38">
        <v>0</v>
      </c>
      <c r="DW187" s="338">
        <v>0</v>
      </c>
      <c r="DX187" s="338">
        <v>0</v>
      </c>
      <c r="DY187" s="338">
        <v>0</v>
      </c>
      <c r="DZ187" s="371"/>
      <c r="EB187" s="374"/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473</v>
      </c>
      <c r="D188" s="74">
        <v>4730</v>
      </c>
      <c r="E188" s="78" t="s">
        <v>377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D189" s="74">
        <v>1005</v>
      </c>
      <c r="E189" s="78" t="s">
        <v>701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6">
        <v>14438105.227299999</v>
      </c>
      <c r="CX189" s="104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6">
        <v>4091319.16</v>
      </c>
      <c r="DJ189" s="104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6"/>
      <c r="DZ189" s="370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/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/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E191" s="78" t="str">
        <f>+Master!G25</f>
        <v>Prihodi budžeta</v>
      </c>
      <c r="CL191" s="105" t="e">
        <f>+'2013'!G10</f>
        <v>#N/A</v>
      </c>
      <c r="CM191" s="105" t="e">
        <f>+'2013'!H10</f>
        <v>#N/A</v>
      </c>
      <c r="CN191" s="105" t="e">
        <f>+'2013'!I10</f>
        <v>#N/A</v>
      </c>
      <c r="CO191" s="105" t="e">
        <f>+'2013'!K10</f>
        <v>#N/A</v>
      </c>
      <c r="CP191" s="105" t="e">
        <f>+'2013'!L10</f>
        <v>#N/A</v>
      </c>
      <c r="CQ191" s="105" t="e">
        <f>+'2013'!M10</f>
        <v>#N/A</v>
      </c>
      <c r="CR191" s="105" t="e">
        <f>+'2013'!O10</f>
        <v>#N/A</v>
      </c>
      <c r="CS191" s="105" t="e">
        <f>+'2013'!P10</f>
        <v>#N/A</v>
      </c>
      <c r="CT191" s="105" t="e">
        <f>+'2013'!Q10</f>
        <v>#N/A</v>
      </c>
      <c r="CU191" s="105" t="e">
        <f>+'2013'!S10</f>
        <v>#N/A</v>
      </c>
      <c r="CV191" s="105" t="e">
        <f>+'2013'!T10</f>
        <v>#N/A</v>
      </c>
      <c r="CW191" s="105" t="e">
        <f>+'2013'!U10</f>
        <v>#N/A</v>
      </c>
      <c r="CX191" s="105">
        <f>+'2014'!G10</f>
        <v>70781935.379999995</v>
      </c>
      <c r="CY191" s="105">
        <f>+'2014'!H10</f>
        <v>82127760.799999997</v>
      </c>
      <c r="CZ191" s="105">
        <f>+'2014'!I10</f>
        <v>100708163.93000002</v>
      </c>
      <c r="DA191" s="105">
        <f>+'2014'!J10</f>
        <v>109079836.14999999</v>
      </c>
      <c r="DB191" s="105">
        <f>+'2014'!K10</f>
        <v>102078548.78</v>
      </c>
      <c r="DC191" s="105">
        <f>+'2014'!L10</f>
        <v>109931818.73999998</v>
      </c>
      <c r="DD191" s="105">
        <f>+'2014'!M10</f>
        <v>120720236.03</v>
      </c>
      <c r="DE191" s="105">
        <f>+'2014'!N10</f>
        <v>126556297.32999997</v>
      </c>
      <c r="DF191" s="105">
        <f>+'2014'!O10</f>
        <v>117901924.08</v>
      </c>
      <c r="DG191" s="105">
        <f>+'2014'!P10</f>
        <v>158205030.04999998</v>
      </c>
      <c r="DH191" s="105">
        <f>+'2014'!Q10</f>
        <v>98495259.029999971</v>
      </c>
      <c r="DI191" s="105">
        <f>+'2014'!R10</f>
        <v>157038700.82000002</v>
      </c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+Master!G77</f>
        <v>Budžetki izdaci</v>
      </c>
      <c r="CL192" s="105">
        <f>+'2013'!G30</f>
        <v>84584048.424166679</v>
      </c>
      <c r="CM192" s="105">
        <f>+'2013'!H30</f>
        <v>102684088.27416666</v>
      </c>
      <c r="CN192" s="105">
        <f>+'2013'!I30</f>
        <v>104008573.38416666</v>
      </c>
      <c r="CO192" s="105">
        <f>+'2013'!K30</f>
        <v>122210494.66416664</v>
      </c>
      <c r="CP192" s="105">
        <f>+'2013'!L30</f>
        <v>102878087.82416667</v>
      </c>
      <c r="CQ192" s="105">
        <f>+'2013'!M30</f>
        <v>102392322.23416667</v>
      </c>
      <c r="CR192" s="105">
        <f>+'2013'!O30</f>
        <v>181346847.16416669</v>
      </c>
      <c r="CS192" s="105">
        <f>+'2013'!P30</f>
        <v>150239168.24416667</v>
      </c>
      <c r="CT192" s="105">
        <f>+'2013'!Q30</f>
        <v>125770955.07416669</v>
      </c>
      <c r="CU192" s="105">
        <f>+'2013'!S30</f>
        <v>102908154.45416665</v>
      </c>
      <c r="CV192" s="105">
        <f>+'2013'!T30</f>
        <v>105343610.31416669</v>
      </c>
      <c r="CW192" s="105">
        <f>+'2013'!U30</f>
        <v>160423364.29416662</v>
      </c>
      <c r="CX192" s="105">
        <f>+'2014'!G29</f>
        <v>90833664.849999994</v>
      </c>
      <c r="CY192" s="105">
        <f>+'2014'!H29</f>
        <v>82598563.48999998</v>
      </c>
      <c r="CZ192" s="105">
        <f>+'2014'!I29</f>
        <v>116276590.93999998</v>
      </c>
      <c r="DA192" s="105">
        <f>+'2014'!J29</f>
        <v>132471963.43999998</v>
      </c>
      <c r="DB192" s="105">
        <f>+'2014'!K29</f>
        <v>107075440.66000004</v>
      </c>
      <c r="DC192" s="105">
        <f>+'2014'!L29</f>
        <v>112087967.77000001</v>
      </c>
      <c r="DD192" s="105">
        <f>+'2014'!M29</f>
        <v>123230542.69</v>
      </c>
      <c r="DE192" s="105">
        <f>+'2014'!N29</f>
        <v>112001889.27000003</v>
      </c>
      <c r="DF192" s="105">
        <f>+'2014'!O29</f>
        <v>121419856.04000002</v>
      </c>
      <c r="DG192" s="105">
        <f>+'2014'!P29</f>
        <v>158493505.99000001</v>
      </c>
      <c r="DH192" s="105">
        <f>+'2014'!Q29</f>
        <v>109013795.14999999</v>
      </c>
      <c r="DI192" s="105">
        <f>+'2014'!R29</f>
        <v>195231878.25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+Master!G217</f>
        <v>Suficit / deficit</v>
      </c>
      <c r="CL193" s="105" t="e">
        <f>+'2013'!G56</f>
        <v>#N/A</v>
      </c>
      <c r="CM193" s="105" t="e">
        <f>+'2013'!H56</f>
        <v>#N/A</v>
      </c>
      <c r="CN193" s="105" t="e">
        <f>+'2013'!I56</f>
        <v>#N/A</v>
      </c>
      <c r="CO193" s="105" t="e">
        <f>+'2013'!K56</f>
        <v>#N/A</v>
      </c>
      <c r="CP193" s="105" t="e">
        <f>+'2013'!L56</f>
        <v>#N/A</v>
      </c>
      <c r="CQ193" s="105" t="e">
        <f>+'2013'!M56</f>
        <v>#N/A</v>
      </c>
      <c r="CR193" s="105" t="e">
        <f>+'2013'!O56</f>
        <v>#N/A</v>
      </c>
      <c r="CS193" s="105" t="e">
        <f>+'2013'!P56</f>
        <v>#N/A</v>
      </c>
      <c r="CT193" s="105" t="e">
        <f>+'2013'!Q56</f>
        <v>#N/A</v>
      </c>
      <c r="CU193" s="105" t="e">
        <f>+'2013'!S56</f>
        <v>#N/A</v>
      </c>
      <c r="CV193" s="105" t="e">
        <f>+'2013'!T56</f>
        <v>#N/A</v>
      </c>
      <c r="CW193" s="105" t="e">
        <f>+'2013'!U56</f>
        <v>#N/A</v>
      </c>
      <c r="CX193" s="105">
        <f>+CX191-CX192</f>
        <v>-20051729.469999999</v>
      </c>
      <c r="CY193" s="105">
        <f t="shared" ref="CY193:DI193" si="12">+CY191-CY192</f>
        <v>-470802.68999998271</v>
      </c>
      <c r="CZ193" s="105">
        <f t="shared" si="12"/>
        <v>-15568427.009999961</v>
      </c>
      <c r="DA193" s="105">
        <f t="shared" si="12"/>
        <v>-23392127.289999992</v>
      </c>
      <c r="DB193" s="105">
        <f t="shared" si="12"/>
        <v>-4996891.8800000399</v>
      </c>
      <c r="DC193" s="105">
        <f t="shared" si="12"/>
        <v>-2156149.030000031</v>
      </c>
      <c r="DD193" s="105">
        <f t="shared" si="12"/>
        <v>-2510306.6599999964</v>
      </c>
      <c r="DE193" s="105">
        <f t="shared" si="12"/>
        <v>14554408.059999943</v>
      </c>
      <c r="DF193" s="105">
        <f t="shared" si="12"/>
        <v>-3517931.9600000232</v>
      </c>
      <c r="DG193" s="105">
        <f t="shared" si="12"/>
        <v>-288475.94000002742</v>
      </c>
      <c r="DH193" s="105">
        <f t="shared" si="12"/>
        <v>-10518536.12000002</v>
      </c>
      <c r="DI193" s="105">
        <f t="shared" si="12"/>
        <v>-38193177.429999977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212" spans="1:150">
      <c r="EH212" s="340"/>
    </row>
    <row r="215" spans="1:150">
      <c r="E215" s="524" t="s">
        <v>691</v>
      </c>
      <c r="F215" s="522">
        <v>2006</v>
      </c>
      <c r="G215" s="521"/>
      <c r="H215" s="521"/>
      <c r="I215" s="521"/>
      <c r="J215" s="521"/>
      <c r="K215" s="521"/>
      <c r="L215" s="521"/>
      <c r="M215" s="521"/>
      <c r="N215" s="521"/>
      <c r="O215" s="521"/>
      <c r="P215" s="521"/>
      <c r="Q215" s="523"/>
      <c r="R215" s="522">
        <v>2007</v>
      </c>
      <c r="S215" s="521"/>
      <c r="T215" s="521"/>
      <c r="U215" s="521"/>
      <c r="V215" s="521"/>
      <c r="W215" s="521"/>
      <c r="X215" s="521"/>
      <c r="Y215" s="521"/>
      <c r="Z215" s="521"/>
      <c r="AA215" s="521"/>
      <c r="AB215" s="521"/>
      <c r="AC215" s="523"/>
      <c r="AD215" s="522">
        <v>2008</v>
      </c>
      <c r="AE215" s="521"/>
      <c r="AF215" s="521"/>
      <c r="AG215" s="521"/>
      <c r="AH215" s="521"/>
      <c r="AI215" s="521"/>
      <c r="AJ215" s="521"/>
      <c r="AK215" s="521"/>
      <c r="AL215" s="521"/>
      <c r="AM215" s="521"/>
      <c r="AN215" s="521"/>
      <c r="AO215" s="523"/>
      <c r="AP215" s="522">
        <v>2009</v>
      </c>
      <c r="AQ215" s="521"/>
      <c r="AR215" s="521"/>
      <c r="AS215" s="521"/>
      <c r="AT215" s="521"/>
      <c r="AU215" s="521"/>
      <c r="AV215" s="521"/>
      <c r="AW215" s="521"/>
      <c r="AX215" s="521"/>
      <c r="AY215" s="521"/>
      <c r="AZ215" s="521"/>
      <c r="BA215" s="523"/>
      <c r="BB215" s="522">
        <v>2010</v>
      </c>
      <c r="BC215" s="521"/>
      <c r="BD215" s="521"/>
      <c r="BE215" s="521"/>
      <c r="BF215" s="521"/>
      <c r="BG215" s="521"/>
      <c r="BH215" s="521"/>
      <c r="BI215" s="521"/>
      <c r="BJ215" s="521"/>
      <c r="BK215" s="521"/>
      <c r="BL215" s="521"/>
      <c r="BM215" s="523"/>
      <c r="BN215" s="522">
        <v>2011</v>
      </c>
      <c r="BO215" s="521"/>
      <c r="BP215" s="521"/>
      <c r="BQ215" s="521"/>
      <c r="BR215" s="521"/>
      <c r="BS215" s="521"/>
      <c r="BT215" s="521"/>
      <c r="BU215" s="521"/>
      <c r="BV215" s="521"/>
      <c r="BW215" s="521"/>
      <c r="BX215" s="521"/>
      <c r="BY215" s="523"/>
      <c r="BZ215" s="521">
        <v>2012</v>
      </c>
      <c r="CA215" s="521"/>
      <c r="CB215" s="521"/>
      <c r="CC215" s="521"/>
      <c r="CD215" s="521"/>
      <c r="CE215" s="521"/>
      <c r="CF215" s="521"/>
      <c r="CG215" s="521"/>
      <c r="CH215" s="521"/>
      <c r="CI215" s="521"/>
      <c r="CJ215" s="521"/>
      <c r="CK215" s="521"/>
      <c r="CL215" s="522">
        <v>2013</v>
      </c>
      <c r="CM215" s="521"/>
      <c r="CN215" s="521"/>
      <c r="CO215" s="521"/>
      <c r="CP215" s="521"/>
      <c r="CQ215" s="521"/>
      <c r="CR215" s="521"/>
      <c r="CS215" s="521"/>
      <c r="CT215" s="521"/>
      <c r="CU215" s="521"/>
      <c r="CV215" s="521"/>
      <c r="CW215" s="523"/>
      <c r="CX215" s="522">
        <v>2014</v>
      </c>
      <c r="CY215" s="521"/>
      <c r="CZ215" s="521"/>
      <c r="DA215" s="521"/>
      <c r="DB215" s="521"/>
      <c r="DC215" s="521"/>
      <c r="DD215" s="521"/>
      <c r="DE215" s="521"/>
      <c r="DF215" s="521"/>
      <c r="DG215" s="521"/>
      <c r="DH215" s="521"/>
      <c r="DI215" s="523"/>
      <c r="DJ215" s="522">
        <v>2015</v>
      </c>
      <c r="DK215" s="521"/>
      <c r="DL215" s="521"/>
      <c r="DM215" s="521"/>
      <c r="DN215" s="521"/>
      <c r="DO215" s="521"/>
      <c r="DP215" s="521"/>
      <c r="DQ215" s="521"/>
      <c r="DR215" s="521"/>
      <c r="DS215" s="521"/>
      <c r="DT215" s="521"/>
      <c r="DU215" s="523"/>
    </row>
    <row r="216" spans="1:150">
      <c r="E216" s="524"/>
      <c r="F216" s="75" t="s">
        <v>571</v>
      </c>
      <c r="G216" s="76" t="s">
        <v>572</v>
      </c>
      <c r="H216" s="76" t="s">
        <v>573</v>
      </c>
      <c r="I216" s="76" t="s">
        <v>574</v>
      </c>
      <c r="J216" s="76" t="s">
        <v>575</v>
      </c>
      <c r="K216" s="76" t="s">
        <v>576</v>
      </c>
      <c r="L216" s="76" t="s">
        <v>577</v>
      </c>
      <c r="M216" s="76" t="s">
        <v>578</v>
      </c>
      <c r="N216" s="76" t="s">
        <v>579</v>
      </c>
      <c r="O216" s="76" t="s">
        <v>580</v>
      </c>
      <c r="P216" s="76" t="s">
        <v>581</v>
      </c>
      <c r="Q216" s="77" t="s">
        <v>582</v>
      </c>
      <c r="R216" s="75" t="s">
        <v>583</v>
      </c>
      <c r="S216" s="76" t="s">
        <v>584</v>
      </c>
      <c r="T216" s="76" t="s">
        <v>585</v>
      </c>
      <c r="U216" s="76" t="s">
        <v>586</v>
      </c>
      <c r="V216" s="76" t="s">
        <v>587</v>
      </c>
      <c r="W216" s="76" t="s">
        <v>588</v>
      </c>
      <c r="X216" s="76" t="s">
        <v>589</v>
      </c>
      <c r="Y216" s="76" t="s">
        <v>590</v>
      </c>
      <c r="Z216" s="76" t="s">
        <v>591</v>
      </c>
      <c r="AA216" s="76" t="s">
        <v>592</v>
      </c>
      <c r="AB216" s="76" t="s">
        <v>593</v>
      </c>
      <c r="AC216" s="77" t="s">
        <v>594</v>
      </c>
      <c r="AD216" s="75" t="s">
        <v>595</v>
      </c>
      <c r="AE216" s="76" t="s">
        <v>596</v>
      </c>
      <c r="AF216" s="76" t="s">
        <v>597</v>
      </c>
      <c r="AG216" s="76" t="s">
        <v>598</v>
      </c>
      <c r="AH216" s="76" t="s">
        <v>599</v>
      </c>
      <c r="AI216" s="76" t="s">
        <v>600</v>
      </c>
      <c r="AJ216" s="76" t="s">
        <v>601</v>
      </c>
      <c r="AK216" s="76" t="s">
        <v>602</v>
      </c>
      <c r="AL216" s="76" t="s">
        <v>603</v>
      </c>
      <c r="AM216" s="76" t="s">
        <v>604</v>
      </c>
      <c r="AN216" s="76" t="s">
        <v>605</v>
      </c>
      <c r="AO216" s="77" t="s">
        <v>606</v>
      </c>
      <c r="AP216" s="75" t="s">
        <v>607</v>
      </c>
      <c r="AQ216" s="76" t="s">
        <v>608</v>
      </c>
      <c r="AR216" s="76" t="s">
        <v>609</v>
      </c>
      <c r="AS216" s="76" t="s">
        <v>610</v>
      </c>
      <c r="AT216" s="76" t="s">
        <v>611</v>
      </c>
      <c r="AU216" s="76" t="s">
        <v>612</v>
      </c>
      <c r="AV216" s="76" t="s">
        <v>613</v>
      </c>
      <c r="AW216" s="76" t="s">
        <v>614</v>
      </c>
      <c r="AX216" s="76" t="s">
        <v>615</v>
      </c>
      <c r="AY216" s="76" t="s">
        <v>616</v>
      </c>
      <c r="AZ216" s="76" t="s">
        <v>617</v>
      </c>
      <c r="BA216" s="77" t="s">
        <v>618</v>
      </c>
      <c r="BB216" s="75" t="s">
        <v>619</v>
      </c>
      <c r="BC216" s="76" t="s">
        <v>620</v>
      </c>
      <c r="BD216" s="76" t="s">
        <v>621</v>
      </c>
      <c r="BE216" s="76" t="s">
        <v>622</v>
      </c>
      <c r="BF216" s="76" t="s">
        <v>623</v>
      </c>
      <c r="BG216" s="76" t="s">
        <v>624</v>
      </c>
      <c r="BH216" s="76" t="s">
        <v>625</v>
      </c>
      <c r="BI216" s="76" t="s">
        <v>626</v>
      </c>
      <c r="BJ216" s="76" t="s">
        <v>627</v>
      </c>
      <c r="BK216" s="76" t="s">
        <v>628</v>
      </c>
      <c r="BL216" s="76" t="s">
        <v>629</v>
      </c>
      <c r="BM216" s="77" t="s">
        <v>630</v>
      </c>
      <c r="BN216" s="75" t="s">
        <v>631</v>
      </c>
      <c r="BO216" s="76" t="s">
        <v>632</v>
      </c>
      <c r="BP216" s="76" t="s">
        <v>633</v>
      </c>
      <c r="BQ216" s="76" t="s">
        <v>634</v>
      </c>
      <c r="BR216" s="76" t="s">
        <v>635</v>
      </c>
      <c r="BS216" s="76" t="s">
        <v>636</v>
      </c>
      <c r="BT216" s="76" t="s">
        <v>637</v>
      </c>
      <c r="BU216" s="76" t="s">
        <v>638</v>
      </c>
      <c r="BV216" s="76" t="s">
        <v>639</v>
      </c>
      <c r="BW216" s="76" t="s">
        <v>640</v>
      </c>
      <c r="BX216" s="76" t="s">
        <v>641</v>
      </c>
      <c r="BY216" s="77" t="s">
        <v>642</v>
      </c>
      <c r="BZ216" s="76" t="s">
        <v>643</v>
      </c>
      <c r="CA216" s="76" t="s">
        <v>644</v>
      </c>
      <c r="CB216" s="76" t="s">
        <v>645</v>
      </c>
      <c r="CC216" s="76" t="s">
        <v>646</v>
      </c>
      <c r="CD216" s="76" t="s">
        <v>647</v>
      </c>
      <c r="CE216" s="76" t="s">
        <v>648</v>
      </c>
      <c r="CF216" s="76" t="s">
        <v>649</v>
      </c>
      <c r="CG216" s="76" t="s">
        <v>650</v>
      </c>
      <c r="CH216" s="76" t="s">
        <v>651</v>
      </c>
      <c r="CI216" s="76" t="s">
        <v>652</v>
      </c>
      <c r="CJ216" s="76" t="s">
        <v>653</v>
      </c>
      <c r="CK216" s="76" t="s">
        <v>654</v>
      </c>
      <c r="CL216" s="75" t="s">
        <v>655</v>
      </c>
      <c r="CM216" s="76" t="s">
        <v>656</v>
      </c>
      <c r="CN216" s="76" t="s">
        <v>657</v>
      </c>
      <c r="CO216" s="76" t="s">
        <v>658</v>
      </c>
      <c r="CP216" s="76" t="s">
        <v>659</v>
      </c>
      <c r="CQ216" s="76" t="s">
        <v>660</v>
      </c>
      <c r="CR216" s="76" t="s">
        <v>661</v>
      </c>
      <c r="CS216" s="76" t="s">
        <v>662</v>
      </c>
      <c r="CT216" s="76" t="s">
        <v>663</v>
      </c>
      <c r="CU216" s="76" t="s">
        <v>664</v>
      </c>
      <c r="CV216" s="76" t="s">
        <v>665</v>
      </c>
      <c r="CW216" s="77" t="s">
        <v>666</v>
      </c>
      <c r="CX216" s="75" t="s">
        <v>667</v>
      </c>
      <c r="CY216" s="76" t="s">
        <v>668</v>
      </c>
      <c r="CZ216" s="76" t="s">
        <v>669</v>
      </c>
      <c r="DA216" s="76" t="s">
        <v>670</v>
      </c>
      <c r="DB216" s="76" t="s">
        <v>671</v>
      </c>
      <c r="DC216" s="76" t="s">
        <v>672</v>
      </c>
      <c r="DD216" s="76" t="s">
        <v>673</v>
      </c>
      <c r="DE216" s="76" t="s">
        <v>674</v>
      </c>
      <c r="DF216" s="76" t="s">
        <v>675</v>
      </c>
      <c r="DG216" s="76" t="s">
        <v>676</v>
      </c>
      <c r="DH216" s="76" t="s">
        <v>677</v>
      </c>
      <c r="DI216" s="77" t="s">
        <v>678</v>
      </c>
      <c r="DJ216" s="75" t="s">
        <v>679</v>
      </c>
      <c r="DK216" s="76" t="s">
        <v>680</v>
      </c>
      <c r="DL216" s="76" t="s">
        <v>681</v>
      </c>
      <c r="DM216" s="76" t="s">
        <v>682</v>
      </c>
      <c r="DN216" s="76" t="s">
        <v>683</v>
      </c>
      <c r="DO216" s="76" t="s">
        <v>684</v>
      </c>
      <c r="DP216" s="76" t="s">
        <v>685</v>
      </c>
      <c r="DQ216" s="76" t="s">
        <v>686</v>
      </c>
      <c r="DR216" s="76" t="s">
        <v>687</v>
      </c>
      <c r="DS216" s="76" t="s">
        <v>688</v>
      </c>
      <c r="DT216" s="76" t="s">
        <v>689</v>
      </c>
      <c r="DU216" s="77" t="s">
        <v>690</v>
      </c>
      <c r="DV216" s="42" t="s">
        <v>722</v>
      </c>
      <c r="DW216" s="42" t="s">
        <v>723</v>
      </c>
      <c r="DX216" s="42" t="s">
        <v>724</v>
      </c>
      <c r="DY216" s="42" t="s">
        <v>725</v>
      </c>
      <c r="DZ216" s="42" t="s">
        <v>726</v>
      </c>
      <c r="EA216" s="42" t="s">
        <v>727</v>
      </c>
      <c r="EB216" s="42" t="s">
        <v>728</v>
      </c>
      <c r="EC216" s="42" t="s">
        <v>729</v>
      </c>
      <c r="ED216" s="42" t="s">
        <v>730</v>
      </c>
      <c r="EE216" s="42" t="s">
        <v>731</v>
      </c>
      <c r="EF216" s="42" t="s">
        <v>732</v>
      </c>
      <c r="EG216" s="42" t="s">
        <v>733</v>
      </c>
      <c r="EH216" s="398" t="s">
        <v>744</v>
      </c>
      <c r="EI216" s="398" t="s">
        <v>745</v>
      </c>
      <c r="EJ216" s="398" t="s">
        <v>746</v>
      </c>
      <c r="EK216" s="398" t="s">
        <v>747</v>
      </c>
      <c r="EL216" s="398" t="s">
        <v>748</v>
      </c>
      <c r="EM216" s="398" t="s">
        <v>749</v>
      </c>
      <c r="EN216" s="398" t="s">
        <v>750</v>
      </c>
      <c r="EO216" s="398" t="s">
        <v>751</v>
      </c>
      <c r="EP216" s="398" t="s">
        <v>752</v>
      </c>
      <c r="EQ216" s="398" t="s">
        <v>753</v>
      </c>
      <c r="ER216" s="398" t="s">
        <v>754</v>
      </c>
      <c r="ES216" s="398" t="s">
        <v>755</v>
      </c>
    </row>
    <row r="217" spans="1:150">
      <c r="A217" s="74">
        <v>7</v>
      </c>
      <c r="B217" s="74" t="s">
        <v>96</v>
      </c>
      <c r="D217" s="74" t="str">
        <f t="shared" ref="D217:D225" si="13">+CONCATENATE(D8,"p")</f>
        <v>7p</v>
      </c>
      <c r="E217" s="78" t="s">
        <v>21</v>
      </c>
      <c r="F217" s="104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6"/>
      <c r="R217" s="104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6"/>
      <c r="AD217" s="104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6"/>
      <c r="AP217" s="104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6"/>
      <c r="BB217" s="104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6"/>
      <c r="BN217" s="104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6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4"/>
      <c r="CM217" s="105"/>
      <c r="CN217" s="105"/>
      <c r="CO217" s="105"/>
      <c r="CP217" s="105"/>
      <c r="CQ217" s="105"/>
      <c r="CR217" s="105"/>
      <c r="CS217" s="105"/>
      <c r="CT217" s="105"/>
      <c r="CU217" s="105"/>
      <c r="CV217" s="105"/>
      <c r="CW217" s="106"/>
      <c r="CX217" s="104"/>
      <c r="CY217" s="105"/>
      <c r="CZ217" s="105"/>
      <c r="DA217" s="105"/>
      <c r="DB217" s="105"/>
      <c r="DC217" s="105"/>
      <c r="DD217" s="105"/>
      <c r="DE217" s="105"/>
      <c r="DF217" s="105"/>
      <c r="DG217" s="105"/>
      <c r="DH217" s="105"/>
      <c r="DI217" s="106"/>
      <c r="DJ217" s="104">
        <f>+DJ218+DJ256+DJ259+DJ262+DJ266</f>
        <v>122551260.24287842</v>
      </c>
      <c r="DK217" s="311">
        <f t="shared" ref="DK217:DU217" si="14">+DK218+DK256+DK259+DK262+DK266</f>
        <v>136159563.39454627</v>
      </c>
      <c r="DL217" s="105">
        <f t="shared" si="14"/>
        <v>153914910.29907674</v>
      </c>
      <c r="DM217" s="105">
        <f t="shared" si="14"/>
        <v>163708472.43183026</v>
      </c>
      <c r="DN217" s="105">
        <f t="shared" si="14"/>
        <v>156781589.98980972</v>
      </c>
      <c r="DO217" s="105">
        <f t="shared" si="14"/>
        <v>165239010.35287622</v>
      </c>
      <c r="DP217" s="105">
        <f t="shared" si="14"/>
        <v>177558111.71591145</v>
      </c>
      <c r="DQ217" s="105">
        <f t="shared" si="14"/>
        <v>182756941.75310284</v>
      </c>
      <c r="DR217" s="105">
        <f t="shared" si="14"/>
        <v>174439167.43655851</v>
      </c>
      <c r="DS217" s="105">
        <f t="shared" si="14"/>
        <v>168685078.52847385</v>
      </c>
      <c r="DT217" s="105">
        <f t="shared" si="14"/>
        <v>153670608.50422055</v>
      </c>
      <c r="DU217" s="106">
        <f t="shared" si="14"/>
        <v>207796185.84071553</v>
      </c>
      <c r="DV217" s="340">
        <f>DV218+DV256+DV266</f>
        <v>128850563.59659526</v>
      </c>
      <c r="DW217" s="340">
        <f t="shared" ref="DW217:EF217" si="15">DW218+DW256+DW266</f>
        <v>146614404.76445901</v>
      </c>
      <c r="DX217" s="340">
        <f t="shared" si="15"/>
        <v>163468653.87502012</v>
      </c>
      <c r="DY217" s="340">
        <f t="shared" si="15"/>
        <v>175371539.58759058</v>
      </c>
      <c r="DZ217" s="340">
        <f t="shared" si="15"/>
        <v>164767421.70767844</v>
      </c>
      <c r="EA217" s="340">
        <f t="shared" si="15"/>
        <v>180014582.75346881</v>
      </c>
      <c r="EB217" s="340">
        <f t="shared" si="15"/>
        <v>195825830.75993624</v>
      </c>
      <c r="EC217" s="340">
        <f t="shared" si="15"/>
        <v>197931941.23618484</v>
      </c>
      <c r="ED217" s="340">
        <f t="shared" si="15"/>
        <v>188242241.54629749</v>
      </c>
      <c r="EE217" s="340">
        <f t="shared" si="15"/>
        <v>198826191.33020011</v>
      </c>
      <c r="EF217" s="340">
        <f t="shared" si="15"/>
        <v>162119388.44968379</v>
      </c>
      <c r="EG217" s="340">
        <f t="shared" ref="EG217" si="16">EG218+EG256+EG266</f>
        <v>223583117.22288498</v>
      </c>
      <c r="EH217" s="340">
        <f>EH218+EH256+EH266</f>
        <v>109927912.88314301</v>
      </c>
      <c r="EI217" s="340">
        <f t="shared" ref="EI217" si="17">EI218+EI256+EI266</f>
        <v>139988884.7104401</v>
      </c>
      <c r="EJ217" s="340">
        <f t="shared" ref="EJ217" si="18">EJ218+EJ256+EJ266</f>
        <v>168619244.90199408</v>
      </c>
      <c r="EK217" s="340">
        <f t="shared" ref="EK217" si="19">EK218+EK256+EK266</f>
        <v>161064908.13011798</v>
      </c>
      <c r="EL217" s="340">
        <f t="shared" ref="EL217" si="20">EL218+EL256+EL266</f>
        <v>157187778.36459905</v>
      </c>
      <c r="EM217" s="340">
        <f t="shared" ref="EM217" si="21">EM218+EM256+EM266</f>
        <v>173103498.61527026</v>
      </c>
      <c r="EN217" s="340">
        <f t="shared" ref="EN217" si="22">EN218+EN256+EN266</f>
        <v>173549199.05869666</v>
      </c>
      <c r="EO217" s="340">
        <f t="shared" ref="EO217" si="23">EO218+EO256+EO266</f>
        <v>189139313.24435988</v>
      </c>
      <c r="EP217" s="340">
        <f t="shared" ref="EP217" si="24">EP218+EP256+EP266</f>
        <v>182820453.81019896</v>
      </c>
      <c r="EQ217" s="340">
        <f t="shared" ref="EQ217" si="25">EQ218+EQ256+EQ266</f>
        <v>169544272.17165217</v>
      </c>
      <c r="ER217" s="340">
        <f t="shared" ref="ER217" si="26">ER218+ER256+ER266</f>
        <v>161107751.27361044</v>
      </c>
      <c r="ES217" s="340">
        <f t="shared" ref="ES217" si="27">ES218+ES256+ES266</f>
        <v>219737269.93309948</v>
      </c>
    </row>
    <row r="218" spans="1:150">
      <c r="B218" s="74">
        <v>71</v>
      </c>
      <c r="D218" s="74" t="str">
        <f t="shared" si="13"/>
        <v>71p</v>
      </c>
      <c r="E218" s="78" t="s">
        <v>23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+DJ219+DJ228+DJ233+DJ240+DJ250</f>
        <v>69456510.490523219</v>
      </c>
      <c r="DK218" s="311">
        <v>82479571.834897548</v>
      </c>
      <c r="DL218" s="105">
        <v>100634143.85280967</v>
      </c>
      <c r="DM218" s="105">
        <v>109932650.07040924</v>
      </c>
      <c r="DN218" s="105">
        <v>103512228.88552798</v>
      </c>
      <c r="DO218" s="105">
        <v>111657698.38804626</v>
      </c>
      <c r="DP218" s="105">
        <v>123483460.27797908</v>
      </c>
      <c r="DQ218" s="105">
        <v>129333860.10620658</v>
      </c>
      <c r="DR218" s="105">
        <v>120724593.50129175</v>
      </c>
      <c r="DS218" s="105">
        <v>114795563.81554148</v>
      </c>
      <c r="DT218" s="105">
        <v>99036019.752471685</v>
      </c>
      <c r="DU218" s="106">
        <v>152467092.98815972</v>
      </c>
      <c r="DV218" s="340">
        <f>DV219+DV228+DV233+DV240+DV250+DV259+DV262</f>
        <v>73254807.508548588</v>
      </c>
      <c r="DW218" s="340">
        <f t="shared" ref="DW218:EG218" si="28">DW219+DW228+DW233+DW240+DW250+DW259+DW262</f>
        <v>91018648.676412344</v>
      </c>
      <c r="DX218" s="340">
        <f t="shared" si="28"/>
        <v>107872897.78697345</v>
      </c>
      <c r="DY218" s="340">
        <f t="shared" si="28"/>
        <v>119775783.49954391</v>
      </c>
      <c r="DZ218" s="340">
        <f t="shared" si="28"/>
        <v>109171665.61963177</v>
      </c>
      <c r="EA218" s="340">
        <f t="shared" si="28"/>
        <v>124418826.66542214</v>
      </c>
      <c r="EB218" s="340">
        <f t="shared" si="28"/>
        <v>140230074.67188957</v>
      </c>
      <c r="EC218" s="340">
        <f t="shared" si="28"/>
        <v>142336185.14813817</v>
      </c>
      <c r="ED218" s="340">
        <f t="shared" si="28"/>
        <v>132646485.45825082</v>
      </c>
      <c r="EE218" s="340">
        <f t="shared" si="28"/>
        <v>143230435.24215344</v>
      </c>
      <c r="EF218" s="340">
        <f t="shared" si="28"/>
        <v>106523632.36163713</v>
      </c>
      <c r="EG218" s="340">
        <f t="shared" si="28"/>
        <v>167987361.13483831</v>
      </c>
      <c r="EH218" s="340">
        <f t="shared" ref="EH218" si="29">EH219+EH228+EH233+EH240+EH250+EH259+EH262</f>
        <v>72080094.246903852</v>
      </c>
      <c r="EI218" s="340">
        <f t="shared" ref="EI218" si="30">EI219+EI228+EI233+EI240+EI250+EI259+EI262</f>
        <v>102141066.07420093</v>
      </c>
      <c r="EJ218" s="340">
        <f t="shared" ref="EJ218" si="31">EJ219+EJ228+EJ233+EJ240+EJ250+EJ259+EJ262</f>
        <v>130771426.26575491</v>
      </c>
      <c r="EK218" s="340">
        <f t="shared" ref="EK218" si="32">EK219+EK228+EK233+EK240+EK250+EK259+EK262</f>
        <v>123217089.49387881</v>
      </c>
      <c r="EL218" s="340">
        <f t="shared" ref="EL218" si="33">EL219+EL228+EL233+EL240+EL250+EL259+EL262</f>
        <v>119339959.72835988</v>
      </c>
      <c r="EM218" s="340">
        <f t="shared" ref="EM218" si="34">EM219+EM228+EM233+EM240+EM250+EM259+EM262</f>
        <v>135255679.97903109</v>
      </c>
      <c r="EN218" s="340">
        <f t="shared" ref="EN218" si="35">EN219+EN228+EN233+EN240+EN250+EN259+EN262</f>
        <v>135701380.42245749</v>
      </c>
      <c r="EO218" s="340">
        <f t="shared" ref="EO218" si="36">EO219+EO228+EO233+EO240+EO250+EO259+EO262</f>
        <v>151291494.60812071</v>
      </c>
      <c r="EP218" s="340">
        <f t="shared" ref="EP218" si="37">EP219+EP228+EP233+EP240+EP250+EP259+EP262</f>
        <v>144972635.17395979</v>
      </c>
      <c r="EQ218" s="340">
        <f t="shared" ref="EQ218" si="38">EQ219+EQ228+EQ233+EQ240+EQ250+EQ259+EQ262</f>
        <v>131696453.535413</v>
      </c>
      <c r="ER218" s="340">
        <f t="shared" ref="ER218" si="39">ER219+ER228+ER233+ER240+ER250+ER259+ER262</f>
        <v>123259932.63737127</v>
      </c>
      <c r="ES218" s="340">
        <f t="shared" ref="ES218" si="40">ES219+ES228+ES233+ES240+ES250+ES259+ES262</f>
        <v>181889451.29686031</v>
      </c>
    </row>
    <row r="219" spans="1:150" s="9" customFormat="1">
      <c r="A219" s="140"/>
      <c r="B219" s="140"/>
      <c r="C219" s="140">
        <v>711</v>
      </c>
      <c r="D219" s="140" t="str">
        <f t="shared" si="13"/>
        <v>711p</v>
      </c>
      <c r="E219" s="141" t="s">
        <v>25</v>
      </c>
      <c r="F219" s="142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4"/>
      <c r="R219" s="142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4"/>
      <c r="AD219" s="142"/>
      <c r="AE219" s="143"/>
      <c r="AF219" s="143"/>
      <c r="AG219" s="143"/>
      <c r="AH219" s="143"/>
      <c r="AI219" s="143"/>
      <c r="AJ219" s="143"/>
      <c r="AK219" s="143"/>
      <c r="AL219" s="143"/>
      <c r="AM219" s="143"/>
      <c r="AN219" s="143"/>
      <c r="AO219" s="144"/>
      <c r="AP219" s="142"/>
      <c r="AQ219" s="143"/>
      <c r="AR219" s="143"/>
      <c r="AS219" s="143"/>
      <c r="AT219" s="143"/>
      <c r="AU219" s="143"/>
      <c r="AV219" s="143"/>
      <c r="AW219" s="143"/>
      <c r="AX219" s="143"/>
      <c r="AY219" s="143"/>
      <c r="AZ219" s="143"/>
      <c r="BA219" s="144"/>
      <c r="BB219" s="142"/>
      <c r="BC219" s="143"/>
      <c r="BD219" s="143"/>
      <c r="BE219" s="143"/>
      <c r="BF219" s="143"/>
      <c r="BG219" s="143"/>
      <c r="BH219" s="143"/>
      <c r="BI219" s="143"/>
      <c r="BJ219" s="143"/>
      <c r="BK219" s="143"/>
      <c r="BL219" s="143"/>
      <c r="BM219" s="144"/>
      <c r="BN219" s="142"/>
      <c r="BO219" s="143"/>
      <c r="BP219" s="143"/>
      <c r="BQ219" s="143"/>
      <c r="BR219" s="143"/>
      <c r="BS219" s="143"/>
      <c r="BT219" s="143"/>
      <c r="BU219" s="143"/>
      <c r="BV219" s="143"/>
      <c r="BW219" s="143"/>
      <c r="BX219" s="143"/>
      <c r="BY219" s="144"/>
      <c r="BZ219" s="143"/>
      <c r="CA219" s="143"/>
      <c r="CB219" s="143"/>
      <c r="CC219" s="143"/>
      <c r="CD219" s="143"/>
      <c r="CE219" s="143"/>
      <c r="CF219" s="143"/>
      <c r="CG219" s="143"/>
      <c r="CH219" s="143"/>
      <c r="CI219" s="143"/>
      <c r="CJ219" s="143"/>
      <c r="CK219" s="143"/>
      <c r="CL219" s="142">
        <f t="shared" ref="CL219:CX219" si="41">+SUM(CL220:CL227)</f>
        <v>41686253.110737316</v>
      </c>
      <c r="CM219" s="143">
        <f t="shared" si="41"/>
        <v>40855853.79586979</v>
      </c>
      <c r="CN219" s="143">
        <f t="shared" si="41"/>
        <v>48871129.289274208</v>
      </c>
      <c r="CO219" s="143">
        <f t="shared" si="41"/>
        <v>63044978.667560622</v>
      </c>
      <c r="CP219" s="143">
        <f t="shared" si="41"/>
        <v>59903018.246625409</v>
      </c>
      <c r="CQ219" s="143">
        <f t="shared" si="41"/>
        <v>65474825.471494481</v>
      </c>
      <c r="CR219" s="143">
        <f t="shared" si="41"/>
        <v>71410525.13479729</v>
      </c>
      <c r="CS219" s="143">
        <f t="shared" si="41"/>
        <v>66453623.073847495</v>
      </c>
      <c r="CT219" s="143">
        <f t="shared" si="41"/>
        <v>65790416.568190843</v>
      </c>
      <c r="CU219" s="143">
        <f t="shared" si="41"/>
        <v>63302926.264795646</v>
      </c>
      <c r="CV219" s="143">
        <f t="shared" si="41"/>
        <v>56224451.677824281</v>
      </c>
      <c r="CW219" s="144">
        <f t="shared" si="41"/>
        <v>57412527.94082702</v>
      </c>
      <c r="CX219" s="142">
        <f t="shared" si="41"/>
        <v>46630073.989835031</v>
      </c>
      <c r="CY219" s="143">
        <f t="shared" ref="CY219:DI219" si="42">+SUM(CY220:CY227)</f>
        <v>47737456.241611488</v>
      </c>
      <c r="CZ219" s="143">
        <f t="shared" si="42"/>
        <v>55661924.949411348</v>
      </c>
      <c r="DA219" s="143">
        <f t="shared" si="42"/>
        <v>73380169.878103226</v>
      </c>
      <c r="DB219" s="143">
        <f t="shared" si="42"/>
        <v>63336581.53084594</v>
      </c>
      <c r="DC219" s="143">
        <f t="shared" si="42"/>
        <v>68150867.818816096</v>
      </c>
      <c r="DD219" s="143">
        <f t="shared" si="42"/>
        <v>80502115.642067581</v>
      </c>
      <c r="DE219" s="143">
        <f t="shared" si="42"/>
        <v>83661776.550335452</v>
      </c>
      <c r="DF219" s="143">
        <f t="shared" si="42"/>
        <v>77286158.272165686</v>
      </c>
      <c r="DG219" s="143">
        <f t="shared" si="42"/>
        <v>64936637.53359136</v>
      </c>
      <c r="DH219" s="143">
        <f t="shared" si="42"/>
        <v>59626792.723406494</v>
      </c>
      <c r="DI219" s="144">
        <f t="shared" si="42"/>
        <v>76918346.229341179</v>
      </c>
      <c r="DJ219" s="142">
        <f>+SUM(DJ220:DJ227)</f>
        <v>47438461.833814912</v>
      </c>
      <c r="DK219" s="325">
        <f t="shared" ref="DK219:DU219" si="43">+SUM(DK220:DK227)</f>
        <v>48051254.173922725</v>
      </c>
      <c r="DL219" s="143">
        <f t="shared" si="43"/>
        <v>68643020.701511934</v>
      </c>
      <c r="DM219" s="143">
        <f t="shared" si="43"/>
        <v>74644324.702040896</v>
      </c>
      <c r="DN219" s="143">
        <f t="shared" si="43"/>
        <v>62371540.361953884</v>
      </c>
      <c r="DO219" s="143">
        <f t="shared" si="43"/>
        <v>70088728.880090371</v>
      </c>
      <c r="DP219" s="143">
        <f t="shared" si="43"/>
        <v>83389342.293927491</v>
      </c>
      <c r="DQ219" s="143">
        <f t="shared" si="43"/>
        <v>87963080.772664562</v>
      </c>
      <c r="DR219" s="143">
        <f t="shared" si="43"/>
        <v>80794946.466777354</v>
      </c>
      <c r="DS219" s="143">
        <f t="shared" si="43"/>
        <v>70587663.849750429</v>
      </c>
      <c r="DT219" s="143">
        <f t="shared" si="43"/>
        <v>60436221.191738874</v>
      </c>
      <c r="DU219" s="144">
        <f t="shared" si="43"/>
        <v>78264034.341148108</v>
      </c>
      <c r="DV219" s="341">
        <f>SUM(DV220:DV227)</f>
        <v>48519296.02748242</v>
      </c>
      <c r="DW219" s="341">
        <f t="shared" ref="DW219:ES219" si="44">SUM(DW220:DW227)</f>
        <v>51347232.904158622</v>
      </c>
      <c r="DX219" s="341">
        <f t="shared" si="44"/>
        <v>65011100.969904706</v>
      </c>
      <c r="DY219" s="341">
        <f t="shared" si="44"/>
        <v>75093253.280867532</v>
      </c>
      <c r="DZ219" s="341">
        <f t="shared" si="44"/>
        <v>64376516.948674828</v>
      </c>
      <c r="EA219" s="341">
        <f t="shared" si="44"/>
        <v>71906788.704869837</v>
      </c>
      <c r="EB219" s="341">
        <f t="shared" si="44"/>
        <v>84224318.482175812</v>
      </c>
      <c r="EC219" s="341">
        <f t="shared" si="44"/>
        <v>88333743.072993502</v>
      </c>
      <c r="ED219" s="341">
        <f t="shared" si="44"/>
        <v>82494871.783352494</v>
      </c>
      <c r="EE219" s="341">
        <f t="shared" si="44"/>
        <v>82511282.288320467</v>
      </c>
      <c r="EF219" s="341">
        <f t="shared" si="44"/>
        <v>60879285.246393085</v>
      </c>
      <c r="EG219" s="341">
        <f t="shared" si="44"/>
        <v>73552702.357222885</v>
      </c>
      <c r="EH219" s="341">
        <f>SUM(EH220:EH227)</f>
        <v>53393011.197744071</v>
      </c>
      <c r="EI219" s="341">
        <f t="shared" si="44"/>
        <v>59298498.751362592</v>
      </c>
      <c r="EJ219" s="341">
        <f t="shared" si="44"/>
        <v>79240240.613968194</v>
      </c>
      <c r="EK219" s="340">
        <f t="shared" si="44"/>
        <v>76769826.71535778</v>
      </c>
      <c r="EL219" s="341">
        <f t="shared" si="44"/>
        <v>72284574.424425364</v>
      </c>
      <c r="EM219" s="341">
        <f t="shared" si="44"/>
        <v>82867820.454024225</v>
      </c>
      <c r="EN219" s="341">
        <f t="shared" si="44"/>
        <v>90215653.451355755</v>
      </c>
      <c r="EO219" s="341">
        <f t="shared" si="44"/>
        <v>102091916.6793773</v>
      </c>
      <c r="EP219" s="341">
        <f t="shared" si="44"/>
        <v>90311561.121648863</v>
      </c>
      <c r="EQ219" s="341">
        <f t="shared" si="44"/>
        <v>81590409.643190965</v>
      </c>
      <c r="ER219" s="341">
        <f t="shared" si="44"/>
        <v>71104013.719024956</v>
      </c>
      <c r="ES219" s="341">
        <f t="shared" si="44"/>
        <v>85109067.493094087</v>
      </c>
    </row>
    <row r="220" spans="1:150">
      <c r="D220" s="74" t="str">
        <f t="shared" si="13"/>
        <v>7111p</v>
      </c>
      <c r="E220" s="78" t="s">
        <v>27</v>
      </c>
      <c r="F220" s="104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6"/>
      <c r="R220" s="104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6"/>
      <c r="AD220" s="104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6"/>
      <c r="AP220" s="104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6"/>
      <c r="BB220" s="104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6"/>
      <c r="BN220" s="104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6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4">
        <v>2820446.8223670614</v>
      </c>
      <c r="CM220" s="105">
        <v>5820928.5775817595</v>
      </c>
      <c r="CN220" s="105">
        <v>6919198.0351699237</v>
      </c>
      <c r="CO220" s="105">
        <v>7408525.4606941696</v>
      </c>
      <c r="CP220" s="105">
        <v>7204484.0505127097</v>
      </c>
      <c r="CQ220" s="105">
        <v>6466633.4408446904</v>
      </c>
      <c r="CR220" s="105">
        <v>8521641.6469569467</v>
      </c>
      <c r="CS220" s="105">
        <v>9664205.1361650527</v>
      </c>
      <c r="CT220" s="105">
        <v>6815248.5982489977</v>
      </c>
      <c r="CU220" s="105">
        <v>9471655.9367153402</v>
      </c>
      <c r="CV220" s="105">
        <v>8042875.0851052543</v>
      </c>
      <c r="CW220" s="106">
        <v>11726411.550236525</v>
      </c>
      <c r="CX220" s="104">
        <v>5536823.9639416989</v>
      </c>
      <c r="CY220" s="105">
        <v>6603739.6076103738</v>
      </c>
      <c r="CZ220" s="105">
        <v>6676953.4988943152</v>
      </c>
      <c r="DA220" s="105">
        <v>6906912.5782146342</v>
      </c>
      <c r="DB220" s="105">
        <v>7747493.2498942278</v>
      </c>
      <c r="DC220" s="105">
        <v>6933974.2607370922</v>
      </c>
      <c r="DD220" s="105">
        <v>7575525.125533646</v>
      </c>
      <c r="DE220" s="105">
        <v>8718912.6885207817</v>
      </c>
      <c r="DF220" s="105">
        <v>9058811.9435250778</v>
      </c>
      <c r="DG220" s="105">
        <v>7322217.3457894176</v>
      </c>
      <c r="DH220" s="105">
        <v>7332731.8430695906</v>
      </c>
      <c r="DI220" s="106">
        <v>15597558.508764038</v>
      </c>
      <c r="DJ220" s="104">
        <v>3573995.3554284605</v>
      </c>
      <c r="DK220" s="311">
        <v>6873843.9545441465</v>
      </c>
      <c r="DL220" s="105">
        <v>8628957.8256391361</v>
      </c>
      <c r="DM220" s="105">
        <v>8483434.6457901541</v>
      </c>
      <c r="DN220" s="105">
        <v>9434922.5878236145</v>
      </c>
      <c r="DO220" s="105">
        <v>8991934.6560795475</v>
      </c>
      <c r="DP220" s="105">
        <v>9046366.0797531549</v>
      </c>
      <c r="DQ220" s="105">
        <v>9922440.3850700893</v>
      </c>
      <c r="DR220" s="105">
        <v>9246654.8577025365</v>
      </c>
      <c r="DS220" s="105">
        <v>8428028.1672596131</v>
      </c>
      <c r="DT220" s="105">
        <v>8212187.9289413234</v>
      </c>
      <c r="DU220" s="106">
        <v>17086876.381307587</v>
      </c>
      <c r="DV220" s="340">
        <v>3256274.170259011</v>
      </c>
      <c r="DW220" s="340">
        <v>6307067.1265346296</v>
      </c>
      <c r="DX220" s="340">
        <v>7185867.0962893497</v>
      </c>
      <c r="DY220" s="340">
        <v>7337843.0794201987</v>
      </c>
      <c r="DZ220" s="340">
        <v>7549134.215325322</v>
      </c>
      <c r="EA220" s="340">
        <v>7983088.0958320322</v>
      </c>
      <c r="EB220" s="340">
        <v>8209438.0719818696</v>
      </c>
      <c r="EC220" s="340">
        <v>8656256.586545825</v>
      </c>
      <c r="ED220" s="340">
        <v>8265680.3878533607</v>
      </c>
      <c r="EE220" s="340">
        <v>10422468.304093841</v>
      </c>
      <c r="EF220" s="340">
        <v>9053001.7482958268</v>
      </c>
      <c r="EG220" s="340">
        <v>14496765.94178308</v>
      </c>
      <c r="EH220" s="340">
        <v>3445730.68</v>
      </c>
      <c r="EI220" s="338">
        <v>9145427.7004242092</v>
      </c>
      <c r="EJ220" s="338">
        <v>10121749.817724096</v>
      </c>
      <c r="EK220" s="338">
        <v>8543881.1088797171</v>
      </c>
      <c r="EL220" s="338">
        <v>8733654.6548668258</v>
      </c>
      <c r="EM220" s="338">
        <v>9954508.8904511016</v>
      </c>
      <c r="EN220" s="338">
        <v>12848847.212564949</v>
      </c>
      <c r="EO220" s="338">
        <v>11972281.172638645</v>
      </c>
      <c r="EP220" s="338">
        <v>12910432.881604763</v>
      </c>
      <c r="EQ220" s="338">
        <v>10424403.066179592</v>
      </c>
      <c r="ER220" s="338">
        <v>8922339.2000792101</v>
      </c>
      <c r="ES220" s="338">
        <v>18560135.152000677</v>
      </c>
      <c r="ET220" s="338"/>
    </row>
    <row r="221" spans="1:150">
      <c r="D221" s="74" t="str">
        <f t="shared" si="13"/>
        <v>7112p</v>
      </c>
      <c r="E221" s="78" t="s">
        <v>29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579786.54478696431</v>
      </c>
      <c r="CM221" s="105">
        <v>515115.82451773522</v>
      </c>
      <c r="CN221" s="105">
        <v>4474685.1189596485</v>
      </c>
      <c r="CO221" s="105">
        <v>12488272.478114691</v>
      </c>
      <c r="CP221" s="105">
        <v>3690917.0906183273</v>
      </c>
      <c r="CQ221" s="105">
        <v>4274773.0439898577</v>
      </c>
      <c r="CR221" s="105">
        <v>3994418.0701162638</v>
      </c>
      <c r="CS221" s="105">
        <v>3426415.4173260536</v>
      </c>
      <c r="CT221" s="105">
        <v>2644519.6751525379</v>
      </c>
      <c r="CU221" s="105">
        <v>1873134.4055505693</v>
      </c>
      <c r="CV221" s="105">
        <v>1099856.2789091328</v>
      </c>
      <c r="CW221" s="106">
        <v>2871073.2358503304</v>
      </c>
      <c r="CX221" s="104">
        <v>542155.32839785819</v>
      </c>
      <c r="CY221" s="105">
        <v>1152750.3872009208</v>
      </c>
      <c r="CZ221" s="105">
        <v>5559762.3725619148</v>
      </c>
      <c r="DA221" s="105">
        <v>16167122.137942558</v>
      </c>
      <c r="DB221" s="105">
        <v>3342015.3051073127</v>
      </c>
      <c r="DC221" s="105">
        <v>3973142.0907613225</v>
      </c>
      <c r="DD221" s="105">
        <v>4224224.6269917246</v>
      </c>
      <c r="DE221" s="105">
        <v>3100839.337515357</v>
      </c>
      <c r="DF221" s="105">
        <v>2550420.1743935719</v>
      </c>
      <c r="DG221" s="105">
        <v>1409658.4171760734</v>
      </c>
      <c r="DH221" s="105">
        <v>1236078.5708177544</v>
      </c>
      <c r="DI221" s="106">
        <v>1137472.7826346306</v>
      </c>
      <c r="DJ221" s="104">
        <v>932399.70044660708</v>
      </c>
      <c r="DK221" s="311">
        <v>960648.1117244123</v>
      </c>
      <c r="DL221" s="105">
        <v>11938576.266732469</v>
      </c>
      <c r="DM221" s="105">
        <v>12301967.31174976</v>
      </c>
      <c r="DN221" s="105">
        <v>2674098.0198717569</v>
      </c>
      <c r="DO221" s="105">
        <v>3180140.852284038</v>
      </c>
      <c r="DP221" s="105">
        <v>5395660.7985904692</v>
      </c>
      <c r="DQ221" s="105">
        <v>2863130.1493314239</v>
      </c>
      <c r="DR221" s="105">
        <v>2353497.2340047848</v>
      </c>
      <c r="DS221" s="105">
        <v>1665538.328390266</v>
      </c>
      <c r="DT221" s="105">
        <v>862427.72685132292</v>
      </c>
      <c r="DU221" s="106">
        <v>1507473.9400802045</v>
      </c>
      <c r="DV221" s="340">
        <v>879216.6252275107</v>
      </c>
      <c r="DW221" s="340">
        <v>978704.97459082201</v>
      </c>
      <c r="DX221" s="340">
        <v>9565619.7261311747</v>
      </c>
      <c r="DY221" s="340">
        <v>14480647.367470991</v>
      </c>
      <c r="DZ221" s="340">
        <v>2750731.3293431252</v>
      </c>
      <c r="EA221" s="340">
        <v>3704741.9987834813</v>
      </c>
      <c r="EB221" s="340">
        <v>4542486.8831950836</v>
      </c>
      <c r="EC221" s="340">
        <v>2539403.2975392533</v>
      </c>
      <c r="ED221" s="340">
        <v>2385044.0612207768</v>
      </c>
      <c r="EE221" s="340">
        <v>1382622.7151631019</v>
      </c>
      <c r="EF221" s="340">
        <v>718783.39737050491</v>
      </c>
      <c r="EG221" s="340">
        <v>1297842.5948828864</v>
      </c>
      <c r="EH221" s="340">
        <v>319868.36632967507</v>
      </c>
      <c r="EI221" s="338">
        <v>1275692.7823229732</v>
      </c>
      <c r="EJ221" s="338">
        <v>15606774.300851075</v>
      </c>
      <c r="EK221" s="338">
        <v>11880917.025348544</v>
      </c>
      <c r="EL221" s="338">
        <v>2694890.5355524938</v>
      </c>
      <c r="EM221" s="338">
        <v>4614984.2836715048</v>
      </c>
      <c r="EN221" s="338">
        <v>2644838.5201759087</v>
      </c>
      <c r="EO221" s="338">
        <v>2920331.1421357361</v>
      </c>
      <c r="EP221" s="338">
        <v>1809770.5258781903</v>
      </c>
      <c r="EQ221" s="338">
        <v>1613666.6581515796</v>
      </c>
      <c r="ER221" s="338">
        <v>541050.49431968771</v>
      </c>
      <c r="ES221" s="338">
        <v>999903.42131223751</v>
      </c>
    </row>
    <row r="222" spans="1:150">
      <c r="D222" s="74" t="str">
        <f t="shared" si="13"/>
        <v>7113p</v>
      </c>
      <c r="E222" s="78" t="s">
        <v>31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81248.859864734099</v>
      </c>
      <c r="CM222" s="105">
        <v>103646.50733568591</v>
      </c>
      <c r="CN222" s="105">
        <v>186194.97392852511</v>
      </c>
      <c r="CO222" s="105">
        <v>103363.42634788297</v>
      </c>
      <c r="CP222" s="105">
        <v>100106.28093907743</v>
      </c>
      <c r="CQ222" s="105">
        <v>133863.83595351625</v>
      </c>
      <c r="CR222" s="105">
        <v>122268.58842091225</v>
      </c>
      <c r="CS222" s="105">
        <v>96003.204992983359</v>
      </c>
      <c r="CT222" s="105">
        <v>170229.34291973972</v>
      </c>
      <c r="CU222" s="105">
        <v>136036.03036244924</v>
      </c>
      <c r="CV222" s="105">
        <v>147948.87120833801</v>
      </c>
      <c r="CW222" s="106">
        <v>140979.1375726462</v>
      </c>
      <c r="CX222" s="104">
        <v>123999.60285150184</v>
      </c>
      <c r="CY222" s="105">
        <v>133192.75505076826</v>
      </c>
      <c r="CZ222" s="105">
        <v>141910.48385757531</v>
      </c>
      <c r="DA222" s="105">
        <v>123791.01140095161</v>
      </c>
      <c r="DB222" s="105">
        <v>72591.819035106659</v>
      </c>
      <c r="DC222" s="105">
        <v>77284.349346340969</v>
      </c>
      <c r="DD222" s="105">
        <v>135985.65036623355</v>
      </c>
      <c r="DE222" s="105">
        <v>174290.23497475486</v>
      </c>
      <c r="DF222" s="105">
        <v>107916.53190533332</v>
      </c>
      <c r="DG222" s="105">
        <v>180714.58360820319</v>
      </c>
      <c r="DH222" s="105">
        <v>121683.7391894871</v>
      </c>
      <c r="DI222" s="106">
        <v>151175.91130578335</v>
      </c>
      <c r="DJ222" s="104">
        <v>106071.79527146854</v>
      </c>
      <c r="DK222" s="311">
        <v>113039.14761772362</v>
      </c>
      <c r="DL222" s="105">
        <v>152502.18590714125</v>
      </c>
      <c r="DM222" s="105">
        <v>145745.80915293895</v>
      </c>
      <c r="DN222" s="105">
        <v>101292.23668851655</v>
      </c>
      <c r="DO222" s="105">
        <v>111819.65140138169</v>
      </c>
      <c r="DP222" s="105">
        <v>140720.54956844845</v>
      </c>
      <c r="DQ222" s="105">
        <v>137458.83152417373</v>
      </c>
      <c r="DR222" s="105">
        <v>121512.32009326115</v>
      </c>
      <c r="DS222" s="105">
        <v>144611.55666919687</v>
      </c>
      <c r="DT222" s="105">
        <v>114784.79933118433</v>
      </c>
      <c r="DU222" s="106">
        <v>165968.97191897244</v>
      </c>
      <c r="DV222" s="340">
        <v>89812.337994626199</v>
      </c>
      <c r="DW222" s="340">
        <v>125605.87790916764</v>
      </c>
      <c r="DX222" s="340">
        <v>126382.3151345364</v>
      </c>
      <c r="DY222" s="340">
        <v>113339.33642942409</v>
      </c>
      <c r="DZ222" s="340">
        <v>81752.089929508642</v>
      </c>
      <c r="EA222" s="340">
        <v>109588.60372302438</v>
      </c>
      <c r="EB222" s="340">
        <v>122410.08849255976</v>
      </c>
      <c r="EC222" s="340">
        <v>122577.82624468152</v>
      </c>
      <c r="ED222" s="340">
        <v>122631.24943535826</v>
      </c>
      <c r="EE222" s="340">
        <v>142176.60213635428</v>
      </c>
      <c r="EF222" s="340">
        <v>111230.89453217729</v>
      </c>
      <c r="EG222" s="340">
        <v>166744.30114189265</v>
      </c>
      <c r="EH222" s="340">
        <v>156784.53115028006</v>
      </c>
      <c r="EI222" s="338">
        <v>215996.23844451422</v>
      </c>
      <c r="EJ222" s="338">
        <v>172844.23524068185</v>
      </c>
      <c r="EK222" s="338">
        <v>166312.68055694172</v>
      </c>
      <c r="EL222" s="338">
        <v>177348.58546757439</v>
      </c>
      <c r="EM222" s="338">
        <v>232734.91327750011</v>
      </c>
      <c r="EN222" s="338">
        <v>162468.08893173773</v>
      </c>
      <c r="EO222" s="338">
        <v>245981.65668851638</v>
      </c>
      <c r="EP222" s="338">
        <v>296340.06182741246</v>
      </c>
      <c r="EQ222" s="338">
        <v>190322.06899586218</v>
      </c>
      <c r="ER222" s="338">
        <v>224798.65338931847</v>
      </c>
      <c r="ES222" s="338">
        <v>217462.68507191085</v>
      </c>
      <c r="ET222" s="338"/>
    </row>
    <row r="223" spans="1:150">
      <c r="D223" s="74" t="str">
        <f t="shared" si="13"/>
        <v>7114p</v>
      </c>
      <c r="E223" s="78" t="s">
        <v>33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22216987.25911713</v>
      </c>
      <c r="CM223" s="105">
        <v>22351785.25320363</v>
      </c>
      <c r="CN223" s="105">
        <v>24907044.612074491</v>
      </c>
      <c r="CO223" s="105">
        <v>29049120.919579607</v>
      </c>
      <c r="CP223" s="105">
        <v>32485582.306773975</v>
      </c>
      <c r="CQ223" s="105">
        <v>39641428.685232304</v>
      </c>
      <c r="CR223" s="105">
        <v>39144860.544407874</v>
      </c>
      <c r="CS223" s="105">
        <v>33764783.498910055</v>
      </c>
      <c r="CT223" s="105">
        <v>35212221.435317017</v>
      </c>
      <c r="CU223" s="105">
        <v>35516823.320785411</v>
      </c>
      <c r="CV223" s="105">
        <v>31733799.92897122</v>
      </c>
      <c r="CW223" s="106">
        <v>27021193.241436299</v>
      </c>
      <c r="CX223" s="104">
        <v>27323259.649428416</v>
      </c>
      <c r="CY223" s="105">
        <v>28192006.566407606</v>
      </c>
      <c r="CZ223" s="105">
        <v>31780100.537285</v>
      </c>
      <c r="DA223" s="105">
        <v>35805625.314933896</v>
      </c>
      <c r="DB223" s="105">
        <v>37013677.77422861</v>
      </c>
      <c r="DC223" s="105">
        <v>39976192.562335499</v>
      </c>
      <c r="DD223" s="105">
        <v>48606896.525866799</v>
      </c>
      <c r="DE223" s="105">
        <v>48894010.587532401</v>
      </c>
      <c r="DF223" s="105">
        <v>42792605.454785898</v>
      </c>
      <c r="DG223" s="105">
        <v>38951776.984054103</v>
      </c>
      <c r="DH223" s="105">
        <v>34980132.37681254</v>
      </c>
      <c r="DI223" s="106">
        <v>41629346.195520297</v>
      </c>
      <c r="DJ223" s="104">
        <v>30830393.947525311</v>
      </c>
      <c r="DK223" s="311">
        <v>29918550.540655378</v>
      </c>
      <c r="DL223" s="105">
        <v>35625079.391823784</v>
      </c>
      <c r="DM223" s="105">
        <v>39690661.471009046</v>
      </c>
      <c r="DN223" s="105">
        <v>34500290.720307246</v>
      </c>
      <c r="DO223" s="105">
        <v>39877523.160066463</v>
      </c>
      <c r="DP223" s="105">
        <v>48690601.648068875</v>
      </c>
      <c r="DQ223" s="105">
        <v>51015618.452793375</v>
      </c>
      <c r="DR223" s="105">
        <v>48088264.75380183</v>
      </c>
      <c r="DS223" s="105">
        <v>43467846.583736315</v>
      </c>
      <c r="DT223" s="105">
        <v>35933948.977140471</v>
      </c>
      <c r="DU223" s="106">
        <v>42606370.74912481</v>
      </c>
      <c r="DV223" s="340">
        <v>31679573.180653565</v>
      </c>
      <c r="DW223" s="340">
        <v>31928103.158560321</v>
      </c>
      <c r="DX223" s="340">
        <v>34104565.830024712</v>
      </c>
      <c r="DY223" s="340">
        <v>37842157.867834173</v>
      </c>
      <c r="DZ223" s="340">
        <v>37499397.053443842</v>
      </c>
      <c r="EA223" s="340">
        <v>40999614.220945761</v>
      </c>
      <c r="EB223" s="340">
        <v>49404174.365267023</v>
      </c>
      <c r="EC223" s="340">
        <v>50808197.54559686</v>
      </c>
      <c r="ED223" s="340">
        <v>48941259.772591494</v>
      </c>
      <c r="EE223" s="340">
        <v>50674252.604080558</v>
      </c>
      <c r="EF223" s="340">
        <v>34472392.733843513</v>
      </c>
      <c r="EG223" s="340">
        <v>39750004.058720417</v>
      </c>
      <c r="EH223" s="340">
        <v>35038006.882620126</v>
      </c>
      <c r="EI223" s="338">
        <v>34439419.532361373</v>
      </c>
      <c r="EJ223" s="338">
        <v>36610416.4961081</v>
      </c>
      <c r="EK223" s="338">
        <v>38572572.842501707</v>
      </c>
      <c r="EL223" s="338">
        <v>41434170.447496742</v>
      </c>
      <c r="EM223" s="338">
        <v>46352523.998122126</v>
      </c>
      <c r="EN223" s="338">
        <v>50698247.403485686</v>
      </c>
      <c r="EO223" s="338">
        <v>58728722.217279099</v>
      </c>
      <c r="EP223" s="338">
        <v>48579978.228629358</v>
      </c>
      <c r="EQ223" s="338">
        <v>46963099.251775004</v>
      </c>
      <c r="ER223" s="338">
        <v>42160271.759740531</v>
      </c>
      <c r="ES223" s="338">
        <v>45168008.320931129</v>
      </c>
      <c r="ET223" s="338"/>
    </row>
    <row r="224" spans="1:150">
      <c r="D224" s="74" t="str">
        <f t="shared" si="13"/>
        <v>7115p</v>
      </c>
      <c r="E224" s="78" t="s">
        <v>35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13472385.619929252</v>
      </c>
      <c r="CM224" s="105">
        <v>9374619.9781228825</v>
      </c>
      <c r="CN224" s="105">
        <v>8591497.0238258317</v>
      </c>
      <c r="CO224" s="105">
        <v>9976513.8396541588</v>
      </c>
      <c r="CP224" s="105">
        <v>12529410.486162774</v>
      </c>
      <c r="CQ224" s="105">
        <v>12207544.038839269</v>
      </c>
      <c r="CR224" s="105">
        <v>16644425.593685796</v>
      </c>
      <c r="CS224" s="105">
        <v>16485948.596823877</v>
      </c>
      <c r="CT224" s="105">
        <v>18432656.2065273</v>
      </c>
      <c r="CU224" s="105">
        <v>13491210.566350998</v>
      </c>
      <c r="CV224" s="105">
        <v>12913955.490205286</v>
      </c>
      <c r="CW224" s="106">
        <v>13328622.385148553</v>
      </c>
      <c r="CX224" s="104">
        <v>11633388.71442843</v>
      </c>
      <c r="CY224" s="105">
        <v>9984594.0786474198</v>
      </c>
      <c r="CZ224" s="105">
        <v>9169040.4450272899</v>
      </c>
      <c r="DA224" s="105">
        <v>11715409.875199232</v>
      </c>
      <c r="DB224" s="105">
        <v>12580245.774244396</v>
      </c>
      <c r="DC224" s="105">
        <v>14576879.575155489</v>
      </c>
      <c r="DD224" s="105">
        <v>16788102.358412612</v>
      </c>
      <c r="DE224" s="105">
        <v>19929817.141586415</v>
      </c>
      <c r="DF224" s="105">
        <v>20074252.942877635</v>
      </c>
      <c r="DG224" s="105">
        <v>14472590.829511227</v>
      </c>
      <c r="DH224" s="105">
        <v>13977403.069221891</v>
      </c>
      <c r="DI224" s="106">
        <v>16210263.721078064</v>
      </c>
      <c r="DJ224" s="104">
        <v>10746682.682418374</v>
      </c>
      <c r="DK224" s="311">
        <v>8544013.7622055728</v>
      </c>
      <c r="DL224" s="105">
        <v>10140030.796069261</v>
      </c>
      <c r="DM224" s="105">
        <v>11606566.966498964</v>
      </c>
      <c r="DN224" s="105">
        <v>13190871.109895388</v>
      </c>
      <c r="DO224" s="105">
        <v>15159196.537793403</v>
      </c>
      <c r="DP224" s="105">
        <v>16918854.99757503</v>
      </c>
      <c r="DQ224" s="105">
        <v>21078349.425046727</v>
      </c>
      <c r="DR224" s="105">
        <v>18202665.814412087</v>
      </c>
      <c r="DS224" s="105">
        <v>14340556.433877697</v>
      </c>
      <c r="DT224" s="105">
        <v>13344977.795261111</v>
      </c>
      <c r="DU224" s="106">
        <v>14437025.106566409</v>
      </c>
      <c r="DV224" s="340">
        <v>11120032.514063414</v>
      </c>
      <c r="DW224" s="340">
        <v>10159884.393436292</v>
      </c>
      <c r="DX224" s="340">
        <v>11541404.231549168</v>
      </c>
      <c r="DY224" s="340">
        <v>12686872.226631973</v>
      </c>
      <c r="DZ224" s="340">
        <v>13828107.792372638</v>
      </c>
      <c r="EA224" s="340">
        <v>16174553.418030523</v>
      </c>
      <c r="EB224" s="340">
        <v>18497907.983898904</v>
      </c>
      <c r="EC224" s="340">
        <v>22949187.355199177</v>
      </c>
      <c r="ED224" s="340">
        <v>19735591.308796823</v>
      </c>
      <c r="EE224" s="340">
        <v>16832757.074621882</v>
      </c>
      <c r="EF224" s="340">
        <v>14338219.799717059</v>
      </c>
      <c r="EG224" s="340">
        <v>15239347.412479252</v>
      </c>
      <c r="EH224" s="340">
        <v>12892504.45877865</v>
      </c>
      <c r="EI224" s="338">
        <v>12119703.851627368</v>
      </c>
      <c r="EJ224" s="338">
        <v>13870804.729335839</v>
      </c>
      <c r="EK224" s="338">
        <v>14610210.360753594</v>
      </c>
      <c r="EL224" s="338">
        <v>16300422.349870451</v>
      </c>
      <c r="EM224" s="338">
        <v>18609472.866493613</v>
      </c>
      <c r="EN224" s="338">
        <v>20547920.740498953</v>
      </c>
      <c r="EO224" s="338">
        <v>24414293.57144583</v>
      </c>
      <c r="EP224" s="338">
        <v>23471505.696022253</v>
      </c>
      <c r="EQ224" s="338">
        <v>19541702.474037282</v>
      </c>
      <c r="ER224" s="338">
        <v>16768578.081388976</v>
      </c>
      <c r="ES224" s="338">
        <v>17334177.519377578</v>
      </c>
      <c r="ET224" s="338"/>
    </row>
    <row r="225" spans="1:150" ht="30">
      <c r="D225" s="74" t="str">
        <f t="shared" si="13"/>
        <v>7116p</v>
      </c>
      <c r="E225" s="78" t="s">
        <v>37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2254635.1079826443</v>
      </c>
      <c r="CM225" s="105">
        <v>2434600.1723288172</v>
      </c>
      <c r="CN225" s="105">
        <v>3480742.4524679668</v>
      </c>
      <c r="CO225" s="105">
        <v>3633160.2325686943</v>
      </c>
      <c r="CP225" s="105">
        <v>3488794.2206289498</v>
      </c>
      <c r="CQ225" s="105">
        <v>2306819.3261174015</v>
      </c>
      <c r="CR225" s="105">
        <v>2530520.0301218135</v>
      </c>
      <c r="CS225" s="105">
        <v>2593024.591536134</v>
      </c>
      <c r="CT225" s="105">
        <v>2137547.6737522222</v>
      </c>
      <c r="CU225" s="105">
        <v>2432657.0001382544</v>
      </c>
      <c r="CV225" s="105">
        <v>1904518.5019257402</v>
      </c>
      <c r="CW225" s="106">
        <v>1992912.933800448</v>
      </c>
      <c r="CX225" s="104">
        <v>1175497.3830894365</v>
      </c>
      <c r="CY225" s="105">
        <v>1401258.3069391041</v>
      </c>
      <c r="CZ225" s="105">
        <v>1982854.7670731111</v>
      </c>
      <c r="DA225" s="105">
        <v>2227395.5445058988</v>
      </c>
      <c r="DB225" s="105">
        <v>2119281.4538548714</v>
      </c>
      <c r="DC225" s="105">
        <v>2128447.743077762</v>
      </c>
      <c r="DD225" s="105">
        <v>2626690.2153880983</v>
      </c>
      <c r="DE225" s="105">
        <v>2350974.5793777262</v>
      </c>
      <c r="DF225" s="105">
        <v>2173809.0200480837</v>
      </c>
      <c r="DG225" s="105">
        <v>2170247.5204897081</v>
      </c>
      <c r="DH225" s="105">
        <v>1576440.4650937812</v>
      </c>
      <c r="DI225" s="106">
        <v>1802456.6976206759</v>
      </c>
      <c r="DJ225" s="104">
        <v>997113.97705013887</v>
      </c>
      <c r="DK225" s="311">
        <v>1331009.1716165582</v>
      </c>
      <c r="DL225" s="105">
        <v>1733008.7830788183</v>
      </c>
      <c r="DM225" s="105">
        <v>1927566.0054556574</v>
      </c>
      <c r="DN225" s="105">
        <v>1957633.128395471</v>
      </c>
      <c r="DO225" s="105">
        <v>2209426.9121462442</v>
      </c>
      <c r="DP225" s="105">
        <v>2614239.3870693785</v>
      </c>
      <c r="DQ225" s="105">
        <v>2369436.9150621137</v>
      </c>
      <c r="DR225" s="105">
        <v>2212771.4239951861</v>
      </c>
      <c r="DS225" s="105">
        <v>2036251.8621765992</v>
      </c>
      <c r="DT225" s="105">
        <v>1518566.9065134812</v>
      </c>
      <c r="DU225" s="106">
        <v>1969417.8725266533</v>
      </c>
      <c r="DV225" s="340">
        <v>1044333.5847040946</v>
      </c>
      <c r="DW225" s="340">
        <v>1372829.090518791</v>
      </c>
      <c r="DX225" s="340">
        <v>1899074.8246946216</v>
      </c>
      <c r="DY225" s="340">
        <v>1934618.6277946457</v>
      </c>
      <c r="DZ225" s="340">
        <v>1937428.4331486213</v>
      </c>
      <c r="EA225" s="340">
        <v>2127170.3374280212</v>
      </c>
      <c r="EB225" s="340">
        <v>2549323.2677289024</v>
      </c>
      <c r="EC225" s="340">
        <v>2367849.4282178474</v>
      </c>
      <c r="ED225" s="340">
        <v>2194114.3691908875</v>
      </c>
      <c r="EE225" s="340">
        <v>2276435.1122387154</v>
      </c>
      <c r="EF225" s="340">
        <v>1500993.7865445174</v>
      </c>
      <c r="EG225" s="340">
        <v>1773412.2815320112</v>
      </c>
      <c r="EH225" s="340">
        <v>1020117.0792786785</v>
      </c>
      <c r="EI225" s="338">
        <v>1549568.1072133458</v>
      </c>
      <c r="EJ225" s="338">
        <v>1995477.1757682527</v>
      </c>
      <c r="EK225" s="338">
        <v>2074792.1116972775</v>
      </c>
      <c r="EL225" s="338">
        <v>2086161.3669564624</v>
      </c>
      <c r="EM225" s="338">
        <v>2213983.5460728402</v>
      </c>
      <c r="EN225" s="338">
        <v>2470029.8389860876</v>
      </c>
      <c r="EO225" s="338">
        <v>2792769.9688101793</v>
      </c>
      <c r="EP225" s="338">
        <v>2392576.4889084394</v>
      </c>
      <c r="EQ225" s="338">
        <v>2053687.1611713313</v>
      </c>
      <c r="ER225" s="338">
        <v>1789771.7782482144</v>
      </c>
      <c r="ES225" s="338">
        <v>1987808.9022146964</v>
      </c>
      <c r="ET225" s="338"/>
    </row>
    <row r="226" spans="1:150"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/>
      <c r="CM226" s="105"/>
      <c r="CN226" s="105"/>
      <c r="CO226" s="105"/>
      <c r="CP226" s="105"/>
      <c r="CQ226" s="105"/>
      <c r="CR226" s="105"/>
      <c r="CS226" s="105"/>
      <c r="CT226" s="105"/>
      <c r="CU226" s="105"/>
      <c r="CV226" s="105"/>
      <c r="CW226" s="106"/>
      <c r="CX226" s="104"/>
      <c r="CY226" s="105"/>
      <c r="CZ226" s="105"/>
      <c r="DA226" s="105"/>
      <c r="DB226" s="105"/>
      <c r="DC226" s="105"/>
      <c r="DD226" s="105"/>
      <c r="DE226" s="105"/>
      <c r="DF226" s="105"/>
      <c r="DG226" s="105"/>
      <c r="DH226" s="105"/>
      <c r="DI226" s="106"/>
      <c r="DJ226" s="104"/>
      <c r="DK226" s="311"/>
      <c r="DL226" s="105"/>
      <c r="DM226" s="105"/>
      <c r="DN226" s="105"/>
      <c r="DO226" s="105"/>
      <c r="DP226" s="105"/>
      <c r="DQ226" s="105"/>
      <c r="DR226" s="105"/>
      <c r="DS226" s="105"/>
      <c r="DT226" s="105"/>
      <c r="DU226" s="106"/>
      <c r="DV226" s="340"/>
      <c r="DW226" s="340"/>
      <c r="DX226" s="340"/>
      <c r="DY226" s="340"/>
      <c r="DZ226" s="340"/>
      <c r="EA226" s="340"/>
      <c r="EB226" s="340"/>
      <c r="EC226" s="340"/>
      <c r="ED226" s="340"/>
      <c r="EE226" s="340"/>
      <c r="EF226" s="340"/>
      <c r="EG226" s="340"/>
      <c r="EH226" s="340"/>
      <c r="EI226" s="338"/>
      <c r="EJ226" s="338"/>
      <c r="EK226" s="338"/>
      <c r="EL226" s="338"/>
      <c r="EM226" s="338"/>
      <c r="EN226" s="338"/>
      <c r="EO226" s="338"/>
      <c r="EP226" s="338"/>
      <c r="EQ226" s="338"/>
      <c r="ER226" s="338"/>
      <c r="ES226" s="338"/>
      <c r="ET226" s="338"/>
    </row>
    <row r="227" spans="1:150">
      <c r="D227" s="74" t="str">
        <f t="shared" ref="D227:D236" si="45">+CONCATENATE(D17,"p")</f>
        <v>7118p</v>
      </c>
      <c r="E227" s="78" t="s">
        <v>39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260762.89668953384</v>
      </c>
      <c r="CM227" s="105">
        <v>255157.48277927918</v>
      </c>
      <c r="CN227" s="105">
        <v>311767.07284781808</v>
      </c>
      <c r="CO227" s="105">
        <v>386022.31060141494</v>
      </c>
      <c r="CP227" s="105">
        <v>403723.81098959706</v>
      </c>
      <c r="CQ227" s="105">
        <v>443763.10051744088</v>
      </c>
      <c r="CR227" s="105">
        <v>452390.66108767391</v>
      </c>
      <c r="CS227" s="105">
        <v>423242.62809333584</v>
      </c>
      <c r="CT227" s="105">
        <v>377993.63627302414</v>
      </c>
      <c r="CU227" s="105">
        <v>381409.00489262829</v>
      </c>
      <c r="CV227" s="105">
        <v>381497.52149931074</v>
      </c>
      <c r="CW227" s="106">
        <v>331335.45678221656</v>
      </c>
      <c r="CX227" s="104">
        <v>294949.34769769129</v>
      </c>
      <c r="CY227" s="105">
        <v>269914.53975529631</v>
      </c>
      <c r="CZ227" s="105">
        <v>351302.84471213742</v>
      </c>
      <c r="DA227" s="105">
        <v>433913.41590605793</v>
      </c>
      <c r="DB227" s="105">
        <v>461276.15448140749</v>
      </c>
      <c r="DC227" s="105">
        <v>484947.23740259005</v>
      </c>
      <c r="DD227" s="105">
        <v>544691.13950845459</v>
      </c>
      <c r="DE227" s="105">
        <v>492931.9808280234</v>
      </c>
      <c r="DF227" s="105">
        <v>528342.20463008841</v>
      </c>
      <c r="DG227" s="105">
        <v>429431.85296262795</v>
      </c>
      <c r="DH227" s="105">
        <v>402322.65920144052</v>
      </c>
      <c r="DI227" s="106">
        <v>390072.41241769306</v>
      </c>
      <c r="DJ227" s="104">
        <v>251804.37567454769</v>
      </c>
      <c r="DK227" s="311">
        <v>310149.4855589362</v>
      </c>
      <c r="DL227" s="105">
        <v>424865.45226132218</v>
      </c>
      <c r="DM227" s="105">
        <v>488382.49238437577</v>
      </c>
      <c r="DN227" s="105">
        <v>512432.55897189945</v>
      </c>
      <c r="DO227" s="105">
        <v>558687.11031930195</v>
      </c>
      <c r="DP227" s="105">
        <v>582898.8333021343</v>
      </c>
      <c r="DQ227" s="105">
        <v>576646.61383665679</v>
      </c>
      <c r="DR227" s="105">
        <v>569580.06276767002</v>
      </c>
      <c r="DS227" s="105">
        <v>504830.91764073976</v>
      </c>
      <c r="DT227" s="105">
        <v>449327.05769997759</v>
      </c>
      <c r="DU227" s="106">
        <v>490901.31962345698</v>
      </c>
      <c r="DV227" s="340">
        <v>450053.61458020721</v>
      </c>
      <c r="DW227" s="340">
        <v>475038.28260860743</v>
      </c>
      <c r="DX227" s="340">
        <v>588186.946081153</v>
      </c>
      <c r="DY227" s="340">
        <v>697774.7752861263</v>
      </c>
      <c r="DZ227" s="340">
        <v>729966.03511176899</v>
      </c>
      <c r="EA227" s="340">
        <v>808032.03012700868</v>
      </c>
      <c r="EB227" s="340">
        <v>898577.82161147927</v>
      </c>
      <c r="EC227" s="340">
        <v>890271.03364985739</v>
      </c>
      <c r="ED227" s="340">
        <v>850550.63426379242</v>
      </c>
      <c r="EE227" s="340">
        <v>780569.87598601193</v>
      </c>
      <c r="EF227" s="340">
        <v>684662.88608948409</v>
      </c>
      <c r="EG227" s="340">
        <v>828585.76668335497</v>
      </c>
      <c r="EH227" s="340">
        <v>519999.19958666293</v>
      </c>
      <c r="EI227" s="338">
        <v>552690.53896879952</v>
      </c>
      <c r="EJ227" s="338">
        <v>862173.85894013394</v>
      </c>
      <c r="EK227" s="338">
        <v>921140.58562000177</v>
      </c>
      <c r="EL227" s="338">
        <v>857926.48421483312</v>
      </c>
      <c r="EM227" s="338">
        <v>889611.95593554468</v>
      </c>
      <c r="EN227" s="338">
        <v>843301.64671243716</v>
      </c>
      <c r="EO227" s="338">
        <v>1017536.9503792862</v>
      </c>
      <c r="EP227" s="338">
        <v>850957.23877843586</v>
      </c>
      <c r="EQ227" s="338">
        <v>803528.96288030746</v>
      </c>
      <c r="ER227" s="338">
        <v>697203.75185900577</v>
      </c>
      <c r="ES227" s="338">
        <v>841571.49218586681</v>
      </c>
      <c r="ET227" s="338"/>
    </row>
    <row r="228" spans="1:150" s="9" customFormat="1">
      <c r="A228" s="140"/>
      <c r="B228" s="140"/>
      <c r="C228" s="140">
        <v>712</v>
      </c>
      <c r="D228" s="140" t="str">
        <f t="shared" si="45"/>
        <v>712p</v>
      </c>
      <c r="E228" s="141" t="s">
        <v>41</v>
      </c>
      <c r="F228" s="142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4"/>
      <c r="R228" s="142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144"/>
      <c r="AD228" s="142"/>
      <c r="AE228" s="143"/>
      <c r="AF228" s="143"/>
      <c r="AG228" s="143"/>
      <c r="AH228" s="143"/>
      <c r="AI228" s="143"/>
      <c r="AJ228" s="143"/>
      <c r="AK228" s="143"/>
      <c r="AL228" s="143"/>
      <c r="AM228" s="143"/>
      <c r="AN228" s="143"/>
      <c r="AO228" s="144"/>
      <c r="AP228" s="142"/>
      <c r="AQ228" s="143"/>
      <c r="AR228" s="143"/>
      <c r="AS228" s="143"/>
      <c r="AT228" s="143"/>
      <c r="AU228" s="143"/>
      <c r="AV228" s="143"/>
      <c r="AW228" s="143"/>
      <c r="AX228" s="143"/>
      <c r="AY228" s="143"/>
      <c r="AZ228" s="143"/>
      <c r="BA228" s="144"/>
      <c r="BB228" s="142"/>
      <c r="BC228" s="143"/>
      <c r="BD228" s="143"/>
      <c r="BE228" s="143"/>
      <c r="BF228" s="143"/>
      <c r="BG228" s="143"/>
      <c r="BH228" s="143"/>
      <c r="BI228" s="143"/>
      <c r="BJ228" s="143"/>
      <c r="BK228" s="143"/>
      <c r="BL228" s="143"/>
      <c r="BM228" s="144"/>
      <c r="BN228" s="142"/>
      <c r="BO228" s="143"/>
      <c r="BP228" s="143"/>
      <c r="BQ228" s="143"/>
      <c r="BR228" s="143"/>
      <c r="BS228" s="143"/>
      <c r="BT228" s="143"/>
      <c r="BU228" s="143"/>
      <c r="BV228" s="143"/>
      <c r="BW228" s="143"/>
      <c r="BX228" s="143"/>
      <c r="BY228" s="144"/>
      <c r="BZ228" s="143"/>
      <c r="CA228" s="143"/>
      <c r="CB228" s="143"/>
      <c r="CC228" s="143"/>
      <c r="CD228" s="143"/>
      <c r="CE228" s="143"/>
      <c r="CF228" s="143"/>
      <c r="CG228" s="143"/>
      <c r="CH228" s="143"/>
      <c r="CI228" s="143"/>
      <c r="CJ228" s="143"/>
      <c r="CK228" s="143"/>
      <c r="CL228" s="142">
        <f t="shared" ref="CL228:CX228" si="46">+SUM(CL229:CL232)</f>
        <v>10225366.011998521</v>
      </c>
      <c r="CM228" s="143">
        <f t="shared" si="46"/>
        <v>26328872.744704504</v>
      </c>
      <c r="CN228" s="143">
        <f t="shared" si="46"/>
        <v>28215029.512952704</v>
      </c>
      <c r="CO228" s="143">
        <f t="shared" si="46"/>
        <v>31078344.176256344</v>
      </c>
      <c r="CP228" s="143">
        <f t="shared" si="46"/>
        <v>31062993.346150994</v>
      </c>
      <c r="CQ228" s="143">
        <f t="shared" si="46"/>
        <v>29533886.744876273</v>
      </c>
      <c r="CR228" s="143">
        <f t="shared" si="46"/>
        <v>35614836.490956061</v>
      </c>
      <c r="CS228" s="143">
        <f t="shared" si="46"/>
        <v>41423629.787263155</v>
      </c>
      <c r="CT228" s="143">
        <f t="shared" si="46"/>
        <v>27897944.753825549</v>
      </c>
      <c r="CU228" s="143">
        <f t="shared" si="46"/>
        <v>35782419.896350168</v>
      </c>
      <c r="CV228" s="143">
        <f t="shared" si="46"/>
        <v>35053926.847713381</v>
      </c>
      <c r="CW228" s="144">
        <f t="shared" si="46"/>
        <v>52000480.125178605</v>
      </c>
      <c r="CX228" s="142">
        <f t="shared" si="46"/>
        <v>11696495.709410317</v>
      </c>
      <c r="CY228" s="143">
        <f t="shared" ref="CY228:DI228" si="47">+SUM(CY229:CY232)</f>
        <v>27967194.589402422</v>
      </c>
      <c r="CZ228" s="143">
        <f t="shared" si="47"/>
        <v>28929880.111931738</v>
      </c>
      <c r="DA228" s="143">
        <f t="shared" si="47"/>
        <v>27258327.618631121</v>
      </c>
      <c r="DB228" s="143">
        <f t="shared" si="47"/>
        <v>28592562.735781778</v>
      </c>
      <c r="DC228" s="143">
        <f t="shared" si="47"/>
        <v>32131723.207960628</v>
      </c>
      <c r="DD228" s="143">
        <f t="shared" si="47"/>
        <v>33016814.12419793</v>
      </c>
      <c r="DE228" s="143">
        <f t="shared" si="47"/>
        <v>36072346.59471108</v>
      </c>
      <c r="DF228" s="143">
        <f t="shared" si="47"/>
        <v>38203128.528232403</v>
      </c>
      <c r="DG228" s="143">
        <f t="shared" si="47"/>
        <v>43672969.77403643</v>
      </c>
      <c r="DH228" s="143">
        <f t="shared" si="47"/>
        <v>30164652.787533071</v>
      </c>
      <c r="DI228" s="144">
        <f t="shared" si="47"/>
        <v>60117077.92735371</v>
      </c>
      <c r="DJ228" s="142">
        <f>+SUM(DJ229:DJ232)</f>
        <v>17453194.433351744</v>
      </c>
      <c r="DK228" s="325">
        <f t="shared" ref="DK228:DU228" si="48">+SUM(DK229:DK232)</f>
        <v>27390142.980436314</v>
      </c>
      <c r="DL228" s="143">
        <f t="shared" si="48"/>
        <v>28082312.197140861</v>
      </c>
      <c r="DM228" s="143">
        <f t="shared" si="48"/>
        <v>30124960.749123506</v>
      </c>
      <c r="DN228" s="143">
        <f t="shared" si="48"/>
        <v>34683059.189534552</v>
      </c>
      <c r="DO228" s="143">
        <f t="shared" si="48"/>
        <v>35520127.578458838</v>
      </c>
      <c r="DP228" s="143">
        <f t="shared" si="48"/>
        <v>34214609.03892383</v>
      </c>
      <c r="DQ228" s="143">
        <f t="shared" si="48"/>
        <v>35699732.916304395</v>
      </c>
      <c r="DR228" s="143">
        <f t="shared" si="48"/>
        <v>34477573.889674954</v>
      </c>
      <c r="DS228" s="143">
        <f t="shared" si="48"/>
        <v>38517756.206527121</v>
      </c>
      <c r="DT228" s="143">
        <f t="shared" si="48"/>
        <v>32938623.312072884</v>
      </c>
      <c r="DU228" s="144">
        <f t="shared" si="48"/>
        <v>68390080.261651829</v>
      </c>
      <c r="DV228" s="341">
        <f>SUM(DV229:DV232)</f>
        <v>18354060.58487517</v>
      </c>
      <c r="DW228" s="341">
        <f t="shared" ref="DW228:ES228" si="49">SUM(DW229:DW232)</f>
        <v>32251984.308998123</v>
      </c>
      <c r="DX228" s="341">
        <f t="shared" si="49"/>
        <v>35252780.4112795</v>
      </c>
      <c r="DY228" s="341">
        <f t="shared" si="49"/>
        <v>36048622.442372173</v>
      </c>
      <c r="DZ228" s="341">
        <f t="shared" si="49"/>
        <v>36467046.907571375</v>
      </c>
      <c r="EA228" s="341">
        <f t="shared" si="49"/>
        <v>39962406.622471027</v>
      </c>
      <c r="EB228" s="341">
        <f t="shared" si="49"/>
        <v>41754281.859282047</v>
      </c>
      <c r="EC228" s="341">
        <f t="shared" si="49"/>
        <v>41778770.739156105</v>
      </c>
      <c r="ED228" s="341">
        <f t="shared" si="49"/>
        <v>40678217.175356045</v>
      </c>
      <c r="EE228" s="341">
        <f t="shared" si="49"/>
        <v>50087168.979291983</v>
      </c>
      <c r="EF228" s="341">
        <f t="shared" si="49"/>
        <v>35104466.825188249</v>
      </c>
      <c r="EG228" s="341">
        <f t="shared" si="49"/>
        <v>75416411.255019069</v>
      </c>
      <c r="EH228" s="341">
        <f t="shared" si="49"/>
        <v>14494391.656080697</v>
      </c>
      <c r="EI228" s="341">
        <f t="shared" si="49"/>
        <v>38286134.504472315</v>
      </c>
      <c r="EJ228" s="341">
        <f t="shared" si="49"/>
        <v>42512596.169410236</v>
      </c>
      <c r="EK228" s="340">
        <f t="shared" si="49"/>
        <v>36881500.656790689</v>
      </c>
      <c r="EL228" s="341">
        <f t="shared" si="49"/>
        <v>37654579.061565474</v>
      </c>
      <c r="EM228" s="341">
        <f t="shared" si="49"/>
        <v>40791760.633679733</v>
      </c>
      <c r="EN228" s="341">
        <f t="shared" si="49"/>
        <v>36948873.818993188</v>
      </c>
      <c r="EO228" s="341">
        <f t="shared" si="49"/>
        <v>40320200.299979933</v>
      </c>
      <c r="EP228" s="341">
        <f t="shared" si="49"/>
        <v>44012184.309503838</v>
      </c>
      <c r="EQ228" s="341">
        <f t="shared" si="49"/>
        <v>39620758.48069074</v>
      </c>
      <c r="ER228" s="341">
        <f t="shared" si="49"/>
        <v>41454472.958962008</v>
      </c>
      <c r="ES228" s="341">
        <f t="shared" si="49"/>
        <v>79179339.503347233</v>
      </c>
    </row>
    <row r="229" spans="1:150" ht="30">
      <c r="D229" s="74" t="str">
        <f t="shared" si="45"/>
        <v>7121p</v>
      </c>
      <c r="E229" s="78" t="s">
        <v>43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5896216.9131298037</v>
      </c>
      <c r="CM229" s="105">
        <v>15984604.165490396</v>
      </c>
      <c r="CN229" s="105">
        <v>15980210.637352593</v>
      </c>
      <c r="CO229" s="105">
        <v>18099107.195466701</v>
      </c>
      <c r="CP229" s="105">
        <v>18902345.114124902</v>
      </c>
      <c r="CQ229" s="105">
        <v>16660130.6959597</v>
      </c>
      <c r="CR229" s="105">
        <v>20975423.912817873</v>
      </c>
      <c r="CS229" s="105">
        <v>24152995.284398187</v>
      </c>
      <c r="CT229" s="105">
        <v>16438117.212416081</v>
      </c>
      <c r="CU229" s="105">
        <v>21064902.89657861</v>
      </c>
      <c r="CV229" s="105">
        <v>21199343.745804995</v>
      </c>
      <c r="CW229" s="106">
        <v>31496085.4772765</v>
      </c>
      <c r="CX229" s="104">
        <v>6378060.6572526693</v>
      </c>
      <c r="CY229" s="105">
        <v>16126009.982946007</v>
      </c>
      <c r="CZ229" s="105">
        <v>16569177.415611617</v>
      </c>
      <c r="DA229" s="105">
        <v>15916413.916518303</v>
      </c>
      <c r="DB229" s="105">
        <v>16700474.831006728</v>
      </c>
      <c r="DC229" s="105">
        <v>19303870.20408624</v>
      </c>
      <c r="DD229" s="105">
        <v>19954258.836327907</v>
      </c>
      <c r="DE229" s="105">
        <v>21157665.831800085</v>
      </c>
      <c r="DF229" s="105">
        <v>23691624.075276405</v>
      </c>
      <c r="DG229" s="105">
        <v>25779256.658387903</v>
      </c>
      <c r="DH229" s="105">
        <v>17637260.472586822</v>
      </c>
      <c r="DI229" s="106">
        <v>35668323.820286348</v>
      </c>
      <c r="DJ229" s="104">
        <v>10835215.375433445</v>
      </c>
      <c r="DK229" s="311">
        <v>17287568.311596237</v>
      </c>
      <c r="DL229" s="105">
        <v>16133814.702883076</v>
      </c>
      <c r="DM229" s="105">
        <v>17634570.078624245</v>
      </c>
      <c r="DN229" s="105">
        <v>20199574.10818097</v>
      </c>
      <c r="DO229" s="105">
        <v>20913507.395355023</v>
      </c>
      <c r="DP229" s="105">
        <v>20397161.323049661</v>
      </c>
      <c r="DQ229" s="105">
        <v>20719279.922398537</v>
      </c>
      <c r="DR229" s="105">
        <v>20675448.42527096</v>
      </c>
      <c r="DS229" s="105">
        <v>22333485.779485509</v>
      </c>
      <c r="DT229" s="105">
        <v>19074610.951472942</v>
      </c>
      <c r="DU229" s="106">
        <v>40201162.67603521</v>
      </c>
      <c r="DV229" s="340">
        <v>11085421.334241258</v>
      </c>
      <c r="DW229" s="340">
        <v>19390616.050749641</v>
      </c>
      <c r="DX229" s="340">
        <v>20800888.666321442</v>
      </c>
      <c r="DY229" s="340">
        <v>21481603.2962908</v>
      </c>
      <c r="DZ229" s="340">
        <v>21730009.656220071</v>
      </c>
      <c r="EA229" s="340">
        <v>24013249.966546282</v>
      </c>
      <c r="EB229" s="340">
        <v>25276026.550293617</v>
      </c>
      <c r="EC229" s="340">
        <v>24832266.431256961</v>
      </c>
      <c r="ED229" s="340">
        <v>24767047.400017716</v>
      </c>
      <c r="EE229" s="340">
        <v>29750626.17076052</v>
      </c>
      <c r="EF229" s="340">
        <v>20838978.405508582</v>
      </c>
      <c r="EG229" s="340">
        <v>45626445.851901822</v>
      </c>
      <c r="EH229" s="340">
        <v>9060796.079177171</v>
      </c>
      <c r="EI229" s="338">
        <v>23124706.852591999</v>
      </c>
      <c r="EJ229" s="338">
        <v>25778145.761630509</v>
      </c>
      <c r="EK229" s="338">
        <v>22315006.097604383</v>
      </c>
      <c r="EL229" s="338">
        <v>22883149.755243029</v>
      </c>
      <c r="EM229" s="338">
        <v>24653399.098267406</v>
      </c>
      <c r="EN229" s="338">
        <v>21096909.436257415</v>
      </c>
      <c r="EO229" s="338">
        <v>23562273.747153763</v>
      </c>
      <c r="EP229" s="338">
        <v>25444734.42588995</v>
      </c>
      <c r="EQ229" s="338">
        <v>23008561.099321935</v>
      </c>
      <c r="ER229" s="338">
        <v>25730958.328370228</v>
      </c>
      <c r="ES229" s="338">
        <v>46954173.159861192</v>
      </c>
      <c r="ET229" s="338"/>
    </row>
    <row r="230" spans="1:150" ht="30">
      <c r="D230" s="74" t="str">
        <f t="shared" si="45"/>
        <v>7122p</v>
      </c>
      <c r="E230" s="78" t="s">
        <v>45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3523976.3657705826</v>
      </c>
      <c r="CM230" s="105">
        <v>8837193.1137481872</v>
      </c>
      <c r="CN230" s="105">
        <v>10296968.732518861</v>
      </c>
      <c r="CO230" s="105">
        <v>11080649.937486099</v>
      </c>
      <c r="CP230" s="105">
        <v>10426593.073253199</v>
      </c>
      <c r="CQ230" s="105">
        <v>10797558.1123464</v>
      </c>
      <c r="CR230" s="105">
        <v>12338418.275424777</v>
      </c>
      <c r="CS230" s="105">
        <v>14695618.751093065</v>
      </c>
      <c r="CT230" s="105">
        <v>9887757.094026586</v>
      </c>
      <c r="CU230" s="105">
        <v>12555740.885830941</v>
      </c>
      <c r="CV230" s="105">
        <v>11911787.04868594</v>
      </c>
      <c r="CW230" s="106">
        <v>17572653.898443229</v>
      </c>
      <c r="CX230" s="104">
        <v>4579090.5759970825</v>
      </c>
      <c r="CY230" s="105">
        <v>10104184.39535567</v>
      </c>
      <c r="CZ230" s="105">
        <v>10560309.670724479</v>
      </c>
      <c r="DA230" s="105">
        <v>9541998.6085077375</v>
      </c>
      <c r="DB230" s="105">
        <v>10202539.325177701</v>
      </c>
      <c r="DC230" s="105">
        <v>10655134.986795479</v>
      </c>
      <c r="DD230" s="105">
        <v>10928389.183865616</v>
      </c>
      <c r="DE230" s="105">
        <v>12720604.592646427</v>
      </c>
      <c r="DF230" s="105">
        <v>12433910.598023046</v>
      </c>
      <c r="DG230" s="105">
        <v>15255623.222713828</v>
      </c>
      <c r="DH230" s="105">
        <v>10791600.785030248</v>
      </c>
      <c r="DI230" s="106">
        <v>20893912.876006678</v>
      </c>
      <c r="DJ230" s="104">
        <v>5947210.158482017</v>
      </c>
      <c r="DK230" s="311">
        <v>8737953.0601297878</v>
      </c>
      <c r="DL230" s="105">
        <v>10128217.755015116</v>
      </c>
      <c r="DM230" s="105">
        <v>10506185.898595979</v>
      </c>
      <c r="DN230" s="105">
        <v>12414423.348594034</v>
      </c>
      <c r="DO230" s="105">
        <v>12300409.906155966</v>
      </c>
      <c r="DP230" s="105">
        <v>11649338.921377769</v>
      </c>
      <c r="DQ230" s="105">
        <v>12715928.59880604</v>
      </c>
      <c r="DR230" s="105">
        <v>11722748.188238984</v>
      </c>
      <c r="DS230" s="105">
        <v>13649666.976806173</v>
      </c>
      <c r="DT230" s="105">
        <v>11784621.868662277</v>
      </c>
      <c r="DU230" s="106">
        <v>23899152.764590971</v>
      </c>
      <c r="DV230" s="340">
        <v>6336000.2739841603</v>
      </c>
      <c r="DW230" s="340">
        <v>11085374.864924161</v>
      </c>
      <c r="DX230" s="340">
        <v>12503494.771613788</v>
      </c>
      <c r="DY230" s="340">
        <v>12513053.180853466</v>
      </c>
      <c r="DZ230" s="340">
        <v>12781508.834290098</v>
      </c>
      <c r="EA230" s="340">
        <v>13647407.540884396</v>
      </c>
      <c r="EB230" s="340">
        <v>14167187.436191265</v>
      </c>
      <c r="EC230" s="340">
        <v>14617983.144756434</v>
      </c>
      <c r="ED230" s="340">
        <v>13735412.757885324</v>
      </c>
      <c r="EE230" s="340">
        <v>17526894.880343959</v>
      </c>
      <c r="EF230" s="340">
        <v>12402384.494983494</v>
      </c>
      <c r="EG230" s="340">
        <v>25778282.913810931</v>
      </c>
      <c r="EH230" s="340">
        <v>5033763.6031913934</v>
      </c>
      <c r="EI230" s="338">
        <v>13190874.32162513</v>
      </c>
      <c r="EJ230" s="338">
        <v>14560034.842802931</v>
      </c>
      <c r="EK230" s="338">
        <v>12426424.31774326</v>
      </c>
      <c r="EL230" s="338">
        <v>12780246.575118551</v>
      </c>
      <c r="EM230" s="338">
        <v>13948223.892347284</v>
      </c>
      <c r="EN230" s="338">
        <v>13453637.29564468</v>
      </c>
      <c r="EO230" s="338">
        <v>14173979.781966317</v>
      </c>
      <c r="EP230" s="338">
        <v>15976537.492320921</v>
      </c>
      <c r="EQ230" s="338">
        <v>14029532.008260634</v>
      </c>
      <c r="ER230" s="338">
        <v>13649270.684277592</v>
      </c>
      <c r="ES230" s="338">
        <v>29150407.962933309</v>
      </c>
      <c r="ET230" s="338"/>
    </row>
    <row r="231" spans="1:150" ht="30">
      <c r="D231" s="74" t="str">
        <f t="shared" si="45"/>
        <v>7123p</v>
      </c>
      <c r="E231" s="78" t="s">
        <v>47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290701.31067824201</v>
      </c>
      <c r="CM231" s="105">
        <v>744628.51853836537</v>
      </c>
      <c r="CN231" s="105">
        <v>900014.53265058505</v>
      </c>
      <c r="CO231" s="105">
        <v>960420.42316401063</v>
      </c>
      <c r="CP231" s="105">
        <v>850902.03134404484</v>
      </c>
      <c r="CQ231" s="105">
        <v>873102.0001937449</v>
      </c>
      <c r="CR231" s="105">
        <v>1044477.0015934415</v>
      </c>
      <c r="CS231" s="105">
        <v>1233245.0541489115</v>
      </c>
      <c r="CT231" s="105">
        <v>823964.48361802031</v>
      </c>
      <c r="CU231" s="105">
        <v>1104138.5296295469</v>
      </c>
      <c r="CV231" s="105">
        <v>947842.00635200134</v>
      </c>
      <c r="CW231" s="106">
        <v>1446638.2353968821</v>
      </c>
      <c r="CX231" s="104">
        <v>345360.47830525995</v>
      </c>
      <c r="CY231" s="105">
        <v>922696.95629602508</v>
      </c>
      <c r="CZ231" s="105">
        <v>857271.67153218063</v>
      </c>
      <c r="DA231" s="105">
        <v>794944.20445414912</v>
      </c>
      <c r="DB231" s="105">
        <v>860500.23373355891</v>
      </c>
      <c r="DC231" s="105">
        <v>876623.14344260271</v>
      </c>
      <c r="DD231" s="105">
        <v>897950.85198249156</v>
      </c>
      <c r="DE231" s="105">
        <v>1049404.4207832785</v>
      </c>
      <c r="DF231" s="105">
        <v>1051499.288563821</v>
      </c>
      <c r="DG231" s="105">
        <v>1282491.8621105079</v>
      </c>
      <c r="DH231" s="105">
        <v>895782.74311122345</v>
      </c>
      <c r="DI231" s="106">
        <v>1782859.6661754006</v>
      </c>
      <c r="DJ231" s="104">
        <v>405204.02216089884</v>
      </c>
      <c r="DK231" s="311">
        <v>738084.5106705362</v>
      </c>
      <c r="DL231" s="105">
        <v>913696.79908484616</v>
      </c>
      <c r="DM231" s="105">
        <v>970828.38583662093</v>
      </c>
      <c r="DN231" s="105">
        <v>1071963.8068133136</v>
      </c>
      <c r="DO231" s="105">
        <v>1078875.1432318969</v>
      </c>
      <c r="DP231" s="105">
        <v>1021891.7539787972</v>
      </c>
      <c r="DQ231" s="105">
        <v>1115094.651382722</v>
      </c>
      <c r="DR231" s="105">
        <v>1045619.4056045644</v>
      </c>
      <c r="DS231" s="105">
        <v>1200015.1472054955</v>
      </c>
      <c r="DT231" s="105">
        <v>1040193.9108966757</v>
      </c>
      <c r="DU231" s="106">
        <v>2120234.2020172165</v>
      </c>
      <c r="DV231" s="340">
        <v>501823.54251431441</v>
      </c>
      <c r="DW231" s="340">
        <v>950234.13294904761</v>
      </c>
      <c r="DX231" s="340">
        <v>1014200.5696253183</v>
      </c>
      <c r="DY231" s="340">
        <v>1034570.7033292244</v>
      </c>
      <c r="DZ231" s="340">
        <v>1048079.1771939988</v>
      </c>
      <c r="EA231" s="340">
        <v>1121096.2953115944</v>
      </c>
      <c r="EB231" s="340">
        <v>1161121.5995876256</v>
      </c>
      <c r="EC231" s="340">
        <v>1201695.8976089575</v>
      </c>
      <c r="ED231" s="340">
        <v>1141500.9175202574</v>
      </c>
      <c r="EE231" s="340">
        <v>1429884.1677832296</v>
      </c>
      <c r="EF231" s="340">
        <v>1002399.8788701226</v>
      </c>
      <c r="EG231" s="340">
        <v>2162740.4812991857</v>
      </c>
      <c r="EH231" s="340">
        <v>34766.900814828943</v>
      </c>
      <c r="EI231" s="338">
        <v>993654.74277777073</v>
      </c>
      <c r="EJ231" s="338">
        <v>1113836.8565952757</v>
      </c>
      <c r="EK231" s="338">
        <v>1233130.4486106783</v>
      </c>
      <c r="EL231" s="338">
        <v>1051463.2957267121</v>
      </c>
      <c r="EM231" s="338">
        <v>1178569.585246797</v>
      </c>
      <c r="EN231" s="338">
        <v>1439912.5864559195</v>
      </c>
      <c r="EO231" s="338">
        <v>1558367.0915362868</v>
      </c>
      <c r="EP231" s="338">
        <v>1553495.4782926445</v>
      </c>
      <c r="EQ231" s="338">
        <v>1431813.379118765</v>
      </c>
      <c r="ER231" s="338">
        <v>1071760.2162897959</v>
      </c>
      <c r="ES231" s="338">
        <v>1237129.1759996265</v>
      </c>
      <c r="ET231" s="338"/>
    </row>
    <row r="232" spans="1:150">
      <c r="D232" s="74" t="str">
        <f t="shared" si="45"/>
        <v>7124p</v>
      </c>
      <c r="E232" s="78" t="s">
        <v>49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514471.42241989321</v>
      </c>
      <c r="CM232" s="105">
        <v>762446.94692755432</v>
      </c>
      <c r="CN232" s="105">
        <v>1037835.6104306638</v>
      </c>
      <c r="CO232" s="105">
        <v>938166.6201395333</v>
      </c>
      <c r="CP232" s="105">
        <v>883153.12742885004</v>
      </c>
      <c r="CQ232" s="105">
        <v>1203095.9363764296</v>
      </c>
      <c r="CR232" s="105">
        <v>1256517.301119969</v>
      </c>
      <c r="CS232" s="105">
        <v>1341770.6976229935</v>
      </c>
      <c r="CT232" s="105">
        <v>748105.96376486088</v>
      </c>
      <c r="CU232" s="105">
        <v>1057637.5843110771</v>
      </c>
      <c r="CV232" s="105">
        <v>994954.04687044967</v>
      </c>
      <c r="CW232" s="106">
        <v>1485102.5140619949</v>
      </c>
      <c r="CX232" s="104">
        <v>393983.99785530567</v>
      </c>
      <c r="CY232" s="105">
        <v>814303.25480471749</v>
      </c>
      <c r="CZ232" s="105">
        <v>943121.35406345711</v>
      </c>
      <c r="DA232" s="105">
        <v>1004970.8891509315</v>
      </c>
      <c r="DB232" s="105">
        <v>829048.34586379305</v>
      </c>
      <c r="DC232" s="105">
        <v>1296094.8736363046</v>
      </c>
      <c r="DD232" s="105">
        <v>1236215.2520219143</v>
      </c>
      <c r="DE232" s="105">
        <v>1144671.7494812885</v>
      </c>
      <c r="DF232" s="105">
        <v>1026094.5663691361</v>
      </c>
      <c r="DG232" s="105">
        <v>1355598.0308241891</v>
      </c>
      <c r="DH232" s="105">
        <v>840008.78680477664</v>
      </c>
      <c r="DI232" s="106">
        <v>1771981.5648852838</v>
      </c>
      <c r="DJ232" s="104">
        <v>265564.87727538327</v>
      </c>
      <c r="DK232" s="311">
        <v>626537.09803975385</v>
      </c>
      <c r="DL232" s="105">
        <v>906582.94015782466</v>
      </c>
      <c r="DM232" s="105">
        <v>1013376.386066664</v>
      </c>
      <c r="DN232" s="105">
        <v>997097.9259462388</v>
      </c>
      <c r="DO232" s="105">
        <v>1227335.1337159497</v>
      </c>
      <c r="DP232" s="105">
        <v>1146217.0405176056</v>
      </c>
      <c r="DQ232" s="105">
        <v>1149429.7437170967</v>
      </c>
      <c r="DR232" s="105">
        <v>1033757.8705604452</v>
      </c>
      <c r="DS232" s="105">
        <v>1334588.3030299437</v>
      </c>
      <c r="DT232" s="105">
        <v>1039196.5810409879</v>
      </c>
      <c r="DU232" s="106">
        <v>2169530.6190084284</v>
      </c>
      <c r="DV232" s="340">
        <v>430815.43413543771</v>
      </c>
      <c r="DW232" s="340">
        <v>825759.26037527679</v>
      </c>
      <c r="DX232" s="340">
        <v>934196.40371895151</v>
      </c>
      <c r="DY232" s="340">
        <v>1019395.2618986784</v>
      </c>
      <c r="DZ232" s="340">
        <v>907449.23986721074</v>
      </c>
      <c r="EA232" s="340">
        <v>1180652.819728754</v>
      </c>
      <c r="EB232" s="340">
        <v>1149946.2732095311</v>
      </c>
      <c r="EC232" s="340">
        <v>1126825.2655337546</v>
      </c>
      <c r="ED232" s="340">
        <v>1034256.0999327494</v>
      </c>
      <c r="EE232" s="340">
        <v>1379763.7604042704</v>
      </c>
      <c r="EF232" s="340">
        <v>860704.04582604812</v>
      </c>
      <c r="EG232" s="340">
        <v>1848942.0080071224</v>
      </c>
      <c r="EH232" s="340">
        <v>365065.07289730239</v>
      </c>
      <c r="EI232" s="338">
        <v>976898.58747741836</v>
      </c>
      <c r="EJ232" s="338">
        <v>1060578.7083815164</v>
      </c>
      <c r="EK232" s="338">
        <v>906939.79283236968</v>
      </c>
      <c r="EL232" s="338">
        <v>939719.43547718064</v>
      </c>
      <c r="EM232" s="338">
        <v>1011568.0578182479</v>
      </c>
      <c r="EN232" s="338">
        <v>958414.50063517841</v>
      </c>
      <c r="EO232" s="338">
        <v>1025579.6793235709</v>
      </c>
      <c r="EP232" s="338">
        <v>1037416.9130003202</v>
      </c>
      <c r="EQ232" s="338">
        <v>1150851.9939894073</v>
      </c>
      <c r="ER232" s="338">
        <v>1002483.7300243885</v>
      </c>
      <c r="ES232" s="338">
        <v>1837629.2045531017</v>
      </c>
      <c r="ET232" s="338"/>
    </row>
    <row r="233" spans="1:150" s="9" customFormat="1">
      <c r="A233" s="140"/>
      <c r="B233" s="140"/>
      <c r="C233" s="140">
        <v>713</v>
      </c>
      <c r="D233" s="140" t="str">
        <f t="shared" si="45"/>
        <v>713p</v>
      </c>
      <c r="E233" s="141" t="s">
        <v>51</v>
      </c>
      <c r="F233" s="142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4"/>
      <c r="R233" s="142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144"/>
      <c r="AD233" s="142"/>
      <c r="AE233" s="143"/>
      <c r="AF233" s="143"/>
      <c r="AG233" s="143"/>
      <c r="AH233" s="143"/>
      <c r="AI233" s="143"/>
      <c r="AJ233" s="143"/>
      <c r="AK233" s="143"/>
      <c r="AL233" s="143"/>
      <c r="AM233" s="143"/>
      <c r="AN233" s="143"/>
      <c r="AO233" s="144"/>
      <c r="AP233" s="142"/>
      <c r="AQ233" s="143"/>
      <c r="AR233" s="143"/>
      <c r="AS233" s="143"/>
      <c r="AT233" s="143"/>
      <c r="AU233" s="143"/>
      <c r="AV233" s="143"/>
      <c r="AW233" s="143"/>
      <c r="AX233" s="143"/>
      <c r="AY233" s="143"/>
      <c r="AZ233" s="143"/>
      <c r="BA233" s="144"/>
      <c r="BB233" s="142"/>
      <c r="BC233" s="143"/>
      <c r="BD233" s="143"/>
      <c r="BE233" s="143"/>
      <c r="BF233" s="143"/>
      <c r="BG233" s="143"/>
      <c r="BH233" s="143"/>
      <c r="BI233" s="143"/>
      <c r="BJ233" s="143"/>
      <c r="BK233" s="143"/>
      <c r="BL233" s="143"/>
      <c r="BM233" s="144"/>
      <c r="BN233" s="142"/>
      <c r="BO233" s="143"/>
      <c r="BP233" s="143"/>
      <c r="BQ233" s="143"/>
      <c r="BR233" s="143"/>
      <c r="BS233" s="143"/>
      <c r="BT233" s="143"/>
      <c r="BU233" s="143"/>
      <c r="BV233" s="143"/>
      <c r="BW233" s="143"/>
      <c r="BX233" s="143"/>
      <c r="BY233" s="144"/>
      <c r="BZ233" s="143"/>
      <c r="CA233" s="143"/>
      <c r="CB233" s="143"/>
      <c r="CC233" s="143"/>
      <c r="CD233" s="143"/>
      <c r="CE233" s="143"/>
      <c r="CF233" s="143"/>
      <c r="CG233" s="143"/>
      <c r="CH233" s="143"/>
      <c r="CI233" s="143"/>
      <c r="CJ233" s="143"/>
      <c r="CK233" s="143"/>
      <c r="CL233" s="142">
        <f t="shared" ref="CL233:CX233" si="50">+SUM(CL234:CL239)</f>
        <v>2027877.2372930939</v>
      </c>
      <c r="CM233" s="143">
        <f t="shared" si="50"/>
        <v>1882424.3685098737</v>
      </c>
      <c r="CN233" s="143">
        <f t="shared" si="50"/>
        <v>2363168.5236575948</v>
      </c>
      <c r="CO233" s="143">
        <f t="shared" si="50"/>
        <v>2393449.5740456693</v>
      </c>
      <c r="CP233" s="143">
        <f t="shared" si="50"/>
        <v>2431766.3719360717</v>
      </c>
      <c r="CQ233" s="143">
        <f t="shared" si="50"/>
        <v>2858151.7123018736</v>
      </c>
      <c r="CR233" s="143">
        <f t="shared" si="50"/>
        <v>2917908.2048975867</v>
      </c>
      <c r="CS233" s="143">
        <f t="shared" si="50"/>
        <v>2932949.8029298875</v>
      </c>
      <c r="CT233" s="143">
        <f t="shared" si="50"/>
        <v>2302181.1067919475</v>
      </c>
      <c r="CU233" s="143">
        <f t="shared" si="50"/>
        <v>2479397.4364794977</v>
      </c>
      <c r="CV233" s="143">
        <f t="shared" si="50"/>
        <v>2197340.2207755819</v>
      </c>
      <c r="CW233" s="144">
        <f t="shared" si="50"/>
        <v>2280154.7968325969</v>
      </c>
      <c r="CX233" s="142">
        <f t="shared" si="50"/>
        <v>902871.84498938802</v>
      </c>
      <c r="CY233" s="143">
        <f t="shared" ref="CY233:DI233" si="51">+SUM(CY234:CY239)</f>
        <v>1376722.835592885</v>
      </c>
      <c r="CZ233" s="143">
        <f t="shared" si="51"/>
        <v>1533902.3810318899</v>
      </c>
      <c r="DA233" s="143">
        <f t="shared" si="51"/>
        <v>1769167.7909803819</v>
      </c>
      <c r="DB233" s="143">
        <f t="shared" si="51"/>
        <v>1635179.6025759527</v>
      </c>
      <c r="DC233" s="143">
        <f t="shared" si="51"/>
        <v>1713767.4441061548</v>
      </c>
      <c r="DD233" s="143">
        <f t="shared" si="51"/>
        <v>2233130.224239069</v>
      </c>
      <c r="DE233" s="143">
        <f t="shared" si="51"/>
        <v>1791089.1999486499</v>
      </c>
      <c r="DF233" s="143">
        <f t="shared" si="51"/>
        <v>1407201.854776232</v>
      </c>
      <c r="DG233" s="143">
        <f t="shared" si="51"/>
        <v>2107131.608306407</v>
      </c>
      <c r="DH233" s="143">
        <f t="shared" si="51"/>
        <v>2082325.1460510979</v>
      </c>
      <c r="DI233" s="144">
        <f t="shared" si="51"/>
        <v>2370557.2656825301</v>
      </c>
      <c r="DJ233" s="142">
        <f>+SUM(DJ234:DJ239)</f>
        <v>1017432.8805905436</v>
      </c>
      <c r="DK233" s="325">
        <f t="shared" ref="DK233:DU233" si="52">+SUM(DK234:DK239)</f>
        <v>2806441.7507150937</v>
      </c>
      <c r="DL233" s="143">
        <f t="shared" si="52"/>
        <v>1117006.3290833589</v>
      </c>
      <c r="DM233" s="143">
        <f t="shared" si="52"/>
        <v>1264717.5392387407</v>
      </c>
      <c r="DN233" s="143">
        <f t="shared" si="52"/>
        <v>1093045.5428240406</v>
      </c>
      <c r="DO233" s="143">
        <f t="shared" si="52"/>
        <v>1395344.9576274238</v>
      </c>
      <c r="DP233" s="143">
        <f t="shared" si="52"/>
        <v>1446144.3329938813</v>
      </c>
      <c r="DQ233" s="143">
        <f t="shared" si="52"/>
        <v>1356791.631586303</v>
      </c>
      <c r="DR233" s="143">
        <f t="shared" si="52"/>
        <v>1266226.6725826806</v>
      </c>
      <c r="DS233" s="143">
        <f t="shared" si="52"/>
        <v>1318880.8810031279</v>
      </c>
      <c r="DT233" s="143">
        <f t="shared" si="52"/>
        <v>1346463.6496868518</v>
      </c>
      <c r="DU233" s="144">
        <f t="shared" si="52"/>
        <v>1474390.4967195832</v>
      </c>
      <c r="DV233" s="341">
        <f>SUM(DV234:DV239)</f>
        <v>723207.81855982868</v>
      </c>
      <c r="DW233" s="341">
        <f t="shared" ref="DW233:ES233" si="53">SUM(DW234:DW239)</f>
        <v>1375936.6828377536</v>
      </c>
      <c r="DX233" s="341">
        <f t="shared" si="53"/>
        <v>1085048.6732404828</v>
      </c>
      <c r="DY233" s="341">
        <f t="shared" si="53"/>
        <v>1135307.1677424815</v>
      </c>
      <c r="DZ233" s="341">
        <f t="shared" si="53"/>
        <v>1038831.7010082075</v>
      </c>
      <c r="EA233" s="341">
        <f t="shared" si="53"/>
        <v>1185196.3988510575</v>
      </c>
      <c r="EB233" s="341">
        <f t="shared" si="53"/>
        <v>1392519.4702588716</v>
      </c>
      <c r="EC233" s="341">
        <f t="shared" si="53"/>
        <v>1336120.0015746492</v>
      </c>
      <c r="ED233" s="341">
        <f t="shared" si="53"/>
        <v>1100943.0740307707</v>
      </c>
      <c r="EE233" s="341">
        <f t="shared" si="53"/>
        <v>1348017.839179961</v>
      </c>
      <c r="EF233" s="341">
        <f t="shared" si="53"/>
        <v>1208363.2775689771</v>
      </c>
      <c r="EG233" s="341">
        <f t="shared" si="53"/>
        <v>1458355.2073679506</v>
      </c>
      <c r="EH233" s="341">
        <f t="shared" si="53"/>
        <v>610864.67030384962</v>
      </c>
      <c r="EI233" s="341">
        <f t="shared" si="53"/>
        <v>956190.19217041158</v>
      </c>
      <c r="EJ233" s="341">
        <f t="shared" si="53"/>
        <v>1101531.2378384364</v>
      </c>
      <c r="EK233" s="340">
        <f t="shared" si="53"/>
        <v>1012659.4044928866</v>
      </c>
      <c r="EL233" s="341">
        <f t="shared" si="53"/>
        <v>1178564.1353407067</v>
      </c>
      <c r="EM233" s="341">
        <f t="shared" si="53"/>
        <v>1356946.2184835174</v>
      </c>
      <c r="EN233" s="341">
        <f t="shared" si="53"/>
        <v>1348470.7634851695</v>
      </c>
      <c r="EO233" s="341">
        <f t="shared" si="53"/>
        <v>1646935.436847656</v>
      </c>
      <c r="EP233" s="341">
        <f t="shared" si="53"/>
        <v>1304957.8822505821</v>
      </c>
      <c r="EQ233" s="341">
        <f t="shared" si="53"/>
        <v>1090007.5802936796</v>
      </c>
      <c r="ER233" s="341">
        <f t="shared" si="53"/>
        <v>1069514.6174671263</v>
      </c>
      <c r="ES233" s="341">
        <f t="shared" si="53"/>
        <v>1155633.7530853748</v>
      </c>
      <c r="ET233" s="339"/>
    </row>
    <row r="234" spans="1:150">
      <c r="D234" s="74" t="str">
        <f t="shared" si="45"/>
        <v>7131p</v>
      </c>
      <c r="E234" s="78" t="s">
        <v>53</v>
      </c>
      <c r="F234" s="104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6"/>
      <c r="R234" s="104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6"/>
      <c r="AD234" s="104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6"/>
      <c r="AP234" s="104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6"/>
      <c r="BB234" s="104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6"/>
      <c r="BN234" s="104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6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4">
        <v>542096.38724093605</v>
      </c>
      <c r="CM234" s="105">
        <v>536397.13298492332</v>
      </c>
      <c r="CN234" s="105">
        <v>759288.54284763371</v>
      </c>
      <c r="CO234" s="105">
        <v>724733.04432771762</v>
      </c>
      <c r="CP234" s="105">
        <v>823629.87439344113</v>
      </c>
      <c r="CQ234" s="105">
        <v>866651.25939663569</v>
      </c>
      <c r="CR234" s="105">
        <v>822206.96615173062</v>
      </c>
      <c r="CS234" s="105">
        <v>822500.35972019134</v>
      </c>
      <c r="CT234" s="105">
        <v>653046.97944805818</v>
      </c>
      <c r="CU234" s="105">
        <v>912828.08748487011</v>
      </c>
      <c r="CV234" s="105">
        <v>633141.89239853795</v>
      </c>
      <c r="CW234" s="106">
        <v>670108.0224069875</v>
      </c>
      <c r="CX234" s="104">
        <v>475144.75561189075</v>
      </c>
      <c r="CY234" s="105">
        <v>517492.56867088092</v>
      </c>
      <c r="CZ234" s="105">
        <v>430110.48270409956</v>
      </c>
      <c r="DA234" s="105">
        <v>827362.00845956581</v>
      </c>
      <c r="DB234" s="105">
        <v>765781.28778520983</v>
      </c>
      <c r="DC234" s="105">
        <v>896155.50480476802</v>
      </c>
      <c r="DD234" s="105">
        <v>900805.24859983311</v>
      </c>
      <c r="DE234" s="105">
        <v>706704.35479965224</v>
      </c>
      <c r="DF234" s="105">
        <v>671459.96419562609</v>
      </c>
      <c r="DG234" s="105">
        <v>696792.8632873724</v>
      </c>
      <c r="DH234" s="105">
        <v>610012.75737018313</v>
      </c>
      <c r="DI234" s="106">
        <v>646794.70668566914</v>
      </c>
      <c r="DJ234" s="104">
        <v>418364.2279213884</v>
      </c>
      <c r="DK234" s="311">
        <v>526444.60769273597</v>
      </c>
      <c r="DL234" s="105">
        <v>612289.16807886073</v>
      </c>
      <c r="DM234" s="105">
        <v>737573.73842781864</v>
      </c>
      <c r="DN234" s="105">
        <v>716386.79462228483</v>
      </c>
      <c r="DO234" s="105">
        <v>866197.42397325346</v>
      </c>
      <c r="DP234" s="105">
        <v>804753.77138023812</v>
      </c>
      <c r="DQ234" s="105">
        <v>718970.81087391323</v>
      </c>
      <c r="DR234" s="105">
        <v>714205.89922100911</v>
      </c>
      <c r="DS234" s="105">
        <v>684885.65852184745</v>
      </c>
      <c r="DT234" s="105">
        <v>612043.66010957235</v>
      </c>
      <c r="DU234" s="106">
        <v>679234.66236747673</v>
      </c>
      <c r="DV234" s="340">
        <v>452718.04697181634</v>
      </c>
      <c r="DW234" s="340">
        <v>606769.38355775224</v>
      </c>
      <c r="DX234" s="340">
        <v>635656.54436637426</v>
      </c>
      <c r="DY234" s="340">
        <v>746130.59497986338</v>
      </c>
      <c r="DZ234" s="340">
        <v>704432.72175556247</v>
      </c>
      <c r="EA234" s="340">
        <v>817283.0749885313</v>
      </c>
      <c r="EB234" s="340">
        <v>816495.30161271268</v>
      </c>
      <c r="EC234" s="340">
        <v>721448.0336151825</v>
      </c>
      <c r="ED234" s="340">
        <v>702689.19974077621</v>
      </c>
      <c r="EE234" s="340">
        <v>793275.5901505925</v>
      </c>
      <c r="EF234" s="340">
        <v>662613.41313093528</v>
      </c>
      <c r="EG234" s="340">
        <v>795634.23365310486</v>
      </c>
      <c r="EH234" s="340">
        <v>396618.36641045683</v>
      </c>
      <c r="EI234" s="338">
        <v>657583.8855803319</v>
      </c>
      <c r="EJ234" s="338">
        <v>770426.66515654104</v>
      </c>
      <c r="EK234" s="338">
        <v>664564.67104628449</v>
      </c>
      <c r="EL234" s="338">
        <v>789031.85507598589</v>
      </c>
      <c r="EM234" s="338">
        <v>885998.04252955969</v>
      </c>
      <c r="EN234" s="338">
        <v>726415.65029595362</v>
      </c>
      <c r="EO234" s="338">
        <v>851708.23841278849</v>
      </c>
      <c r="EP234" s="338">
        <v>737768.80354883452</v>
      </c>
      <c r="EQ234" s="338">
        <v>672281.42568541598</v>
      </c>
      <c r="ER234" s="338">
        <v>633521.74994362786</v>
      </c>
      <c r="ES234" s="338">
        <v>668645.62052802253</v>
      </c>
      <c r="ET234" s="338"/>
    </row>
    <row r="235" spans="1:150">
      <c r="D235" s="74" t="str">
        <f t="shared" si="45"/>
        <v>7132p</v>
      </c>
      <c r="E235" s="78" t="s">
        <v>55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252442.47852541984</v>
      </c>
      <c r="CM235" s="105">
        <v>257727.78032652178</v>
      </c>
      <c r="CN235" s="105">
        <v>326063.49946238624</v>
      </c>
      <c r="CO235" s="105">
        <v>345774.20752005593</v>
      </c>
      <c r="CP235" s="105">
        <v>268259.93480340595</v>
      </c>
      <c r="CQ235" s="105">
        <v>332044.44392410474</v>
      </c>
      <c r="CR235" s="105">
        <v>288341.93029107194</v>
      </c>
      <c r="CS235" s="105">
        <v>203437.32988708364</v>
      </c>
      <c r="CT235" s="105">
        <v>285816.36008690012</v>
      </c>
      <c r="CU235" s="105">
        <v>295491.81584812951</v>
      </c>
      <c r="CV235" s="105">
        <v>344335.81666740507</v>
      </c>
      <c r="CW235" s="106">
        <v>355728.9521809821</v>
      </c>
      <c r="CX235" s="104">
        <v>200925.57354147307</v>
      </c>
      <c r="CY235" s="105">
        <v>221010.12831298116</v>
      </c>
      <c r="CZ235" s="105">
        <v>261413.19362561635</v>
      </c>
      <c r="DA235" s="105">
        <v>275003.00170006976</v>
      </c>
      <c r="DB235" s="105">
        <v>190388.87737213133</v>
      </c>
      <c r="DC235" s="105">
        <v>266102.24570597394</v>
      </c>
      <c r="DD235" s="105">
        <v>318564.24003599695</v>
      </c>
      <c r="DE235" s="105">
        <v>156169.82755441542</v>
      </c>
      <c r="DF235" s="105">
        <v>228583.32020986776</v>
      </c>
      <c r="DG235" s="105">
        <v>285566.63661766285</v>
      </c>
      <c r="DH235" s="105">
        <v>746594.09972241579</v>
      </c>
      <c r="DI235" s="106">
        <v>525762.42851835978</v>
      </c>
      <c r="DJ235" s="104">
        <v>283852.45961119654</v>
      </c>
      <c r="DK235" s="311">
        <v>1574808.1811729334</v>
      </c>
      <c r="DL235" s="105">
        <v>390053.33688602177</v>
      </c>
      <c r="DM235" s="105">
        <v>366592.1995663502</v>
      </c>
      <c r="DN235" s="105">
        <v>222645.41607531684</v>
      </c>
      <c r="DO235" s="105">
        <v>327226.95594866242</v>
      </c>
      <c r="DP235" s="105">
        <v>291274.53981848748</v>
      </c>
      <c r="DQ235" s="105">
        <v>193442.38352606987</v>
      </c>
      <c r="DR235" s="105">
        <v>248247.38786528652</v>
      </c>
      <c r="DS235" s="105">
        <v>305573.34320155234</v>
      </c>
      <c r="DT235" s="105">
        <v>512260.76546333055</v>
      </c>
      <c r="DU235" s="106">
        <v>455581.83873727417</v>
      </c>
      <c r="DV235" s="340">
        <v>170513.04197250312</v>
      </c>
      <c r="DW235" s="340">
        <v>519541.6128014453</v>
      </c>
      <c r="DX235" s="340">
        <v>249071.63439000249</v>
      </c>
      <c r="DY235" s="340">
        <v>216693.48887174096</v>
      </c>
      <c r="DZ235" s="340">
        <v>152515.3764781697</v>
      </c>
      <c r="EA235" s="340">
        <v>190700.41622146839</v>
      </c>
      <c r="EB235" s="340">
        <v>197921.72377094912</v>
      </c>
      <c r="EC235" s="340">
        <v>134433.28897459098</v>
      </c>
      <c r="ED235" s="340">
        <v>155620.37375231192</v>
      </c>
      <c r="EE235" s="340">
        <v>216371.43522692122</v>
      </c>
      <c r="EF235" s="340">
        <v>338357.32840155513</v>
      </c>
      <c r="EG235" s="340">
        <v>322611.51828479621</v>
      </c>
      <c r="EH235" s="340">
        <v>104510.58051181481</v>
      </c>
      <c r="EI235" s="338">
        <v>187734.99606995031</v>
      </c>
      <c r="EJ235" s="338">
        <v>193198.51627654137</v>
      </c>
      <c r="EK235" s="338">
        <v>155312.77949623726</v>
      </c>
      <c r="EL235" s="338">
        <v>148885.0644000294</v>
      </c>
      <c r="EM235" s="338">
        <v>198756.13905276597</v>
      </c>
      <c r="EN235" s="338">
        <v>160403.96878652976</v>
      </c>
      <c r="EO235" s="338">
        <v>125361.61349367548</v>
      </c>
      <c r="EP235" s="338">
        <v>151227.76688167761</v>
      </c>
      <c r="EQ235" s="338">
        <v>139300.10775878624</v>
      </c>
      <c r="ER235" s="338">
        <v>164545.67001416552</v>
      </c>
      <c r="ES235" s="338">
        <v>169189.21200772183</v>
      </c>
      <c r="ET235" s="338"/>
    </row>
    <row r="236" spans="1:150">
      <c r="D236" s="74" t="str">
        <f t="shared" si="45"/>
        <v>7133p</v>
      </c>
      <c r="E236" s="78" t="s">
        <v>57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15175.988329241076</v>
      </c>
      <c r="CM236" s="105">
        <v>5488.4479117645715</v>
      </c>
      <c r="CN236" s="105">
        <v>5513.547785744513</v>
      </c>
      <c r="CO236" s="105">
        <v>10033.975862815605</v>
      </c>
      <c r="CP236" s="105">
        <v>13433.078813061053</v>
      </c>
      <c r="CQ236" s="105">
        <v>35239.498051137023</v>
      </c>
      <c r="CR236" s="105">
        <v>115467.10956937172</v>
      </c>
      <c r="CS236" s="105">
        <v>147444.22648178381</v>
      </c>
      <c r="CT236" s="105">
        <v>77479.696104075862</v>
      </c>
      <c r="CU236" s="105">
        <v>52915.149949001381</v>
      </c>
      <c r="CV236" s="105">
        <v>15235.266103225436</v>
      </c>
      <c r="CW236" s="106">
        <v>9085.1638649635734</v>
      </c>
      <c r="CX236" s="104">
        <v>7581.0977141313906</v>
      </c>
      <c r="CY236" s="105">
        <v>9769.7546189308214</v>
      </c>
      <c r="CZ236" s="105">
        <v>13652.477623191922</v>
      </c>
      <c r="DA236" s="105">
        <v>30023.611015219602</v>
      </c>
      <c r="DB236" s="105">
        <v>51574.349619775021</v>
      </c>
      <c r="DC236" s="105">
        <v>87997.575035473725</v>
      </c>
      <c r="DD236" s="105">
        <v>162130.62126952593</v>
      </c>
      <c r="DE236" s="105">
        <v>195839.46053647876</v>
      </c>
      <c r="DF236" s="105">
        <v>110676.34726776603</v>
      </c>
      <c r="DG236" s="105">
        <v>50069.953945792906</v>
      </c>
      <c r="DH236" s="105">
        <v>30853.684736779614</v>
      </c>
      <c r="DI236" s="106">
        <v>12342.508532882457</v>
      </c>
      <c r="DJ236" s="104">
        <v>8947.4043134768381</v>
      </c>
      <c r="DK236" s="311">
        <v>10416.045522285629</v>
      </c>
      <c r="DL236" s="105">
        <v>13405.904575255114</v>
      </c>
      <c r="DM236" s="105">
        <v>18904.801980476299</v>
      </c>
      <c r="DN236" s="105">
        <v>27863.051995568007</v>
      </c>
      <c r="DO236" s="105">
        <v>66978.47004084292</v>
      </c>
      <c r="DP236" s="105">
        <v>130860.1155772113</v>
      </c>
      <c r="DQ236" s="105">
        <v>210708.25076497707</v>
      </c>
      <c r="DR236" s="105">
        <v>104257.88590496131</v>
      </c>
      <c r="DS236" s="105">
        <v>50718.284042631283</v>
      </c>
      <c r="DT236" s="105">
        <v>20551.413643389005</v>
      </c>
      <c r="DU236" s="106">
        <v>16072.092948061312</v>
      </c>
      <c r="DV236" s="340">
        <v>8805.466167247152</v>
      </c>
      <c r="DW236" s="340">
        <v>11686.766957958693</v>
      </c>
      <c r="DX236" s="340">
        <v>13434.436170322246</v>
      </c>
      <c r="DY236" s="340">
        <v>25625.084764843035</v>
      </c>
      <c r="DZ236" s="340">
        <v>40782.793660653268</v>
      </c>
      <c r="EA236" s="340">
        <v>75101.138836585495</v>
      </c>
      <c r="EB236" s="340">
        <v>178902.37145929318</v>
      </c>
      <c r="EC236" s="340">
        <v>293822.86490978813</v>
      </c>
      <c r="ED236" s="340">
        <v>119163.90232484283</v>
      </c>
      <c r="EE236" s="340">
        <v>64420.090426535287</v>
      </c>
      <c r="EF236" s="340">
        <v>28667.528920865334</v>
      </c>
      <c r="EG236" s="340">
        <v>22985.206767060248</v>
      </c>
      <c r="EH236" s="340">
        <v>17375.016552786987</v>
      </c>
      <c r="EI236" s="338">
        <v>23371.280791901885</v>
      </c>
      <c r="EJ236" s="338">
        <v>27185.635688952138</v>
      </c>
      <c r="EK236" s="338">
        <v>27557.670581455463</v>
      </c>
      <c r="EL236" s="338">
        <v>56156.692877610978</v>
      </c>
      <c r="EM236" s="338">
        <v>107101.74269735617</v>
      </c>
      <c r="EN236" s="338">
        <v>251416.93695794756</v>
      </c>
      <c r="EO236" s="338">
        <v>390026.7278473787</v>
      </c>
      <c r="EP236" s="338">
        <v>198027.31464938456</v>
      </c>
      <c r="EQ236" s="338">
        <v>72037.393022864198</v>
      </c>
      <c r="ER236" s="338">
        <v>30898.851231609886</v>
      </c>
      <c r="ES236" s="338">
        <v>18499.231509545429</v>
      </c>
      <c r="ET236" s="338"/>
    </row>
    <row r="237" spans="1:150">
      <c r="D237" s="74" t="e">
        <f>+CONCATENATE(#REF!,"p")</f>
        <v>#REF!</v>
      </c>
      <c r="E237" s="78" t="s">
        <v>59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4"/>
      <c r="CM237" s="105"/>
      <c r="CN237" s="105"/>
      <c r="CO237" s="105"/>
      <c r="CP237" s="105"/>
      <c r="CQ237" s="105"/>
      <c r="CR237" s="105"/>
      <c r="CS237" s="105"/>
      <c r="CT237" s="105"/>
      <c r="CU237" s="105"/>
      <c r="CV237" s="105"/>
      <c r="CW237" s="106"/>
      <c r="CX237" s="104"/>
      <c r="CY237" s="105"/>
      <c r="CZ237" s="105"/>
      <c r="DA237" s="105"/>
      <c r="DB237" s="105"/>
      <c r="DC237" s="105"/>
      <c r="DD237" s="105"/>
      <c r="DE237" s="105"/>
      <c r="DF237" s="105"/>
      <c r="DG237" s="105"/>
      <c r="DH237" s="105"/>
      <c r="DI237" s="106"/>
      <c r="DJ237" s="104">
        <v>0</v>
      </c>
      <c r="DK237" s="311">
        <v>0</v>
      </c>
      <c r="DL237" s="105">
        <v>0</v>
      </c>
      <c r="DM237" s="105">
        <v>0</v>
      </c>
      <c r="DN237" s="105">
        <v>0</v>
      </c>
      <c r="DO237" s="105">
        <v>0</v>
      </c>
      <c r="DP237" s="105">
        <v>0</v>
      </c>
      <c r="DQ237" s="105">
        <v>0</v>
      </c>
      <c r="DR237" s="105">
        <v>0</v>
      </c>
      <c r="DS237" s="105">
        <v>0</v>
      </c>
      <c r="DT237" s="105">
        <v>0</v>
      </c>
      <c r="DU237" s="106">
        <v>0</v>
      </c>
      <c r="DV237" s="340"/>
      <c r="DW237" s="340"/>
      <c r="DX237" s="340"/>
      <c r="DY237" s="340"/>
      <c r="DZ237" s="340"/>
      <c r="EA237" s="340"/>
      <c r="EB237" s="340"/>
      <c r="EC237" s="340"/>
      <c r="ED237" s="340"/>
      <c r="EE237" s="340"/>
      <c r="EF237" s="340"/>
      <c r="EG237" s="340"/>
      <c r="EH237" s="340"/>
      <c r="EI237" s="338"/>
      <c r="EJ237" s="338"/>
      <c r="EK237" s="338"/>
      <c r="EL237" s="338"/>
      <c r="EM237" s="338"/>
      <c r="EN237" s="338"/>
      <c r="EO237" s="338"/>
      <c r="EP237" s="338"/>
      <c r="EQ237" s="338"/>
      <c r="ER237" s="338"/>
      <c r="ES237" s="338"/>
      <c r="ET237" s="338"/>
    </row>
    <row r="238" spans="1:150">
      <c r="D238" s="74" t="e">
        <f>+CONCATENATE(#REF!,"p")</f>
        <v>#REF!</v>
      </c>
      <c r="E238" s="78" t="s">
        <v>61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str">
        <f t="shared" ref="D239:D244" si="54">+CONCATENATE(D27,"p")</f>
        <v>7136p</v>
      </c>
      <c r="E239" s="78" t="s">
        <v>63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4">
        <v>1218162.3831974969</v>
      </c>
      <c r="CM239" s="105">
        <v>1082811.0072866639</v>
      </c>
      <c r="CN239" s="105">
        <v>1272302.9335618301</v>
      </c>
      <c r="CO239" s="105">
        <v>1312908.34633508</v>
      </c>
      <c r="CP239" s="105">
        <v>1326443.4839261633</v>
      </c>
      <c r="CQ239" s="105">
        <v>1624216.5109299959</v>
      </c>
      <c r="CR239" s="105">
        <v>1691892.1988854124</v>
      </c>
      <c r="CS239" s="105">
        <v>1759567.8868408289</v>
      </c>
      <c r="CT239" s="105">
        <v>1285838.0711529134</v>
      </c>
      <c r="CU239" s="105">
        <v>1218162.3831974969</v>
      </c>
      <c r="CV239" s="105">
        <v>1204627.2456064136</v>
      </c>
      <c r="CW239" s="106">
        <v>1245232.6583796635</v>
      </c>
      <c r="CX239" s="104">
        <v>219220.41812189278</v>
      </c>
      <c r="CY239" s="105">
        <v>628450.3839900922</v>
      </c>
      <c r="CZ239" s="105">
        <v>828726.22707898216</v>
      </c>
      <c r="DA239" s="105">
        <v>636779.16980552685</v>
      </c>
      <c r="DB239" s="105">
        <v>627435.08779883629</v>
      </c>
      <c r="DC239" s="105">
        <v>463512.11855993903</v>
      </c>
      <c r="DD239" s="105">
        <v>851630.11433371319</v>
      </c>
      <c r="DE239" s="105">
        <v>732375.55705810327</v>
      </c>
      <c r="DF239" s="105">
        <v>396482.22310297209</v>
      </c>
      <c r="DG239" s="105">
        <v>1074702.1544555787</v>
      </c>
      <c r="DH239" s="105">
        <v>694864.60422171932</v>
      </c>
      <c r="DI239" s="106">
        <v>1185657.6219456189</v>
      </c>
      <c r="DJ239" s="104">
        <v>306268.7887444818</v>
      </c>
      <c r="DK239" s="311">
        <v>694772.91632713831</v>
      </c>
      <c r="DL239" s="105">
        <v>101257.91954322136</v>
      </c>
      <c r="DM239" s="105">
        <v>141646.79926409555</v>
      </c>
      <c r="DN239" s="105">
        <v>126150.28013087096</v>
      </c>
      <c r="DO239" s="105">
        <v>134942.10766466506</v>
      </c>
      <c r="DP239" s="105">
        <v>219255.90621794428</v>
      </c>
      <c r="DQ239" s="105">
        <v>233670.18642134266</v>
      </c>
      <c r="DR239" s="105">
        <v>199515.49959142375</v>
      </c>
      <c r="DS239" s="105">
        <v>277703.59523709677</v>
      </c>
      <c r="DT239" s="105">
        <v>201607.8104705599</v>
      </c>
      <c r="DU239" s="106">
        <v>323501.90266677079</v>
      </c>
      <c r="DV239" s="340">
        <v>91171.263448262092</v>
      </c>
      <c r="DW239" s="340">
        <v>237938.91952059735</v>
      </c>
      <c r="DX239" s="340">
        <v>186886.05831378396</v>
      </c>
      <c r="DY239" s="340">
        <v>146857.99912603418</v>
      </c>
      <c r="DZ239" s="340">
        <v>141100.80911382203</v>
      </c>
      <c r="EA239" s="340">
        <v>102111.76880447229</v>
      </c>
      <c r="EB239" s="340">
        <v>199200.07341591665</v>
      </c>
      <c r="EC239" s="340">
        <v>186415.81407508763</v>
      </c>
      <c r="ED239" s="340">
        <v>123469.59821283967</v>
      </c>
      <c r="EE239" s="340">
        <v>273950.723375912</v>
      </c>
      <c r="EF239" s="340">
        <v>178725.00711562141</v>
      </c>
      <c r="EG239" s="340">
        <v>317124.248662989</v>
      </c>
      <c r="EH239" s="340">
        <v>92360.706828791022</v>
      </c>
      <c r="EI239" s="338">
        <v>87500.029728227513</v>
      </c>
      <c r="EJ239" s="338">
        <v>110720.42071640177</v>
      </c>
      <c r="EK239" s="338">
        <v>165224.28336890938</v>
      </c>
      <c r="EL239" s="338">
        <v>184490.52298708042</v>
      </c>
      <c r="EM239" s="338">
        <v>165090.29420383542</v>
      </c>
      <c r="EN239" s="338">
        <v>210234.20744473854</v>
      </c>
      <c r="EO239" s="338">
        <v>279838.85709381348</v>
      </c>
      <c r="EP239" s="338">
        <v>217933.99717068562</v>
      </c>
      <c r="EQ239" s="338">
        <v>206388.65382661307</v>
      </c>
      <c r="ER239" s="338">
        <v>240548.346277723</v>
      </c>
      <c r="ES239" s="338">
        <v>299299.68904008484</v>
      </c>
      <c r="ET239" s="338"/>
    </row>
    <row r="240" spans="1:150" s="9" customFormat="1">
      <c r="A240" s="140"/>
      <c r="B240" s="140"/>
      <c r="C240" s="140">
        <v>714</v>
      </c>
      <c r="D240" s="140" t="str">
        <f t="shared" si="54"/>
        <v>714p</v>
      </c>
      <c r="E240" s="141" t="s">
        <v>65</v>
      </c>
      <c r="F240" s="142"/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144"/>
      <c r="R240" s="142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144"/>
      <c r="AD240" s="142"/>
      <c r="AE240" s="143"/>
      <c r="AF240" s="143"/>
      <c r="AG240" s="143"/>
      <c r="AH240" s="143"/>
      <c r="AI240" s="143"/>
      <c r="AJ240" s="143"/>
      <c r="AK240" s="143"/>
      <c r="AL240" s="143"/>
      <c r="AM240" s="143"/>
      <c r="AN240" s="143"/>
      <c r="AO240" s="144"/>
      <c r="AP240" s="142"/>
      <c r="AQ240" s="143"/>
      <c r="AR240" s="143"/>
      <c r="AS240" s="143"/>
      <c r="AT240" s="143"/>
      <c r="AU240" s="143"/>
      <c r="AV240" s="143"/>
      <c r="AW240" s="143"/>
      <c r="AX240" s="143"/>
      <c r="AY240" s="143"/>
      <c r="AZ240" s="143"/>
      <c r="BA240" s="144"/>
      <c r="BB240" s="142"/>
      <c r="BC240" s="143"/>
      <c r="BD240" s="143"/>
      <c r="BE240" s="143"/>
      <c r="BF240" s="143"/>
      <c r="BG240" s="143"/>
      <c r="BH240" s="143"/>
      <c r="BI240" s="143"/>
      <c r="BJ240" s="143"/>
      <c r="BK240" s="143"/>
      <c r="BL240" s="143"/>
      <c r="BM240" s="144"/>
      <c r="BN240" s="142"/>
      <c r="BO240" s="143"/>
      <c r="BP240" s="143"/>
      <c r="BQ240" s="143"/>
      <c r="BR240" s="143"/>
      <c r="BS240" s="143"/>
      <c r="BT240" s="143"/>
      <c r="BU240" s="143"/>
      <c r="BV240" s="143"/>
      <c r="BW240" s="143"/>
      <c r="BX240" s="143"/>
      <c r="BY240" s="144"/>
      <c r="BZ240" s="143"/>
      <c r="CA240" s="143"/>
      <c r="CB240" s="143"/>
      <c r="CC240" s="143"/>
      <c r="CD240" s="143"/>
      <c r="CE240" s="143"/>
      <c r="CF240" s="143"/>
      <c r="CG240" s="143"/>
      <c r="CH240" s="143"/>
      <c r="CI240" s="143"/>
      <c r="CJ240" s="143"/>
      <c r="CK240" s="143"/>
      <c r="CL240" s="142">
        <f t="shared" ref="CL240:CX240" si="55">+SUM(CL241:CL249)</f>
        <v>982710.87498690933</v>
      </c>
      <c r="CM240" s="143">
        <f t="shared" si="55"/>
        <v>869104.05358116457</v>
      </c>
      <c r="CN240" s="143">
        <f t="shared" si="55"/>
        <v>787268.76554129389</v>
      </c>
      <c r="CO240" s="143">
        <f t="shared" si="55"/>
        <v>1546322.5460752659</v>
      </c>
      <c r="CP240" s="143">
        <f t="shared" si="55"/>
        <v>932515.34080204321</v>
      </c>
      <c r="CQ240" s="143">
        <f t="shared" si="55"/>
        <v>1175327.7210279165</v>
      </c>
      <c r="CR240" s="143">
        <f t="shared" si="55"/>
        <v>2020249.028265815</v>
      </c>
      <c r="CS240" s="143">
        <f t="shared" si="55"/>
        <v>1079348.0183819076</v>
      </c>
      <c r="CT240" s="143">
        <f t="shared" si="55"/>
        <v>1345127.7045627646</v>
      </c>
      <c r="CU240" s="143">
        <f t="shared" si="55"/>
        <v>1098866.9792922472</v>
      </c>
      <c r="CV240" s="143">
        <f t="shared" si="55"/>
        <v>885498.0103225843</v>
      </c>
      <c r="CW240" s="144">
        <f t="shared" si="55"/>
        <v>1136253.4997662231</v>
      </c>
      <c r="CX240" s="142">
        <f t="shared" si="55"/>
        <v>874647.32532018784</v>
      </c>
      <c r="CY240" s="143">
        <f t="shared" ref="CY240:DI240" si="56">+SUM(CY241:CY249)</f>
        <v>1141795.5130265537</v>
      </c>
      <c r="CZ240" s="143">
        <f t="shared" si="56"/>
        <v>1392255.6905662352</v>
      </c>
      <c r="DA240" s="143">
        <f t="shared" si="56"/>
        <v>1012251.8295932285</v>
      </c>
      <c r="DB240" s="143">
        <f t="shared" si="56"/>
        <v>647746.68080012128</v>
      </c>
      <c r="DC240" s="143">
        <f t="shared" si="56"/>
        <v>954989.7774594496</v>
      </c>
      <c r="DD240" s="143">
        <f t="shared" si="56"/>
        <v>1184343.1262543593</v>
      </c>
      <c r="DE240" s="143">
        <f t="shared" si="56"/>
        <v>1056013.1087953006</v>
      </c>
      <c r="DF240" s="143">
        <f t="shared" si="56"/>
        <v>1308372.2565571361</v>
      </c>
      <c r="DG240" s="143">
        <f t="shared" si="56"/>
        <v>1299421.3451732181</v>
      </c>
      <c r="DH240" s="143">
        <f t="shared" si="56"/>
        <v>1236718.8760774885</v>
      </c>
      <c r="DI240" s="144">
        <f t="shared" si="56"/>
        <v>915688.23864849063</v>
      </c>
      <c r="DJ240" s="142">
        <f>+SUM(DJ241:DJ249)</f>
        <v>1138266.9804152639</v>
      </c>
      <c r="DK240" s="325">
        <f t="shared" ref="DK240:DU240" si="57">+SUM(DK241:DK249)</f>
        <v>756483.76634673518</v>
      </c>
      <c r="DL240" s="143">
        <f t="shared" si="57"/>
        <v>784896.45053551998</v>
      </c>
      <c r="DM240" s="143">
        <f t="shared" si="57"/>
        <v>716357.12404800032</v>
      </c>
      <c r="DN240" s="143">
        <f t="shared" si="57"/>
        <v>1133208.5669148029</v>
      </c>
      <c r="DO240" s="143">
        <f t="shared" si="57"/>
        <v>1267102.9957289747</v>
      </c>
      <c r="DP240" s="143">
        <f t="shared" si="57"/>
        <v>1342917.6146265836</v>
      </c>
      <c r="DQ240" s="143">
        <f t="shared" si="57"/>
        <v>1226756.3727123113</v>
      </c>
      <c r="DR240" s="143">
        <f t="shared" si="57"/>
        <v>1268468.2949369599</v>
      </c>
      <c r="DS240" s="143">
        <f t="shared" si="57"/>
        <v>1378353.6704010672</v>
      </c>
      <c r="DT240" s="143">
        <f t="shared" si="57"/>
        <v>1123435.7637199732</v>
      </c>
      <c r="DU240" s="144">
        <f t="shared" si="57"/>
        <v>1342481.0432510113</v>
      </c>
      <c r="DV240" s="341">
        <f>SUM(DV241:DV249)</f>
        <v>830622.45977962902</v>
      </c>
      <c r="DW240" s="341">
        <f t="shared" ref="DW240:ES240" si="58">SUM(DW241:DW249)</f>
        <v>841675.37717694405</v>
      </c>
      <c r="DX240" s="341">
        <f t="shared" si="58"/>
        <v>1095886.2838292783</v>
      </c>
      <c r="DY240" s="341">
        <f t="shared" si="58"/>
        <v>803106.60353358404</v>
      </c>
      <c r="DZ240" s="341">
        <f t="shared" si="58"/>
        <v>1197017.3724938135</v>
      </c>
      <c r="EA240" s="341">
        <f t="shared" si="58"/>
        <v>1645191.7465731674</v>
      </c>
      <c r="EB240" s="341">
        <f t="shared" si="58"/>
        <v>1914614.876306891</v>
      </c>
      <c r="EC240" s="341">
        <f t="shared" si="58"/>
        <v>1757103.5644707002</v>
      </c>
      <c r="ED240" s="341">
        <f t="shared" si="58"/>
        <v>1998291.5618472034</v>
      </c>
      <c r="EE240" s="341">
        <f t="shared" si="58"/>
        <v>2181977.5553072984</v>
      </c>
      <c r="EF240" s="341">
        <f t="shared" si="58"/>
        <v>1508780.0698249615</v>
      </c>
      <c r="EG240" s="341">
        <f t="shared" si="58"/>
        <v>1535340.0887295473</v>
      </c>
      <c r="EH240" s="341">
        <f t="shared" si="58"/>
        <v>1682455.8460246248</v>
      </c>
      <c r="EI240" s="341">
        <f t="shared" si="58"/>
        <v>1232315.1298845697</v>
      </c>
      <c r="EJ240" s="341">
        <f t="shared" si="58"/>
        <v>1332747.1124490716</v>
      </c>
      <c r="EK240" s="340">
        <f t="shared" si="58"/>
        <v>1975532.6209221156</v>
      </c>
      <c r="EL240" s="341">
        <f t="shared" si="58"/>
        <v>1379961.0350704237</v>
      </c>
      <c r="EM240" s="341">
        <f t="shared" si="58"/>
        <v>1823244.5616456694</v>
      </c>
      <c r="EN240" s="341">
        <f t="shared" si="58"/>
        <v>2820791.0553781362</v>
      </c>
      <c r="EO240" s="341">
        <f t="shared" si="58"/>
        <v>1850940.4561359507</v>
      </c>
      <c r="EP240" s="341">
        <f t="shared" si="58"/>
        <v>2466068.9719773401</v>
      </c>
      <c r="EQ240" s="341">
        <f t="shared" si="58"/>
        <v>2793048.4100497989</v>
      </c>
      <c r="ER240" s="341">
        <f t="shared" si="58"/>
        <v>1640472.4289961406</v>
      </c>
      <c r="ES240" s="341">
        <f t="shared" si="58"/>
        <v>2451703.7437339895</v>
      </c>
      <c r="ET240" s="339"/>
    </row>
    <row r="241" spans="1:150" ht="30">
      <c r="D241" s="74" t="str">
        <f t="shared" si="54"/>
        <v>7141p</v>
      </c>
      <c r="E241" s="78" t="s">
        <v>67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74908.131611371835</v>
      </c>
      <c r="CM241" s="105">
        <v>23550.009068415115</v>
      </c>
      <c r="CN241" s="105">
        <v>22968.940964279551</v>
      </c>
      <c r="CO241" s="105">
        <v>27429.389117970448</v>
      </c>
      <c r="CP241" s="105">
        <v>30556.042262077168</v>
      </c>
      <c r="CQ241" s="105">
        <v>29697.340030062864</v>
      </c>
      <c r="CR241" s="105">
        <v>58678.475724849472</v>
      </c>
      <c r="CS241" s="105">
        <v>90332.521977156648</v>
      </c>
      <c r="CT241" s="105">
        <v>111262.34960854963</v>
      </c>
      <c r="CU241" s="105">
        <v>120982.61938268811</v>
      </c>
      <c r="CV241" s="105">
        <v>76485.188166027234</v>
      </c>
      <c r="CW241" s="106">
        <v>100665.72865548421</v>
      </c>
      <c r="CX241" s="104">
        <v>13374.96592979776</v>
      </c>
      <c r="CY241" s="105">
        <v>9999.5066580478688</v>
      </c>
      <c r="CZ241" s="105">
        <v>20867.434190068099</v>
      </c>
      <c r="DA241" s="105">
        <v>52237.811965447087</v>
      </c>
      <c r="DB241" s="105">
        <v>29954.027638769621</v>
      </c>
      <c r="DC241" s="105">
        <v>75989.810977853747</v>
      </c>
      <c r="DD241" s="105">
        <v>69124.693281453248</v>
      </c>
      <c r="DE241" s="105">
        <v>68296.533545507307</v>
      </c>
      <c r="DF241" s="105">
        <v>81324.552086676718</v>
      </c>
      <c r="DG241" s="105">
        <v>103792.89001602873</v>
      </c>
      <c r="DH241" s="105">
        <v>83406.301181671501</v>
      </c>
      <c r="DI241" s="106">
        <v>90282.957525940728</v>
      </c>
      <c r="DJ241" s="104">
        <v>13306.608009620673</v>
      </c>
      <c r="DK241" s="311">
        <v>14572.001805854828</v>
      </c>
      <c r="DL241" s="105">
        <v>14527.837558485178</v>
      </c>
      <c r="DM241" s="105">
        <v>12448.45675690684</v>
      </c>
      <c r="DN241" s="105">
        <v>46647.667451977359</v>
      </c>
      <c r="DO241" s="105">
        <v>106859.50889785305</v>
      </c>
      <c r="DP241" s="105">
        <v>69239.930385746673</v>
      </c>
      <c r="DQ241" s="105">
        <v>93000.661334012213</v>
      </c>
      <c r="DR241" s="105">
        <v>91838.542894313447</v>
      </c>
      <c r="DS241" s="105">
        <v>70661.26125738972</v>
      </c>
      <c r="DT241" s="105">
        <v>85306.834319062735</v>
      </c>
      <c r="DU241" s="106">
        <v>94215.204025984989</v>
      </c>
      <c r="DV241" s="340">
        <v>11787.522379025151</v>
      </c>
      <c r="DW241" s="340">
        <v>8940.8496625804655</v>
      </c>
      <c r="DX241" s="340">
        <v>12478.851215927099</v>
      </c>
      <c r="DY241" s="340">
        <v>20016.569523116916</v>
      </c>
      <c r="DZ241" s="340">
        <v>25797.57435944815</v>
      </c>
      <c r="EA241" s="340">
        <v>74477.534929248737</v>
      </c>
      <c r="EB241" s="340">
        <v>73082.550580152572</v>
      </c>
      <c r="EC241" s="340">
        <v>81788.255426684802</v>
      </c>
      <c r="ED241" s="340">
        <v>91124.733173929344</v>
      </c>
      <c r="EE241" s="340">
        <v>65059.931492732583</v>
      </c>
      <c r="EF241" s="340">
        <v>76932.145873921283</v>
      </c>
      <c r="EG241" s="340">
        <v>78811.976287520258</v>
      </c>
      <c r="EH241" s="340">
        <v>16493.85439844869</v>
      </c>
      <c r="EI241" s="338">
        <v>24134.435328243824</v>
      </c>
      <c r="EJ241" s="338">
        <v>39429.222946697686</v>
      </c>
      <c r="EK241" s="338">
        <v>27944.316415125446</v>
      </c>
      <c r="EL241" s="338">
        <v>109874.03564687539</v>
      </c>
      <c r="EM241" s="338">
        <v>70424.227862752901</v>
      </c>
      <c r="EN241" s="338">
        <v>62866.103241960533</v>
      </c>
      <c r="EO241" s="338">
        <v>93734.236553489871</v>
      </c>
      <c r="EP241" s="338">
        <v>52451.257378567469</v>
      </c>
      <c r="EQ241" s="338">
        <v>59652.968015008395</v>
      </c>
      <c r="ER241" s="338">
        <v>70647.054829232962</v>
      </c>
      <c r="ES241" s="338">
        <v>115276.51258376318</v>
      </c>
      <c r="ET241" s="338"/>
    </row>
    <row r="242" spans="1:150" ht="30">
      <c r="D242" s="74" t="str">
        <f t="shared" si="54"/>
        <v>7142p</v>
      </c>
      <c r="E242" s="78" t="s">
        <v>69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41340.351166230052</v>
      </c>
      <c r="CM242" s="105">
        <v>60139.779509022002</v>
      </c>
      <c r="CN242" s="105">
        <v>65829.577299673969</v>
      </c>
      <c r="CO242" s="105">
        <v>89073.136876231671</v>
      </c>
      <c r="CP242" s="105">
        <v>107142.13571005454</v>
      </c>
      <c r="CQ242" s="105">
        <v>116641.17968953511</v>
      </c>
      <c r="CR242" s="105">
        <v>121973.85521455987</v>
      </c>
      <c r="CS242" s="105">
        <v>148251.86009824905</v>
      </c>
      <c r="CT242" s="105">
        <v>118685.96121228721</v>
      </c>
      <c r="CU242" s="105">
        <v>151103.61106134616</v>
      </c>
      <c r="CV242" s="105">
        <v>112378.6351175053</v>
      </c>
      <c r="CW242" s="106">
        <v>140815.61349906723</v>
      </c>
      <c r="CX242" s="104">
        <v>68560.439383830249</v>
      </c>
      <c r="CY242" s="105">
        <v>158760.55168773123</v>
      </c>
      <c r="CZ242" s="105">
        <v>86996.200905318663</v>
      </c>
      <c r="DA242" s="105">
        <v>139217.3680976172</v>
      </c>
      <c r="DB242" s="105">
        <v>88290.272881141384</v>
      </c>
      <c r="DC242" s="105">
        <v>150975.511135493</v>
      </c>
      <c r="DD242" s="105">
        <v>282556.34547435516</v>
      </c>
      <c r="DE242" s="105">
        <v>250904.43065756923</v>
      </c>
      <c r="DF242" s="105">
        <v>340061.28023376479</v>
      </c>
      <c r="DG242" s="105">
        <v>157592.48517262322</v>
      </c>
      <c r="DH242" s="105">
        <v>139352.60641494626</v>
      </c>
      <c r="DI242" s="106">
        <v>134698.27532869682</v>
      </c>
      <c r="DJ242" s="104">
        <v>163688.07967515636</v>
      </c>
      <c r="DK242" s="311">
        <v>90905.35686991681</v>
      </c>
      <c r="DL242" s="105">
        <v>98007.612822822353</v>
      </c>
      <c r="DM242" s="105">
        <v>91409.708454938518</v>
      </c>
      <c r="DN242" s="105">
        <v>78032.019925949106</v>
      </c>
      <c r="DO242" s="105">
        <v>150864.85486163228</v>
      </c>
      <c r="DP242" s="105">
        <v>256250.49292683334</v>
      </c>
      <c r="DQ242" s="105">
        <v>209293.89367173167</v>
      </c>
      <c r="DR242" s="105">
        <v>258949.16576993524</v>
      </c>
      <c r="DS242" s="105">
        <v>189657.6182675848</v>
      </c>
      <c r="DT242" s="105">
        <v>185172.68018158595</v>
      </c>
      <c r="DU242" s="106">
        <v>265693.59929246287</v>
      </c>
      <c r="DV242" s="340">
        <v>141244.6619644333</v>
      </c>
      <c r="DW242" s="340">
        <v>132627.5717206019</v>
      </c>
      <c r="DX242" s="340">
        <v>75022.932200219817</v>
      </c>
      <c r="DY242" s="340">
        <v>99216.551535189385</v>
      </c>
      <c r="DZ242" s="340">
        <v>110958.9595201217</v>
      </c>
      <c r="EA242" s="340">
        <v>214488.59675251579</v>
      </c>
      <c r="EB242" s="340">
        <v>274811.78746787773</v>
      </c>
      <c r="EC242" s="340">
        <v>201923.07696795749</v>
      </c>
      <c r="ED242" s="340">
        <v>241712.2312175722</v>
      </c>
      <c r="EE242" s="340">
        <v>178290.12325369866</v>
      </c>
      <c r="EF242" s="340">
        <v>189660.5236399571</v>
      </c>
      <c r="EG242" s="340">
        <v>248031.79562019164</v>
      </c>
      <c r="EH242" s="340">
        <v>150122.61261312215</v>
      </c>
      <c r="EI242" s="338">
        <v>102680.85440870571</v>
      </c>
      <c r="EJ242" s="338">
        <v>62000.041883971739</v>
      </c>
      <c r="EK242" s="338">
        <v>107257.85454459381</v>
      </c>
      <c r="EL242" s="338">
        <v>140050.44906459926</v>
      </c>
      <c r="EM242" s="338">
        <v>255365.59006042351</v>
      </c>
      <c r="EN242" s="338">
        <v>315320.03175460704</v>
      </c>
      <c r="EO242" s="338">
        <v>302953.36524819257</v>
      </c>
      <c r="EP242" s="338">
        <v>84270.617288607173</v>
      </c>
      <c r="EQ242" s="338">
        <v>199541.61212652383</v>
      </c>
      <c r="ER242" s="338">
        <v>204496.39657477941</v>
      </c>
      <c r="ES242" s="338">
        <v>769036.7872575639</v>
      </c>
      <c r="ET242" s="338"/>
    </row>
    <row r="243" spans="1:150">
      <c r="D243" s="74" t="str">
        <f t="shared" si="54"/>
        <v>7143p</v>
      </c>
      <c r="E243" s="78" t="s">
        <v>71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247124.22503235005</v>
      </c>
      <c r="CM243" s="105">
        <v>2218.5560408142283</v>
      </c>
      <c r="CN243" s="105">
        <v>13432.213424296489</v>
      </c>
      <c r="CO243" s="105">
        <v>71796.626625634046</v>
      </c>
      <c r="CP243" s="105">
        <v>10921.311327090261</v>
      </c>
      <c r="CQ243" s="105">
        <v>234115.89884799815</v>
      </c>
      <c r="CR243" s="105">
        <v>48074.023137452277</v>
      </c>
      <c r="CS243" s="105">
        <v>43662.795502239882</v>
      </c>
      <c r="CT243" s="105">
        <v>84724.058721427253</v>
      </c>
      <c r="CU243" s="105">
        <v>89541.155584391992</v>
      </c>
      <c r="CV243" s="105">
        <v>469.11923673154934</v>
      </c>
      <c r="CW243" s="106">
        <v>60078.090968156321</v>
      </c>
      <c r="CX243" s="104">
        <v>8283.3722056747156</v>
      </c>
      <c r="CY243" s="105">
        <v>438.42431824711196</v>
      </c>
      <c r="CZ243" s="105">
        <v>76941.598341280071</v>
      </c>
      <c r="DA243" s="105">
        <v>179198.95167301106</v>
      </c>
      <c r="DB243" s="105">
        <v>22946.159958340497</v>
      </c>
      <c r="DC243" s="105">
        <v>1047.213826418807</v>
      </c>
      <c r="DD243" s="105">
        <v>1252.6546053293903</v>
      </c>
      <c r="DE243" s="105">
        <v>57902.127626807072</v>
      </c>
      <c r="DF243" s="105">
        <v>19062.836179061087</v>
      </c>
      <c r="DG243" s="105">
        <v>18058.764916213506</v>
      </c>
      <c r="DH243" s="105">
        <v>19001.902444036212</v>
      </c>
      <c r="DI243" s="106">
        <v>20239.874881699459</v>
      </c>
      <c r="DJ243" s="104">
        <v>2367.4339171784272</v>
      </c>
      <c r="DK243" s="311">
        <v>0</v>
      </c>
      <c r="DL243" s="105">
        <v>40410.366903433649</v>
      </c>
      <c r="DM243" s="105">
        <v>43673.766030272527</v>
      </c>
      <c r="DN243" s="105">
        <v>48697.218049168456</v>
      </c>
      <c r="DO243" s="105">
        <v>28058.628252786773</v>
      </c>
      <c r="DP243" s="105">
        <v>28615.717705993182</v>
      </c>
      <c r="DQ243" s="105">
        <v>35942.611669914681</v>
      </c>
      <c r="DR243" s="105">
        <v>53119.201887165254</v>
      </c>
      <c r="DS243" s="105">
        <v>31178.040071409196</v>
      </c>
      <c r="DT243" s="105">
        <v>49058.246950393717</v>
      </c>
      <c r="DU243" s="106">
        <v>71740.127157925483</v>
      </c>
      <c r="DV243" s="340">
        <v>3284.78369653543</v>
      </c>
      <c r="DW243" s="340">
        <v>2269.306196700717</v>
      </c>
      <c r="DX243" s="340">
        <v>27640.482074977219</v>
      </c>
      <c r="DY243" s="340">
        <v>58104.02952794826</v>
      </c>
      <c r="DZ243" s="340">
        <v>18881.251337257268</v>
      </c>
      <c r="EA243" s="340">
        <v>1369.6704992694813</v>
      </c>
      <c r="EB243" s="340">
        <v>8326.0861660274149</v>
      </c>
      <c r="EC243" s="340">
        <v>27290.235287486965</v>
      </c>
      <c r="ED243" s="340">
        <v>35610.663814501328</v>
      </c>
      <c r="EE243" s="340">
        <v>16810.881425862124</v>
      </c>
      <c r="EF243" s="340">
        <v>29508.770272492733</v>
      </c>
      <c r="EG243" s="340">
        <v>19168.269312206052</v>
      </c>
      <c r="EH243" s="340">
        <v>2965.0662544015604</v>
      </c>
      <c r="EI243" s="338">
        <v>3597.97531571437</v>
      </c>
      <c r="EJ243" s="338">
        <v>15939.88855455729</v>
      </c>
      <c r="EK243" s="338">
        <v>3578.4718980188218</v>
      </c>
      <c r="EL243" s="338">
        <v>4107.881622022468</v>
      </c>
      <c r="EM243" s="338">
        <v>10253.002002270388</v>
      </c>
      <c r="EN243" s="338">
        <v>10138.194284912157</v>
      </c>
      <c r="EO243" s="338">
        <v>12229.299012722875</v>
      </c>
      <c r="EP243" s="338">
        <v>8372.1443745187134</v>
      </c>
      <c r="EQ243" s="338">
        <v>54321.6046728742</v>
      </c>
      <c r="ER243" s="338">
        <v>23637.486129391396</v>
      </c>
      <c r="ES243" s="338">
        <v>29859.571678744607</v>
      </c>
      <c r="ET243" s="338"/>
    </row>
    <row r="244" spans="1:150" ht="30">
      <c r="D244" s="74" t="str">
        <f t="shared" si="54"/>
        <v>7144p</v>
      </c>
      <c r="E244" s="78" t="s">
        <v>73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179354.57666904427</v>
      </c>
      <c r="CM244" s="105">
        <v>243144.83571010665</v>
      </c>
      <c r="CN244" s="105">
        <v>272906.32295692031</v>
      </c>
      <c r="CO244" s="105">
        <v>221192.91748194481</v>
      </c>
      <c r="CP244" s="105">
        <v>207998.45917902872</v>
      </c>
      <c r="CQ244" s="105">
        <v>199861.55134658315</v>
      </c>
      <c r="CR244" s="105">
        <v>279922.60601668584</v>
      </c>
      <c r="CS244" s="105">
        <v>259024.3495760845</v>
      </c>
      <c r="CT244" s="105">
        <v>163486.81222208266</v>
      </c>
      <c r="CU244" s="105">
        <v>229512.62016446379</v>
      </c>
      <c r="CV244" s="105">
        <v>278941.99950558663</v>
      </c>
      <c r="CW244" s="106">
        <v>363990.4823728159</v>
      </c>
      <c r="CX244" s="104">
        <v>218156.88822096359</v>
      </c>
      <c r="CY244" s="105">
        <v>255882.09299293195</v>
      </c>
      <c r="CZ244" s="105">
        <v>308454.01078105619</v>
      </c>
      <c r="DA244" s="105">
        <v>291256.03931849444</v>
      </c>
      <c r="DB244" s="105">
        <v>209319.05160094475</v>
      </c>
      <c r="DC244" s="105">
        <v>235732.32623325672</v>
      </c>
      <c r="DD244" s="105">
        <v>266247.77742806828</v>
      </c>
      <c r="DE244" s="105">
        <v>225983.32279932156</v>
      </c>
      <c r="DF244" s="105">
        <v>293786.09202076163</v>
      </c>
      <c r="DG244" s="105">
        <v>277605.57542804343</v>
      </c>
      <c r="DH244" s="105">
        <v>365063.29270523117</v>
      </c>
      <c r="DI244" s="106">
        <v>318856.58209443517</v>
      </c>
      <c r="DJ244" s="104">
        <v>319445.92309650168</v>
      </c>
      <c r="DK244" s="311">
        <v>318998.73382201703</v>
      </c>
      <c r="DL244" s="105">
        <v>294245.32468477928</v>
      </c>
      <c r="DM244" s="105">
        <v>265752.19135447987</v>
      </c>
      <c r="DN244" s="105">
        <v>214453.45539554683</v>
      </c>
      <c r="DO244" s="105">
        <v>280565.80798209948</v>
      </c>
      <c r="DP244" s="105">
        <v>345425.66023546911</v>
      </c>
      <c r="DQ244" s="105">
        <v>348533.94181510853</v>
      </c>
      <c r="DR244" s="105">
        <v>389407.98697328207</v>
      </c>
      <c r="DS244" s="105">
        <v>321498.02781153622</v>
      </c>
      <c r="DT244" s="105">
        <v>366619.64391910145</v>
      </c>
      <c r="DU244" s="106">
        <v>274723.21556605666</v>
      </c>
      <c r="DV244" s="340">
        <v>274866.6104062238</v>
      </c>
      <c r="DW244" s="340">
        <v>368642.02921444015</v>
      </c>
      <c r="DX244" s="340">
        <v>373455.37733147142</v>
      </c>
      <c r="DY244" s="340">
        <v>362572.87190317904</v>
      </c>
      <c r="DZ244" s="340">
        <v>341207.70178984426</v>
      </c>
      <c r="EA244" s="340">
        <v>415382.0270263236</v>
      </c>
      <c r="EB244" s="340">
        <v>509333.37649965467</v>
      </c>
      <c r="EC244" s="340">
        <v>579898.66962424282</v>
      </c>
      <c r="ED244" s="340">
        <v>598752.92395899515</v>
      </c>
      <c r="EE244" s="340">
        <v>463510.2518175203</v>
      </c>
      <c r="EF244" s="340">
        <v>525421.49813459138</v>
      </c>
      <c r="EG244" s="340">
        <v>549932.64107979089</v>
      </c>
      <c r="EH244" s="340">
        <v>492866.98583789798</v>
      </c>
      <c r="EI244" s="338">
        <v>683663.55508383294</v>
      </c>
      <c r="EJ244" s="338">
        <v>620353.08767352952</v>
      </c>
      <c r="EK244" s="338">
        <v>553422.43768277008</v>
      </c>
      <c r="EL244" s="338">
        <v>585803.27221382991</v>
      </c>
      <c r="EM244" s="338">
        <v>610193.81055610324</v>
      </c>
      <c r="EN244" s="338">
        <v>683917.63145641016</v>
      </c>
      <c r="EO244" s="338">
        <v>710331.7465520018</v>
      </c>
      <c r="EP244" s="338">
        <v>833999.64311835845</v>
      </c>
      <c r="EQ244" s="338">
        <v>992432.21106913115</v>
      </c>
      <c r="ER244" s="338">
        <v>707539.31377769227</v>
      </c>
      <c r="ES244" s="338">
        <v>833165.91557498614</v>
      </c>
      <c r="ET244" s="338"/>
    </row>
    <row r="245" spans="1:150" ht="30">
      <c r="D245" s="74" t="e">
        <f>+CONCATENATE(#REF!,"p")</f>
        <v>#REF!</v>
      </c>
      <c r="E245" s="78" t="s">
        <v>75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/>
      <c r="CM245" s="105"/>
      <c r="CN245" s="105"/>
      <c r="CO245" s="105"/>
      <c r="CP245" s="105"/>
      <c r="CQ245" s="105"/>
      <c r="CR245" s="105"/>
      <c r="CS245" s="105"/>
      <c r="CT245" s="105"/>
      <c r="CU245" s="105"/>
      <c r="CV245" s="105"/>
      <c r="CW245" s="106"/>
      <c r="CX245" s="104"/>
      <c r="CY245" s="105"/>
      <c r="CZ245" s="105"/>
      <c r="DA245" s="105"/>
      <c r="DB245" s="105"/>
      <c r="DC245" s="105"/>
      <c r="DD245" s="105"/>
      <c r="DE245" s="105"/>
      <c r="DF245" s="105"/>
      <c r="DG245" s="105"/>
      <c r="DH245" s="105"/>
      <c r="DI245" s="106"/>
      <c r="DJ245" s="104">
        <v>0</v>
      </c>
      <c r="DK245" s="311">
        <v>0</v>
      </c>
      <c r="DL245" s="105">
        <v>0</v>
      </c>
      <c r="DM245" s="105">
        <v>0</v>
      </c>
      <c r="DN245" s="105">
        <v>0</v>
      </c>
      <c r="DO245" s="105">
        <v>0</v>
      </c>
      <c r="DP245" s="105">
        <v>0</v>
      </c>
      <c r="DQ245" s="105">
        <v>0</v>
      </c>
      <c r="DR245" s="105">
        <v>0</v>
      </c>
      <c r="DS245" s="105">
        <v>0</v>
      </c>
      <c r="DT245" s="105">
        <v>0</v>
      </c>
      <c r="DU245" s="106">
        <v>0</v>
      </c>
      <c r="DV245" s="340"/>
      <c r="DW245" s="340"/>
      <c r="DX245" s="340"/>
      <c r="DY245" s="340"/>
      <c r="DZ245" s="340"/>
      <c r="EA245" s="340"/>
      <c r="EB245" s="340"/>
      <c r="EC245" s="340"/>
      <c r="ED245" s="340"/>
      <c r="EE245" s="340"/>
      <c r="EF245" s="340"/>
      <c r="EG245" s="340"/>
      <c r="EH245" s="340"/>
      <c r="EI245" s="338"/>
      <c r="EJ245" s="338"/>
      <c r="EK245" s="338"/>
      <c r="EL245" s="338"/>
      <c r="EM245" s="338"/>
      <c r="EN245" s="338"/>
      <c r="EO245" s="338"/>
      <c r="EP245" s="338"/>
      <c r="EQ245" s="338"/>
      <c r="ER245" s="338"/>
      <c r="ES245" s="338"/>
      <c r="ET245" s="338"/>
    </row>
    <row r="246" spans="1:150" ht="30">
      <c r="D246" s="74" t="e">
        <f>+CONCATENATE(#REF!,"p")</f>
        <v>#REF!</v>
      </c>
      <c r="E246" s="78" t="s">
        <v>554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4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60">
      <c r="D247" s="74" t="e">
        <f>+CONCATENATE(#REF!,"p")</f>
        <v>#REF!</v>
      </c>
      <c r="E247" s="78" t="s">
        <v>79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>
      <c r="D248" s="74" t="str">
        <f t="shared" ref="D248:D253" si="59">+CONCATENATE(D33,"p")</f>
        <v>7148p</v>
      </c>
      <c r="E248" s="78" t="s">
        <v>81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296047.35467364622</v>
      </c>
      <c r="CM248" s="105">
        <v>263097.27733410237</v>
      </c>
      <c r="CN248" s="105">
        <v>258207.78749936659</v>
      </c>
      <c r="CO248" s="105">
        <v>252033.27327615619</v>
      </c>
      <c r="CP248" s="105">
        <v>393422.49566954153</v>
      </c>
      <c r="CQ248" s="105">
        <v>426928.76100874052</v>
      </c>
      <c r="CR248" s="105">
        <v>419857.98023353948</v>
      </c>
      <c r="CS248" s="105">
        <v>387071.55225916719</v>
      </c>
      <c r="CT248" s="105">
        <v>657472.1958811942</v>
      </c>
      <c r="CU248" s="105">
        <v>206724.58866331077</v>
      </c>
      <c r="CV248" s="105">
        <v>263469.42623368697</v>
      </c>
      <c r="CW248" s="106">
        <v>214540.13832752779</v>
      </c>
      <c r="CX248" s="104">
        <v>183579.79065691191</v>
      </c>
      <c r="CY248" s="105">
        <v>170354.4182538364</v>
      </c>
      <c r="CZ248" s="105">
        <v>210009.94619420799</v>
      </c>
      <c r="DA248" s="105">
        <v>251630.44241899281</v>
      </c>
      <c r="DB248" s="105">
        <v>223289.79532645864</v>
      </c>
      <c r="DC248" s="105">
        <v>351783.78129680996</v>
      </c>
      <c r="DD248" s="105">
        <v>404590.35850671574</v>
      </c>
      <c r="DE248" s="105">
        <v>357989.68957817386</v>
      </c>
      <c r="DF248" s="105">
        <v>250924.7303258453</v>
      </c>
      <c r="DG248" s="105">
        <v>578231.79621344688</v>
      </c>
      <c r="DH248" s="105">
        <v>177457.81689161048</v>
      </c>
      <c r="DI248" s="106">
        <v>195909.45190988353</v>
      </c>
      <c r="DJ248" s="104">
        <v>144822.06243446615</v>
      </c>
      <c r="DK248" s="311">
        <v>125880.18416241767</v>
      </c>
      <c r="DL248" s="105">
        <v>219860.66482738673</v>
      </c>
      <c r="DM248" s="105">
        <v>274067.16827258805</v>
      </c>
      <c r="DN248" s="105">
        <v>306742.0420159304</v>
      </c>
      <c r="DO248" s="105">
        <v>389633.80794306961</v>
      </c>
      <c r="DP248" s="105">
        <v>372762.78747373755</v>
      </c>
      <c r="DQ248" s="105">
        <v>482296.22835699632</v>
      </c>
      <c r="DR248" s="105">
        <v>293579.60102164681</v>
      </c>
      <c r="DS248" s="105">
        <v>356487.65089904441</v>
      </c>
      <c r="DT248" s="105">
        <v>219114.74615508804</v>
      </c>
      <c r="DU248" s="106">
        <v>237620.11436197895</v>
      </c>
      <c r="DV248" s="340">
        <v>84616.60472449426</v>
      </c>
      <c r="DW248" s="340">
        <v>77821.616741707548</v>
      </c>
      <c r="DX248" s="340">
        <v>106862.51133505894</v>
      </c>
      <c r="DY248" s="340">
        <v>129716.10897599667</v>
      </c>
      <c r="DZ248" s="340">
        <v>222198.12095220754</v>
      </c>
      <c r="EA248" s="340">
        <v>570153.49564384483</v>
      </c>
      <c r="EB248" s="340">
        <v>582555.39105268521</v>
      </c>
      <c r="EC248" s="340">
        <v>707919.34202449047</v>
      </c>
      <c r="ED248" s="340">
        <v>744070.32411620161</v>
      </c>
      <c r="EE248" s="340">
        <v>535838.42520718498</v>
      </c>
      <c r="EF248" s="340">
        <v>376519.01470367727</v>
      </c>
      <c r="EG248" s="340">
        <v>237713.3689315794</v>
      </c>
      <c r="EH248" s="340">
        <v>140693.51064336361</v>
      </c>
      <c r="EI248" s="338">
        <v>136488.8640418959</v>
      </c>
      <c r="EJ248" s="338">
        <v>273154.91395946842</v>
      </c>
      <c r="EK248" s="338">
        <v>248333.35994739988</v>
      </c>
      <c r="EL248" s="338">
        <v>276256.70449231</v>
      </c>
      <c r="EM248" s="338">
        <v>489335.9365225854</v>
      </c>
      <c r="EN248" s="338">
        <v>668072.73027239926</v>
      </c>
      <c r="EO248" s="338">
        <v>384274.41653134575</v>
      </c>
      <c r="EP248" s="338">
        <v>1019558.9221762291</v>
      </c>
      <c r="EQ248" s="338">
        <v>289500.15704486938</v>
      </c>
      <c r="ER248" s="338">
        <v>274610.02074888558</v>
      </c>
      <c r="ES248" s="338">
        <v>354985.8581213305</v>
      </c>
      <c r="ET248" s="338"/>
    </row>
    <row r="249" spans="1:150">
      <c r="D249" s="74" t="str">
        <f t="shared" si="59"/>
        <v>7149p</v>
      </c>
      <c r="E249" s="78" t="s">
        <v>83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143936.23583426693</v>
      </c>
      <c r="CM249" s="105">
        <v>276953.59591870417</v>
      </c>
      <c r="CN249" s="105">
        <v>153923.92339675705</v>
      </c>
      <c r="CO249" s="105">
        <v>884797.20269732864</v>
      </c>
      <c r="CP249" s="105">
        <v>182474.89665425106</v>
      </c>
      <c r="CQ249" s="105">
        <v>168082.99010499663</v>
      </c>
      <c r="CR249" s="105">
        <v>1091742.087938728</v>
      </c>
      <c r="CS249" s="105">
        <v>151004.93896901025</v>
      </c>
      <c r="CT249" s="105">
        <v>209496.32691722366</v>
      </c>
      <c r="CU249" s="105">
        <v>301002.38443604641</v>
      </c>
      <c r="CV249" s="105">
        <v>153753.64206304651</v>
      </c>
      <c r="CW249" s="106">
        <v>256163.44594317174</v>
      </c>
      <c r="CX249" s="104">
        <v>382691.86892300961</v>
      </c>
      <c r="CY249" s="105">
        <v>546360.51911575894</v>
      </c>
      <c r="CZ249" s="105">
        <v>688986.50015430432</v>
      </c>
      <c r="DA249" s="105">
        <v>98711.216119666002</v>
      </c>
      <c r="DB249" s="105">
        <v>73947.373394466355</v>
      </c>
      <c r="DC249" s="105">
        <v>139461.13398961752</v>
      </c>
      <c r="DD249" s="105">
        <v>160571.2969584376</v>
      </c>
      <c r="DE249" s="105">
        <v>94937.00458792159</v>
      </c>
      <c r="DF249" s="105">
        <v>323212.76571102644</v>
      </c>
      <c r="DG249" s="105">
        <v>164139.83342686231</v>
      </c>
      <c r="DH249" s="105">
        <v>452436.956439993</v>
      </c>
      <c r="DI249" s="106">
        <v>155701.09690783496</v>
      </c>
      <c r="DJ249" s="104">
        <v>494636.87328234053</v>
      </c>
      <c r="DK249" s="311">
        <v>206127.48968652874</v>
      </c>
      <c r="DL249" s="105">
        <v>117844.64373861274</v>
      </c>
      <c r="DM249" s="105">
        <v>29005.833178814471</v>
      </c>
      <c r="DN249" s="105">
        <v>438636.16407623084</v>
      </c>
      <c r="DO249" s="105">
        <v>311120.38779153361</v>
      </c>
      <c r="DP249" s="105">
        <v>270623.02589880384</v>
      </c>
      <c r="DQ249" s="105">
        <v>57689.035864547768</v>
      </c>
      <c r="DR249" s="105">
        <v>181573.79639061712</v>
      </c>
      <c r="DS249" s="105">
        <v>408871.0720941028</v>
      </c>
      <c r="DT249" s="105">
        <v>218163.61219474112</v>
      </c>
      <c r="DU249" s="106">
        <v>398488.78284660232</v>
      </c>
      <c r="DV249" s="340">
        <v>314822.27660891699</v>
      </c>
      <c r="DW249" s="340">
        <v>251374.00364091332</v>
      </c>
      <c r="DX249" s="340">
        <v>500426.12967162381</v>
      </c>
      <c r="DY249" s="340">
        <v>133480.47206815367</v>
      </c>
      <c r="DZ249" s="340">
        <v>477973.76453493466</v>
      </c>
      <c r="EA249" s="340">
        <v>369320.42172196513</v>
      </c>
      <c r="EB249" s="340">
        <v>466505.68454049353</v>
      </c>
      <c r="EC249" s="340">
        <v>158283.98513983781</v>
      </c>
      <c r="ED249" s="340">
        <v>287020.6855660039</v>
      </c>
      <c r="EE249" s="340">
        <v>922467.94211029971</v>
      </c>
      <c r="EF249" s="340">
        <v>310738.11720032163</v>
      </c>
      <c r="EG249" s="340">
        <v>401682.0374982591</v>
      </c>
      <c r="EH249" s="340">
        <v>879313.81627739081</v>
      </c>
      <c r="EI249" s="338">
        <v>281749.44570617698</v>
      </c>
      <c r="EJ249" s="338">
        <v>321869.95743084693</v>
      </c>
      <c r="EK249" s="338">
        <v>1034996.1804342078</v>
      </c>
      <c r="EL249" s="338">
        <v>263868.69203078677</v>
      </c>
      <c r="EM249" s="338">
        <v>387671.99464153405</v>
      </c>
      <c r="EN249" s="338">
        <v>1080476.3643678469</v>
      </c>
      <c r="EO249" s="338">
        <v>347417.39223819779</v>
      </c>
      <c r="EP249" s="338">
        <v>467416.38764105923</v>
      </c>
      <c r="EQ249" s="338">
        <v>1197599.8571213919</v>
      </c>
      <c r="ER249" s="338">
        <v>359542.15693615889</v>
      </c>
      <c r="ES249" s="338">
        <v>349379.09851760149</v>
      </c>
      <c r="ET249" s="338"/>
    </row>
    <row r="250" spans="1:150" s="9" customFormat="1">
      <c r="A250" s="140"/>
      <c r="B250" s="140"/>
      <c r="C250" s="140">
        <v>715</v>
      </c>
      <c r="D250" s="140" t="str">
        <f t="shared" si="59"/>
        <v>715p</v>
      </c>
      <c r="E250" s="141" t="s">
        <v>85</v>
      </c>
      <c r="F250" s="142"/>
      <c r="G250" s="143"/>
      <c r="H250" s="143"/>
      <c r="I250" s="143"/>
      <c r="J250" s="143"/>
      <c r="K250" s="143"/>
      <c r="L250" s="143"/>
      <c r="M250" s="143"/>
      <c r="N250" s="143"/>
      <c r="O250" s="143"/>
      <c r="P250" s="143"/>
      <c r="Q250" s="144"/>
      <c r="R250" s="142"/>
      <c r="S250" s="143"/>
      <c r="T250" s="143"/>
      <c r="U250" s="143"/>
      <c r="V250" s="143"/>
      <c r="W250" s="143"/>
      <c r="X250" s="143"/>
      <c r="Y250" s="143"/>
      <c r="Z250" s="143"/>
      <c r="AA250" s="143"/>
      <c r="AB250" s="143"/>
      <c r="AC250" s="144"/>
      <c r="AD250" s="142"/>
      <c r="AE250" s="143"/>
      <c r="AF250" s="143"/>
      <c r="AG250" s="143"/>
      <c r="AH250" s="143"/>
      <c r="AI250" s="143"/>
      <c r="AJ250" s="143"/>
      <c r="AK250" s="143"/>
      <c r="AL250" s="143"/>
      <c r="AM250" s="143"/>
      <c r="AN250" s="143"/>
      <c r="AO250" s="144"/>
      <c r="AP250" s="142"/>
      <c r="AQ250" s="143"/>
      <c r="AR250" s="143"/>
      <c r="AS250" s="143"/>
      <c r="AT250" s="143"/>
      <c r="AU250" s="143"/>
      <c r="AV250" s="143"/>
      <c r="AW250" s="143"/>
      <c r="AX250" s="143"/>
      <c r="AY250" s="143"/>
      <c r="AZ250" s="143"/>
      <c r="BA250" s="144"/>
      <c r="BB250" s="142"/>
      <c r="BC250" s="143"/>
      <c r="BD250" s="143"/>
      <c r="BE250" s="143"/>
      <c r="BF250" s="143"/>
      <c r="BG250" s="143"/>
      <c r="BH250" s="143"/>
      <c r="BI250" s="143"/>
      <c r="BJ250" s="143"/>
      <c r="BK250" s="143"/>
      <c r="BL250" s="143"/>
      <c r="BM250" s="144"/>
      <c r="BN250" s="142"/>
      <c r="BO250" s="143"/>
      <c r="BP250" s="143"/>
      <c r="BQ250" s="143"/>
      <c r="BR250" s="143"/>
      <c r="BS250" s="143"/>
      <c r="BT250" s="143"/>
      <c r="BU250" s="143"/>
      <c r="BV250" s="143"/>
      <c r="BW250" s="143"/>
      <c r="BX250" s="143"/>
      <c r="BY250" s="144"/>
      <c r="BZ250" s="142"/>
      <c r="CA250" s="143"/>
      <c r="CB250" s="143"/>
      <c r="CC250" s="143"/>
      <c r="CD250" s="143"/>
      <c r="CE250" s="143"/>
      <c r="CF250" s="143"/>
      <c r="CG250" s="143"/>
      <c r="CH250" s="143"/>
      <c r="CI250" s="143"/>
      <c r="CJ250" s="143"/>
      <c r="CK250" s="143"/>
      <c r="CL250" s="142">
        <f t="shared" ref="CL250:CX250" si="60">+SUM(CL251:CL255)</f>
        <v>923442.3429132913</v>
      </c>
      <c r="CM250" s="143">
        <f t="shared" si="60"/>
        <v>1777418.9190493901</v>
      </c>
      <c r="CN250" s="143">
        <f t="shared" si="60"/>
        <v>2321412.8253925741</v>
      </c>
      <c r="CO250" s="143">
        <f t="shared" si="60"/>
        <v>1637829.2535735941</v>
      </c>
      <c r="CP250" s="143">
        <f t="shared" si="60"/>
        <v>1886272.7717710272</v>
      </c>
      <c r="CQ250" s="143">
        <f t="shared" si="60"/>
        <v>1533956.11443653</v>
      </c>
      <c r="CR250" s="143">
        <f t="shared" si="60"/>
        <v>3092390.5965000256</v>
      </c>
      <c r="CS250" s="143">
        <f t="shared" si="60"/>
        <v>2409748.3951187199</v>
      </c>
      <c r="CT250" s="143">
        <f t="shared" si="60"/>
        <v>1476812.0861061718</v>
      </c>
      <c r="CU250" s="143">
        <f t="shared" si="60"/>
        <v>1888437.4129044577</v>
      </c>
      <c r="CV250" s="143">
        <f t="shared" si="60"/>
        <v>2006775.4309992469</v>
      </c>
      <c r="CW250" s="144">
        <f t="shared" si="60"/>
        <v>8463643.2651979905</v>
      </c>
      <c r="CX250" s="142">
        <f t="shared" si="60"/>
        <v>2128432.1735986122</v>
      </c>
      <c r="CY250" s="143">
        <f t="shared" ref="CY250:DI250" si="61">+SUM(CY251:CY255)</f>
        <v>1320017.4642991112</v>
      </c>
      <c r="CZ250" s="143">
        <f t="shared" si="61"/>
        <v>1521512.068415079</v>
      </c>
      <c r="DA250" s="143">
        <f t="shared" si="61"/>
        <v>2595680.0159037258</v>
      </c>
      <c r="DB250" s="143">
        <f t="shared" si="61"/>
        <v>2783027.0466008885</v>
      </c>
      <c r="DC250" s="143">
        <f t="shared" si="61"/>
        <v>1934475.5951932021</v>
      </c>
      <c r="DD250" s="143">
        <f t="shared" si="61"/>
        <v>3103592.0848331661</v>
      </c>
      <c r="DE250" s="143">
        <f t="shared" si="61"/>
        <v>2451881.0862679579</v>
      </c>
      <c r="DF250" s="143">
        <f t="shared" si="61"/>
        <v>2469058.8016255274</v>
      </c>
      <c r="DG250" s="143">
        <f t="shared" si="61"/>
        <v>2200822.8981059212</v>
      </c>
      <c r="DH250" s="143">
        <f t="shared" si="61"/>
        <v>4135986.1632531187</v>
      </c>
      <c r="DI250" s="144">
        <f t="shared" si="61"/>
        <v>4766285.5166419055</v>
      </c>
      <c r="DJ250" s="142">
        <f>+SUM(DJ251:DJ255)</f>
        <v>2409154.3623507507</v>
      </c>
      <c r="DK250" s="325">
        <f t="shared" ref="DK250:DU250" si="62">+SUM(DK251:DK255)</f>
        <v>1483280.3928009064</v>
      </c>
      <c r="DL250" s="143">
        <f t="shared" si="62"/>
        <v>2006908.1745379991</v>
      </c>
      <c r="DM250" s="143">
        <f t="shared" si="62"/>
        <v>3182289.9559581177</v>
      </c>
      <c r="DN250" s="143">
        <f t="shared" si="62"/>
        <v>4231375.2243007179</v>
      </c>
      <c r="DO250" s="143">
        <f t="shared" si="62"/>
        <v>3386393.9761406584</v>
      </c>
      <c r="DP250" s="143">
        <f t="shared" si="62"/>
        <v>3090446.9975072816</v>
      </c>
      <c r="DQ250" s="143">
        <f t="shared" si="62"/>
        <v>3087498.4129390134</v>
      </c>
      <c r="DR250" s="143">
        <f t="shared" si="62"/>
        <v>2917378.1773197968</v>
      </c>
      <c r="DS250" s="143">
        <f t="shared" si="62"/>
        <v>2584038.1357656354</v>
      </c>
      <c r="DT250" s="143">
        <f t="shared" si="62"/>
        <v>3191275.8352530822</v>
      </c>
      <c r="DU250" s="144">
        <f t="shared" si="62"/>
        <v>5396946.6881590188</v>
      </c>
      <c r="DV250" s="341">
        <f>SUM(DV251:DV255)</f>
        <v>3695677.3428100054</v>
      </c>
      <c r="DW250" s="341">
        <f t="shared" ref="DW250:ES250" si="63">SUM(DW251:DW255)</f>
        <v>2748948.1269429871</v>
      </c>
      <c r="DX250" s="341">
        <f t="shared" si="63"/>
        <v>3437534.4688711073</v>
      </c>
      <c r="DY250" s="341">
        <f t="shared" si="63"/>
        <v>4310053.4851114023</v>
      </c>
      <c r="DZ250" s="341">
        <f t="shared" si="63"/>
        <v>4691720.2243610416</v>
      </c>
      <c r="EA250" s="341">
        <f t="shared" si="63"/>
        <v>7347424.3207463743</v>
      </c>
      <c r="EB250" s="341">
        <f t="shared" si="63"/>
        <v>7513005.0166636882</v>
      </c>
      <c r="EC250" s="341">
        <f t="shared" si="63"/>
        <v>7727362.0985374814</v>
      </c>
      <c r="ED250" s="341">
        <f t="shared" si="63"/>
        <v>3713024.1621761573</v>
      </c>
      <c r="EE250" s="341">
        <f t="shared" si="63"/>
        <v>3090680.5408276808</v>
      </c>
      <c r="EF250" s="341">
        <f t="shared" si="63"/>
        <v>3793073.2615852021</v>
      </c>
      <c r="EG250" s="341">
        <f t="shared" si="63"/>
        <v>6660284.6574711353</v>
      </c>
      <c r="EH250" s="341">
        <f t="shared" si="63"/>
        <v>1168350.4302555511</v>
      </c>
      <c r="EI250" s="341">
        <f t="shared" si="63"/>
        <v>1798869.4036121303</v>
      </c>
      <c r="EJ250" s="341">
        <f t="shared" si="63"/>
        <v>4217567.8031770149</v>
      </c>
      <c r="EK250" s="340">
        <f t="shared" si="63"/>
        <v>4791550.5507069705</v>
      </c>
      <c r="EL250" s="341">
        <f t="shared" si="63"/>
        <v>2759327.8496096786</v>
      </c>
      <c r="EM250" s="341">
        <f t="shared" si="63"/>
        <v>4234177.9201608691</v>
      </c>
      <c r="EN250" s="341">
        <f t="shared" si="63"/>
        <v>2756294.0427416707</v>
      </c>
      <c r="EO250" s="341">
        <f t="shared" si="63"/>
        <v>3422485.7897798368</v>
      </c>
      <c r="EP250" s="341">
        <f t="shared" si="63"/>
        <v>2475503.0918674311</v>
      </c>
      <c r="EQ250" s="341">
        <f t="shared" si="63"/>
        <v>2324139.1651606886</v>
      </c>
      <c r="ER250" s="341">
        <f t="shared" si="63"/>
        <v>2273693.8538731383</v>
      </c>
      <c r="ES250" s="341">
        <f t="shared" si="63"/>
        <v>5169176.3101685084</v>
      </c>
      <c r="ET250" s="339"/>
    </row>
    <row r="251" spans="1:150">
      <c r="D251" s="74" t="str">
        <f t="shared" si="59"/>
        <v>7151p</v>
      </c>
      <c r="E251" s="78" t="s">
        <v>87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4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>
        <v>98721.240703580421</v>
      </c>
      <c r="CM251" s="105">
        <v>199006.9554647851</v>
      </c>
      <c r="CN251" s="105">
        <v>292621.907293392</v>
      </c>
      <c r="CO251" s="105">
        <v>284997.00106043334</v>
      </c>
      <c r="CP251" s="105">
        <v>65352.292316141793</v>
      </c>
      <c r="CQ251" s="105">
        <v>88560.434385360481</v>
      </c>
      <c r="CR251" s="105">
        <v>1239363.1697599126</v>
      </c>
      <c r="CS251" s="105">
        <v>88219.936051167344</v>
      </c>
      <c r="CT251" s="105">
        <v>39016.234769396273</v>
      </c>
      <c r="CU251" s="105">
        <v>27677.405106364404</v>
      </c>
      <c r="CV251" s="105">
        <v>537263.99134649755</v>
      </c>
      <c r="CW251" s="106">
        <v>5854494.6857544566</v>
      </c>
      <c r="CX251" s="104">
        <v>9591.9361269248839</v>
      </c>
      <c r="CY251" s="105">
        <v>14192.527552946081</v>
      </c>
      <c r="CZ251" s="105">
        <v>42685.597995647251</v>
      </c>
      <c r="DA251" s="105">
        <v>907796.75200148032</v>
      </c>
      <c r="DB251" s="105">
        <v>233793.93329700391</v>
      </c>
      <c r="DC251" s="105">
        <v>104006.28981622387</v>
      </c>
      <c r="DD251" s="105">
        <v>72531.959400060427</v>
      </c>
      <c r="DE251" s="105">
        <v>7130.6443796449739</v>
      </c>
      <c r="DF251" s="105">
        <v>29236.203122810326</v>
      </c>
      <c r="DG251" s="105">
        <v>68741.409645039341</v>
      </c>
      <c r="DH251" s="105">
        <v>1926287.3644220931</v>
      </c>
      <c r="DI251" s="106">
        <v>2117612.1246805554</v>
      </c>
      <c r="DJ251" s="104">
        <v>835593.46597761521</v>
      </c>
      <c r="DK251" s="311">
        <v>16641.154904242125</v>
      </c>
      <c r="DL251" s="105">
        <v>83325.284891318326</v>
      </c>
      <c r="DM251" s="105">
        <v>1049974.2198905707</v>
      </c>
      <c r="DN251" s="105">
        <v>1266544.8347054499</v>
      </c>
      <c r="DO251" s="105">
        <v>126965.33533716292</v>
      </c>
      <c r="DP251" s="105">
        <v>210938.68314856652</v>
      </c>
      <c r="DQ251" s="105">
        <v>44371.297523195317</v>
      </c>
      <c r="DR251" s="105">
        <v>243990.78190129937</v>
      </c>
      <c r="DS251" s="105">
        <v>351811.91558337392</v>
      </c>
      <c r="DT251" s="105">
        <v>945388.91983147396</v>
      </c>
      <c r="DU251" s="106">
        <v>1488732.983594971</v>
      </c>
      <c r="DV251" s="340">
        <v>622243.43742548791</v>
      </c>
      <c r="DW251" s="340">
        <v>21734.434026843694</v>
      </c>
      <c r="DX251" s="340">
        <v>281340.35395874374</v>
      </c>
      <c r="DY251" s="340">
        <v>1019759.8293697287</v>
      </c>
      <c r="DZ251" s="340">
        <v>384420.98845440196</v>
      </c>
      <c r="EA251" s="340">
        <v>120000</v>
      </c>
      <c r="EB251" s="340">
        <v>120000</v>
      </c>
      <c r="EC251" s="340">
        <v>120000</v>
      </c>
      <c r="ED251" s="340">
        <v>120000</v>
      </c>
      <c r="EE251" s="340">
        <v>120000</v>
      </c>
      <c r="EF251" s="340">
        <v>355667.30266589002</v>
      </c>
      <c r="EG251" s="340">
        <v>470066.24805447197</v>
      </c>
      <c r="EH251" s="340">
        <v>30048.644929528429</v>
      </c>
      <c r="EI251" s="338">
        <v>80473.644045489491</v>
      </c>
      <c r="EJ251" s="338">
        <v>1404189.093906089</v>
      </c>
      <c r="EK251" s="338">
        <v>1328416.200613881</v>
      </c>
      <c r="EL251" s="338">
        <v>450581.90470515285</v>
      </c>
      <c r="EM251" s="338">
        <v>900688.67790029547</v>
      </c>
      <c r="EN251" s="338">
        <v>22280.476069529152</v>
      </c>
      <c r="EO251" s="338">
        <v>442373.01667031931</v>
      </c>
      <c r="EP251" s="338">
        <v>67111.538100177306</v>
      </c>
      <c r="EQ251" s="338">
        <v>10991.859729111729</v>
      </c>
      <c r="ER251" s="338">
        <v>211979.94954489946</v>
      </c>
      <c r="ES251" s="338">
        <v>111649.12311579252</v>
      </c>
      <c r="ET251" s="338"/>
    </row>
    <row r="252" spans="1:150" ht="30">
      <c r="D252" s="74" t="str">
        <f t="shared" si="59"/>
        <v>7152p</v>
      </c>
      <c r="E252" s="78" t="s">
        <v>89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383042.28989708459</v>
      </c>
      <c r="CM252" s="105">
        <v>477254.92582153057</v>
      </c>
      <c r="CN252" s="105">
        <v>683436.22345265537</v>
      </c>
      <c r="CO252" s="105">
        <v>618670.23229595972</v>
      </c>
      <c r="CP252" s="105">
        <v>674710.24948405835</v>
      </c>
      <c r="CQ252" s="105">
        <v>650321.89490412129</v>
      </c>
      <c r="CR252" s="105">
        <v>961741.84883892175</v>
      </c>
      <c r="CS252" s="105">
        <v>1110907.420503031</v>
      </c>
      <c r="CT252" s="105">
        <v>721846.04987347173</v>
      </c>
      <c r="CU252" s="105">
        <v>716487.68784240645</v>
      </c>
      <c r="CV252" s="105">
        <v>710861.44747881312</v>
      </c>
      <c r="CW252" s="106">
        <v>802065.24626978079</v>
      </c>
      <c r="CX252" s="104">
        <v>535547.49781744892</v>
      </c>
      <c r="CY252" s="105">
        <v>740506.73838263343</v>
      </c>
      <c r="CZ252" s="105">
        <v>726627.07689493673</v>
      </c>
      <c r="DA252" s="105">
        <v>753352.97544523817</v>
      </c>
      <c r="DB252" s="105">
        <v>980566.87007629289</v>
      </c>
      <c r="DC252" s="105">
        <v>1039527.5505012028</v>
      </c>
      <c r="DD252" s="105">
        <v>1558137.8337055335</v>
      </c>
      <c r="DE252" s="105">
        <v>1561185.5179963366</v>
      </c>
      <c r="DF252" s="105">
        <v>1147702.3811617089</v>
      </c>
      <c r="DG252" s="105">
        <v>885534.92711899593</v>
      </c>
      <c r="DH252" s="105">
        <v>834922.44557827106</v>
      </c>
      <c r="DI252" s="106">
        <v>1060462.0751362641</v>
      </c>
      <c r="DJ252" s="104">
        <v>618473.28954126255</v>
      </c>
      <c r="DK252" s="311">
        <v>795189.26250700338</v>
      </c>
      <c r="DL252" s="105">
        <v>847695.85377084219</v>
      </c>
      <c r="DM252" s="105">
        <v>829750.05719259125</v>
      </c>
      <c r="DN252" s="105">
        <v>861763.46481877076</v>
      </c>
      <c r="DO252" s="105">
        <v>1218537.0610503836</v>
      </c>
      <c r="DP252" s="105">
        <v>1440377.4781782466</v>
      </c>
      <c r="DQ252" s="105">
        <v>1837805.243061153</v>
      </c>
      <c r="DR252" s="105">
        <v>1278018.384308459</v>
      </c>
      <c r="DS252" s="105">
        <v>936932.08570881281</v>
      </c>
      <c r="DT252" s="105">
        <v>871947.15793865861</v>
      </c>
      <c r="DU252" s="106">
        <v>1136066.029534976</v>
      </c>
      <c r="DV252" s="340">
        <v>1099959.4149096806</v>
      </c>
      <c r="DW252" s="340">
        <v>1320646.3042976831</v>
      </c>
      <c r="DX252" s="340">
        <v>1421057.9506620311</v>
      </c>
      <c r="DY252" s="340">
        <v>1075078.7111322815</v>
      </c>
      <c r="DZ252" s="340">
        <v>1250849.8605698724</v>
      </c>
      <c r="EA252" s="340">
        <v>155034.77866493957</v>
      </c>
      <c r="EB252" s="340">
        <v>279688.31002397509</v>
      </c>
      <c r="EC252" s="340">
        <v>370242.41468934785</v>
      </c>
      <c r="ED252" s="340">
        <v>1682858.120355905</v>
      </c>
      <c r="EE252" s="340">
        <v>1171872.4383720653</v>
      </c>
      <c r="EF252" s="340">
        <v>1211054.1681742538</v>
      </c>
      <c r="EG252" s="340">
        <v>1794735.9147156519</v>
      </c>
      <c r="EH252" s="340">
        <v>616399.17525379814</v>
      </c>
      <c r="EI252" s="338">
        <v>893643.66927715647</v>
      </c>
      <c r="EJ252" s="338">
        <v>1052555.4964881344</v>
      </c>
      <c r="EK252" s="338">
        <v>929033.52049630124</v>
      </c>
      <c r="EL252" s="338">
        <v>1046930.3039817215</v>
      </c>
      <c r="EM252" s="338">
        <v>1384631.9687642383</v>
      </c>
      <c r="EN252" s="338">
        <v>1670756.1746615598</v>
      </c>
      <c r="EO252" s="338">
        <v>1847792.992240475</v>
      </c>
      <c r="EP252" s="338">
        <v>1117616.7549837991</v>
      </c>
      <c r="EQ252" s="338">
        <v>1290129.1956147258</v>
      </c>
      <c r="ER252" s="338">
        <v>1094382.3205636165</v>
      </c>
      <c r="ES252" s="338">
        <v>1700137.3737555407</v>
      </c>
      <c r="ET252" s="338"/>
    </row>
    <row r="253" spans="1:150" ht="30">
      <c r="D253" s="74" t="str">
        <f t="shared" si="59"/>
        <v>7153p</v>
      </c>
      <c r="E253" s="78" t="s">
        <v>91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105660.57810580246</v>
      </c>
      <c r="CM253" s="105">
        <v>113960.07404027163</v>
      </c>
      <c r="CN253" s="105">
        <v>194068.21940110344</v>
      </c>
      <c r="CO253" s="105">
        <v>215744.02279161251</v>
      </c>
      <c r="CP253" s="105">
        <v>194245.15208018161</v>
      </c>
      <c r="CQ253" s="105">
        <v>202910.49602642201</v>
      </c>
      <c r="CR253" s="105">
        <v>188059.0443053284</v>
      </c>
      <c r="CS253" s="105">
        <v>163610.16787117429</v>
      </c>
      <c r="CT253" s="105">
        <v>151132.44421843963</v>
      </c>
      <c r="CU253" s="105">
        <v>162193.35524771339</v>
      </c>
      <c r="CV253" s="105">
        <v>151171.99535484734</v>
      </c>
      <c r="CW253" s="106">
        <v>264415.23647077201</v>
      </c>
      <c r="CX253" s="104">
        <v>92458.128568339904</v>
      </c>
      <c r="CY253" s="105">
        <v>125098.74235606998</v>
      </c>
      <c r="CZ253" s="105">
        <v>200562.96704692073</v>
      </c>
      <c r="DA253" s="105">
        <v>169433.33677156322</v>
      </c>
      <c r="DB253" s="105">
        <v>151549.42955971754</v>
      </c>
      <c r="DC253" s="105">
        <v>216223.29722223387</v>
      </c>
      <c r="DD253" s="105">
        <v>259541.65890583134</v>
      </c>
      <c r="DE253" s="105">
        <v>251424.40878451712</v>
      </c>
      <c r="DF253" s="105">
        <v>173451.27421913247</v>
      </c>
      <c r="DG253" s="105">
        <v>183220.99765206236</v>
      </c>
      <c r="DH253" s="105">
        <v>149346.20651691291</v>
      </c>
      <c r="DI253" s="106">
        <v>247894.89587613087</v>
      </c>
      <c r="DJ253" s="104">
        <v>104079.75152346988</v>
      </c>
      <c r="DK253" s="311">
        <v>153757.60843106426</v>
      </c>
      <c r="DL253" s="105">
        <v>164057.68321047031</v>
      </c>
      <c r="DM253" s="105">
        <v>203227.15795867014</v>
      </c>
      <c r="DN253" s="105">
        <v>291554.28772637009</v>
      </c>
      <c r="DO253" s="105">
        <v>220657.97509015887</v>
      </c>
      <c r="DP253" s="105">
        <v>207041.89195329635</v>
      </c>
      <c r="DQ253" s="105">
        <v>214764.10187463829</v>
      </c>
      <c r="DR253" s="105">
        <v>171719.43357340098</v>
      </c>
      <c r="DS253" s="105">
        <v>167451.23901490206</v>
      </c>
      <c r="DT253" s="105">
        <v>142305.97247967031</v>
      </c>
      <c r="DU253" s="106">
        <v>223992.34751290959</v>
      </c>
      <c r="DV253" s="340">
        <v>577912.61175564979</v>
      </c>
      <c r="DW253" s="340">
        <v>760498.18714058585</v>
      </c>
      <c r="DX253" s="340">
        <v>931112.27012728399</v>
      </c>
      <c r="DY253" s="340">
        <v>806351.45208446553</v>
      </c>
      <c r="DZ253" s="340">
        <v>882633.10394537856</v>
      </c>
      <c r="EA253" s="340">
        <v>39538.670189578901</v>
      </c>
      <c r="EB253" s="340">
        <v>17098.014827198698</v>
      </c>
      <c r="EC253" s="340">
        <v>16576.339899161016</v>
      </c>
      <c r="ED253" s="340">
        <v>675798.9617551429</v>
      </c>
      <c r="EE253" s="340">
        <v>721207.12013894494</v>
      </c>
      <c r="EF253" s="340">
        <v>610780.58390106575</v>
      </c>
      <c r="EG253" s="340">
        <v>1033954.4718676793</v>
      </c>
      <c r="EH253" s="340">
        <v>94302.742112849286</v>
      </c>
      <c r="EI253" s="338">
        <v>129288.33257272857</v>
      </c>
      <c r="EJ253" s="338">
        <v>152162.02126488817</v>
      </c>
      <c r="EK253" s="338">
        <v>161476.37739113191</v>
      </c>
      <c r="EL253" s="338">
        <v>169397.64602066742</v>
      </c>
      <c r="EM253" s="338">
        <v>224711.17730719139</v>
      </c>
      <c r="EN253" s="338">
        <v>308808.17772969528</v>
      </c>
      <c r="EO253" s="338">
        <v>195111.13843440483</v>
      </c>
      <c r="EP253" s="338">
        <v>171841.25456131136</v>
      </c>
      <c r="EQ253" s="338">
        <v>163355.74990092518</v>
      </c>
      <c r="ER253" s="338">
        <v>214610.29925252459</v>
      </c>
      <c r="ES253" s="338">
        <v>2239230.234719337</v>
      </c>
      <c r="ET253" s="338"/>
    </row>
    <row r="254" spans="1:150">
      <c r="D254" s="74" t="e">
        <f>+CONCATENATE(#REF!,"p")</f>
        <v>#REF!</v>
      </c>
      <c r="E254" s="78" t="s">
        <v>93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6"/>
      <c r="CX254" s="104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6"/>
      <c r="DJ254" s="104">
        <v>0</v>
      </c>
      <c r="DK254" s="311">
        <v>0</v>
      </c>
      <c r="DL254" s="105">
        <v>0</v>
      </c>
      <c r="DM254" s="105">
        <v>0</v>
      </c>
      <c r="DN254" s="105">
        <v>0</v>
      </c>
      <c r="DO254" s="105">
        <v>0</v>
      </c>
      <c r="DP254" s="105">
        <v>0</v>
      </c>
      <c r="DQ254" s="105">
        <v>0</v>
      </c>
      <c r="DR254" s="105">
        <v>0</v>
      </c>
      <c r="DS254" s="105">
        <v>0</v>
      </c>
      <c r="DT254" s="105">
        <v>0</v>
      </c>
      <c r="DU254" s="106">
        <v>0</v>
      </c>
      <c r="DV254" s="340"/>
      <c r="DW254" s="340"/>
      <c r="DX254" s="340"/>
      <c r="DY254" s="340"/>
      <c r="DZ254" s="340"/>
      <c r="EA254" s="340"/>
      <c r="EB254" s="340"/>
      <c r="EC254" s="340"/>
      <c r="ED254" s="340"/>
      <c r="EE254" s="340"/>
      <c r="EF254" s="340"/>
      <c r="EG254" s="340"/>
      <c r="EH254" s="340"/>
      <c r="EI254" s="338"/>
      <c r="EJ254" s="338"/>
      <c r="EK254" s="338"/>
      <c r="EL254" s="338"/>
      <c r="EM254" s="338"/>
      <c r="EN254" s="338"/>
      <c r="EO254" s="338"/>
      <c r="EP254" s="338"/>
      <c r="EQ254" s="338"/>
      <c r="ER254" s="338"/>
      <c r="ES254" s="338"/>
      <c r="ET254" s="338"/>
    </row>
    <row r="255" spans="1:150">
      <c r="D255" s="74" t="str">
        <f t="shared" ref="D255:D280" si="64">+CONCATENATE(D39,"p")</f>
        <v>7155p</v>
      </c>
      <c r="E255" s="78" t="s">
        <v>85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336018.23420682386</v>
      </c>
      <c r="CM255" s="105">
        <v>987196.96372280282</v>
      </c>
      <c r="CN255" s="105">
        <v>1151286.4752454229</v>
      </c>
      <c r="CO255" s="105">
        <v>518417.99742558866</v>
      </c>
      <c r="CP255" s="105">
        <v>951965.0778906456</v>
      </c>
      <c r="CQ255" s="105">
        <v>592163.28912062617</v>
      </c>
      <c r="CR255" s="105">
        <v>703226.53359586268</v>
      </c>
      <c r="CS255" s="105">
        <v>1047010.8706933472</v>
      </c>
      <c r="CT255" s="105">
        <v>564817.35724486422</v>
      </c>
      <c r="CU255" s="105">
        <v>982078.96470797341</v>
      </c>
      <c r="CV255" s="105">
        <v>607477.99681908905</v>
      </c>
      <c r="CW255" s="106">
        <v>1542668.0967029808</v>
      </c>
      <c r="CX255" s="104">
        <v>1490834.6110858985</v>
      </c>
      <c r="CY255" s="105">
        <v>440219.45600746165</v>
      </c>
      <c r="CZ255" s="105">
        <v>551636.42647757428</v>
      </c>
      <c r="DA255" s="105">
        <v>765096.95168544387</v>
      </c>
      <c r="DB255" s="105">
        <v>1417116.8136678741</v>
      </c>
      <c r="DC255" s="105">
        <v>574718.45765354158</v>
      </c>
      <c r="DD255" s="105">
        <v>1213380.6328217408</v>
      </c>
      <c r="DE255" s="105">
        <v>632140.51510745951</v>
      </c>
      <c r="DF255" s="105">
        <v>1118668.9431218756</v>
      </c>
      <c r="DG255" s="105">
        <v>1063325.5636898233</v>
      </c>
      <c r="DH255" s="105">
        <v>1225430.1467358419</v>
      </c>
      <c r="DI255" s="106">
        <v>1340316.4209489555</v>
      </c>
      <c r="DJ255" s="104">
        <v>851007.85530840326</v>
      </c>
      <c r="DK255" s="311">
        <v>517692.36695859663</v>
      </c>
      <c r="DL255" s="105">
        <v>911829.35266536823</v>
      </c>
      <c r="DM255" s="105">
        <v>1099338.5209162855</v>
      </c>
      <c r="DN255" s="105">
        <v>1811512.6370501274</v>
      </c>
      <c r="DO255" s="105">
        <v>1820233.6046629529</v>
      </c>
      <c r="DP255" s="105">
        <v>1232088.9442271725</v>
      </c>
      <c r="DQ255" s="105">
        <v>990557.77048002672</v>
      </c>
      <c r="DR255" s="105">
        <v>1223649.5775366377</v>
      </c>
      <c r="DS255" s="105">
        <v>1127842.8954585465</v>
      </c>
      <c r="DT255" s="105">
        <v>1231633.7850032793</v>
      </c>
      <c r="DU255" s="106">
        <v>2548155.3275161628</v>
      </c>
      <c r="DV255" s="340">
        <v>1395561.8787191869</v>
      </c>
      <c r="DW255" s="340">
        <v>646069.20147787454</v>
      </c>
      <c r="DX255" s="340">
        <v>804023.89412304829</v>
      </c>
      <c r="DY255" s="340">
        <v>1408863.4925249268</v>
      </c>
      <c r="DZ255" s="340">
        <v>2173816.271391389</v>
      </c>
      <c r="EA255" s="340">
        <v>7032850.8718918562</v>
      </c>
      <c r="EB255" s="340">
        <v>7096218.6918125143</v>
      </c>
      <c r="EC255" s="340">
        <v>7220543.3439489724</v>
      </c>
      <c r="ED255" s="340">
        <v>1234367.0800651093</v>
      </c>
      <c r="EE255" s="340">
        <v>1077600.9823166705</v>
      </c>
      <c r="EF255" s="340">
        <v>1615571.2068439925</v>
      </c>
      <c r="EG255" s="340">
        <v>3361528.0228333324</v>
      </c>
      <c r="EH255" s="340">
        <v>427599.86795937526</v>
      </c>
      <c r="EI255" s="338">
        <v>695463.75771675585</v>
      </c>
      <c r="EJ255" s="338">
        <v>1608661.1915179035</v>
      </c>
      <c r="EK255" s="338">
        <v>2372624.4522056561</v>
      </c>
      <c r="EL255" s="338">
        <v>1092417.9949021372</v>
      </c>
      <c r="EM255" s="338">
        <v>1724146.0961891445</v>
      </c>
      <c r="EN255" s="338">
        <v>754449.21428088658</v>
      </c>
      <c r="EO255" s="338">
        <v>937208.64243463741</v>
      </c>
      <c r="EP255" s="338">
        <v>1118933.544222143</v>
      </c>
      <c r="EQ255" s="338">
        <v>859662.35991592577</v>
      </c>
      <c r="ER255" s="338">
        <v>752721.28451209771</v>
      </c>
      <c r="ES255" s="338">
        <v>1118159.5785778388</v>
      </c>
      <c r="ET255" s="338"/>
    </row>
    <row r="256" spans="1:150" s="9" customFormat="1">
      <c r="A256" s="140"/>
      <c r="B256" s="140">
        <v>72</v>
      </c>
      <c r="C256" s="140" t="s">
        <v>96</v>
      </c>
      <c r="D256" s="140" t="str">
        <f t="shared" si="64"/>
        <v>72p</v>
      </c>
      <c r="E256" s="141" t="s">
        <v>97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v>0</v>
      </c>
      <c r="CM256" s="143">
        <v>0</v>
      </c>
      <c r="CN256" s="143">
        <v>0</v>
      </c>
      <c r="CO256" s="143">
        <v>8000000</v>
      </c>
      <c r="CP256" s="143">
        <v>0</v>
      </c>
      <c r="CQ256" s="143">
        <v>0</v>
      </c>
      <c r="CR256" s="143">
        <v>0</v>
      </c>
      <c r="CS256" s="143">
        <v>0</v>
      </c>
      <c r="CT256" s="143">
        <v>0</v>
      </c>
      <c r="CU256" s="143">
        <v>0</v>
      </c>
      <c r="CV256" s="143">
        <v>0</v>
      </c>
      <c r="CW256" s="144">
        <v>0</v>
      </c>
      <c r="CX256" s="142">
        <v>416666.66666666669</v>
      </c>
      <c r="CY256" s="143">
        <v>416666.66666666669</v>
      </c>
      <c r="CZ256" s="143">
        <v>416666.66666666669</v>
      </c>
      <c r="DA256" s="143">
        <v>416666.66666666669</v>
      </c>
      <c r="DB256" s="143">
        <v>416666.66666666669</v>
      </c>
      <c r="DC256" s="143">
        <v>416666.66666666669</v>
      </c>
      <c r="DD256" s="143">
        <v>416666.66666666669</v>
      </c>
      <c r="DE256" s="143">
        <v>416666.66666666669</v>
      </c>
      <c r="DF256" s="143">
        <v>416666.66666666669</v>
      </c>
      <c r="DG256" s="143">
        <v>416666.66666666669</v>
      </c>
      <c r="DH256" s="143">
        <v>416666.66666666669</v>
      </c>
      <c r="DI256" s="144">
        <v>416666.66666666669</v>
      </c>
      <c r="DJ256" s="142"/>
      <c r="DK256" s="325"/>
      <c r="DL256" s="143"/>
      <c r="DM256" s="143"/>
      <c r="DN256" s="143"/>
      <c r="DO256" s="143"/>
      <c r="DP256" s="143"/>
      <c r="DQ256" s="143"/>
      <c r="DR256" s="143"/>
      <c r="DS256" s="143"/>
      <c r="DT256" s="143"/>
      <c r="DU256" s="144"/>
      <c r="DV256" s="341">
        <v>0</v>
      </c>
      <c r="DW256" s="341"/>
      <c r="DX256" s="341"/>
      <c r="DY256" s="341"/>
      <c r="DZ256" s="341"/>
      <c r="EA256" s="341"/>
      <c r="EB256" s="341"/>
      <c r="EC256" s="341"/>
      <c r="ED256" s="341"/>
      <c r="EE256" s="341"/>
      <c r="EF256" s="341"/>
      <c r="EG256" s="341"/>
      <c r="EH256" s="341">
        <v>0</v>
      </c>
      <c r="EI256" s="341">
        <v>0</v>
      </c>
      <c r="EJ256" s="341">
        <v>0</v>
      </c>
      <c r="EK256" s="340">
        <v>0</v>
      </c>
      <c r="EL256" s="341">
        <v>0</v>
      </c>
      <c r="EM256" s="341">
        <v>0</v>
      </c>
      <c r="EN256" s="341">
        <v>0</v>
      </c>
      <c r="EO256" s="341">
        <v>0</v>
      </c>
      <c r="EP256" s="341">
        <v>0</v>
      </c>
      <c r="EQ256" s="341">
        <v>0</v>
      </c>
      <c r="ER256" s="341">
        <v>0</v>
      </c>
      <c r="ES256" s="341">
        <v>0</v>
      </c>
      <c r="ET256" s="339"/>
    </row>
    <row r="257" spans="1:150" ht="30">
      <c r="C257" s="74">
        <v>721</v>
      </c>
      <c r="D257" s="74" t="str">
        <f t="shared" si="64"/>
        <v>7212p</v>
      </c>
      <c r="E257" s="78" t="s">
        <v>99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/>
      <c r="CM257" s="105"/>
      <c r="CN257" s="105"/>
      <c r="CO257" s="105"/>
      <c r="CP257" s="105"/>
      <c r="CQ257" s="105"/>
      <c r="CR257" s="105"/>
      <c r="CS257" s="105"/>
      <c r="CT257" s="105"/>
      <c r="CU257" s="105"/>
      <c r="CV257" s="105"/>
      <c r="CW257" s="106"/>
      <c r="CX257" s="104"/>
      <c r="CY257" s="105"/>
      <c r="CZ257" s="105"/>
      <c r="DA257" s="105"/>
      <c r="DB257" s="105"/>
      <c r="DC257" s="105"/>
      <c r="DD257" s="105"/>
      <c r="DE257" s="105"/>
      <c r="DF257" s="105"/>
      <c r="DG257" s="105"/>
      <c r="DH257" s="105"/>
      <c r="DI257" s="106"/>
      <c r="DJ257" s="104"/>
      <c r="DK257" s="311"/>
      <c r="DL257" s="105"/>
      <c r="DM257" s="105"/>
      <c r="DN257" s="105"/>
      <c r="DO257" s="105"/>
      <c r="DP257" s="105"/>
      <c r="DQ257" s="105"/>
      <c r="DR257" s="105"/>
      <c r="DS257" s="105"/>
      <c r="DT257" s="105"/>
      <c r="DU257" s="106"/>
      <c r="DV257" s="340"/>
      <c r="DW257" s="340"/>
      <c r="DX257" s="340"/>
      <c r="DY257" s="340"/>
      <c r="DZ257" s="340"/>
      <c r="EA257" s="340"/>
      <c r="EB257" s="340"/>
      <c r="EC257" s="340"/>
      <c r="ED257" s="340"/>
      <c r="EE257" s="340"/>
      <c r="EF257" s="340"/>
      <c r="EG257" s="340"/>
      <c r="EH257" s="340"/>
      <c r="EI257" s="338"/>
      <c r="EJ257" s="338"/>
      <c r="EK257" s="338"/>
      <c r="EL257" s="338"/>
      <c r="EM257" s="338"/>
      <c r="EN257" s="338"/>
      <c r="EO257" s="338"/>
      <c r="EP257" s="338"/>
      <c r="EQ257" s="338"/>
      <c r="ER257" s="338"/>
      <c r="ES257" s="338"/>
      <c r="ET257" s="338"/>
    </row>
    <row r="258" spans="1:150" ht="30">
      <c r="C258" s="74">
        <v>722</v>
      </c>
      <c r="D258" s="74" t="str">
        <f t="shared" si="64"/>
        <v>7222p</v>
      </c>
      <c r="E258" s="78" t="s">
        <v>101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s="9" customFormat="1" ht="45">
      <c r="A259" s="140"/>
      <c r="B259" s="140">
        <v>73</v>
      </c>
      <c r="C259" s="140"/>
      <c r="D259" s="140" t="str">
        <f t="shared" si="64"/>
        <v>73p</v>
      </c>
      <c r="E259" s="141" t="s">
        <v>103</v>
      </c>
      <c r="F259" s="142"/>
      <c r="G259" s="143"/>
      <c r="H259" s="143"/>
      <c r="I259" s="143"/>
      <c r="J259" s="143"/>
      <c r="K259" s="143"/>
      <c r="L259" s="143"/>
      <c r="M259" s="143"/>
      <c r="N259" s="143"/>
      <c r="O259" s="143"/>
      <c r="P259" s="143"/>
      <c r="Q259" s="144"/>
      <c r="R259" s="142"/>
      <c r="S259" s="143"/>
      <c r="T259" s="143"/>
      <c r="U259" s="143"/>
      <c r="V259" s="143"/>
      <c r="W259" s="143"/>
      <c r="X259" s="143"/>
      <c r="Y259" s="143"/>
      <c r="Z259" s="143"/>
      <c r="AA259" s="143"/>
      <c r="AB259" s="143"/>
      <c r="AC259" s="144"/>
      <c r="AD259" s="142"/>
      <c r="AE259" s="143"/>
      <c r="AF259" s="143"/>
      <c r="AG259" s="143"/>
      <c r="AH259" s="143"/>
      <c r="AI259" s="143"/>
      <c r="AJ259" s="143"/>
      <c r="AK259" s="143"/>
      <c r="AL259" s="143"/>
      <c r="AM259" s="143"/>
      <c r="AN259" s="143"/>
      <c r="AO259" s="144"/>
      <c r="AP259" s="142"/>
      <c r="AQ259" s="143"/>
      <c r="AR259" s="143"/>
      <c r="AS259" s="143"/>
      <c r="AT259" s="143"/>
      <c r="AU259" s="143"/>
      <c r="AV259" s="143"/>
      <c r="AW259" s="143"/>
      <c r="AX259" s="143"/>
      <c r="AY259" s="143"/>
      <c r="AZ259" s="143"/>
      <c r="BA259" s="144"/>
      <c r="BB259" s="142"/>
      <c r="BC259" s="143"/>
      <c r="BD259" s="143"/>
      <c r="BE259" s="143"/>
      <c r="BF259" s="143"/>
      <c r="BG259" s="143"/>
      <c r="BH259" s="143"/>
      <c r="BI259" s="143"/>
      <c r="BJ259" s="143"/>
      <c r="BK259" s="143"/>
      <c r="BL259" s="143"/>
      <c r="BM259" s="144"/>
      <c r="BN259" s="142"/>
      <c r="BO259" s="143"/>
      <c r="BP259" s="143"/>
      <c r="BQ259" s="143"/>
      <c r="BR259" s="143"/>
      <c r="BS259" s="143"/>
      <c r="BT259" s="143"/>
      <c r="BU259" s="143"/>
      <c r="BV259" s="143"/>
      <c r="BW259" s="143"/>
      <c r="BX259" s="143"/>
      <c r="BY259" s="144"/>
      <c r="BZ259" s="142"/>
      <c r="CA259" s="143"/>
      <c r="CB259" s="143"/>
      <c r="CC259" s="143"/>
      <c r="CD259" s="143"/>
      <c r="CE259" s="143"/>
      <c r="CF259" s="143"/>
      <c r="CG259" s="143"/>
      <c r="CH259" s="143"/>
      <c r="CI259" s="143"/>
      <c r="CJ259" s="143"/>
      <c r="CK259" s="143"/>
      <c r="CL259" s="142">
        <v>559600.7769500342</v>
      </c>
      <c r="CM259" s="143">
        <v>354476.86713533319</v>
      </c>
      <c r="CN259" s="143">
        <v>385297.92814256047</v>
      </c>
      <c r="CO259" s="143">
        <v>255274.24635764034</v>
      </c>
      <c r="CP259" s="143">
        <v>249492.02995238511</v>
      </c>
      <c r="CQ259" s="143">
        <v>375486.02775821509</v>
      </c>
      <c r="CR259" s="143">
        <v>535390.30249528366</v>
      </c>
      <c r="CS259" s="143">
        <v>597926.67182852363</v>
      </c>
      <c r="CT259" s="143">
        <v>377295.10829472088</v>
      </c>
      <c r="CU259" s="143">
        <v>319944.5954149249</v>
      </c>
      <c r="CV259" s="143">
        <v>559463.96219362307</v>
      </c>
      <c r="CW259" s="144">
        <v>239411.49161934044</v>
      </c>
      <c r="CX259" s="142">
        <v>192772.11381205477</v>
      </c>
      <c r="CY259" s="143">
        <v>219000.95458843262</v>
      </c>
      <c r="CZ259" s="143">
        <v>279212.95056261157</v>
      </c>
      <c r="DA259" s="143">
        <v>278484.14214295219</v>
      </c>
      <c r="DB259" s="143">
        <v>194564.22932022985</v>
      </c>
      <c r="DC259" s="143">
        <v>305977.50152959337</v>
      </c>
      <c r="DD259" s="143">
        <v>3232893.976992269</v>
      </c>
      <c r="DE259" s="143">
        <v>546027.11320662138</v>
      </c>
      <c r="DF259" s="143">
        <v>373977.62507384352</v>
      </c>
      <c r="DG259" s="143">
        <v>572522.69594572182</v>
      </c>
      <c r="DH259" s="143">
        <v>159825.78339378684</v>
      </c>
      <c r="DI259" s="144">
        <v>691003.4005981891</v>
      </c>
      <c r="DJ259" s="142">
        <v>102742.57243539664</v>
      </c>
      <c r="DK259" s="325">
        <v>80570.77591245556</v>
      </c>
      <c r="DL259" s="143">
        <v>207943.58242626418</v>
      </c>
      <c r="DM259" s="143">
        <v>255508.97776091041</v>
      </c>
      <c r="DN259" s="143">
        <v>94657.993290660001</v>
      </c>
      <c r="DO259" s="143">
        <v>451041.3115294326</v>
      </c>
      <c r="DP259" s="143">
        <v>850260.27680842578</v>
      </c>
      <c r="DQ259" s="143">
        <v>271751.70792733377</v>
      </c>
      <c r="DR259" s="143">
        <v>299578.18186702713</v>
      </c>
      <c r="DS259" s="143">
        <v>296967.92792094528</v>
      </c>
      <c r="DT259" s="143">
        <v>830659.77314096305</v>
      </c>
      <c r="DU259" s="144">
        <v>1332064.798278471</v>
      </c>
      <c r="DV259" s="341">
        <v>253250.30057727409</v>
      </c>
      <c r="DW259" s="341">
        <v>695838.96268096345</v>
      </c>
      <c r="DX259" s="341">
        <v>349250.65446083574</v>
      </c>
      <c r="DY259" s="341">
        <v>328188.56365903834</v>
      </c>
      <c r="DZ259" s="341">
        <v>234734.25312116489</v>
      </c>
      <c r="EA259" s="341">
        <v>745592.50489778304</v>
      </c>
      <c r="EB259" s="341">
        <v>1162897.8060049608</v>
      </c>
      <c r="EC259" s="341">
        <v>314798.40965867613</v>
      </c>
      <c r="ED259" s="341">
        <v>306801.39412826992</v>
      </c>
      <c r="EE259" s="341">
        <v>407546.83241463639</v>
      </c>
      <c r="EF259" s="341">
        <v>761665.66094479046</v>
      </c>
      <c r="EG259" s="341">
        <v>1818172.3466734623</v>
      </c>
      <c r="EH259" s="341">
        <v>183698.17865459234</v>
      </c>
      <c r="EI259" s="339">
        <v>102035.58643931696</v>
      </c>
      <c r="EJ259" s="339">
        <v>148096.29167512842</v>
      </c>
      <c r="EK259" s="338">
        <v>127767.63759506466</v>
      </c>
      <c r="EL259" s="339">
        <v>1142721.3076513549</v>
      </c>
      <c r="EM259" s="339">
        <v>701618.42572295177</v>
      </c>
      <c r="EN259" s="339">
        <v>104750.01912924652</v>
      </c>
      <c r="EO259" s="339">
        <v>98423.786607340022</v>
      </c>
      <c r="EP259" s="339">
        <v>166546.28014151528</v>
      </c>
      <c r="EQ259" s="339">
        <v>280543.43877720588</v>
      </c>
      <c r="ER259" s="339">
        <v>972014.9027765803</v>
      </c>
      <c r="ES259" s="339">
        <v>1282367.813650754</v>
      </c>
      <c r="ET259" s="339"/>
    </row>
    <row r="260" spans="1:150">
      <c r="B260" s="74" t="s">
        <v>96</v>
      </c>
      <c r="C260" s="74">
        <v>731</v>
      </c>
      <c r="D260" s="74" t="str">
        <f t="shared" si="64"/>
        <v>7311p</v>
      </c>
      <c r="E260" s="78" t="s">
        <v>105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1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  <c r="DV260" s="340"/>
      <c r="DW260" s="340"/>
      <c r="DX260" s="340"/>
      <c r="DY260" s="340"/>
      <c r="DZ260" s="340"/>
      <c r="EA260" s="340"/>
      <c r="EB260" s="340"/>
      <c r="EC260" s="340"/>
      <c r="ED260" s="340"/>
      <c r="EE260" s="340"/>
      <c r="EF260" s="340"/>
      <c r="EG260" s="340"/>
      <c r="EH260" s="340"/>
      <c r="EI260" s="338"/>
      <c r="EJ260" s="338"/>
      <c r="EK260" s="338"/>
      <c r="EL260" s="338"/>
      <c r="EM260" s="338"/>
      <c r="EN260" s="338"/>
      <c r="EO260" s="338"/>
      <c r="EP260" s="338"/>
      <c r="EQ260" s="338"/>
      <c r="ER260" s="338"/>
      <c r="ES260" s="338"/>
      <c r="ET260" s="338"/>
    </row>
    <row r="261" spans="1:150" ht="30">
      <c r="C261" s="74">
        <v>732</v>
      </c>
      <c r="D261" s="74" t="str">
        <f t="shared" si="64"/>
        <v>7321p</v>
      </c>
      <c r="E261" s="78" t="s">
        <v>107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s="9" customFormat="1">
      <c r="A262" s="140"/>
      <c r="B262" s="140">
        <v>74</v>
      </c>
      <c r="C262" s="140" t="s">
        <v>96</v>
      </c>
      <c r="D262" s="140" t="str">
        <f t="shared" si="64"/>
        <v>74p</v>
      </c>
      <c r="E262" s="141" t="s">
        <v>109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666666.66666666663</v>
      </c>
      <c r="CY262" s="143">
        <v>666666.66666666663</v>
      </c>
      <c r="CZ262" s="143">
        <v>666666.66666666663</v>
      </c>
      <c r="DA262" s="143">
        <v>666666.66666666663</v>
      </c>
      <c r="DB262" s="143">
        <v>666666.66666666663</v>
      </c>
      <c r="DC262" s="143">
        <v>666666.66666666663</v>
      </c>
      <c r="DD262" s="143">
        <v>666666.66666666663</v>
      </c>
      <c r="DE262" s="143">
        <v>666666.66666666663</v>
      </c>
      <c r="DF262" s="143">
        <v>666666.66666666663</v>
      </c>
      <c r="DG262" s="143">
        <v>666666.66666666663</v>
      </c>
      <c r="DH262" s="143">
        <v>666666.66666666663</v>
      </c>
      <c r="DI262" s="144">
        <v>666666.66666666663</v>
      </c>
      <c r="DJ262" s="142">
        <v>151870.61020172067</v>
      </c>
      <c r="DK262" s="325">
        <v>759284.21401818644</v>
      </c>
      <c r="DL262" s="143">
        <v>232686.29412273181</v>
      </c>
      <c r="DM262" s="143">
        <v>680176.81394201145</v>
      </c>
      <c r="DN262" s="143">
        <v>334566.54127297708</v>
      </c>
      <c r="DO262" s="143">
        <v>290134.08358243544</v>
      </c>
      <c r="DP262" s="143">
        <v>384254.59140583908</v>
      </c>
      <c r="DQ262" s="143">
        <v>311193.36925083847</v>
      </c>
      <c r="DR262" s="143">
        <v>574859.18368163658</v>
      </c>
      <c r="DS262" s="143">
        <v>752410.21529335005</v>
      </c>
      <c r="DT262" s="143">
        <v>963792.40888977866</v>
      </c>
      <c r="DU262" s="144">
        <v>1156891.4845592449</v>
      </c>
      <c r="DV262" s="341">
        <v>878692.97446426435</v>
      </c>
      <c r="DW262" s="341">
        <v>1757032.3136169473</v>
      </c>
      <c r="DX262" s="341">
        <v>1641296.3253875526</v>
      </c>
      <c r="DY262" s="341">
        <v>2057251.9562577028</v>
      </c>
      <c r="DZ262" s="341">
        <v>1165798.2124013356</v>
      </c>
      <c r="EA262" s="341">
        <v>1626226.367012884</v>
      </c>
      <c r="EB262" s="341">
        <v>2268437.1611972838</v>
      </c>
      <c r="EC262" s="341">
        <v>1088287.2617470617</v>
      </c>
      <c r="ED262" s="341">
        <v>2354336.3073598729</v>
      </c>
      <c r="EE262" s="341">
        <v>3603761.2068113876</v>
      </c>
      <c r="EF262" s="341">
        <v>3267998.0201318627</v>
      </c>
      <c r="EG262" s="341">
        <v>7546095.2223542193</v>
      </c>
      <c r="EH262" s="341">
        <v>547322.26784047682</v>
      </c>
      <c r="EI262" s="339">
        <v>467022.50625958334</v>
      </c>
      <c r="EJ262" s="339">
        <v>2218647.0372368339</v>
      </c>
      <c r="EK262" s="338">
        <v>1658251.9080133145</v>
      </c>
      <c r="EL262" s="339">
        <v>2940231.9146968834</v>
      </c>
      <c r="EM262" s="339">
        <v>3480111.7653140961</v>
      </c>
      <c r="EN262" s="339">
        <v>1506547.2713743269</v>
      </c>
      <c r="EO262" s="339">
        <v>1860592.1593926547</v>
      </c>
      <c r="EP262" s="339">
        <v>4235813.5165702263</v>
      </c>
      <c r="EQ262" s="339">
        <v>3997546.8172499253</v>
      </c>
      <c r="ER262" s="339">
        <v>4745750.1562713273</v>
      </c>
      <c r="ES262" s="339">
        <v>7542162.679780351</v>
      </c>
      <c r="ET262" s="339"/>
    </row>
    <row r="263" spans="1:150">
      <c r="C263" s="74">
        <v>741</v>
      </c>
      <c r="D263" s="74" t="str">
        <f t="shared" si="64"/>
        <v>7411p</v>
      </c>
      <c r="E263" s="78" t="s">
        <v>111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310"/>
      <c r="CY263" s="311"/>
      <c r="CZ263" s="311"/>
      <c r="DA263" s="311"/>
      <c r="DB263" s="311"/>
      <c r="DC263" s="311"/>
      <c r="DD263" s="311"/>
      <c r="DE263" s="311"/>
      <c r="DF263" s="311"/>
      <c r="DG263" s="311"/>
      <c r="DH263" s="311"/>
      <c r="DI263" s="312"/>
      <c r="DJ263" s="104">
        <v>0</v>
      </c>
      <c r="DK263" s="311">
        <v>0</v>
      </c>
      <c r="DL263" s="105">
        <v>0</v>
      </c>
      <c r="DM263" s="105">
        <v>0</v>
      </c>
      <c r="DN263" s="105">
        <v>0</v>
      </c>
      <c r="DO263" s="105">
        <v>0</v>
      </c>
      <c r="DP263" s="105">
        <v>0</v>
      </c>
      <c r="DQ263" s="105">
        <v>0</v>
      </c>
      <c r="DR263" s="105">
        <v>0</v>
      </c>
      <c r="DS263" s="105">
        <v>0</v>
      </c>
      <c r="DT263" s="105">
        <v>0</v>
      </c>
      <c r="DU263" s="106">
        <v>0</v>
      </c>
      <c r="DV263" s="340"/>
      <c r="DW263" s="340"/>
      <c r="DX263" s="340"/>
      <c r="DY263" s="340"/>
      <c r="DZ263" s="340"/>
      <c r="EA263" s="340"/>
      <c r="EB263" s="340"/>
      <c r="EC263" s="340"/>
      <c r="ED263" s="340"/>
      <c r="EE263" s="340"/>
      <c r="EF263" s="340"/>
      <c r="EG263" s="340"/>
      <c r="EH263" s="307"/>
    </row>
    <row r="264" spans="1:150">
      <c r="C264" s="74">
        <v>742</v>
      </c>
      <c r="D264" s="74" t="str">
        <f t="shared" si="64"/>
        <v>7421p</v>
      </c>
      <c r="E264" s="78" t="s">
        <v>113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B265" s="74">
        <v>75</v>
      </c>
      <c r="D265" s="74" t="str">
        <f t="shared" si="64"/>
        <v>75p</v>
      </c>
      <c r="E265" s="78" t="s">
        <v>115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/>
      <c r="DK265" s="311"/>
      <c r="DL265" s="105"/>
      <c r="DM265" s="105"/>
      <c r="DN265" s="105"/>
      <c r="DO265" s="105"/>
      <c r="DP265" s="105"/>
      <c r="DQ265" s="105"/>
      <c r="DR265" s="105"/>
      <c r="DS265" s="105"/>
      <c r="DT265" s="105"/>
      <c r="DU265" s="106"/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 s="9" customFormat="1">
      <c r="A266" s="140"/>
      <c r="B266" s="140"/>
      <c r="C266" s="140">
        <v>751</v>
      </c>
      <c r="D266" s="140" t="str">
        <f t="shared" si="64"/>
        <v>751p</v>
      </c>
      <c r="E266" s="141" t="s">
        <v>117</v>
      </c>
      <c r="F266" s="142"/>
      <c r="G266" s="143"/>
      <c r="H266" s="143"/>
      <c r="I266" s="143"/>
      <c r="J266" s="143"/>
      <c r="K266" s="143"/>
      <c r="L266" s="143"/>
      <c r="M266" s="143"/>
      <c r="N266" s="143"/>
      <c r="O266" s="143"/>
      <c r="P266" s="143"/>
      <c r="Q266" s="144"/>
      <c r="R266" s="142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4"/>
      <c r="AD266" s="142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4"/>
      <c r="AP266" s="142"/>
      <c r="AQ266" s="143"/>
      <c r="AR266" s="143"/>
      <c r="AS266" s="143"/>
      <c r="AT266" s="143"/>
      <c r="AU266" s="143"/>
      <c r="AV266" s="143"/>
      <c r="AW266" s="143"/>
      <c r="AX266" s="143"/>
      <c r="AY266" s="143"/>
      <c r="AZ266" s="143"/>
      <c r="BA266" s="144"/>
      <c r="BB266" s="142"/>
      <c r="BC266" s="143"/>
      <c r="BD266" s="143"/>
      <c r="BE266" s="143"/>
      <c r="BF266" s="143"/>
      <c r="BG266" s="143"/>
      <c r="BH266" s="143"/>
      <c r="BI266" s="143"/>
      <c r="BJ266" s="143"/>
      <c r="BK266" s="143"/>
      <c r="BL266" s="143"/>
      <c r="BM266" s="144"/>
      <c r="BN266" s="142"/>
      <c r="BO266" s="143"/>
      <c r="BP266" s="143"/>
      <c r="BQ266" s="143"/>
      <c r="BR266" s="143"/>
      <c r="BS266" s="143"/>
      <c r="BT266" s="143"/>
      <c r="BU266" s="143"/>
      <c r="BV266" s="143"/>
      <c r="BW266" s="143"/>
      <c r="BX266" s="143"/>
      <c r="BY266" s="144"/>
      <c r="BZ266" s="142"/>
      <c r="CA266" s="143"/>
      <c r="CB266" s="143"/>
      <c r="CC266" s="143"/>
      <c r="CD266" s="143"/>
      <c r="CE266" s="143"/>
      <c r="CF266" s="143"/>
      <c r="CG266" s="143"/>
      <c r="CH266" s="143"/>
      <c r="CI266" s="143"/>
      <c r="CJ266" s="143"/>
      <c r="CK266" s="143"/>
      <c r="CL266" s="142">
        <f t="shared" ref="CL266:CX266" si="65">+SUM(CL267:CL268)</f>
        <v>0</v>
      </c>
      <c r="CM266" s="143">
        <f t="shared" si="65"/>
        <v>0</v>
      </c>
      <c r="CN266" s="143">
        <f t="shared" si="65"/>
        <v>0</v>
      </c>
      <c r="CO266" s="143">
        <f t="shared" si="65"/>
        <v>200000000</v>
      </c>
      <c r="CP266" s="143">
        <f t="shared" si="65"/>
        <v>0</v>
      </c>
      <c r="CQ266" s="143">
        <f t="shared" si="65"/>
        <v>0</v>
      </c>
      <c r="CR266" s="143">
        <f t="shared" si="65"/>
        <v>0</v>
      </c>
      <c r="CS266" s="143">
        <f t="shared" si="65"/>
        <v>0</v>
      </c>
      <c r="CT266" s="143">
        <f t="shared" si="65"/>
        <v>0</v>
      </c>
      <c r="CU266" s="143">
        <f t="shared" si="65"/>
        <v>50000000</v>
      </c>
      <c r="CV266" s="143">
        <f t="shared" si="65"/>
        <v>0</v>
      </c>
      <c r="CW266" s="144">
        <f t="shared" si="65"/>
        <v>0</v>
      </c>
      <c r="CX266" s="315">
        <f t="shared" si="65"/>
        <v>18997964.655235786</v>
      </c>
      <c r="CY266" s="318">
        <f t="shared" ref="CY266:DI266" si="66">+SUM(CY267:CY268)</f>
        <v>18997964.655235786</v>
      </c>
      <c r="CZ266" s="318">
        <f t="shared" si="66"/>
        <v>18997964.655235786</v>
      </c>
      <c r="DA266" s="318">
        <f t="shared" si="66"/>
        <v>18997964.655235786</v>
      </c>
      <c r="DB266" s="318">
        <f t="shared" si="66"/>
        <v>18997964.655235786</v>
      </c>
      <c r="DC266" s="318">
        <f t="shared" si="66"/>
        <v>18997964.655235786</v>
      </c>
      <c r="DD266" s="318">
        <f t="shared" si="66"/>
        <v>18997964.655235786</v>
      </c>
      <c r="DE266" s="318">
        <f t="shared" si="66"/>
        <v>18997964.655235786</v>
      </c>
      <c r="DF266" s="318">
        <f t="shared" si="66"/>
        <v>18997964.655235786</v>
      </c>
      <c r="DG266" s="318">
        <f t="shared" si="66"/>
        <v>18997964.655235786</v>
      </c>
      <c r="DH266" s="318">
        <f t="shared" si="66"/>
        <v>18997964.655235786</v>
      </c>
      <c r="DI266" s="316">
        <f t="shared" si="66"/>
        <v>18997964.655235786</v>
      </c>
      <c r="DJ266" s="142">
        <f>+SUM(DJ267:DJ268)</f>
        <v>52840136.569718093</v>
      </c>
      <c r="DK266" s="325">
        <f t="shared" ref="DK266:DU266" si="67">+SUM(DK267:DK268)</f>
        <v>52840136.569718093</v>
      </c>
      <c r="DL266" s="143">
        <f t="shared" si="67"/>
        <v>52840136.569718093</v>
      </c>
      <c r="DM266" s="143">
        <f t="shared" si="67"/>
        <v>52840136.569718093</v>
      </c>
      <c r="DN266" s="143">
        <f t="shared" si="67"/>
        <v>52840136.569718093</v>
      </c>
      <c r="DO266" s="143">
        <f t="shared" si="67"/>
        <v>52840136.569718093</v>
      </c>
      <c r="DP266" s="143">
        <f t="shared" si="67"/>
        <v>52840136.569718093</v>
      </c>
      <c r="DQ266" s="143">
        <f t="shared" si="67"/>
        <v>52840136.569718093</v>
      </c>
      <c r="DR266" s="143">
        <f t="shared" si="67"/>
        <v>52840136.569718093</v>
      </c>
      <c r="DS266" s="143">
        <f t="shared" si="67"/>
        <v>52840136.569718093</v>
      </c>
      <c r="DT266" s="143">
        <f t="shared" si="67"/>
        <v>52840136.569718093</v>
      </c>
      <c r="DU266" s="144">
        <f t="shared" si="67"/>
        <v>52840136.569718093</v>
      </c>
      <c r="DV266" s="341">
        <f>SUM(DV267:DV268)</f>
        <v>55595756.08804667</v>
      </c>
      <c r="DW266" s="341">
        <f t="shared" ref="DW266:EF266" si="68">SUM(DW267:DW268)</f>
        <v>55595756.08804667</v>
      </c>
      <c r="DX266" s="341">
        <f t="shared" si="68"/>
        <v>55595756.08804667</v>
      </c>
      <c r="DY266" s="341">
        <f t="shared" si="68"/>
        <v>55595756.08804667</v>
      </c>
      <c r="DZ266" s="341">
        <f t="shared" si="68"/>
        <v>55595756.08804667</v>
      </c>
      <c r="EA266" s="341">
        <f t="shared" si="68"/>
        <v>55595756.08804667</v>
      </c>
      <c r="EB266" s="341">
        <f t="shared" si="68"/>
        <v>55595756.08804667</v>
      </c>
      <c r="EC266" s="341">
        <f t="shared" si="68"/>
        <v>55595756.08804667</v>
      </c>
      <c r="ED266" s="341">
        <f t="shared" si="68"/>
        <v>55595756.08804667</v>
      </c>
      <c r="EE266" s="341">
        <f t="shared" si="68"/>
        <v>55595756.08804667</v>
      </c>
      <c r="EF266" s="341">
        <f t="shared" si="68"/>
        <v>55595756.08804667</v>
      </c>
      <c r="EG266" s="341">
        <f>SUM(EG267:EG268)</f>
        <v>55595756.08804667</v>
      </c>
      <c r="EH266" s="341">
        <f t="shared" ref="EH266:ES266" si="69">SUM(EH267:EH268)</f>
        <v>37847818.636239164</v>
      </c>
      <c r="EI266" s="341">
        <f t="shared" si="69"/>
        <v>37847818.636239164</v>
      </c>
      <c r="EJ266" s="341">
        <f t="shared" si="69"/>
        <v>37847818.636239164</v>
      </c>
      <c r="EK266" s="340">
        <f t="shared" si="69"/>
        <v>37847818.636239164</v>
      </c>
      <c r="EL266" s="341">
        <f t="shared" si="69"/>
        <v>37847818.636239164</v>
      </c>
      <c r="EM266" s="341">
        <f t="shared" si="69"/>
        <v>37847818.636239164</v>
      </c>
      <c r="EN266" s="341">
        <f t="shared" si="69"/>
        <v>37847818.636239164</v>
      </c>
      <c r="EO266" s="341">
        <f t="shared" si="69"/>
        <v>37847818.636239164</v>
      </c>
      <c r="EP266" s="341">
        <f t="shared" si="69"/>
        <v>37847818.636239164</v>
      </c>
      <c r="EQ266" s="341">
        <f t="shared" si="69"/>
        <v>37847818.636239164</v>
      </c>
      <c r="ER266" s="341">
        <f t="shared" si="69"/>
        <v>37847818.636239164</v>
      </c>
      <c r="ES266" s="341">
        <f t="shared" si="69"/>
        <v>37847818.636239164</v>
      </c>
    </row>
    <row r="267" spans="1:150" ht="30">
      <c r="D267" s="74" t="str">
        <f t="shared" si="64"/>
        <v>7511p</v>
      </c>
      <c r="E267" s="78" t="s">
        <v>118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314">
        <v>0</v>
      </c>
      <c r="CY267" s="317">
        <v>0</v>
      </c>
      <c r="CZ267" s="317">
        <v>0</v>
      </c>
      <c r="DA267" s="317">
        <v>0</v>
      </c>
      <c r="DB267" s="317">
        <v>0</v>
      </c>
      <c r="DC267" s="317">
        <v>0</v>
      </c>
      <c r="DD267" s="317">
        <v>0</v>
      </c>
      <c r="DE267" s="317">
        <v>0</v>
      </c>
      <c r="DF267" s="317">
        <v>0</v>
      </c>
      <c r="DG267" s="317">
        <v>0</v>
      </c>
      <c r="DH267" s="317">
        <v>0</v>
      </c>
      <c r="DI267" s="313">
        <v>0</v>
      </c>
      <c r="DJ267" s="104"/>
      <c r="DK267" s="311"/>
      <c r="DL267" s="105"/>
      <c r="DM267" s="105"/>
      <c r="DN267" s="105"/>
      <c r="DO267" s="105"/>
      <c r="DP267" s="105"/>
      <c r="DQ267" s="105"/>
      <c r="DR267" s="105"/>
      <c r="DS267" s="105"/>
      <c r="DT267" s="105"/>
      <c r="DU267" s="106"/>
      <c r="DV267" s="340">
        <v>833333.33333333337</v>
      </c>
      <c r="DW267" s="340">
        <v>833333.33333333337</v>
      </c>
      <c r="DX267" s="340">
        <v>833333.33333333337</v>
      </c>
      <c r="DY267" s="340">
        <v>833333.33333333337</v>
      </c>
      <c r="DZ267" s="340">
        <v>833333.33333333337</v>
      </c>
      <c r="EA267" s="340">
        <v>833333.33333333337</v>
      </c>
      <c r="EB267" s="340">
        <v>833333.33333333337</v>
      </c>
      <c r="EC267" s="340">
        <v>833333.33333333337</v>
      </c>
      <c r="ED267" s="340">
        <v>833333.33333333337</v>
      </c>
      <c r="EE267" s="340">
        <v>833333.33333333337</v>
      </c>
      <c r="EF267" s="340">
        <v>833333.33333333337</v>
      </c>
      <c r="EG267" s="340">
        <v>833333.33333333337</v>
      </c>
      <c r="EH267" s="340">
        <v>8333333.333333333</v>
      </c>
      <c r="EI267" s="340">
        <v>8333333.333333333</v>
      </c>
      <c r="EJ267" s="340">
        <v>8333333.333333333</v>
      </c>
      <c r="EK267" s="340">
        <v>8333333.333333333</v>
      </c>
      <c r="EL267" s="340">
        <v>8333333.333333333</v>
      </c>
      <c r="EM267" s="340">
        <v>8333333.333333333</v>
      </c>
      <c r="EN267" s="340">
        <v>8333333.333333333</v>
      </c>
      <c r="EO267" s="340">
        <v>8333333.333333333</v>
      </c>
      <c r="EP267" s="340">
        <v>8333333.333333333</v>
      </c>
      <c r="EQ267" s="340">
        <v>8333333.333333333</v>
      </c>
      <c r="ER267" s="340">
        <v>8333333.333333333</v>
      </c>
      <c r="ES267" s="340">
        <v>8333333.333333333</v>
      </c>
    </row>
    <row r="268" spans="1:150" ht="30">
      <c r="D268" s="74" t="str">
        <f t="shared" si="64"/>
        <v>7512p</v>
      </c>
      <c r="E268" s="78" t="s">
        <v>120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>
        <v>0</v>
      </c>
      <c r="CM268" s="105">
        <v>0</v>
      </c>
      <c r="CN268" s="105">
        <v>0</v>
      </c>
      <c r="CO268" s="105">
        <v>200000000</v>
      </c>
      <c r="CP268" s="105">
        <v>0</v>
      </c>
      <c r="CQ268" s="105">
        <v>0</v>
      </c>
      <c r="CR268" s="105">
        <v>0</v>
      </c>
      <c r="CS268" s="105">
        <v>0</v>
      </c>
      <c r="CT268" s="105">
        <v>0</v>
      </c>
      <c r="CU268" s="105">
        <v>50000000</v>
      </c>
      <c r="CV268" s="105">
        <v>0</v>
      </c>
      <c r="CW268" s="106">
        <v>0</v>
      </c>
      <c r="CX268" s="314">
        <v>18997964.655235786</v>
      </c>
      <c r="CY268" s="317">
        <v>18997964.655235786</v>
      </c>
      <c r="CZ268" s="317">
        <v>18997964.655235786</v>
      </c>
      <c r="DA268" s="317">
        <v>18997964.655235786</v>
      </c>
      <c r="DB268" s="317">
        <v>18997964.655235786</v>
      </c>
      <c r="DC268" s="317">
        <v>18997964.655235786</v>
      </c>
      <c r="DD268" s="317">
        <v>18997964.655235786</v>
      </c>
      <c r="DE268" s="317">
        <v>18997964.655235786</v>
      </c>
      <c r="DF268" s="317">
        <v>18997964.655235786</v>
      </c>
      <c r="DG268" s="317">
        <v>18997964.655235786</v>
      </c>
      <c r="DH268" s="317">
        <v>18997964.655235786</v>
      </c>
      <c r="DI268" s="313">
        <v>18997964.655235786</v>
      </c>
      <c r="DJ268" s="104">
        <v>52840136.569718093</v>
      </c>
      <c r="DK268" s="311">
        <v>52840136.569718093</v>
      </c>
      <c r="DL268" s="105">
        <v>52840136.569718093</v>
      </c>
      <c r="DM268" s="105">
        <v>52840136.569718093</v>
      </c>
      <c r="DN268" s="105">
        <v>52840136.569718093</v>
      </c>
      <c r="DO268" s="105">
        <v>52840136.569718093</v>
      </c>
      <c r="DP268" s="105">
        <v>52840136.569718093</v>
      </c>
      <c r="DQ268" s="105">
        <v>52840136.569718093</v>
      </c>
      <c r="DR268" s="105">
        <v>52840136.569718093</v>
      </c>
      <c r="DS268" s="105">
        <v>52840136.569718093</v>
      </c>
      <c r="DT268" s="105">
        <v>52840136.569718093</v>
      </c>
      <c r="DU268" s="106">
        <v>52840136.569718093</v>
      </c>
      <c r="DV268" s="340">
        <v>54762422.754713334</v>
      </c>
      <c r="DW268" s="340">
        <v>54762422.754713334</v>
      </c>
      <c r="DX268" s="340">
        <v>54762422.754713334</v>
      </c>
      <c r="DY268" s="340">
        <v>54762422.754713334</v>
      </c>
      <c r="DZ268" s="340">
        <v>54762422.754713334</v>
      </c>
      <c r="EA268" s="340">
        <v>54762422.754713334</v>
      </c>
      <c r="EB268" s="340">
        <v>54762422.754713334</v>
      </c>
      <c r="EC268" s="340">
        <v>54762422.754713334</v>
      </c>
      <c r="ED268" s="340">
        <v>54762422.754713334</v>
      </c>
      <c r="EE268" s="340">
        <v>54762422.754713334</v>
      </c>
      <c r="EF268" s="340">
        <v>54762422.754713334</v>
      </c>
      <c r="EG268" s="340">
        <v>54762422.754713334</v>
      </c>
      <c r="EH268" s="340">
        <v>29514485.302905828</v>
      </c>
      <c r="EI268" s="340">
        <v>29514485.302905828</v>
      </c>
      <c r="EJ268" s="340">
        <v>29514485.302905828</v>
      </c>
      <c r="EK268" s="340">
        <v>29514485.302905828</v>
      </c>
      <c r="EL268" s="340">
        <v>29514485.302905828</v>
      </c>
      <c r="EM268" s="340">
        <v>29514485.302905828</v>
      </c>
      <c r="EN268" s="340">
        <v>29514485.302905828</v>
      </c>
      <c r="EO268" s="340">
        <v>29514485.302905828</v>
      </c>
      <c r="EP268" s="340">
        <v>29514485.302905828</v>
      </c>
      <c r="EQ268" s="340">
        <v>29514485.302905828</v>
      </c>
      <c r="ER268" s="340">
        <v>29514485.302905828</v>
      </c>
      <c r="ES268" s="340">
        <v>29514485.302905828</v>
      </c>
    </row>
    <row r="269" spans="1:150">
      <c r="A269" s="74">
        <v>4</v>
      </c>
      <c r="B269" s="74" t="s">
        <v>96</v>
      </c>
      <c r="D269" s="74" t="str">
        <f t="shared" si="64"/>
        <v>p</v>
      </c>
      <c r="E269" s="78" t="s">
        <v>122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4"/>
      <c r="CY269" s="317"/>
      <c r="CZ269" s="317"/>
      <c r="DA269" s="317"/>
      <c r="DB269" s="317"/>
      <c r="DC269" s="317"/>
      <c r="DD269" s="317"/>
      <c r="DE269" s="317"/>
      <c r="DF269" s="317"/>
      <c r="DG269" s="317"/>
      <c r="DH269" s="317"/>
      <c r="DI269" s="313"/>
      <c r="DJ269" s="104">
        <f>DJ270+DJ327+DJ356+DJ374+DJ385+DJ399+DJ400</f>
        <v>133231658.01000001</v>
      </c>
      <c r="DK269" s="105"/>
      <c r="DL269" s="105"/>
      <c r="DM269" s="105"/>
      <c r="DN269" s="105"/>
      <c r="DO269" s="105"/>
      <c r="DP269" s="105"/>
      <c r="DQ269" s="105"/>
      <c r="DR269" s="105"/>
      <c r="DS269" s="105"/>
      <c r="DT269" s="105"/>
      <c r="DU269" s="106"/>
      <c r="DV269" s="340">
        <f t="shared" ref="DV269:EF269" si="70">DV270+DV327+DV356+DV374+DV386+DV399+DV400</f>
        <v>147647270.72416666</v>
      </c>
      <c r="DW269" s="340">
        <f t="shared" si="70"/>
        <v>147647270.72416666</v>
      </c>
      <c r="DX269" s="340">
        <f t="shared" si="70"/>
        <v>147647270.72416666</v>
      </c>
      <c r="DY269" s="340">
        <f t="shared" si="70"/>
        <v>147647270.72416666</v>
      </c>
      <c r="DZ269" s="340">
        <f t="shared" si="70"/>
        <v>147647270.72416666</v>
      </c>
      <c r="EA269" s="340">
        <f t="shared" si="70"/>
        <v>147647270.72416666</v>
      </c>
      <c r="EB269" s="340">
        <f t="shared" si="70"/>
        <v>147647270.72416666</v>
      </c>
      <c r="EC269" s="340">
        <f t="shared" si="70"/>
        <v>147647270.72416666</v>
      </c>
      <c r="ED269" s="340">
        <f t="shared" si="70"/>
        <v>147647270.72416666</v>
      </c>
      <c r="EE269" s="340">
        <f t="shared" si="70"/>
        <v>147647270.72416666</v>
      </c>
      <c r="EF269" s="340">
        <f t="shared" si="70"/>
        <v>147647270.72416666</v>
      </c>
      <c r="EG269" s="340">
        <f>EG270+EG327+EG356+EG374+EG386+EG399+EG400</f>
        <v>147647270.72416669</v>
      </c>
      <c r="EH269" s="307"/>
    </row>
    <row r="270" spans="1:150">
      <c r="A270" s="74" t="s">
        <v>96</v>
      </c>
      <c r="B270" s="74">
        <v>41</v>
      </c>
      <c r="D270" s="74" t="str">
        <f t="shared" si="64"/>
        <v>41p</v>
      </c>
      <c r="E270" s="78" t="s">
        <v>124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DJ271+DJ277+DJ285+DJ292+DJ302+DJ306+DJ309+DJ313+DJ317+DJ375</f>
        <v>52652196.172500007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>DV271+DV277+DV285+DV292+DV302+DV306+DV309+DV313+DV317+DV375</f>
        <v>58500304.586666666</v>
      </c>
      <c r="DW270" s="340">
        <f t="shared" ref="DW270:EG270" si="71">DW271+DW277+DW285+DW292+DW302+DW306+DW309+DW313+DW317+DW375</f>
        <v>58500304.586666666</v>
      </c>
      <c r="DX270" s="340">
        <f t="shared" si="71"/>
        <v>58500304.586666666</v>
      </c>
      <c r="DY270" s="340">
        <f t="shared" si="71"/>
        <v>58500304.586666666</v>
      </c>
      <c r="DZ270" s="340">
        <f t="shared" si="71"/>
        <v>58500304.586666666</v>
      </c>
      <c r="EA270" s="340">
        <f t="shared" si="71"/>
        <v>58500304.586666666</v>
      </c>
      <c r="EB270" s="340">
        <f t="shared" si="71"/>
        <v>58500304.586666666</v>
      </c>
      <c r="EC270" s="340">
        <f t="shared" si="71"/>
        <v>58500304.586666666</v>
      </c>
      <c r="ED270" s="340">
        <f t="shared" si="71"/>
        <v>58500304.586666666</v>
      </c>
      <c r="EE270" s="340">
        <f t="shared" si="71"/>
        <v>58500304.586666666</v>
      </c>
      <c r="EF270" s="340">
        <f t="shared" si="71"/>
        <v>58500304.586666666</v>
      </c>
      <c r="EG270" s="340">
        <f t="shared" si="71"/>
        <v>58500304.586666696</v>
      </c>
      <c r="EH270" s="307"/>
    </row>
    <row r="271" spans="1:150" s="9" customFormat="1" ht="30">
      <c r="A271" s="140"/>
      <c r="B271" s="140"/>
      <c r="C271" s="140">
        <v>411</v>
      </c>
      <c r="D271" s="140" t="str">
        <f t="shared" si="64"/>
        <v>411p</v>
      </c>
      <c r="E271" s="141" t="s">
        <v>126</v>
      </c>
      <c r="F271" s="142"/>
      <c r="G271" s="143"/>
      <c r="H271" s="143"/>
      <c r="I271" s="143"/>
      <c r="J271" s="143"/>
      <c r="K271" s="143"/>
      <c r="L271" s="143"/>
      <c r="M271" s="143"/>
      <c r="N271" s="143"/>
      <c r="O271" s="143"/>
      <c r="P271" s="143"/>
      <c r="Q271" s="144"/>
      <c r="R271" s="142"/>
      <c r="S271" s="143"/>
      <c r="T271" s="143"/>
      <c r="U271" s="143"/>
      <c r="V271" s="143"/>
      <c r="W271" s="143"/>
      <c r="X271" s="143"/>
      <c r="Y271" s="143"/>
      <c r="Z271" s="143"/>
      <c r="AA271" s="143"/>
      <c r="AB271" s="143"/>
      <c r="AC271" s="144"/>
      <c r="AD271" s="142"/>
      <c r="AE271" s="143"/>
      <c r="AF271" s="143"/>
      <c r="AG271" s="143"/>
      <c r="AH271" s="143"/>
      <c r="AI271" s="143"/>
      <c r="AJ271" s="143"/>
      <c r="AK271" s="143"/>
      <c r="AL271" s="143"/>
      <c r="AM271" s="143"/>
      <c r="AN271" s="143"/>
      <c r="AO271" s="144"/>
      <c r="AP271" s="142"/>
      <c r="AQ271" s="143"/>
      <c r="AR271" s="143"/>
      <c r="AS271" s="143"/>
      <c r="AT271" s="143"/>
      <c r="AU271" s="143"/>
      <c r="AV271" s="143"/>
      <c r="AW271" s="143"/>
      <c r="AX271" s="143"/>
      <c r="AY271" s="143"/>
      <c r="AZ271" s="143"/>
      <c r="BA271" s="144"/>
      <c r="BB271" s="142"/>
      <c r="BC271" s="143"/>
      <c r="BD271" s="143"/>
      <c r="BE271" s="143"/>
      <c r="BF271" s="143"/>
      <c r="BG271" s="143"/>
      <c r="BH271" s="143"/>
      <c r="BI271" s="143"/>
      <c r="BJ271" s="143"/>
      <c r="BK271" s="143"/>
      <c r="BL271" s="143"/>
      <c r="BM271" s="144"/>
      <c r="BN271" s="142"/>
      <c r="BO271" s="143"/>
      <c r="BP271" s="143"/>
      <c r="BQ271" s="143"/>
      <c r="BR271" s="143"/>
      <c r="BS271" s="143"/>
      <c r="BT271" s="143"/>
      <c r="BU271" s="143"/>
      <c r="BV271" s="143"/>
      <c r="BW271" s="143"/>
      <c r="BX271" s="143"/>
      <c r="BY271" s="144"/>
      <c r="BZ271" s="142"/>
      <c r="CA271" s="143"/>
      <c r="CB271" s="143"/>
      <c r="CC271" s="143"/>
      <c r="CD271" s="143"/>
      <c r="CE271" s="143"/>
      <c r="CF271" s="143"/>
      <c r="CG271" s="143"/>
      <c r="CH271" s="143"/>
      <c r="CI271" s="143"/>
      <c r="CJ271" s="143"/>
      <c r="CK271" s="143"/>
      <c r="CL271" s="142">
        <f t="shared" ref="CL271:CX271" si="72">+SUM(CL272:CL276)</f>
        <v>31010717.645833336</v>
      </c>
      <c r="CM271" s="143">
        <f t="shared" si="72"/>
        <v>31010717.645833336</v>
      </c>
      <c r="CN271" s="143">
        <f t="shared" si="72"/>
        <v>31010717.645833336</v>
      </c>
      <c r="CO271" s="143">
        <f t="shared" si="72"/>
        <v>31010717.645833336</v>
      </c>
      <c r="CP271" s="143">
        <f t="shared" si="72"/>
        <v>31010717.645833336</v>
      </c>
      <c r="CQ271" s="143">
        <f t="shared" si="72"/>
        <v>31010717.645833336</v>
      </c>
      <c r="CR271" s="143">
        <f t="shared" si="72"/>
        <v>31010717.645833336</v>
      </c>
      <c r="CS271" s="143">
        <f t="shared" si="72"/>
        <v>31010717.645833336</v>
      </c>
      <c r="CT271" s="143">
        <f t="shared" si="72"/>
        <v>31010717.645833336</v>
      </c>
      <c r="CU271" s="143">
        <f t="shared" si="72"/>
        <v>31010717.645833336</v>
      </c>
      <c r="CV271" s="143">
        <f t="shared" si="72"/>
        <v>31010717.645833336</v>
      </c>
      <c r="CW271" s="144">
        <f t="shared" si="72"/>
        <v>31010717.645833336</v>
      </c>
      <c r="CX271" s="315">
        <f t="shared" si="72"/>
        <v>32195307.643333331</v>
      </c>
      <c r="CY271" s="318">
        <f t="shared" ref="CY271:DI271" si="73">+SUM(CY272:CY276)</f>
        <v>32195307.643333331</v>
      </c>
      <c r="CZ271" s="318">
        <f t="shared" si="73"/>
        <v>32195307.643333331</v>
      </c>
      <c r="DA271" s="318">
        <f t="shared" si="73"/>
        <v>32195307.643333331</v>
      </c>
      <c r="DB271" s="318">
        <f t="shared" si="73"/>
        <v>32195307.643333331</v>
      </c>
      <c r="DC271" s="318">
        <f t="shared" si="73"/>
        <v>32195307.643333331</v>
      </c>
      <c r="DD271" s="318">
        <f t="shared" si="73"/>
        <v>32195307.643333331</v>
      </c>
      <c r="DE271" s="318">
        <f t="shared" si="73"/>
        <v>32195307.643333331</v>
      </c>
      <c r="DF271" s="318">
        <f t="shared" si="73"/>
        <v>32195307.643333331</v>
      </c>
      <c r="DG271" s="318">
        <f t="shared" si="73"/>
        <v>32195307.643333331</v>
      </c>
      <c r="DH271" s="318">
        <f t="shared" si="73"/>
        <v>32195307.643333331</v>
      </c>
      <c r="DI271" s="316">
        <f t="shared" si="73"/>
        <v>32195307.643333331</v>
      </c>
      <c r="DJ271" s="142">
        <f>+SUM(DJ272:DJ276)</f>
        <v>31613633.060833335</v>
      </c>
      <c r="DK271" s="143">
        <f t="shared" ref="DK271:DU271" si="74">+SUM(DK272:DK276)</f>
        <v>31613633.060833335</v>
      </c>
      <c r="DL271" s="143">
        <f t="shared" si="74"/>
        <v>31613633.060833335</v>
      </c>
      <c r="DM271" s="143">
        <f t="shared" si="74"/>
        <v>31613633.060833335</v>
      </c>
      <c r="DN271" s="143">
        <f t="shared" si="74"/>
        <v>31613633.060833335</v>
      </c>
      <c r="DO271" s="143">
        <f t="shared" si="74"/>
        <v>31613633.060833335</v>
      </c>
      <c r="DP271" s="143">
        <f t="shared" si="74"/>
        <v>31613633.060833335</v>
      </c>
      <c r="DQ271" s="143">
        <f t="shared" si="74"/>
        <v>31613633.060833335</v>
      </c>
      <c r="DR271" s="143">
        <f t="shared" si="74"/>
        <v>31613633.060833335</v>
      </c>
      <c r="DS271" s="143">
        <f t="shared" si="74"/>
        <v>31613633.060833335</v>
      </c>
      <c r="DT271" s="143">
        <f t="shared" si="74"/>
        <v>31613633.060833335</v>
      </c>
      <c r="DU271" s="144">
        <f t="shared" si="74"/>
        <v>31613633.060833335</v>
      </c>
      <c r="DV271" s="348">
        <v>34652899.586666666</v>
      </c>
      <c r="DW271" s="348">
        <v>34652899.586666666</v>
      </c>
      <c r="DX271" s="348">
        <v>34652899.586666666</v>
      </c>
      <c r="DY271" s="348">
        <v>34652899.586666666</v>
      </c>
      <c r="DZ271" s="348">
        <v>34652899.586666666</v>
      </c>
      <c r="EA271" s="348">
        <v>34652899.586666666</v>
      </c>
      <c r="EB271" s="348">
        <v>34652899.586666666</v>
      </c>
      <c r="EC271" s="348">
        <v>34652899.586666666</v>
      </c>
      <c r="ED271" s="348">
        <v>34652899.586666666</v>
      </c>
      <c r="EE271" s="348">
        <v>34652899.586666666</v>
      </c>
      <c r="EF271" s="348">
        <v>34652899.586666666</v>
      </c>
      <c r="EG271" s="348">
        <v>34652899.586666703</v>
      </c>
      <c r="EH271" s="348">
        <v>36520519.998333327</v>
      </c>
      <c r="EI271" s="348">
        <v>36520519.998333327</v>
      </c>
      <c r="EJ271" s="348">
        <v>36520519.998333327</v>
      </c>
      <c r="EK271" s="107">
        <v>36520519.998333327</v>
      </c>
      <c r="EL271" s="348">
        <v>36520519.998333327</v>
      </c>
      <c r="EM271" s="348">
        <v>36520519.998333327</v>
      </c>
      <c r="EN271" s="348">
        <v>36520519.998333327</v>
      </c>
      <c r="EO271" s="348">
        <v>36520519.998333327</v>
      </c>
      <c r="EP271" s="348">
        <v>36520519.998333327</v>
      </c>
      <c r="EQ271" s="348">
        <v>36520519.998333327</v>
      </c>
      <c r="ER271" s="348">
        <v>36520519.998333327</v>
      </c>
      <c r="ES271" s="348">
        <v>36520519.998333327</v>
      </c>
    </row>
    <row r="272" spans="1:150">
      <c r="D272" s="74" t="str">
        <f t="shared" si="64"/>
        <v>4111p</v>
      </c>
      <c r="E272" s="78" t="s">
        <v>128</v>
      </c>
      <c r="F272" s="104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6"/>
      <c r="R272" s="104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6"/>
      <c r="AD272" s="104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6"/>
      <c r="AP272" s="104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6"/>
      <c r="BB272" s="104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6"/>
      <c r="BN272" s="104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6"/>
      <c r="BZ272" s="104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4">
        <v>18458213.403333332</v>
      </c>
      <c r="CM272" s="105">
        <v>18458213.403333332</v>
      </c>
      <c r="CN272" s="105">
        <v>18458213.403333332</v>
      </c>
      <c r="CO272" s="105">
        <v>18458213.403333332</v>
      </c>
      <c r="CP272" s="105">
        <v>18458213.403333332</v>
      </c>
      <c r="CQ272" s="105">
        <v>18458213.403333332</v>
      </c>
      <c r="CR272" s="105">
        <v>18458213.403333332</v>
      </c>
      <c r="CS272" s="105">
        <v>18458213.403333332</v>
      </c>
      <c r="CT272" s="105">
        <v>18458213.403333332</v>
      </c>
      <c r="CU272" s="105">
        <v>18458213.403333332</v>
      </c>
      <c r="CV272" s="105">
        <v>18458213.403333332</v>
      </c>
      <c r="CW272" s="106">
        <v>18458213.403333332</v>
      </c>
      <c r="CX272" s="314">
        <v>18867562.298333336</v>
      </c>
      <c r="CY272" s="317">
        <v>18867562.298333336</v>
      </c>
      <c r="CZ272" s="317">
        <v>18867562.298333336</v>
      </c>
      <c r="DA272" s="317">
        <v>18867562.298333336</v>
      </c>
      <c r="DB272" s="317">
        <v>18867562.298333336</v>
      </c>
      <c r="DC272" s="317">
        <v>18867562.298333336</v>
      </c>
      <c r="DD272" s="317">
        <v>18867562.298333336</v>
      </c>
      <c r="DE272" s="317">
        <v>18867562.298333336</v>
      </c>
      <c r="DF272" s="317">
        <v>18867562.298333336</v>
      </c>
      <c r="DG272" s="317">
        <v>18867562.298333336</v>
      </c>
      <c r="DH272" s="317">
        <v>18867562.298333336</v>
      </c>
      <c r="DI272" s="313">
        <v>18867562.298333336</v>
      </c>
      <c r="DJ272" s="104">
        <v>18559870.852500003</v>
      </c>
      <c r="DK272" s="105">
        <v>18559870.852500003</v>
      </c>
      <c r="DL272" s="105">
        <v>18559870.852500003</v>
      </c>
      <c r="DM272" s="105">
        <v>18559870.852500003</v>
      </c>
      <c r="DN272" s="105">
        <v>18559870.852500003</v>
      </c>
      <c r="DO272" s="105">
        <v>18559870.852500003</v>
      </c>
      <c r="DP272" s="105">
        <v>18559870.852500003</v>
      </c>
      <c r="DQ272" s="105">
        <v>18559870.852500003</v>
      </c>
      <c r="DR272" s="105">
        <v>18559870.852500003</v>
      </c>
      <c r="DS272" s="105">
        <v>18559870.852500003</v>
      </c>
      <c r="DT272" s="105">
        <v>18559870.852500003</v>
      </c>
      <c r="DU272" s="106">
        <v>18559870.852500003</v>
      </c>
      <c r="DV272" s="340"/>
      <c r="DW272" s="340"/>
      <c r="DX272" s="340"/>
      <c r="DY272" s="340"/>
      <c r="DZ272" s="340"/>
      <c r="EA272" s="340"/>
      <c r="EB272" s="340"/>
      <c r="EC272" s="340"/>
      <c r="ED272" s="340"/>
      <c r="EE272" s="340"/>
      <c r="EF272" s="340"/>
      <c r="EG272" s="340"/>
      <c r="EH272" s="340"/>
      <c r="EI272" s="338"/>
      <c r="EJ272" s="338"/>
      <c r="EK272" s="338"/>
      <c r="EL272" s="338"/>
      <c r="EM272" s="338"/>
      <c r="EN272" s="338"/>
      <c r="EO272" s="338"/>
      <c r="EP272" s="338"/>
      <c r="EQ272" s="338"/>
      <c r="ER272" s="338"/>
      <c r="ES272" s="338"/>
    </row>
    <row r="273" spans="1:149">
      <c r="D273" s="74" t="str">
        <f t="shared" si="64"/>
        <v>4112p</v>
      </c>
      <c r="E273" s="78" t="s">
        <v>130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2493788.2441666666</v>
      </c>
      <c r="CM273" s="105">
        <v>2493788.2441666666</v>
      </c>
      <c r="CN273" s="105">
        <v>2493788.2441666666</v>
      </c>
      <c r="CO273" s="105">
        <v>2493788.2441666666</v>
      </c>
      <c r="CP273" s="105">
        <v>2493788.2441666666</v>
      </c>
      <c r="CQ273" s="105">
        <v>2493788.2441666666</v>
      </c>
      <c r="CR273" s="105">
        <v>2493788.2441666666</v>
      </c>
      <c r="CS273" s="105">
        <v>2493788.2441666666</v>
      </c>
      <c r="CT273" s="105">
        <v>2493788.2441666666</v>
      </c>
      <c r="CU273" s="105">
        <v>2493788.2441666666</v>
      </c>
      <c r="CV273" s="105">
        <v>2493788.2441666666</v>
      </c>
      <c r="CW273" s="106">
        <v>2493788.2441666666</v>
      </c>
      <c r="CX273" s="314">
        <v>2712342.7066666675</v>
      </c>
      <c r="CY273" s="317">
        <v>2712342.7066666675</v>
      </c>
      <c r="CZ273" s="317">
        <v>2712342.7066666675</v>
      </c>
      <c r="DA273" s="317">
        <v>2712342.7066666675</v>
      </c>
      <c r="DB273" s="317">
        <v>2712342.7066666675</v>
      </c>
      <c r="DC273" s="317">
        <v>2712342.7066666675</v>
      </c>
      <c r="DD273" s="317">
        <v>2712342.7066666675</v>
      </c>
      <c r="DE273" s="317">
        <v>2712342.7066666675</v>
      </c>
      <c r="DF273" s="317">
        <v>2712342.7066666675</v>
      </c>
      <c r="DG273" s="317">
        <v>2712342.7066666675</v>
      </c>
      <c r="DH273" s="317">
        <v>2712342.7066666675</v>
      </c>
      <c r="DI273" s="313">
        <v>2712342.7066666675</v>
      </c>
      <c r="DJ273" s="104">
        <v>2731089.59</v>
      </c>
      <c r="DK273" s="105">
        <v>2731089.59</v>
      </c>
      <c r="DL273" s="105">
        <v>2731089.59</v>
      </c>
      <c r="DM273" s="105">
        <v>2731089.59</v>
      </c>
      <c r="DN273" s="105">
        <v>2731089.59</v>
      </c>
      <c r="DO273" s="105">
        <v>2731089.59</v>
      </c>
      <c r="DP273" s="105">
        <v>2731089.59</v>
      </c>
      <c r="DQ273" s="105">
        <v>2731089.59</v>
      </c>
      <c r="DR273" s="105">
        <v>2731089.59</v>
      </c>
      <c r="DS273" s="105">
        <v>2731089.59</v>
      </c>
      <c r="DT273" s="105">
        <v>2731089.59</v>
      </c>
      <c r="DU273" s="106">
        <v>2731089.59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64"/>
        <v>4113p</v>
      </c>
      <c r="E274" s="78" t="s">
        <v>131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6333349.3816666668</v>
      </c>
      <c r="CM274" s="105">
        <v>6333349.3816666668</v>
      </c>
      <c r="CN274" s="105">
        <v>6333349.3816666668</v>
      </c>
      <c r="CO274" s="105">
        <v>6333349.3816666668</v>
      </c>
      <c r="CP274" s="105">
        <v>6333349.3816666668</v>
      </c>
      <c r="CQ274" s="105">
        <v>6333349.3816666668</v>
      </c>
      <c r="CR274" s="105">
        <v>6333349.3816666668</v>
      </c>
      <c r="CS274" s="105">
        <v>6333349.3816666668</v>
      </c>
      <c r="CT274" s="105">
        <v>6333349.3816666668</v>
      </c>
      <c r="CU274" s="105">
        <v>6333349.3816666668</v>
      </c>
      <c r="CV274" s="105">
        <v>6333349.3816666668</v>
      </c>
      <c r="CW274" s="106">
        <v>6333349.3816666668</v>
      </c>
      <c r="CX274" s="314">
        <v>6757582.0116666639</v>
      </c>
      <c r="CY274" s="317">
        <v>6757582.0116666639</v>
      </c>
      <c r="CZ274" s="317">
        <v>6757582.0116666639</v>
      </c>
      <c r="DA274" s="317">
        <v>6757582.0116666639</v>
      </c>
      <c r="DB274" s="317">
        <v>6757582.0116666639</v>
      </c>
      <c r="DC274" s="317">
        <v>6757582.0116666639</v>
      </c>
      <c r="DD274" s="317">
        <v>6757582.0116666639</v>
      </c>
      <c r="DE274" s="317">
        <v>6757582.0116666639</v>
      </c>
      <c r="DF274" s="317">
        <v>6757582.0116666639</v>
      </c>
      <c r="DG274" s="317">
        <v>6757582.0116666639</v>
      </c>
      <c r="DH274" s="317">
        <v>6757582.0116666639</v>
      </c>
      <c r="DI274" s="313">
        <v>6757582.0116666639</v>
      </c>
      <c r="DJ274" s="104">
        <v>6606213.9525000006</v>
      </c>
      <c r="DK274" s="105">
        <v>6606213.9525000006</v>
      </c>
      <c r="DL274" s="105">
        <v>6606213.9525000006</v>
      </c>
      <c r="DM274" s="105">
        <v>6606213.9525000006</v>
      </c>
      <c r="DN274" s="105">
        <v>6606213.9525000006</v>
      </c>
      <c r="DO274" s="105">
        <v>6606213.9525000006</v>
      </c>
      <c r="DP274" s="105">
        <v>6606213.9525000006</v>
      </c>
      <c r="DQ274" s="105">
        <v>6606213.9525000006</v>
      </c>
      <c r="DR274" s="105">
        <v>6606213.9525000006</v>
      </c>
      <c r="DS274" s="105">
        <v>6606213.9525000006</v>
      </c>
      <c r="DT274" s="105">
        <v>6606213.9525000006</v>
      </c>
      <c r="DU274" s="106">
        <v>6606213.9525000006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64"/>
        <v>4114p</v>
      </c>
      <c r="E275" s="78" t="s">
        <v>133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3366474.3091666666</v>
      </c>
      <c r="CM275" s="105">
        <v>3366474.3091666666</v>
      </c>
      <c r="CN275" s="105">
        <v>3366474.3091666666</v>
      </c>
      <c r="CO275" s="105">
        <v>3366474.3091666666</v>
      </c>
      <c r="CP275" s="105">
        <v>3366474.3091666666</v>
      </c>
      <c r="CQ275" s="105">
        <v>3366474.3091666666</v>
      </c>
      <c r="CR275" s="105">
        <v>3366474.3091666666</v>
      </c>
      <c r="CS275" s="105">
        <v>3366474.3091666666</v>
      </c>
      <c r="CT275" s="105">
        <v>3366474.3091666666</v>
      </c>
      <c r="CU275" s="105">
        <v>3366474.3091666666</v>
      </c>
      <c r="CV275" s="105">
        <v>3366474.3091666666</v>
      </c>
      <c r="CW275" s="106">
        <v>3366474.3091666666</v>
      </c>
      <c r="CX275" s="314">
        <v>3473848.1883333339</v>
      </c>
      <c r="CY275" s="317">
        <v>3473848.1883333339</v>
      </c>
      <c r="CZ275" s="317">
        <v>3473848.1883333339</v>
      </c>
      <c r="DA275" s="317">
        <v>3473848.1883333339</v>
      </c>
      <c r="DB275" s="317">
        <v>3473848.1883333339</v>
      </c>
      <c r="DC275" s="317">
        <v>3473848.1883333339</v>
      </c>
      <c r="DD275" s="317">
        <v>3473848.1883333339</v>
      </c>
      <c r="DE275" s="317">
        <v>3473848.1883333339</v>
      </c>
      <c r="DF275" s="317">
        <v>3473848.1883333339</v>
      </c>
      <c r="DG275" s="317">
        <v>3473848.1883333339</v>
      </c>
      <c r="DH275" s="317">
        <v>3473848.1883333339</v>
      </c>
      <c r="DI275" s="313">
        <v>3473848.1883333339</v>
      </c>
      <c r="DJ275" s="104">
        <v>3331068.5941666663</v>
      </c>
      <c r="DK275" s="105">
        <v>3331068.5941666663</v>
      </c>
      <c r="DL275" s="105">
        <v>3331068.5941666663</v>
      </c>
      <c r="DM275" s="105">
        <v>3331068.5941666663</v>
      </c>
      <c r="DN275" s="105">
        <v>3331068.5941666663</v>
      </c>
      <c r="DO275" s="105">
        <v>3331068.5941666663</v>
      </c>
      <c r="DP275" s="105">
        <v>3331068.5941666663</v>
      </c>
      <c r="DQ275" s="105">
        <v>3331068.5941666663</v>
      </c>
      <c r="DR275" s="105">
        <v>3331068.5941666663</v>
      </c>
      <c r="DS275" s="105">
        <v>3331068.5941666663</v>
      </c>
      <c r="DT275" s="105">
        <v>3331068.5941666663</v>
      </c>
      <c r="DU275" s="106">
        <v>3331068.5941666663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64"/>
        <v>4115p</v>
      </c>
      <c r="E276" s="78" t="s">
        <v>135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358892.30750000005</v>
      </c>
      <c r="CM276" s="105">
        <v>358892.30750000005</v>
      </c>
      <c r="CN276" s="105">
        <v>358892.30750000005</v>
      </c>
      <c r="CO276" s="105">
        <v>358892.30750000005</v>
      </c>
      <c r="CP276" s="105">
        <v>358892.30750000005</v>
      </c>
      <c r="CQ276" s="105">
        <v>358892.30750000005</v>
      </c>
      <c r="CR276" s="105">
        <v>358892.30750000005</v>
      </c>
      <c r="CS276" s="105">
        <v>358892.30750000005</v>
      </c>
      <c r="CT276" s="105">
        <v>358892.30750000005</v>
      </c>
      <c r="CU276" s="105">
        <v>358892.30750000005</v>
      </c>
      <c r="CV276" s="105">
        <v>358892.30750000005</v>
      </c>
      <c r="CW276" s="106">
        <v>358892.30750000005</v>
      </c>
      <c r="CX276" s="314">
        <v>383972.43833333335</v>
      </c>
      <c r="CY276" s="317">
        <v>383972.43833333335</v>
      </c>
      <c r="CZ276" s="317">
        <v>383972.43833333335</v>
      </c>
      <c r="DA276" s="317">
        <v>383972.43833333335</v>
      </c>
      <c r="DB276" s="317">
        <v>383972.43833333335</v>
      </c>
      <c r="DC276" s="317">
        <v>383972.43833333335</v>
      </c>
      <c r="DD276" s="317">
        <v>383972.43833333335</v>
      </c>
      <c r="DE276" s="317">
        <v>383972.43833333335</v>
      </c>
      <c r="DF276" s="317">
        <v>383972.43833333335</v>
      </c>
      <c r="DG276" s="317">
        <v>383972.43833333335</v>
      </c>
      <c r="DH276" s="317">
        <v>383972.43833333335</v>
      </c>
      <c r="DI276" s="313">
        <v>383972.43833333335</v>
      </c>
      <c r="DJ276" s="104">
        <v>385390.0716666666</v>
      </c>
      <c r="DK276" s="105">
        <v>385390.0716666666</v>
      </c>
      <c r="DL276" s="105">
        <v>385390.0716666666</v>
      </c>
      <c r="DM276" s="105">
        <v>385390.0716666666</v>
      </c>
      <c r="DN276" s="105">
        <v>385390.0716666666</v>
      </c>
      <c r="DO276" s="105">
        <v>385390.0716666666</v>
      </c>
      <c r="DP276" s="105">
        <v>385390.0716666666</v>
      </c>
      <c r="DQ276" s="105">
        <v>385390.0716666666</v>
      </c>
      <c r="DR276" s="105">
        <v>385390.0716666666</v>
      </c>
      <c r="DS276" s="105">
        <v>385390.0716666666</v>
      </c>
      <c r="DT276" s="105">
        <v>385390.0716666666</v>
      </c>
      <c r="DU276" s="106">
        <v>385390.0716666666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 s="9" customFormat="1">
      <c r="A277" s="140"/>
      <c r="B277" s="140"/>
      <c r="C277" s="140">
        <v>412</v>
      </c>
      <c r="D277" s="140" t="str">
        <f t="shared" si="64"/>
        <v>412p</v>
      </c>
      <c r="E277" s="141" t="s">
        <v>137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75">+SUM(CL278:CL284)</f>
        <v>901608.53416666668</v>
      </c>
      <c r="CM277" s="143">
        <f t="shared" si="75"/>
        <v>901608.53416666668</v>
      </c>
      <c r="CN277" s="143">
        <f t="shared" si="75"/>
        <v>901608.53416666668</v>
      </c>
      <c r="CO277" s="143">
        <f t="shared" si="75"/>
        <v>901608.53416666668</v>
      </c>
      <c r="CP277" s="143">
        <f t="shared" si="75"/>
        <v>901608.53416666668</v>
      </c>
      <c r="CQ277" s="143">
        <f t="shared" si="75"/>
        <v>901608.53416666668</v>
      </c>
      <c r="CR277" s="143">
        <f t="shared" si="75"/>
        <v>901608.53416666668</v>
      </c>
      <c r="CS277" s="143">
        <f t="shared" si="75"/>
        <v>901608.53416666668</v>
      </c>
      <c r="CT277" s="143">
        <f t="shared" si="75"/>
        <v>901608.53416666668</v>
      </c>
      <c r="CU277" s="143">
        <f t="shared" si="75"/>
        <v>901608.53416666668</v>
      </c>
      <c r="CV277" s="143">
        <f t="shared" si="75"/>
        <v>901608.53416666668</v>
      </c>
      <c r="CW277" s="144">
        <f t="shared" si="75"/>
        <v>901608.53416666668</v>
      </c>
      <c r="CX277" s="315">
        <f t="shared" si="75"/>
        <v>956513.66333333333</v>
      </c>
      <c r="CY277" s="318">
        <f t="shared" ref="CY277:DI277" si="76">+SUM(CY278:CY284)</f>
        <v>956513.66333333333</v>
      </c>
      <c r="CZ277" s="318">
        <f t="shared" si="76"/>
        <v>956513.66333333333</v>
      </c>
      <c r="DA277" s="318">
        <f t="shared" si="76"/>
        <v>956513.66333333333</v>
      </c>
      <c r="DB277" s="318">
        <f t="shared" si="76"/>
        <v>956513.66333333333</v>
      </c>
      <c r="DC277" s="318">
        <f t="shared" si="76"/>
        <v>956513.66333333333</v>
      </c>
      <c r="DD277" s="318">
        <f t="shared" si="76"/>
        <v>956513.66333333333</v>
      </c>
      <c r="DE277" s="318">
        <f t="shared" si="76"/>
        <v>956513.66333333333</v>
      </c>
      <c r="DF277" s="318">
        <f t="shared" si="76"/>
        <v>956513.66333333333</v>
      </c>
      <c r="DG277" s="318">
        <f t="shared" si="76"/>
        <v>956513.66333333333</v>
      </c>
      <c r="DH277" s="318">
        <f t="shared" si="76"/>
        <v>956513.66333333333</v>
      </c>
      <c r="DI277" s="316">
        <f t="shared" si="76"/>
        <v>956513.66333333333</v>
      </c>
      <c r="DJ277" s="142">
        <f>+SUM(DJ278:DJ284)</f>
        <v>968300.41833333322</v>
      </c>
      <c r="DK277" s="143">
        <f t="shared" ref="DK277:DU277" si="77">+SUM(DK278:DK284)</f>
        <v>968300.41833333322</v>
      </c>
      <c r="DL277" s="143">
        <f t="shared" si="77"/>
        <v>968300.41833333322</v>
      </c>
      <c r="DM277" s="143">
        <f t="shared" si="77"/>
        <v>968300.41833333322</v>
      </c>
      <c r="DN277" s="143">
        <f t="shared" si="77"/>
        <v>968300.41833333322</v>
      </c>
      <c r="DO277" s="143">
        <f t="shared" si="77"/>
        <v>968300.41833333322</v>
      </c>
      <c r="DP277" s="143">
        <f t="shared" si="77"/>
        <v>968300.41833333322</v>
      </c>
      <c r="DQ277" s="143">
        <f t="shared" si="77"/>
        <v>968300.41833333322</v>
      </c>
      <c r="DR277" s="143">
        <f t="shared" si="77"/>
        <v>968300.41833333322</v>
      </c>
      <c r="DS277" s="143">
        <f t="shared" si="77"/>
        <v>968300.41833333322</v>
      </c>
      <c r="DT277" s="143">
        <f t="shared" si="77"/>
        <v>968300.41833333322</v>
      </c>
      <c r="DU277" s="144">
        <f t="shared" si="77"/>
        <v>968300.41833333322</v>
      </c>
      <c r="DV277" s="341">
        <v>832657.85499999998</v>
      </c>
      <c r="DW277" s="341">
        <v>832657.85499999998</v>
      </c>
      <c r="DX277" s="341">
        <v>832657.85499999998</v>
      </c>
      <c r="DY277" s="341">
        <v>832657.85499999998</v>
      </c>
      <c r="DZ277" s="341">
        <v>832657.85499999998</v>
      </c>
      <c r="EA277" s="341">
        <v>832657.85499999998</v>
      </c>
      <c r="EB277" s="341">
        <v>832657.85499999998</v>
      </c>
      <c r="EC277" s="341">
        <v>832657.85499999998</v>
      </c>
      <c r="ED277" s="341">
        <v>832657.85499999998</v>
      </c>
      <c r="EE277" s="341">
        <v>832657.85499999998</v>
      </c>
      <c r="EF277" s="341">
        <v>832657.85499999998</v>
      </c>
      <c r="EG277" s="341">
        <v>832657.85499999998</v>
      </c>
      <c r="EH277" s="341">
        <v>849012.24750000006</v>
      </c>
      <c r="EI277" s="341">
        <v>849012.24750000006</v>
      </c>
      <c r="EJ277" s="341">
        <v>849012.24750000006</v>
      </c>
      <c r="EK277" s="340">
        <v>849012.24750000006</v>
      </c>
      <c r="EL277" s="341">
        <v>849012.24750000006</v>
      </c>
      <c r="EM277" s="341">
        <v>849012.24750000006</v>
      </c>
      <c r="EN277" s="341">
        <v>849012.24750000006</v>
      </c>
      <c r="EO277" s="341">
        <v>849012.24750000006</v>
      </c>
      <c r="EP277" s="341">
        <v>849012.24750000006</v>
      </c>
      <c r="EQ277" s="341">
        <v>849012.24750000006</v>
      </c>
      <c r="ER277" s="341">
        <v>849012.24750000006</v>
      </c>
      <c r="ES277" s="348">
        <v>849012.24750000006</v>
      </c>
    </row>
    <row r="278" spans="1:149">
      <c r="D278" s="74" t="str">
        <f t="shared" si="64"/>
        <v>4121p</v>
      </c>
      <c r="E278" s="78" t="s">
        <v>139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0</v>
      </c>
      <c r="CM278" s="105">
        <v>0</v>
      </c>
      <c r="CN278" s="105">
        <v>0</v>
      </c>
      <c r="CO278" s="105">
        <v>0</v>
      </c>
      <c r="CP278" s="105">
        <v>0</v>
      </c>
      <c r="CQ278" s="105">
        <v>0</v>
      </c>
      <c r="CR278" s="105">
        <v>0</v>
      </c>
      <c r="CS278" s="105">
        <v>0</v>
      </c>
      <c r="CT278" s="105">
        <v>0</v>
      </c>
      <c r="CU278" s="105">
        <v>0</v>
      </c>
      <c r="CV278" s="105">
        <v>0</v>
      </c>
      <c r="CW278" s="106">
        <v>0</v>
      </c>
      <c r="CX278" s="314">
        <v>0</v>
      </c>
      <c r="CY278" s="317">
        <v>0</v>
      </c>
      <c r="CZ278" s="317">
        <v>0</v>
      </c>
      <c r="DA278" s="317">
        <v>0</v>
      </c>
      <c r="DB278" s="317">
        <v>0</v>
      </c>
      <c r="DC278" s="317">
        <v>0</v>
      </c>
      <c r="DD278" s="317">
        <v>0</v>
      </c>
      <c r="DE278" s="317">
        <v>0</v>
      </c>
      <c r="DF278" s="317">
        <v>0</v>
      </c>
      <c r="DG278" s="317">
        <v>0</v>
      </c>
      <c r="DH278" s="317">
        <v>0</v>
      </c>
      <c r="DI278" s="313">
        <v>0</v>
      </c>
      <c r="DJ278" s="104">
        <v>0</v>
      </c>
      <c r="DK278" s="105">
        <v>0</v>
      </c>
      <c r="DL278" s="105">
        <v>0</v>
      </c>
      <c r="DM278" s="105">
        <v>0</v>
      </c>
      <c r="DN278" s="105">
        <v>0</v>
      </c>
      <c r="DO278" s="105">
        <v>0</v>
      </c>
      <c r="DP278" s="105">
        <v>0</v>
      </c>
      <c r="DQ278" s="105">
        <v>0</v>
      </c>
      <c r="DR278" s="105">
        <v>0</v>
      </c>
      <c r="DS278" s="105">
        <v>0</v>
      </c>
      <c r="DT278" s="105">
        <v>0</v>
      </c>
      <c r="DU278" s="106">
        <v>0</v>
      </c>
      <c r="DV278" s="340"/>
      <c r="DW278" s="340"/>
      <c r="DX278" s="340"/>
      <c r="DY278" s="340"/>
      <c r="DZ278" s="340"/>
      <c r="EA278" s="340"/>
      <c r="EB278" s="340"/>
      <c r="EC278" s="340"/>
      <c r="ED278" s="340"/>
      <c r="EE278" s="340"/>
      <c r="EF278" s="340"/>
      <c r="EG278" s="340"/>
      <c r="EH278" s="340"/>
      <c r="EI278" s="338"/>
      <c r="EJ278" s="338"/>
      <c r="EK278" s="338"/>
      <c r="EL278" s="338"/>
      <c r="EM278" s="338"/>
      <c r="EN278" s="338"/>
      <c r="EO278" s="338"/>
      <c r="EP278" s="338"/>
      <c r="EQ278" s="338"/>
      <c r="ER278" s="338"/>
      <c r="ES278" s="338"/>
    </row>
    <row r="279" spans="1:149" ht="30">
      <c r="D279" s="74" t="str">
        <f t="shared" si="64"/>
        <v>4122p</v>
      </c>
      <c r="E279" s="78" t="s">
        <v>141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128521.15000000001</v>
      </c>
      <c r="CM279" s="105">
        <v>128521.15000000001</v>
      </c>
      <c r="CN279" s="105">
        <v>128521.15000000001</v>
      </c>
      <c r="CO279" s="105">
        <v>128521.15000000001</v>
      </c>
      <c r="CP279" s="105">
        <v>128521.15000000001</v>
      </c>
      <c r="CQ279" s="105">
        <v>128521.15000000001</v>
      </c>
      <c r="CR279" s="105">
        <v>128521.15000000001</v>
      </c>
      <c r="CS279" s="105">
        <v>128521.15000000001</v>
      </c>
      <c r="CT279" s="105">
        <v>128521.15000000001</v>
      </c>
      <c r="CU279" s="105">
        <v>128521.15000000001</v>
      </c>
      <c r="CV279" s="105">
        <v>128521.15000000001</v>
      </c>
      <c r="CW279" s="106">
        <v>128521.15000000001</v>
      </c>
      <c r="CX279" s="314">
        <v>176580.35833333331</v>
      </c>
      <c r="CY279" s="317">
        <v>176580.35833333331</v>
      </c>
      <c r="CZ279" s="317">
        <v>176580.35833333331</v>
      </c>
      <c r="DA279" s="317">
        <v>176580.35833333331</v>
      </c>
      <c r="DB279" s="317">
        <v>176580.35833333331</v>
      </c>
      <c r="DC279" s="317">
        <v>176580.35833333331</v>
      </c>
      <c r="DD279" s="317">
        <v>176580.35833333331</v>
      </c>
      <c r="DE279" s="317">
        <v>176580.35833333331</v>
      </c>
      <c r="DF279" s="317">
        <v>176580.35833333331</v>
      </c>
      <c r="DG279" s="317">
        <v>176580.35833333331</v>
      </c>
      <c r="DH279" s="317">
        <v>176580.35833333331</v>
      </c>
      <c r="DI279" s="313">
        <v>176580.35833333331</v>
      </c>
      <c r="DJ279" s="104">
        <v>182094.51583333334</v>
      </c>
      <c r="DK279" s="105">
        <v>182094.51583333334</v>
      </c>
      <c r="DL279" s="105">
        <v>182094.51583333334</v>
      </c>
      <c r="DM279" s="105">
        <v>182094.51583333334</v>
      </c>
      <c r="DN279" s="105">
        <v>182094.51583333334</v>
      </c>
      <c r="DO279" s="105">
        <v>182094.51583333334</v>
      </c>
      <c r="DP279" s="105">
        <v>182094.51583333334</v>
      </c>
      <c r="DQ279" s="105">
        <v>182094.51583333334</v>
      </c>
      <c r="DR279" s="105">
        <v>182094.51583333334</v>
      </c>
      <c r="DS279" s="105">
        <v>182094.51583333334</v>
      </c>
      <c r="DT279" s="105">
        <v>182094.51583333334</v>
      </c>
      <c r="DU279" s="106">
        <v>182094.51583333334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>
      <c r="D280" s="74" t="str">
        <f t="shared" si="64"/>
        <v>4123p</v>
      </c>
      <c r="E280" s="78" t="s">
        <v>143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6290.331666666666</v>
      </c>
      <c r="CM280" s="105">
        <v>6290.331666666666</v>
      </c>
      <c r="CN280" s="105">
        <v>6290.331666666666</v>
      </c>
      <c r="CO280" s="105">
        <v>6290.331666666666</v>
      </c>
      <c r="CP280" s="105">
        <v>6290.331666666666</v>
      </c>
      <c r="CQ280" s="105">
        <v>6290.331666666666</v>
      </c>
      <c r="CR280" s="105">
        <v>6290.331666666666</v>
      </c>
      <c r="CS280" s="105">
        <v>6290.331666666666</v>
      </c>
      <c r="CT280" s="105">
        <v>6290.331666666666</v>
      </c>
      <c r="CU280" s="105">
        <v>6290.331666666666</v>
      </c>
      <c r="CV280" s="105">
        <v>6290.331666666666</v>
      </c>
      <c r="CW280" s="106">
        <v>6290.331666666666</v>
      </c>
      <c r="CX280" s="314">
        <v>14691.803333333335</v>
      </c>
      <c r="CY280" s="317">
        <v>14691.803333333335</v>
      </c>
      <c r="CZ280" s="317">
        <v>14691.803333333335</v>
      </c>
      <c r="DA280" s="317">
        <v>14691.803333333335</v>
      </c>
      <c r="DB280" s="317">
        <v>14691.803333333335</v>
      </c>
      <c r="DC280" s="317">
        <v>14691.803333333335</v>
      </c>
      <c r="DD280" s="317">
        <v>14691.803333333335</v>
      </c>
      <c r="DE280" s="317">
        <v>14691.803333333335</v>
      </c>
      <c r="DF280" s="317">
        <v>14691.803333333335</v>
      </c>
      <c r="DG280" s="317">
        <v>14691.803333333335</v>
      </c>
      <c r="DH280" s="317">
        <v>14691.803333333335</v>
      </c>
      <c r="DI280" s="313">
        <v>14691.803333333335</v>
      </c>
      <c r="DJ280" s="104">
        <v>17427.005833333333</v>
      </c>
      <c r="DK280" s="105">
        <v>17427.005833333333</v>
      </c>
      <c r="DL280" s="105">
        <v>17427.005833333333</v>
      </c>
      <c r="DM280" s="105">
        <v>17427.005833333333</v>
      </c>
      <c r="DN280" s="105">
        <v>17427.005833333333</v>
      </c>
      <c r="DO280" s="105">
        <v>17427.005833333333</v>
      </c>
      <c r="DP280" s="105">
        <v>17427.005833333333</v>
      </c>
      <c r="DQ280" s="105">
        <v>17427.005833333333</v>
      </c>
      <c r="DR280" s="105">
        <v>17427.005833333333</v>
      </c>
      <c r="DS280" s="105">
        <v>17427.005833333333</v>
      </c>
      <c r="DT280" s="105">
        <v>17427.005833333333</v>
      </c>
      <c r="DU280" s="106">
        <v>17427.005833333333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ref="D281:D312" si="78">+CONCATENATE(D65,"p")</f>
        <v>4124p</v>
      </c>
      <c r="E281" s="78" t="s">
        <v>145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8115</v>
      </c>
      <c r="CM281" s="105">
        <v>8115</v>
      </c>
      <c r="CN281" s="105">
        <v>8115</v>
      </c>
      <c r="CO281" s="105">
        <v>8115</v>
      </c>
      <c r="CP281" s="105">
        <v>8115</v>
      </c>
      <c r="CQ281" s="105">
        <v>8115</v>
      </c>
      <c r="CR281" s="105">
        <v>8115</v>
      </c>
      <c r="CS281" s="105">
        <v>8115</v>
      </c>
      <c r="CT281" s="105">
        <v>8115</v>
      </c>
      <c r="CU281" s="105">
        <v>8115</v>
      </c>
      <c r="CV281" s="105">
        <v>8115</v>
      </c>
      <c r="CW281" s="106">
        <v>8115</v>
      </c>
      <c r="CX281" s="314">
        <v>8063.25</v>
      </c>
      <c r="CY281" s="317">
        <v>8063.25</v>
      </c>
      <c r="CZ281" s="317">
        <v>8063.25</v>
      </c>
      <c r="DA281" s="317">
        <v>8063.25</v>
      </c>
      <c r="DB281" s="317">
        <v>8063.25</v>
      </c>
      <c r="DC281" s="317">
        <v>8063.25</v>
      </c>
      <c r="DD281" s="317">
        <v>8063.25</v>
      </c>
      <c r="DE281" s="317">
        <v>8063.25</v>
      </c>
      <c r="DF281" s="317">
        <v>8063.25</v>
      </c>
      <c r="DG281" s="317">
        <v>8063.25</v>
      </c>
      <c r="DH281" s="317">
        <v>8063.25</v>
      </c>
      <c r="DI281" s="313">
        <v>8063.25</v>
      </c>
      <c r="DJ281" s="104">
        <v>10753.916666666666</v>
      </c>
      <c r="DK281" s="105">
        <v>10753.916666666666</v>
      </c>
      <c r="DL281" s="105">
        <v>10753.916666666666</v>
      </c>
      <c r="DM281" s="105">
        <v>10753.916666666666</v>
      </c>
      <c r="DN281" s="105">
        <v>10753.916666666666</v>
      </c>
      <c r="DO281" s="105">
        <v>10753.916666666666</v>
      </c>
      <c r="DP281" s="105">
        <v>10753.916666666666</v>
      </c>
      <c r="DQ281" s="105">
        <v>10753.916666666666</v>
      </c>
      <c r="DR281" s="105">
        <v>10753.916666666666</v>
      </c>
      <c r="DS281" s="105">
        <v>10753.916666666666</v>
      </c>
      <c r="DT281" s="105">
        <v>10753.916666666666</v>
      </c>
      <c r="DU281" s="106">
        <v>10753.916666666666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si="78"/>
        <v>4125p</v>
      </c>
      <c r="E282" s="78" t="s">
        <v>147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31286.818333333333</v>
      </c>
      <c r="CM282" s="105">
        <v>31286.818333333333</v>
      </c>
      <c r="CN282" s="105">
        <v>31286.818333333333</v>
      </c>
      <c r="CO282" s="105">
        <v>31286.818333333333</v>
      </c>
      <c r="CP282" s="105">
        <v>31286.818333333333</v>
      </c>
      <c r="CQ282" s="105">
        <v>31286.818333333333</v>
      </c>
      <c r="CR282" s="105">
        <v>31286.818333333333</v>
      </c>
      <c r="CS282" s="105">
        <v>31286.818333333333</v>
      </c>
      <c r="CT282" s="105">
        <v>31286.818333333333</v>
      </c>
      <c r="CU282" s="105">
        <v>31286.818333333333</v>
      </c>
      <c r="CV282" s="105">
        <v>31286.818333333333</v>
      </c>
      <c r="CW282" s="106">
        <v>31286.818333333333</v>
      </c>
      <c r="CX282" s="314">
        <v>50250.643333333333</v>
      </c>
      <c r="CY282" s="317">
        <v>50250.643333333333</v>
      </c>
      <c r="CZ282" s="317">
        <v>50250.643333333333</v>
      </c>
      <c r="DA282" s="317">
        <v>50250.643333333333</v>
      </c>
      <c r="DB282" s="317">
        <v>50250.643333333333</v>
      </c>
      <c r="DC282" s="317">
        <v>50250.643333333333</v>
      </c>
      <c r="DD282" s="317">
        <v>50250.643333333333</v>
      </c>
      <c r="DE282" s="317">
        <v>50250.643333333333</v>
      </c>
      <c r="DF282" s="317">
        <v>50250.643333333333</v>
      </c>
      <c r="DG282" s="317">
        <v>50250.643333333333</v>
      </c>
      <c r="DH282" s="317">
        <v>50250.643333333333</v>
      </c>
      <c r="DI282" s="313">
        <v>50250.643333333333</v>
      </c>
      <c r="DJ282" s="104">
        <v>48826.666666666664</v>
      </c>
      <c r="DK282" s="105">
        <v>48826.666666666664</v>
      </c>
      <c r="DL282" s="105">
        <v>48826.666666666664</v>
      </c>
      <c r="DM282" s="105">
        <v>48826.666666666664</v>
      </c>
      <c r="DN282" s="105">
        <v>48826.666666666664</v>
      </c>
      <c r="DO282" s="105">
        <v>48826.666666666664</v>
      </c>
      <c r="DP282" s="105">
        <v>48826.666666666664</v>
      </c>
      <c r="DQ282" s="105">
        <v>48826.666666666664</v>
      </c>
      <c r="DR282" s="105">
        <v>48826.666666666664</v>
      </c>
      <c r="DS282" s="105">
        <v>48826.666666666664</v>
      </c>
      <c r="DT282" s="105">
        <v>48826.666666666664</v>
      </c>
      <c r="DU282" s="106">
        <v>48826.666666666664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 ht="30">
      <c r="D283" s="74" t="str">
        <f t="shared" si="78"/>
        <v>4126p</v>
      </c>
      <c r="E283" s="78" t="s">
        <v>149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30000</v>
      </c>
      <c r="CM283" s="105">
        <v>30000</v>
      </c>
      <c r="CN283" s="105">
        <v>30000</v>
      </c>
      <c r="CO283" s="105">
        <v>30000</v>
      </c>
      <c r="CP283" s="105">
        <v>30000</v>
      </c>
      <c r="CQ283" s="105">
        <v>30000</v>
      </c>
      <c r="CR283" s="105">
        <v>30000</v>
      </c>
      <c r="CS283" s="105">
        <v>30000</v>
      </c>
      <c r="CT283" s="105">
        <v>30000</v>
      </c>
      <c r="CU283" s="105">
        <v>30000</v>
      </c>
      <c r="CV283" s="105">
        <v>30000</v>
      </c>
      <c r="CW283" s="106">
        <v>30000</v>
      </c>
      <c r="CX283" s="314">
        <v>33333.333333333336</v>
      </c>
      <c r="CY283" s="317">
        <v>33333.333333333336</v>
      </c>
      <c r="CZ283" s="317">
        <v>33333.333333333336</v>
      </c>
      <c r="DA283" s="317">
        <v>33333.333333333336</v>
      </c>
      <c r="DB283" s="317">
        <v>33333.333333333336</v>
      </c>
      <c r="DC283" s="317">
        <v>33333.333333333336</v>
      </c>
      <c r="DD283" s="317">
        <v>33333.333333333336</v>
      </c>
      <c r="DE283" s="317">
        <v>33333.333333333336</v>
      </c>
      <c r="DF283" s="317">
        <v>33333.333333333336</v>
      </c>
      <c r="DG283" s="317">
        <v>33333.333333333336</v>
      </c>
      <c r="DH283" s="317">
        <v>33333.333333333336</v>
      </c>
      <c r="DI283" s="313">
        <v>33333.333333333336</v>
      </c>
      <c r="DJ283" s="104">
        <v>33333.333333333336</v>
      </c>
      <c r="DK283" s="105">
        <v>33333.333333333336</v>
      </c>
      <c r="DL283" s="105">
        <v>33333.333333333336</v>
      </c>
      <c r="DM283" s="105">
        <v>33333.333333333336</v>
      </c>
      <c r="DN283" s="105">
        <v>33333.333333333336</v>
      </c>
      <c r="DO283" s="105">
        <v>33333.333333333336</v>
      </c>
      <c r="DP283" s="105">
        <v>33333.333333333336</v>
      </c>
      <c r="DQ283" s="105">
        <v>33333.333333333336</v>
      </c>
      <c r="DR283" s="105">
        <v>33333.333333333336</v>
      </c>
      <c r="DS283" s="105">
        <v>33333.333333333336</v>
      </c>
      <c r="DT283" s="105">
        <v>33333.333333333336</v>
      </c>
      <c r="DU283" s="106">
        <v>33333.333333333336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>
      <c r="D284" s="74" t="str">
        <f t="shared" si="78"/>
        <v>4127p</v>
      </c>
      <c r="E284" s="78" t="s">
        <v>83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697395.23416666663</v>
      </c>
      <c r="CM284" s="105">
        <v>697395.23416666663</v>
      </c>
      <c r="CN284" s="105">
        <v>697395.23416666663</v>
      </c>
      <c r="CO284" s="105">
        <v>697395.23416666663</v>
      </c>
      <c r="CP284" s="105">
        <v>697395.23416666663</v>
      </c>
      <c r="CQ284" s="105">
        <v>697395.23416666663</v>
      </c>
      <c r="CR284" s="105">
        <v>697395.23416666663</v>
      </c>
      <c r="CS284" s="105">
        <v>697395.23416666663</v>
      </c>
      <c r="CT284" s="105">
        <v>697395.23416666663</v>
      </c>
      <c r="CU284" s="105">
        <v>697395.23416666663</v>
      </c>
      <c r="CV284" s="105">
        <v>697395.23416666663</v>
      </c>
      <c r="CW284" s="106">
        <v>697395.23416666663</v>
      </c>
      <c r="CX284" s="314">
        <v>673594.27500000002</v>
      </c>
      <c r="CY284" s="317">
        <v>673594.27500000002</v>
      </c>
      <c r="CZ284" s="317">
        <v>673594.27500000002</v>
      </c>
      <c r="DA284" s="317">
        <v>673594.27500000002</v>
      </c>
      <c r="DB284" s="317">
        <v>673594.27500000002</v>
      </c>
      <c r="DC284" s="317">
        <v>673594.27500000002</v>
      </c>
      <c r="DD284" s="317">
        <v>673594.27500000002</v>
      </c>
      <c r="DE284" s="317">
        <v>673594.27500000002</v>
      </c>
      <c r="DF284" s="317">
        <v>673594.27500000002</v>
      </c>
      <c r="DG284" s="317">
        <v>673594.27500000002</v>
      </c>
      <c r="DH284" s="317">
        <v>673594.27500000002</v>
      </c>
      <c r="DI284" s="313">
        <v>673594.27500000002</v>
      </c>
      <c r="DJ284" s="104">
        <v>675864.98</v>
      </c>
      <c r="DK284" s="105">
        <v>675864.98</v>
      </c>
      <c r="DL284" s="105">
        <v>675864.98</v>
      </c>
      <c r="DM284" s="105">
        <v>675864.98</v>
      </c>
      <c r="DN284" s="105">
        <v>675864.98</v>
      </c>
      <c r="DO284" s="105">
        <v>675864.98</v>
      </c>
      <c r="DP284" s="105">
        <v>675864.98</v>
      </c>
      <c r="DQ284" s="105">
        <v>675864.98</v>
      </c>
      <c r="DR284" s="105">
        <v>675864.98</v>
      </c>
      <c r="DS284" s="105">
        <v>675864.98</v>
      </c>
      <c r="DT284" s="105">
        <v>675864.98</v>
      </c>
      <c r="DU284" s="106">
        <v>675864.98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 s="9" customFormat="1">
      <c r="A285" s="140"/>
      <c r="B285" s="140"/>
      <c r="C285" s="140">
        <v>413</v>
      </c>
      <c r="D285" s="140" t="str">
        <f t="shared" si="78"/>
        <v>413p</v>
      </c>
      <c r="E285" s="141" t="s">
        <v>152</v>
      </c>
      <c r="F285" s="142"/>
      <c r="G285" s="143"/>
      <c r="H285" s="143"/>
      <c r="I285" s="143"/>
      <c r="J285" s="143"/>
      <c r="K285" s="143"/>
      <c r="L285" s="143"/>
      <c r="M285" s="143"/>
      <c r="N285" s="143"/>
      <c r="O285" s="143"/>
      <c r="P285" s="143"/>
      <c r="Q285" s="144"/>
      <c r="R285" s="142"/>
      <c r="S285" s="143"/>
      <c r="T285" s="143"/>
      <c r="U285" s="143"/>
      <c r="V285" s="143"/>
      <c r="W285" s="143"/>
      <c r="X285" s="143"/>
      <c r="Y285" s="143"/>
      <c r="Z285" s="143"/>
      <c r="AA285" s="143"/>
      <c r="AB285" s="143"/>
      <c r="AC285" s="144"/>
      <c r="AD285" s="142"/>
      <c r="AE285" s="143"/>
      <c r="AF285" s="143"/>
      <c r="AG285" s="143"/>
      <c r="AH285" s="143"/>
      <c r="AI285" s="143"/>
      <c r="AJ285" s="143"/>
      <c r="AK285" s="143"/>
      <c r="AL285" s="143"/>
      <c r="AM285" s="143"/>
      <c r="AN285" s="143"/>
      <c r="AO285" s="144"/>
      <c r="AP285" s="142"/>
      <c r="AQ285" s="143"/>
      <c r="AR285" s="143"/>
      <c r="AS285" s="143"/>
      <c r="AT285" s="143"/>
      <c r="AU285" s="143"/>
      <c r="AV285" s="143"/>
      <c r="AW285" s="143"/>
      <c r="AX285" s="143"/>
      <c r="AY285" s="143"/>
      <c r="AZ285" s="143"/>
      <c r="BA285" s="144"/>
      <c r="BB285" s="142"/>
      <c r="BC285" s="143"/>
      <c r="BD285" s="143"/>
      <c r="BE285" s="143"/>
      <c r="BF285" s="143"/>
      <c r="BG285" s="143"/>
      <c r="BH285" s="143"/>
      <c r="BI285" s="143"/>
      <c r="BJ285" s="143"/>
      <c r="BK285" s="143"/>
      <c r="BL285" s="143"/>
      <c r="BM285" s="144"/>
      <c r="BN285" s="142"/>
      <c r="BO285" s="143"/>
      <c r="BP285" s="143"/>
      <c r="BQ285" s="143"/>
      <c r="BR285" s="143"/>
      <c r="BS285" s="143"/>
      <c r="BT285" s="143"/>
      <c r="BU285" s="143"/>
      <c r="BV285" s="143"/>
      <c r="BW285" s="143"/>
      <c r="BX285" s="143"/>
      <c r="BY285" s="144"/>
      <c r="BZ285" s="142"/>
      <c r="CA285" s="143"/>
      <c r="CB285" s="143"/>
      <c r="CC285" s="143"/>
      <c r="CD285" s="143"/>
      <c r="CE285" s="143"/>
      <c r="CF285" s="143"/>
      <c r="CG285" s="143"/>
      <c r="CH285" s="143"/>
      <c r="CI285" s="143"/>
      <c r="CJ285" s="143"/>
      <c r="CK285" s="143"/>
      <c r="CL285" s="142">
        <f t="shared" ref="CL285:CX285" si="79">+SUM(CL286:CL291)</f>
        <v>2109966.5125000002</v>
      </c>
      <c r="CM285" s="143">
        <f t="shared" si="79"/>
        <v>2109966.5125000002</v>
      </c>
      <c r="CN285" s="143">
        <f t="shared" si="79"/>
        <v>2109966.5125000002</v>
      </c>
      <c r="CO285" s="143">
        <f t="shared" si="79"/>
        <v>2109966.5125000002</v>
      </c>
      <c r="CP285" s="143">
        <f t="shared" si="79"/>
        <v>2109966.5125000002</v>
      </c>
      <c r="CQ285" s="143">
        <f t="shared" si="79"/>
        <v>2109966.5125000002</v>
      </c>
      <c r="CR285" s="143">
        <f t="shared" si="79"/>
        <v>2109966.5125000002</v>
      </c>
      <c r="CS285" s="143">
        <f t="shared" si="79"/>
        <v>2109966.5125000002</v>
      </c>
      <c r="CT285" s="143">
        <f t="shared" si="79"/>
        <v>2109966.5125000002</v>
      </c>
      <c r="CU285" s="143">
        <f t="shared" si="79"/>
        <v>2109966.5125000002</v>
      </c>
      <c r="CV285" s="143">
        <f t="shared" si="79"/>
        <v>2109966.5125000002</v>
      </c>
      <c r="CW285" s="144">
        <f t="shared" si="79"/>
        <v>2109966.5125000002</v>
      </c>
      <c r="CX285" s="315">
        <f t="shared" si="79"/>
        <v>2567060.8260771562</v>
      </c>
      <c r="CY285" s="318">
        <f t="shared" ref="CY285:DI285" si="80">+SUM(CY286:CY291)</f>
        <v>2567060.8260771562</v>
      </c>
      <c r="CZ285" s="318">
        <f t="shared" si="80"/>
        <v>2567060.8260771562</v>
      </c>
      <c r="DA285" s="318">
        <f t="shared" si="80"/>
        <v>2567060.8260771562</v>
      </c>
      <c r="DB285" s="318">
        <f t="shared" si="80"/>
        <v>2567060.8260771562</v>
      </c>
      <c r="DC285" s="318">
        <f t="shared" si="80"/>
        <v>2567060.8260771562</v>
      </c>
      <c r="DD285" s="318">
        <f t="shared" si="80"/>
        <v>2567060.8260771562</v>
      </c>
      <c r="DE285" s="318">
        <f t="shared" si="80"/>
        <v>2567060.8260771562</v>
      </c>
      <c r="DF285" s="318">
        <f t="shared" si="80"/>
        <v>2567060.8260771562</v>
      </c>
      <c r="DG285" s="318">
        <f t="shared" si="80"/>
        <v>2567060.8260771562</v>
      </c>
      <c r="DH285" s="318">
        <f t="shared" si="80"/>
        <v>2567060.8260771562</v>
      </c>
      <c r="DI285" s="316">
        <f t="shared" si="80"/>
        <v>2567060.8260771562</v>
      </c>
      <c r="DJ285" s="142">
        <f>+SUM(DJ286:DJ291)</f>
        <v>2450506.84</v>
      </c>
      <c r="DK285" s="143">
        <f t="shared" ref="DK285:DU285" si="81">+SUM(DK286:DK291)</f>
        <v>2450506.84</v>
      </c>
      <c r="DL285" s="143">
        <f t="shared" si="81"/>
        <v>2450506.84</v>
      </c>
      <c r="DM285" s="143">
        <f t="shared" si="81"/>
        <v>2450506.84</v>
      </c>
      <c r="DN285" s="143">
        <f t="shared" si="81"/>
        <v>2450506.84</v>
      </c>
      <c r="DO285" s="143">
        <f t="shared" si="81"/>
        <v>2450506.84</v>
      </c>
      <c r="DP285" s="143">
        <f t="shared" si="81"/>
        <v>2450506.84</v>
      </c>
      <c r="DQ285" s="143">
        <f t="shared" si="81"/>
        <v>2450506.84</v>
      </c>
      <c r="DR285" s="143">
        <f t="shared" si="81"/>
        <v>2450506.84</v>
      </c>
      <c r="DS285" s="143">
        <f t="shared" si="81"/>
        <v>2450506.84</v>
      </c>
      <c r="DT285" s="143">
        <f t="shared" si="81"/>
        <v>2450506.84</v>
      </c>
      <c r="DU285" s="144">
        <f t="shared" si="81"/>
        <v>2450506.84</v>
      </c>
      <c r="DV285" s="341">
        <v>2552421.9891666668</v>
      </c>
      <c r="DW285" s="341">
        <v>2552421.9891666668</v>
      </c>
      <c r="DX285" s="341">
        <v>2552421.9891666668</v>
      </c>
      <c r="DY285" s="341">
        <v>2552421.9891666668</v>
      </c>
      <c r="DZ285" s="341">
        <v>2552421.9891666668</v>
      </c>
      <c r="EA285" s="341">
        <v>2552421.9891666668</v>
      </c>
      <c r="EB285" s="341">
        <v>2552421.9891666668</v>
      </c>
      <c r="EC285" s="341">
        <v>2552421.9891666668</v>
      </c>
      <c r="ED285" s="341">
        <v>2552421.9891666668</v>
      </c>
      <c r="EE285" s="341">
        <v>2552421.9891666668</v>
      </c>
      <c r="EF285" s="341">
        <v>2552421.9891666668</v>
      </c>
      <c r="EG285" s="341">
        <v>2552421.9891666668</v>
      </c>
      <c r="EH285" s="341">
        <v>1973140.86</v>
      </c>
      <c r="EI285" s="341">
        <v>1973140.86</v>
      </c>
      <c r="EJ285" s="341">
        <v>1973140.86</v>
      </c>
      <c r="EK285" s="340">
        <v>1973140.86</v>
      </c>
      <c r="EL285" s="341">
        <v>1973140.86</v>
      </c>
      <c r="EM285" s="341">
        <v>1973140.86</v>
      </c>
      <c r="EN285" s="341">
        <v>2959711.29</v>
      </c>
      <c r="EO285" s="341">
        <v>2959711.29</v>
      </c>
      <c r="EP285" s="341">
        <v>2959711.29</v>
      </c>
      <c r="EQ285" s="341">
        <v>2959711.29</v>
      </c>
      <c r="ER285" s="341">
        <v>2959711.29</v>
      </c>
      <c r="ES285" s="341">
        <v>2959711.29</v>
      </c>
    </row>
    <row r="286" spans="1:149">
      <c r="D286" s="74" t="str">
        <f t="shared" si="78"/>
        <v>4131p</v>
      </c>
      <c r="E286" s="78" t="s">
        <v>154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524982.86083333334</v>
      </c>
      <c r="CM286" s="105">
        <v>524982.86083333334</v>
      </c>
      <c r="CN286" s="105">
        <v>524982.86083333334</v>
      </c>
      <c r="CO286" s="105">
        <v>524982.86083333334</v>
      </c>
      <c r="CP286" s="105">
        <v>524982.86083333334</v>
      </c>
      <c r="CQ286" s="105">
        <v>524982.86083333334</v>
      </c>
      <c r="CR286" s="105">
        <v>524982.86083333334</v>
      </c>
      <c r="CS286" s="105">
        <v>524982.86083333334</v>
      </c>
      <c r="CT286" s="105">
        <v>524982.86083333334</v>
      </c>
      <c r="CU286" s="105">
        <v>524982.86083333334</v>
      </c>
      <c r="CV286" s="105">
        <v>524982.86083333334</v>
      </c>
      <c r="CW286" s="106">
        <v>524982.86083333334</v>
      </c>
      <c r="CX286" s="314">
        <v>509745.79880760954</v>
      </c>
      <c r="CY286" s="317">
        <v>509745.79880760954</v>
      </c>
      <c r="CZ286" s="317">
        <v>509745.79880760954</v>
      </c>
      <c r="DA286" s="317">
        <v>509745.79880760954</v>
      </c>
      <c r="DB286" s="317">
        <v>509745.79880760954</v>
      </c>
      <c r="DC286" s="317">
        <v>509745.79880760954</v>
      </c>
      <c r="DD286" s="317">
        <v>509745.79880760954</v>
      </c>
      <c r="DE286" s="317">
        <v>509745.79880760954</v>
      </c>
      <c r="DF286" s="317">
        <v>509745.79880760954</v>
      </c>
      <c r="DG286" s="317">
        <v>509745.79880760954</v>
      </c>
      <c r="DH286" s="317">
        <v>509745.79880760954</v>
      </c>
      <c r="DI286" s="313">
        <v>509745.79880760954</v>
      </c>
      <c r="DJ286" s="104">
        <v>563652.23916666664</v>
      </c>
      <c r="DK286" s="105">
        <v>563652.23916666664</v>
      </c>
      <c r="DL286" s="105">
        <v>563652.23916666664</v>
      </c>
      <c r="DM286" s="105">
        <v>563652.23916666664</v>
      </c>
      <c r="DN286" s="105">
        <v>563652.23916666664</v>
      </c>
      <c r="DO286" s="105">
        <v>563652.23916666664</v>
      </c>
      <c r="DP286" s="105">
        <v>563652.23916666664</v>
      </c>
      <c r="DQ286" s="105">
        <v>563652.23916666664</v>
      </c>
      <c r="DR286" s="105">
        <v>563652.23916666664</v>
      </c>
      <c r="DS286" s="105">
        <v>563652.23916666664</v>
      </c>
      <c r="DT286" s="105">
        <v>563652.23916666664</v>
      </c>
      <c r="DU286" s="106">
        <v>563652.23916666664</v>
      </c>
      <c r="DV286" s="340"/>
      <c r="DW286" s="340"/>
      <c r="DX286" s="340"/>
      <c r="DY286" s="340"/>
      <c r="DZ286" s="340"/>
      <c r="EA286" s="340"/>
      <c r="EB286" s="340"/>
      <c r="EC286" s="340"/>
      <c r="ED286" s="340"/>
      <c r="EE286" s="340"/>
      <c r="EF286" s="340"/>
      <c r="EG286" s="340"/>
      <c r="EH286" s="340"/>
      <c r="EI286" s="338"/>
      <c r="EJ286" s="338"/>
      <c r="EK286" s="338"/>
      <c r="EL286" s="338"/>
      <c r="EM286" s="338"/>
      <c r="EN286" s="338"/>
      <c r="EO286" s="338"/>
      <c r="EP286" s="338"/>
      <c r="EQ286" s="338"/>
      <c r="ER286" s="338"/>
      <c r="ES286" s="338"/>
    </row>
    <row r="287" spans="1:149">
      <c r="D287" s="74" t="str">
        <f t="shared" si="78"/>
        <v>4132p</v>
      </c>
      <c r="E287" s="78" t="s">
        <v>156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57550.642499999994</v>
      </c>
      <c r="CM287" s="105">
        <v>57550.642499999994</v>
      </c>
      <c r="CN287" s="105">
        <v>57550.642499999994</v>
      </c>
      <c r="CO287" s="105">
        <v>57550.642499999994</v>
      </c>
      <c r="CP287" s="105">
        <v>57550.642499999994</v>
      </c>
      <c r="CQ287" s="105">
        <v>57550.642499999994</v>
      </c>
      <c r="CR287" s="105">
        <v>57550.642499999994</v>
      </c>
      <c r="CS287" s="105">
        <v>57550.642499999994</v>
      </c>
      <c r="CT287" s="105">
        <v>57550.642499999994</v>
      </c>
      <c r="CU287" s="105">
        <v>57550.642499999994</v>
      </c>
      <c r="CV287" s="105">
        <v>57550.642499999994</v>
      </c>
      <c r="CW287" s="106">
        <v>57550.642499999994</v>
      </c>
      <c r="CX287" s="314">
        <v>68000.435934037057</v>
      </c>
      <c r="CY287" s="317">
        <v>68000.435934037057</v>
      </c>
      <c r="CZ287" s="317">
        <v>68000.435934037057</v>
      </c>
      <c r="DA287" s="317">
        <v>68000.435934037057</v>
      </c>
      <c r="DB287" s="317">
        <v>68000.435934037057</v>
      </c>
      <c r="DC287" s="317">
        <v>68000.435934037057</v>
      </c>
      <c r="DD287" s="317">
        <v>68000.435934037057</v>
      </c>
      <c r="DE287" s="317">
        <v>68000.435934037057</v>
      </c>
      <c r="DF287" s="317">
        <v>68000.435934037057</v>
      </c>
      <c r="DG287" s="317">
        <v>68000.435934037057</v>
      </c>
      <c r="DH287" s="317">
        <v>68000.435934037057</v>
      </c>
      <c r="DI287" s="313">
        <v>68000.435934037057</v>
      </c>
      <c r="DJ287" s="104">
        <v>82363.179166666669</v>
      </c>
      <c r="DK287" s="105">
        <v>82363.179166666669</v>
      </c>
      <c r="DL287" s="105">
        <v>82363.179166666669</v>
      </c>
      <c r="DM287" s="105">
        <v>82363.179166666669</v>
      </c>
      <c r="DN287" s="105">
        <v>82363.179166666669</v>
      </c>
      <c r="DO287" s="105">
        <v>82363.179166666669</v>
      </c>
      <c r="DP287" s="105">
        <v>82363.179166666669</v>
      </c>
      <c r="DQ287" s="105">
        <v>82363.179166666669</v>
      </c>
      <c r="DR287" s="105">
        <v>82363.179166666669</v>
      </c>
      <c r="DS287" s="105">
        <v>82363.179166666669</v>
      </c>
      <c r="DT287" s="105">
        <v>82363.179166666669</v>
      </c>
      <c r="DU287" s="106">
        <v>82363.179166666669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8"/>
        <v>4133p</v>
      </c>
      <c r="E288" s="78" t="s">
        <v>158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388482.88500000001</v>
      </c>
      <c r="CM288" s="105">
        <v>388482.88500000001</v>
      </c>
      <c r="CN288" s="105">
        <v>388482.88500000001</v>
      </c>
      <c r="CO288" s="105">
        <v>388482.88500000001</v>
      </c>
      <c r="CP288" s="105">
        <v>388482.88500000001</v>
      </c>
      <c r="CQ288" s="105">
        <v>388482.88500000001</v>
      </c>
      <c r="CR288" s="105">
        <v>388482.88500000001</v>
      </c>
      <c r="CS288" s="105">
        <v>388482.88500000001</v>
      </c>
      <c r="CT288" s="105">
        <v>388482.88500000001</v>
      </c>
      <c r="CU288" s="105">
        <v>388482.88500000001</v>
      </c>
      <c r="CV288" s="105">
        <v>388482.88500000001</v>
      </c>
      <c r="CW288" s="106">
        <v>388482.88500000001</v>
      </c>
      <c r="CX288" s="314">
        <v>504921.06750279834</v>
      </c>
      <c r="CY288" s="317">
        <v>504921.06750279834</v>
      </c>
      <c r="CZ288" s="317">
        <v>504921.06750279834</v>
      </c>
      <c r="DA288" s="317">
        <v>504921.06750279834</v>
      </c>
      <c r="DB288" s="317">
        <v>504921.06750279834</v>
      </c>
      <c r="DC288" s="317">
        <v>504921.06750279834</v>
      </c>
      <c r="DD288" s="317">
        <v>504921.06750279834</v>
      </c>
      <c r="DE288" s="317">
        <v>504921.06750279834</v>
      </c>
      <c r="DF288" s="317">
        <v>504921.06750279834</v>
      </c>
      <c r="DG288" s="317">
        <v>504921.06750279834</v>
      </c>
      <c r="DH288" s="317">
        <v>504921.06750279834</v>
      </c>
      <c r="DI288" s="313">
        <v>504921.06750279834</v>
      </c>
      <c r="DJ288" s="104">
        <v>428059.09333333332</v>
      </c>
      <c r="DK288" s="105">
        <v>428059.09333333332</v>
      </c>
      <c r="DL288" s="105">
        <v>428059.09333333332</v>
      </c>
      <c r="DM288" s="105">
        <v>428059.09333333332</v>
      </c>
      <c r="DN288" s="105">
        <v>428059.09333333332</v>
      </c>
      <c r="DO288" s="105">
        <v>428059.09333333332</v>
      </c>
      <c r="DP288" s="105">
        <v>428059.09333333332</v>
      </c>
      <c r="DQ288" s="105">
        <v>428059.09333333332</v>
      </c>
      <c r="DR288" s="105">
        <v>428059.09333333332</v>
      </c>
      <c r="DS288" s="105">
        <v>428059.09333333332</v>
      </c>
      <c r="DT288" s="105">
        <v>428059.09333333332</v>
      </c>
      <c r="DU288" s="106">
        <v>428059.09333333332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8"/>
        <v>4134p</v>
      </c>
      <c r="E289" s="78" t="s">
        <v>160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500217.03249999997</v>
      </c>
      <c r="CM289" s="105">
        <v>500217.03249999997</v>
      </c>
      <c r="CN289" s="105">
        <v>500217.03249999997</v>
      </c>
      <c r="CO289" s="105">
        <v>500217.03249999997</v>
      </c>
      <c r="CP289" s="105">
        <v>500217.03249999997</v>
      </c>
      <c r="CQ289" s="105">
        <v>500217.03249999997</v>
      </c>
      <c r="CR289" s="105">
        <v>500217.03249999997</v>
      </c>
      <c r="CS289" s="105">
        <v>500217.03249999997</v>
      </c>
      <c r="CT289" s="105">
        <v>500217.03249999997</v>
      </c>
      <c r="CU289" s="105">
        <v>500217.03249999997</v>
      </c>
      <c r="CV289" s="105">
        <v>500217.03249999997</v>
      </c>
      <c r="CW289" s="106">
        <v>500217.03249999997</v>
      </c>
      <c r="CX289" s="314">
        <v>570061.04204176902</v>
      </c>
      <c r="CY289" s="317">
        <v>570061.04204176902</v>
      </c>
      <c r="CZ289" s="317">
        <v>570061.04204176902</v>
      </c>
      <c r="DA289" s="317">
        <v>570061.04204176902</v>
      </c>
      <c r="DB289" s="317">
        <v>570061.04204176902</v>
      </c>
      <c r="DC289" s="317">
        <v>570061.04204176902</v>
      </c>
      <c r="DD289" s="317">
        <v>570061.04204176902</v>
      </c>
      <c r="DE289" s="317">
        <v>570061.04204176902</v>
      </c>
      <c r="DF289" s="317">
        <v>570061.04204176902</v>
      </c>
      <c r="DG289" s="317">
        <v>570061.04204176902</v>
      </c>
      <c r="DH289" s="317">
        <v>570061.04204176902</v>
      </c>
      <c r="DI289" s="313">
        <v>570061.04204176902</v>
      </c>
      <c r="DJ289" s="104">
        <v>589989.77749999997</v>
      </c>
      <c r="DK289" s="105">
        <v>589989.77749999997</v>
      </c>
      <c r="DL289" s="105">
        <v>589989.77749999997</v>
      </c>
      <c r="DM289" s="105">
        <v>589989.77749999997</v>
      </c>
      <c r="DN289" s="105">
        <v>589989.77749999997</v>
      </c>
      <c r="DO289" s="105">
        <v>589989.77749999997</v>
      </c>
      <c r="DP289" s="105">
        <v>589989.77749999997</v>
      </c>
      <c r="DQ289" s="105">
        <v>589989.77749999997</v>
      </c>
      <c r="DR289" s="105">
        <v>589989.77749999997</v>
      </c>
      <c r="DS289" s="105">
        <v>589989.77749999997</v>
      </c>
      <c r="DT289" s="105">
        <v>589989.77749999997</v>
      </c>
      <c r="DU289" s="106">
        <v>589989.77749999997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8"/>
        <v>4135p</v>
      </c>
      <c r="E290" s="78" t="s">
        <v>162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638733.09166666667</v>
      </c>
      <c r="CM290" s="105">
        <v>638733.09166666667</v>
      </c>
      <c r="CN290" s="105">
        <v>638733.09166666667</v>
      </c>
      <c r="CO290" s="105">
        <v>638733.09166666667</v>
      </c>
      <c r="CP290" s="105">
        <v>638733.09166666667</v>
      </c>
      <c r="CQ290" s="105">
        <v>638733.09166666667</v>
      </c>
      <c r="CR290" s="105">
        <v>638733.09166666667</v>
      </c>
      <c r="CS290" s="105">
        <v>638733.09166666667</v>
      </c>
      <c r="CT290" s="105">
        <v>638733.09166666667</v>
      </c>
      <c r="CU290" s="105">
        <v>638733.09166666667</v>
      </c>
      <c r="CV290" s="105">
        <v>638733.09166666667</v>
      </c>
      <c r="CW290" s="106">
        <v>638733.09166666667</v>
      </c>
      <c r="CX290" s="314">
        <v>894502.49057674524</v>
      </c>
      <c r="CY290" s="317">
        <v>894502.49057674524</v>
      </c>
      <c r="CZ290" s="317">
        <v>894502.49057674524</v>
      </c>
      <c r="DA290" s="317">
        <v>894502.49057674524</v>
      </c>
      <c r="DB290" s="317">
        <v>894502.49057674524</v>
      </c>
      <c r="DC290" s="317">
        <v>894502.49057674524</v>
      </c>
      <c r="DD290" s="317">
        <v>894502.49057674524</v>
      </c>
      <c r="DE290" s="317">
        <v>894502.49057674524</v>
      </c>
      <c r="DF290" s="317">
        <v>894502.49057674524</v>
      </c>
      <c r="DG290" s="317">
        <v>894502.49057674524</v>
      </c>
      <c r="DH290" s="317">
        <v>894502.49057674524</v>
      </c>
      <c r="DI290" s="313">
        <v>894502.49057674524</v>
      </c>
      <c r="DJ290" s="104">
        <v>755325.88416666677</v>
      </c>
      <c r="DK290" s="105">
        <v>755325.88416666677</v>
      </c>
      <c r="DL290" s="105">
        <v>755325.88416666677</v>
      </c>
      <c r="DM290" s="105">
        <v>755325.88416666677</v>
      </c>
      <c r="DN290" s="105">
        <v>755325.88416666677</v>
      </c>
      <c r="DO290" s="105">
        <v>755325.88416666677</v>
      </c>
      <c r="DP290" s="105">
        <v>755325.88416666677</v>
      </c>
      <c r="DQ290" s="105">
        <v>755325.88416666677</v>
      </c>
      <c r="DR290" s="105">
        <v>755325.88416666677</v>
      </c>
      <c r="DS290" s="105">
        <v>755325.88416666677</v>
      </c>
      <c r="DT290" s="105">
        <v>755325.88416666677</v>
      </c>
      <c r="DU290" s="106">
        <v>755325.88416666677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8"/>
        <v>4139p</v>
      </c>
      <c r="E291" s="78" t="s">
        <v>164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/>
      <c r="CM291" s="105"/>
      <c r="CN291" s="105"/>
      <c r="CO291" s="105"/>
      <c r="CP291" s="105"/>
      <c r="CQ291" s="105"/>
      <c r="CR291" s="105"/>
      <c r="CS291" s="105"/>
      <c r="CT291" s="105"/>
      <c r="CU291" s="105"/>
      <c r="CV291" s="105"/>
      <c r="CW291" s="106"/>
      <c r="CX291" s="314">
        <v>19829.9912141971</v>
      </c>
      <c r="CY291" s="317">
        <v>19829.9912141971</v>
      </c>
      <c r="CZ291" s="317">
        <v>19829.9912141971</v>
      </c>
      <c r="DA291" s="317">
        <v>19829.9912141971</v>
      </c>
      <c r="DB291" s="317">
        <v>19829.9912141971</v>
      </c>
      <c r="DC291" s="317">
        <v>19829.9912141971</v>
      </c>
      <c r="DD291" s="317">
        <v>19829.9912141971</v>
      </c>
      <c r="DE291" s="317">
        <v>19829.9912141971</v>
      </c>
      <c r="DF291" s="317">
        <v>19829.9912141971</v>
      </c>
      <c r="DG291" s="317">
        <v>19829.9912141971</v>
      </c>
      <c r="DH291" s="317">
        <v>19829.9912141971</v>
      </c>
      <c r="DI291" s="313">
        <v>19829.9912141971</v>
      </c>
      <c r="DJ291" s="104">
        <v>31116.666666666668</v>
      </c>
      <c r="DK291" s="105">
        <v>31116.666666666668</v>
      </c>
      <c r="DL291" s="105">
        <v>31116.666666666668</v>
      </c>
      <c r="DM291" s="105">
        <v>31116.666666666668</v>
      </c>
      <c r="DN291" s="105">
        <v>31116.666666666668</v>
      </c>
      <c r="DO291" s="105">
        <v>31116.666666666668</v>
      </c>
      <c r="DP291" s="105">
        <v>31116.666666666668</v>
      </c>
      <c r="DQ291" s="105">
        <v>31116.666666666668</v>
      </c>
      <c r="DR291" s="105">
        <v>31116.666666666668</v>
      </c>
      <c r="DS291" s="105">
        <v>31116.666666666668</v>
      </c>
      <c r="DT291" s="105">
        <v>31116.666666666668</v>
      </c>
      <c r="DU291" s="106">
        <v>31116.666666666668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 s="9" customFormat="1">
      <c r="A292" s="140"/>
      <c r="B292" s="140"/>
      <c r="C292" s="140">
        <v>414</v>
      </c>
      <c r="D292" s="140" t="str">
        <f t="shared" si="78"/>
        <v>414p</v>
      </c>
      <c r="E292" s="141" t="s">
        <v>166</v>
      </c>
      <c r="F292" s="142"/>
      <c r="G292" s="143"/>
      <c r="H292" s="143"/>
      <c r="I292" s="143"/>
      <c r="J292" s="143"/>
      <c r="K292" s="143"/>
      <c r="L292" s="143"/>
      <c r="M292" s="143"/>
      <c r="N292" s="143"/>
      <c r="O292" s="143"/>
      <c r="P292" s="143"/>
      <c r="Q292" s="144"/>
      <c r="R292" s="142"/>
      <c r="S292" s="143"/>
      <c r="T292" s="143"/>
      <c r="U292" s="143"/>
      <c r="V292" s="143"/>
      <c r="W292" s="143"/>
      <c r="X292" s="143"/>
      <c r="Y292" s="143"/>
      <c r="Z292" s="143"/>
      <c r="AA292" s="143"/>
      <c r="AB292" s="143"/>
      <c r="AC292" s="144"/>
      <c r="AD292" s="142"/>
      <c r="AE292" s="143"/>
      <c r="AF292" s="143"/>
      <c r="AG292" s="143"/>
      <c r="AH292" s="143"/>
      <c r="AI292" s="143"/>
      <c r="AJ292" s="143"/>
      <c r="AK292" s="143"/>
      <c r="AL292" s="143"/>
      <c r="AM292" s="143"/>
      <c r="AN292" s="143"/>
      <c r="AO292" s="144"/>
      <c r="AP292" s="142"/>
      <c r="AQ292" s="143"/>
      <c r="AR292" s="143"/>
      <c r="AS292" s="143"/>
      <c r="AT292" s="143"/>
      <c r="AU292" s="143"/>
      <c r="AV292" s="143"/>
      <c r="AW292" s="143"/>
      <c r="AX292" s="143"/>
      <c r="AY292" s="143"/>
      <c r="AZ292" s="143"/>
      <c r="BA292" s="144"/>
      <c r="BB292" s="142"/>
      <c r="BC292" s="143"/>
      <c r="BD292" s="143"/>
      <c r="BE292" s="143"/>
      <c r="BF292" s="143"/>
      <c r="BG292" s="143"/>
      <c r="BH292" s="143"/>
      <c r="BI292" s="143"/>
      <c r="BJ292" s="143"/>
      <c r="BK292" s="143"/>
      <c r="BL292" s="143"/>
      <c r="BM292" s="144"/>
      <c r="BN292" s="142"/>
      <c r="BO292" s="143"/>
      <c r="BP292" s="143"/>
      <c r="BQ292" s="143"/>
      <c r="BR292" s="143"/>
      <c r="BS292" s="143"/>
      <c r="BT292" s="143"/>
      <c r="BU292" s="143"/>
      <c r="BV292" s="143"/>
      <c r="BW292" s="143"/>
      <c r="BX292" s="143"/>
      <c r="BY292" s="144"/>
      <c r="BZ292" s="142"/>
      <c r="CA292" s="143"/>
      <c r="CB292" s="143"/>
      <c r="CC292" s="143"/>
      <c r="CD292" s="143"/>
      <c r="CE292" s="143"/>
      <c r="CF292" s="143"/>
      <c r="CG292" s="143"/>
      <c r="CH292" s="143"/>
      <c r="CI292" s="143"/>
      <c r="CJ292" s="143"/>
      <c r="CK292" s="143"/>
      <c r="CL292" s="142">
        <f t="shared" ref="CL292:CX292" si="82">+SUM(CL293:CL301)</f>
        <v>3636728.03</v>
      </c>
      <c r="CM292" s="143">
        <f t="shared" si="82"/>
        <v>3636728.03</v>
      </c>
      <c r="CN292" s="143">
        <f t="shared" si="82"/>
        <v>3636728.03</v>
      </c>
      <c r="CO292" s="143">
        <f t="shared" si="82"/>
        <v>3636728.03</v>
      </c>
      <c r="CP292" s="143">
        <f t="shared" si="82"/>
        <v>3636728.03</v>
      </c>
      <c r="CQ292" s="143">
        <f t="shared" si="82"/>
        <v>3636728.03</v>
      </c>
      <c r="CR292" s="143">
        <f t="shared" si="82"/>
        <v>3636728.03</v>
      </c>
      <c r="CS292" s="143">
        <f t="shared" si="82"/>
        <v>3636728.03</v>
      </c>
      <c r="CT292" s="143">
        <f t="shared" si="82"/>
        <v>3636728.03</v>
      </c>
      <c r="CU292" s="143">
        <f t="shared" si="82"/>
        <v>3636728.03</v>
      </c>
      <c r="CV292" s="143">
        <f t="shared" si="82"/>
        <v>3636728.03</v>
      </c>
      <c r="CW292" s="144">
        <f t="shared" si="82"/>
        <v>3636728.03</v>
      </c>
      <c r="CX292" s="315">
        <f t="shared" si="82"/>
        <v>3555210.7859614557</v>
      </c>
      <c r="CY292" s="318">
        <f t="shared" ref="CY292:DI292" si="83">+SUM(CY293:CY301)</f>
        <v>3555210.7859614557</v>
      </c>
      <c r="CZ292" s="318">
        <f t="shared" si="83"/>
        <v>3555210.7859614557</v>
      </c>
      <c r="DA292" s="318">
        <f t="shared" si="83"/>
        <v>3555210.7859614557</v>
      </c>
      <c r="DB292" s="318">
        <f t="shared" si="83"/>
        <v>3555210.7859614557</v>
      </c>
      <c r="DC292" s="318">
        <f t="shared" si="83"/>
        <v>3555210.7859614557</v>
      </c>
      <c r="DD292" s="318">
        <f t="shared" si="83"/>
        <v>3555210.7859614557</v>
      </c>
      <c r="DE292" s="318">
        <f t="shared" si="83"/>
        <v>3555210.7859614557</v>
      </c>
      <c r="DF292" s="318">
        <f t="shared" si="83"/>
        <v>3555210.7859614557</v>
      </c>
      <c r="DG292" s="318">
        <f t="shared" si="83"/>
        <v>3555210.7859614557</v>
      </c>
      <c r="DH292" s="318">
        <f t="shared" si="83"/>
        <v>3555210.7859614557</v>
      </c>
      <c r="DI292" s="316">
        <f t="shared" si="83"/>
        <v>3555210.7859614557</v>
      </c>
      <c r="DJ292" s="142">
        <f>+SUM(DJ293:DJ301)</f>
        <v>3460881.1266666669</v>
      </c>
      <c r="DK292" s="143">
        <f t="shared" ref="DK292:DU292" si="84">+SUM(DK293:DK301)</f>
        <v>3460881.1266666669</v>
      </c>
      <c r="DL292" s="143">
        <f t="shared" si="84"/>
        <v>3460881.1266666669</v>
      </c>
      <c r="DM292" s="143">
        <f t="shared" si="84"/>
        <v>3460881.1266666669</v>
      </c>
      <c r="DN292" s="143">
        <f t="shared" si="84"/>
        <v>3460881.1266666669</v>
      </c>
      <c r="DO292" s="143">
        <f t="shared" si="84"/>
        <v>3460881.1266666669</v>
      </c>
      <c r="DP292" s="143">
        <f t="shared" si="84"/>
        <v>3460881.1266666669</v>
      </c>
      <c r="DQ292" s="143">
        <f t="shared" si="84"/>
        <v>3460881.1266666669</v>
      </c>
      <c r="DR292" s="143">
        <f t="shared" si="84"/>
        <v>3460881.1266666669</v>
      </c>
      <c r="DS292" s="143">
        <f t="shared" si="84"/>
        <v>3460881.1266666669</v>
      </c>
      <c r="DT292" s="143">
        <f t="shared" si="84"/>
        <v>3460881.1266666669</v>
      </c>
      <c r="DU292" s="144">
        <f t="shared" si="84"/>
        <v>3460881.1266666669</v>
      </c>
      <c r="DV292" s="341">
        <v>3780934.8033333328</v>
      </c>
      <c r="DW292" s="341">
        <v>3780934.8033333328</v>
      </c>
      <c r="DX292" s="341">
        <v>3780934.8033333328</v>
      </c>
      <c r="DY292" s="341">
        <v>3780934.8033333328</v>
      </c>
      <c r="DZ292" s="341">
        <v>3780934.8033333328</v>
      </c>
      <c r="EA292" s="341">
        <v>3780934.8033333328</v>
      </c>
      <c r="EB292" s="341">
        <v>3780934.8033333328</v>
      </c>
      <c r="EC292" s="341">
        <v>3780934.8033333328</v>
      </c>
      <c r="ED292" s="341">
        <v>3780934.8033333328</v>
      </c>
      <c r="EE292" s="341">
        <v>3780934.8033333328</v>
      </c>
      <c r="EF292" s="341">
        <v>3780934.8033333328</v>
      </c>
      <c r="EG292" s="341">
        <v>3780934.8033333328</v>
      </c>
      <c r="EH292" s="341">
        <v>3534983.4</v>
      </c>
      <c r="EI292" s="341">
        <v>3534983.4</v>
      </c>
      <c r="EJ292" s="341">
        <v>3534983.4</v>
      </c>
      <c r="EK292" s="340">
        <v>3534983.4</v>
      </c>
      <c r="EL292" s="341">
        <v>3534983.4</v>
      </c>
      <c r="EM292" s="341">
        <v>3534983.4</v>
      </c>
      <c r="EN292" s="341">
        <v>5302475.09</v>
      </c>
      <c r="EO292" s="341">
        <v>5302475.09</v>
      </c>
      <c r="EP292" s="341">
        <v>5302475.09</v>
      </c>
      <c r="EQ292" s="341">
        <v>5302475.09</v>
      </c>
      <c r="ER292" s="341">
        <v>5302475.09</v>
      </c>
      <c r="ES292" s="341">
        <v>5302475.09</v>
      </c>
    </row>
    <row r="293" spans="1:149">
      <c r="D293" s="74" t="str">
        <f t="shared" si="78"/>
        <v>4141p</v>
      </c>
      <c r="E293" s="78" t="s">
        <v>168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403359.6141666667</v>
      </c>
      <c r="CM293" s="105">
        <v>403359.6141666667</v>
      </c>
      <c r="CN293" s="105">
        <v>403359.6141666667</v>
      </c>
      <c r="CO293" s="105">
        <v>403359.6141666667</v>
      </c>
      <c r="CP293" s="105">
        <v>403359.6141666667</v>
      </c>
      <c r="CQ293" s="105">
        <v>403359.6141666667</v>
      </c>
      <c r="CR293" s="105">
        <v>403359.6141666667</v>
      </c>
      <c r="CS293" s="105">
        <v>403359.6141666667</v>
      </c>
      <c r="CT293" s="105">
        <v>403359.6141666667</v>
      </c>
      <c r="CU293" s="105">
        <v>403359.6141666667</v>
      </c>
      <c r="CV293" s="105">
        <v>403359.6141666667</v>
      </c>
      <c r="CW293" s="106">
        <v>403359.6141666667</v>
      </c>
      <c r="CX293" s="314">
        <v>474900.64720598352</v>
      </c>
      <c r="CY293" s="317">
        <v>474900.64720598352</v>
      </c>
      <c r="CZ293" s="317">
        <v>474900.64720598352</v>
      </c>
      <c r="DA293" s="317">
        <v>474900.64720598352</v>
      </c>
      <c r="DB293" s="317">
        <v>474900.64720598352</v>
      </c>
      <c r="DC293" s="317">
        <v>474900.64720598352</v>
      </c>
      <c r="DD293" s="317">
        <v>474900.64720598352</v>
      </c>
      <c r="DE293" s="317">
        <v>474900.64720598352</v>
      </c>
      <c r="DF293" s="317">
        <v>474900.64720598352</v>
      </c>
      <c r="DG293" s="317">
        <v>474900.64720598352</v>
      </c>
      <c r="DH293" s="317">
        <v>474900.64720598352</v>
      </c>
      <c r="DI293" s="313">
        <v>474900.64720598352</v>
      </c>
      <c r="DJ293" s="104">
        <v>359062.23833333334</v>
      </c>
      <c r="DK293" s="105">
        <v>359062.23833333334</v>
      </c>
      <c r="DL293" s="105">
        <v>359062.23833333334</v>
      </c>
      <c r="DM293" s="105">
        <v>359062.23833333334</v>
      </c>
      <c r="DN293" s="105">
        <v>359062.23833333334</v>
      </c>
      <c r="DO293" s="105">
        <v>359062.23833333334</v>
      </c>
      <c r="DP293" s="105">
        <v>359062.23833333334</v>
      </c>
      <c r="DQ293" s="105">
        <v>359062.23833333334</v>
      </c>
      <c r="DR293" s="105">
        <v>359062.23833333334</v>
      </c>
      <c r="DS293" s="105">
        <v>359062.23833333334</v>
      </c>
      <c r="DT293" s="105">
        <v>359062.23833333334</v>
      </c>
      <c r="DU293" s="106">
        <v>359062.23833333334</v>
      </c>
      <c r="DV293" s="340"/>
      <c r="DW293" s="340"/>
      <c r="DX293" s="340"/>
      <c r="DY293" s="340"/>
      <c r="DZ293" s="340"/>
      <c r="EA293" s="340"/>
      <c r="EB293" s="340"/>
      <c r="EC293" s="340"/>
      <c r="ED293" s="340"/>
      <c r="EE293" s="340"/>
      <c r="EF293" s="340"/>
      <c r="EG293" s="340"/>
      <c r="EH293" s="340"/>
      <c r="EI293" s="338"/>
      <c r="EJ293" s="338"/>
      <c r="EK293" s="338"/>
      <c r="EL293" s="338"/>
      <c r="EM293" s="338"/>
      <c r="EN293" s="338"/>
      <c r="EO293" s="338"/>
      <c r="EP293" s="338"/>
      <c r="EQ293" s="338"/>
      <c r="ER293" s="338"/>
      <c r="ES293" s="338"/>
    </row>
    <row r="294" spans="1:149">
      <c r="D294" s="74" t="str">
        <f t="shared" si="78"/>
        <v>4142p</v>
      </c>
      <c r="E294" s="78" t="s">
        <v>170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41926.574166666665</v>
      </c>
      <c r="CM294" s="105">
        <v>41926.574166666665</v>
      </c>
      <c r="CN294" s="105">
        <v>41926.574166666665</v>
      </c>
      <c r="CO294" s="105">
        <v>41926.574166666665</v>
      </c>
      <c r="CP294" s="105">
        <v>41926.574166666665</v>
      </c>
      <c r="CQ294" s="105">
        <v>41926.574166666665</v>
      </c>
      <c r="CR294" s="105">
        <v>41926.574166666665</v>
      </c>
      <c r="CS294" s="105">
        <v>41926.574166666665</v>
      </c>
      <c r="CT294" s="105">
        <v>41926.574166666665</v>
      </c>
      <c r="CU294" s="105">
        <v>41926.574166666665</v>
      </c>
      <c r="CV294" s="105">
        <v>41926.574166666665</v>
      </c>
      <c r="CW294" s="106">
        <v>41926.574166666665</v>
      </c>
      <c r="CX294" s="314">
        <v>36601.72000316067</v>
      </c>
      <c r="CY294" s="317">
        <v>36601.72000316067</v>
      </c>
      <c r="CZ294" s="317">
        <v>36601.72000316067</v>
      </c>
      <c r="DA294" s="317">
        <v>36601.72000316067</v>
      </c>
      <c r="DB294" s="317">
        <v>36601.72000316067</v>
      </c>
      <c r="DC294" s="317">
        <v>36601.72000316067</v>
      </c>
      <c r="DD294" s="317">
        <v>36601.72000316067</v>
      </c>
      <c r="DE294" s="317">
        <v>36601.72000316067</v>
      </c>
      <c r="DF294" s="317">
        <v>36601.72000316067</v>
      </c>
      <c r="DG294" s="317">
        <v>36601.72000316067</v>
      </c>
      <c r="DH294" s="317">
        <v>36601.72000316067</v>
      </c>
      <c r="DI294" s="313">
        <v>36601.72000316067</v>
      </c>
      <c r="DJ294" s="104">
        <v>34338.280833333331</v>
      </c>
      <c r="DK294" s="105">
        <v>34338.280833333331</v>
      </c>
      <c r="DL294" s="105">
        <v>34338.280833333331</v>
      </c>
      <c r="DM294" s="105">
        <v>34338.280833333331</v>
      </c>
      <c r="DN294" s="105">
        <v>34338.280833333331</v>
      </c>
      <c r="DO294" s="105">
        <v>34338.280833333331</v>
      </c>
      <c r="DP294" s="105">
        <v>34338.280833333331</v>
      </c>
      <c r="DQ294" s="105">
        <v>34338.280833333331</v>
      </c>
      <c r="DR294" s="105">
        <v>34338.280833333331</v>
      </c>
      <c r="DS294" s="105">
        <v>34338.280833333331</v>
      </c>
      <c r="DT294" s="105">
        <v>34338.280833333331</v>
      </c>
      <c r="DU294" s="106">
        <v>34338.280833333331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8"/>
        <v>4143p</v>
      </c>
      <c r="E295" s="78" t="s">
        <v>172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520158.69</v>
      </c>
      <c r="CM295" s="105">
        <v>520158.69</v>
      </c>
      <c r="CN295" s="105">
        <v>520158.69</v>
      </c>
      <c r="CO295" s="105">
        <v>520158.69</v>
      </c>
      <c r="CP295" s="105">
        <v>520158.69</v>
      </c>
      <c r="CQ295" s="105">
        <v>520158.69</v>
      </c>
      <c r="CR295" s="105">
        <v>520158.69</v>
      </c>
      <c r="CS295" s="105">
        <v>520158.69</v>
      </c>
      <c r="CT295" s="105">
        <v>520158.69</v>
      </c>
      <c r="CU295" s="105">
        <v>520158.69</v>
      </c>
      <c r="CV295" s="105">
        <v>520158.69</v>
      </c>
      <c r="CW295" s="106">
        <v>520158.69</v>
      </c>
      <c r="CX295" s="314">
        <v>554477.60404232587</v>
      </c>
      <c r="CY295" s="317">
        <v>554477.60404232587</v>
      </c>
      <c r="CZ295" s="317">
        <v>554477.60404232587</v>
      </c>
      <c r="DA295" s="317">
        <v>554477.60404232587</v>
      </c>
      <c r="DB295" s="317">
        <v>554477.60404232587</v>
      </c>
      <c r="DC295" s="317">
        <v>554477.60404232587</v>
      </c>
      <c r="DD295" s="317">
        <v>554477.60404232587</v>
      </c>
      <c r="DE295" s="317">
        <v>554477.60404232587</v>
      </c>
      <c r="DF295" s="317">
        <v>554477.60404232587</v>
      </c>
      <c r="DG295" s="317">
        <v>554477.60404232587</v>
      </c>
      <c r="DH295" s="317">
        <v>554477.60404232587</v>
      </c>
      <c r="DI295" s="313">
        <v>554477.60404232587</v>
      </c>
      <c r="DJ295" s="104">
        <v>523482.64500000002</v>
      </c>
      <c r="DK295" s="105">
        <v>523482.64500000002</v>
      </c>
      <c r="DL295" s="105">
        <v>523482.64500000002</v>
      </c>
      <c r="DM295" s="105">
        <v>523482.64500000002</v>
      </c>
      <c r="DN295" s="105">
        <v>523482.64500000002</v>
      </c>
      <c r="DO295" s="105">
        <v>523482.64500000002</v>
      </c>
      <c r="DP295" s="105">
        <v>523482.64500000002</v>
      </c>
      <c r="DQ295" s="105">
        <v>523482.64500000002</v>
      </c>
      <c r="DR295" s="105">
        <v>523482.64500000002</v>
      </c>
      <c r="DS295" s="105">
        <v>523482.64500000002</v>
      </c>
      <c r="DT295" s="105">
        <v>523482.64500000002</v>
      </c>
      <c r="DU295" s="106">
        <v>523482.64500000002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 ht="30">
      <c r="D296" s="74" t="str">
        <f t="shared" si="78"/>
        <v>4144p</v>
      </c>
      <c r="E296" s="78" t="s">
        <v>174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245645.35499999998</v>
      </c>
      <c r="CM296" s="105">
        <v>245645.35499999998</v>
      </c>
      <c r="CN296" s="105">
        <v>245645.35499999998</v>
      </c>
      <c r="CO296" s="105">
        <v>245645.35499999998</v>
      </c>
      <c r="CP296" s="105">
        <v>245645.35499999998</v>
      </c>
      <c r="CQ296" s="105">
        <v>245645.35499999998</v>
      </c>
      <c r="CR296" s="105">
        <v>245645.35499999998</v>
      </c>
      <c r="CS296" s="105">
        <v>245645.35499999998</v>
      </c>
      <c r="CT296" s="105">
        <v>245645.35499999998</v>
      </c>
      <c r="CU296" s="105">
        <v>245645.35499999998</v>
      </c>
      <c r="CV296" s="105">
        <v>245645.35499999998</v>
      </c>
      <c r="CW296" s="106">
        <v>245645.35499999998</v>
      </c>
      <c r="CX296" s="314">
        <v>255268.47321223555</v>
      </c>
      <c r="CY296" s="317">
        <v>255268.47321223555</v>
      </c>
      <c r="CZ296" s="317">
        <v>255268.47321223555</v>
      </c>
      <c r="DA296" s="317">
        <v>255268.47321223555</v>
      </c>
      <c r="DB296" s="317">
        <v>255268.47321223555</v>
      </c>
      <c r="DC296" s="317">
        <v>255268.47321223555</v>
      </c>
      <c r="DD296" s="317">
        <v>255268.47321223555</v>
      </c>
      <c r="DE296" s="317">
        <v>255268.47321223555</v>
      </c>
      <c r="DF296" s="317">
        <v>255268.47321223555</v>
      </c>
      <c r="DG296" s="317">
        <v>255268.47321223555</v>
      </c>
      <c r="DH296" s="317">
        <v>255268.47321223555</v>
      </c>
      <c r="DI296" s="313">
        <v>255268.47321223555</v>
      </c>
      <c r="DJ296" s="104">
        <v>370596.14833333337</v>
      </c>
      <c r="DK296" s="105">
        <v>370596.14833333337</v>
      </c>
      <c r="DL296" s="105">
        <v>370596.14833333337</v>
      </c>
      <c r="DM296" s="105">
        <v>370596.14833333337</v>
      </c>
      <c r="DN296" s="105">
        <v>370596.14833333337</v>
      </c>
      <c r="DO296" s="105">
        <v>370596.14833333337</v>
      </c>
      <c r="DP296" s="105">
        <v>370596.14833333337</v>
      </c>
      <c r="DQ296" s="105">
        <v>370596.14833333337</v>
      </c>
      <c r="DR296" s="105">
        <v>370596.14833333337</v>
      </c>
      <c r="DS296" s="105">
        <v>370596.14833333337</v>
      </c>
      <c r="DT296" s="105">
        <v>370596.14833333337</v>
      </c>
      <c r="DU296" s="106">
        <v>370596.14833333337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>
      <c r="D297" s="74" t="str">
        <f t="shared" si="78"/>
        <v>4145p</v>
      </c>
      <c r="E297" s="78" t="s">
        <v>176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91913.333333333328</v>
      </c>
      <c r="CM297" s="105">
        <v>91913.333333333328</v>
      </c>
      <c r="CN297" s="105">
        <v>91913.333333333328</v>
      </c>
      <c r="CO297" s="105">
        <v>91913.333333333328</v>
      </c>
      <c r="CP297" s="105">
        <v>91913.333333333328</v>
      </c>
      <c r="CQ297" s="105">
        <v>91913.333333333328</v>
      </c>
      <c r="CR297" s="105">
        <v>91913.333333333328</v>
      </c>
      <c r="CS297" s="105">
        <v>91913.333333333328</v>
      </c>
      <c r="CT297" s="105">
        <v>91913.333333333328</v>
      </c>
      <c r="CU297" s="105">
        <v>91913.333333333328</v>
      </c>
      <c r="CV297" s="105">
        <v>91913.333333333328</v>
      </c>
      <c r="CW297" s="106">
        <v>91913.333333333328</v>
      </c>
      <c r="CX297" s="314">
        <v>95320.115048602951</v>
      </c>
      <c r="CY297" s="317">
        <v>95320.115048602951</v>
      </c>
      <c r="CZ297" s="317">
        <v>95320.115048602951</v>
      </c>
      <c r="DA297" s="317">
        <v>95320.115048602951</v>
      </c>
      <c r="DB297" s="317">
        <v>95320.115048602951</v>
      </c>
      <c r="DC297" s="317">
        <v>95320.115048602951</v>
      </c>
      <c r="DD297" s="317">
        <v>95320.115048602951</v>
      </c>
      <c r="DE297" s="317">
        <v>95320.115048602951</v>
      </c>
      <c r="DF297" s="317">
        <v>95320.115048602951</v>
      </c>
      <c r="DG297" s="317">
        <v>95320.115048602951</v>
      </c>
      <c r="DH297" s="317">
        <v>95320.115048602951</v>
      </c>
      <c r="DI297" s="313">
        <v>95320.115048602951</v>
      </c>
      <c r="DJ297" s="104">
        <v>78915.125</v>
      </c>
      <c r="DK297" s="105">
        <v>78915.125</v>
      </c>
      <c r="DL297" s="105">
        <v>78915.125</v>
      </c>
      <c r="DM297" s="105">
        <v>78915.125</v>
      </c>
      <c r="DN297" s="105">
        <v>78915.125</v>
      </c>
      <c r="DO297" s="105">
        <v>78915.125</v>
      </c>
      <c r="DP297" s="105">
        <v>78915.125</v>
      </c>
      <c r="DQ297" s="105">
        <v>78915.125</v>
      </c>
      <c r="DR297" s="105">
        <v>78915.125</v>
      </c>
      <c r="DS297" s="105">
        <v>78915.125</v>
      </c>
      <c r="DT297" s="105">
        <v>78915.125</v>
      </c>
      <c r="DU297" s="106">
        <v>78915.125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 ht="30">
      <c r="D298" s="74" t="str">
        <f t="shared" si="78"/>
        <v>4146p</v>
      </c>
      <c r="E298" s="78" t="s">
        <v>178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129867.41666666667</v>
      </c>
      <c r="CM298" s="105">
        <v>129867.41666666667</v>
      </c>
      <c r="CN298" s="105">
        <v>129867.41666666667</v>
      </c>
      <c r="CO298" s="105">
        <v>129867.41666666667</v>
      </c>
      <c r="CP298" s="105">
        <v>129867.41666666667</v>
      </c>
      <c r="CQ298" s="105">
        <v>129867.41666666667</v>
      </c>
      <c r="CR298" s="105">
        <v>129867.41666666667</v>
      </c>
      <c r="CS298" s="105">
        <v>129867.41666666667</v>
      </c>
      <c r="CT298" s="105">
        <v>129867.41666666667</v>
      </c>
      <c r="CU298" s="105">
        <v>129867.41666666667</v>
      </c>
      <c r="CV298" s="105">
        <v>129867.41666666667</v>
      </c>
      <c r="CW298" s="106">
        <v>129867.41666666667</v>
      </c>
      <c r="CX298" s="314">
        <v>191362.34434435467</v>
      </c>
      <c r="CY298" s="317">
        <v>191362.34434435467</v>
      </c>
      <c r="CZ298" s="317">
        <v>191362.34434435467</v>
      </c>
      <c r="DA298" s="317">
        <v>191362.34434435467</v>
      </c>
      <c r="DB298" s="317">
        <v>191362.34434435467</v>
      </c>
      <c r="DC298" s="317">
        <v>191362.34434435467</v>
      </c>
      <c r="DD298" s="317">
        <v>191362.34434435467</v>
      </c>
      <c r="DE298" s="317">
        <v>191362.34434435467</v>
      </c>
      <c r="DF298" s="317">
        <v>191362.34434435467</v>
      </c>
      <c r="DG298" s="317">
        <v>191362.34434435467</v>
      </c>
      <c r="DH298" s="317">
        <v>191362.34434435467</v>
      </c>
      <c r="DI298" s="313">
        <v>191362.34434435467</v>
      </c>
      <c r="DJ298" s="104">
        <v>176326.52416666667</v>
      </c>
      <c r="DK298" s="105">
        <v>176326.52416666667</v>
      </c>
      <c r="DL298" s="105">
        <v>176326.52416666667</v>
      </c>
      <c r="DM298" s="105">
        <v>176326.52416666667</v>
      </c>
      <c r="DN298" s="105">
        <v>176326.52416666667</v>
      </c>
      <c r="DO298" s="105">
        <v>176326.52416666667</v>
      </c>
      <c r="DP298" s="105">
        <v>176326.52416666667</v>
      </c>
      <c r="DQ298" s="105">
        <v>176326.52416666667</v>
      </c>
      <c r="DR298" s="105">
        <v>176326.52416666667</v>
      </c>
      <c r="DS298" s="105">
        <v>176326.52416666667</v>
      </c>
      <c r="DT298" s="105">
        <v>176326.52416666667</v>
      </c>
      <c r="DU298" s="106">
        <v>176326.52416666667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30">
      <c r="D299" s="74" t="str">
        <f t="shared" si="78"/>
        <v>4147p</v>
      </c>
      <c r="E299" s="78" t="s">
        <v>180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1562893.1016666666</v>
      </c>
      <c r="CM299" s="105">
        <v>1562893.1016666666</v>
      </c>
      <c r="CN299" s="105">
        <v>1562893.1016666666</v>
      </c>
      <c r="CO299" s="105">
        <v>1562893.1016666666</v>
      </c>
      <c r="CP299" s="105">
        <v>1562893.1016666666</v>
      </c>
      <c r="CQ299" s="105">
        <v>1562893.1016666666</v>
      </c>
      <c r="CR299" s="105">
        <v>1562893.1016666666</v>
      </c>
      <c r="CS299" s="105">
        <v>1562893.1016666666</v>
      </c>
      <c r="CT299" s="105">
        <v>1562893.1016666666</v>
      </c>
      <c r="CU299" s="105">
        <v>1562893.1016666666</v>
      </c>
      <c r="CV299" s="105">
        <v>1562893.1016666666</v>
      </c>
      <c r="CW299" s="106">
        <v>1562893.1016666666</v>
      </c>
      <c r="CX299" s="314">
        <v>1378043.4232588904</v>
      </c>
      <c r="CY299" s="317">
        <v>1378043.4232588904</v>
      </c>
      <c r="CZ299" s="317">
        <v>1378043.4232588904</v>
      </c>
      <c r="DA299" s="317">
        <v>1378043.4232588904</v>
      </c>
      <c r="DB299" s="317">
        <v>1378043.4232588904</v>
      </c>
      <c r="DC299" s="317">
        <v>1378043.4232588904</v>
      </c>
      <c r="DD299" s="317">
        <v>1378043.4232588904</v>
      </c>
      <c r="DE299" s="317">
        <v>1378043.4232588904</v>
      </c>
      <c r="DF299" s="317">
        <v>1378043.4232588904</v>
      </c>
      <c r="DG299" s="317">
        <v>1378043.4232588904</v>
      </c>
      <c r="DH299" s="317">
        <v>1378043.4232588904</v>
      </c>
      <c r="DI299" s="313">
        <v>1378043.4232588904</v>
      </c>
      <c r="DJ299" s="104">
        <v>1255232.0716666665</v>
      </c>
      <c r="DK299" s="105">
        <v>1255232.0716666665</v>
      </c>
      <c r="DL299" s="105">
        <v>1255232.0716666665</v>
      </c>
      <c r="DM299" s="105">
        <v>1255232.0716666665</v>
      </c>
      <c r="DN299" s="105">
        <v>1255232.0716666665</v>
      </c>
      <c r="DO299" s="105">
        <v>1255232.0716666665</v>
      </c>
      <c r="DP299" s="105">
        <v>1255232.0716666665</v>
      </c>
      <c r="DQ299" s="105">
        <v>1255232.0716666665</v>
      </c>
      <c r="DR299" s="105">
        <v>1255232.0716666665</v>
      </c>
      <c r="DS299" s="105">
        <v>1255232.0716666665</v>
      </c>
      <c r="DT299" s="105">
        <v>1255232.0716666665</v>
      </c>
      <c r="DU299" s="106">
        <v>1255232.0716666665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>
      <c r="D300" s="74" t="str">
        <f t="shared" si="78"/>
        <v>4148p</v>
      </c>
      <c r="E300" s="78" t="s">
        <v>182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119475.49083333333</v>
      </c>
      <c r="CM300" s="105">
        <v>119475.49083333333</v>
      </c>
      <c r="CN300" s="105">
        <v>119475.49083333333</v>
      </c>
      <c r="CO300" s="105">
        <v>119475.49083333333</v>
      </c>
      <c r="CP300" s="105">
        <v>119475.49083333333</v>
      </c>
      <c r="CQ300" s="105">
        <v>119475.49083333333</v>
      </c>
      <c r="CR300" s="105">
        <v>119475.49083333333</v>
      </c>
      <c r="CS300" s="105">
        <v>119475.49083333333</v>
      </c>
      <c r="CT300" s="105">
        <v>119475.49083333333</v>
      </c>
      <c r="CU300" s="105">
        <v>119475.49083333333</v>
      </c>
      <c r="CV300" s="105">
        <v>119475.49083333333</v>
      </c>
      <c r="CW300" s="106">
        <v>119475.49083333333</v>
      </c>
      <c r="CX300" s="314">
        <v>105093.75354828646</v>
      </c>
      <c r="CY300" s="317">
        <v>105093.75354828646</v>
      </c>
      <c r="CZ300" s="317">
        <v>105093.75354828646</v>
      </c>
      <c r="DA300" s="317">
        <v>105093.75354828646</v>
      </c>
      <c r="DB300" s="317">
        <v>105093.75354828646</v>
      </c>
      <c r="DC300" s="317">
        <v>105093.75354828646</v>
      </c>
      <c r="DD300" s="317">
        <v>105093.75354828646</v>
      </c>
      <c r="DE300" s="317">
        <v>105093.75354828646</v>
      </c>
      <c r="DF300" s="317">
        <v>105093.75354828646</v>
      </c>
      <c r="DG300" s="317">
        <v>105093.75354828646</v>
      </c>
      <c r="DH300" s="317">
        <v>105093.75354828646</v>
      </c>
      <c r="DI300" s="313">
        <v>105093.75354828646</v>
      </c>
      <c r="DJ300" s="104">
        <v>106549.58083333333</v>
      </c>
      <c r="DK300" s="105">
        <v>106549.58083333333</v>
      </c>
      <c r="DL300" s="105">
        <v>106549.58083333333</v>
      </c>
      <c r="DM300" s="105">
        <v>106549.58083333333</v>
      </c>
      <c r="DN300" s="105">
        <v>106549.58083333333</v>
      </c>
      <c r="DO300" s="105">
        <v>106549.58083333333</v>
      </c>
      <c r="DP300" s="105">
        <v>106549.58083333333</v>
      </c>
      <c r="DQ300" s="105">
        <v>106549.58083333333</v>
      </c>
      <c r="DR300" s="105">
        <v>106549.58083333333</v>
      </c>
      <c r="DS300" s="105">
        <v>106549.58083333333</v>
      </c>
      <c r="DT300" s="105">
        <v>106549.58083333333</v>
      </c>
      <c r="DU300" s="106">
        <v>106549.58083333333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8"/>
        <v>4149p</v>
      </c>
      <c r="E301" s="78" t="s">
        <v>184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521488.45416666666</v>
      </c>
      <c r="CM301" s="105">
        <v>521488.45416666666</v>
      </c>
      <c r="CN301" s="105">
        <v>521488.45416666666</v>
      </c>
      <c r="CO301" s="105">
        <v>521488.45416666666</v>
      </c>
      <c r="CP301" s="105">
        <v>521488.45416666666</v>
      </c>
      <c r="CQ301" s="105">
        <v>521488.45416666666</v>
      </c>
      <c r="CR301" s="105">
        <v>521488.45416666666</v>
      </c>
      <c r="CS301" s="105">
        <v>521488.45416666666</v>
      </c>
      <c r="CT301" s="105">
        <v>521488.45416666666</v>
      </c>
      <c r="CU301" s="105">
        <v>521488.45416666666</v>
      </c>
      <c r="CV301" s="105">
        <v>521488.45416666666</v>
      </c>
      <c r="CW301" s="106">
        <v>521488.45416666666</v>
      </c>
      <c r="CX301" s="314">
        <v>464142.70529761608</v>
      </c>
      <c r="CY301" s="317">
        <v>464142.70529761608</v>
      </c>
      <c r="CZ301" s="317">
        <v>464142.70529761608</v>
      </c>
      <c r="DA301" s="317">
        <v>464142.70529761608</v>
      </c>
      <c r="DB301" s="317">
        <v>464142.70529761608</v>
      </c>
      <c r="DC301" s="317">
        <v>464142.70529761608</v>
      </c>
      <c r="DD301" s="317">
        <v>464142.70529761608</v>
      </c>
      <c r="DE301" s="317">
        <v>464142.70529761608</v>
      </c>
      <c r="DF301" s="317">
        <v>464142.70529761608</v>
      </c>
      <c r="DG301" s="317">
        <v>464142.70529761608</v>
      </c>
      <c r="DH301" s="317">
        <v>464142.70529761608</v>
      </c>
      <c r="DI301" s="313">
        <v>464142.70529761608</v>
      </c>
      <c r="DJ301" s="104">
        <v>556378.51249999995</v>
      </c>
      <c r="DK301" s="105">
        <v>556378.51249999995</v>
      </c>
      <c r="DL301" s="105">
        <v>556378.51249999995</v>
      </c>
      <c r="DM301" s="105">
        <v>556378.51249999995</v>
      </c>
      <c r="DN301" s="105">
        <v>556378.51249999995</v>
      </c>
      <c r="DO301" s="105">
        <v>556378.51249999995</v>
      </c>
      <c r="DP301" s="105">
        <v>556378.51249999995</v>
      </c>
      <c r="DQ301" s="105">
        <v>556378.51249999995</v>
      </c>
      <c r="DR301" s="105">
        <v>556378.51249999995</v>
      </c>
      <c r="DS301" s="105">
        <v>556378.51249999995</v>
      </c>
      <c r="DT301" s="105">
        <v>556378.51249999995</v>
      </c>
      <c r="DU301" s="106">
        <v>556378.51249999995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 s="9" customFormat="1">
      <c r="A302" s="140"/>
      <c r="B302" s="140"/>
      <c r="C302" s="140">
        <v>415</v>
      </c>
      <c r="D302" s="140" t="str">
        <f t="shared" si="78"/>
        <v>415p</v>
      </c>
      <c r="E302" s="141" t="s">
        <v>186</v>
      </c>
      <c r="F302" s="142"/>
      <c r="G302" s="143"/>
      <c r="H302" s="143"/>
      <c r="I302" s="143"/>
      <c r="J302" s="143"/>
      <c r="K302" s="143"/>
      <c r="L302" s="143"/>
      <c r="M302" s="143"/>
      <c r="N302" s="143"/>
      <c r="O302" s="143"/>
      <c r="P302" s="143"/>
      <c r="Q302" s="144"/>
      <c r="R302" s="142"/>
      <c r="S302" s="143"/>
      <c r="T302" s="143"/>
      <c r="U302" s="143"/>
      <c r="V302" s="143"/>
      <c r="W302" s="143"/>
      <c r="X302" s="143"/>
      <c r="Y302" s="143"/>
      <c r="Z302" s="143"/>
      <c r="AA302" s="143"/>
      <c r="AB302" s="143"/>
      <c r="AC302" s="144"/>
      <c r="AD302" s="142"/>
      <c r="AE302" s="143"/>
      <c r="AF302" s="143"/>
      <c r="AG302" s="143"/>
      <c r="AH302" s="143"/>
      <c r="AI302" s="143"/>
      <c r="AJ302" s="143"/>
      <c r="AK302" s="143"/>
      <c r="AL302" s="143"/>
      <c r="AM302" s="143"/>
      <c r="AN302" s="143"/>
      <c r="AO302" s="144"/>
      <c r="AP302" s="142"/>
      <c r="AQ302" s="143"/>
      <c r="AR302" s="143"/>
      <c r="AS302" s="143"/>
      <c r="AT302" s="143"/>
      <c r="AU302" s="143"/>
      <c r="AV302" s="143"/>
      <c r="AW302" s="143"/>
      <c r="AX302" s="143"/>
      <c r="AY302" s="143"/>
      <c r="AZ302" s="143"/>
      <c r="BA302" s="144"/>
      <c r="BB302" s="142"/>
      <c r="BC302" s="143"/>
      <c r="BD302" s="143"/>
      <c r="BE302" s="143"/>
      <c r="BF302" s="143"/>
      <c r="BG302" s="143"/>
      <c r="BH302" s="143"/>
      <c r="BI302" s="143"/>
      <c r="BJ302" s="143"/>
      <c r="BK302" s="143"/>
      <c r="BL302" s="143"/>
      <c r="BM302" s="144"/>
      <c r="BN302" s="142"/>
      <c r="BO302" s="143"/>
      <c r="BP302" s="143"/>
      <c r="BQ302" s="143"/>
      <c r="BR302" s="143"/>
      <c r="BS302" s="143"/>
      <c r="BT302" s="143"/>
      <c r="BU302" s="143"/>
      <c r="BV302" s="143"/>
      <c r="BW302" s="143"/>
      <c r="BX302" s="143"/>
      <c r="BY302" s="144"/>
      <c r="BZ302" s="142"/>
      <c r="CA302" s="143"/>
      <c r="CB302" s="143"/>
      <c r="CC302" s="143"/>
      <c r="CD302" s="143"/>
      <c r="CE302" s="143"/>
      <c r="CF302" s="143"/>
      <c r="CG302" s="143"/>
      <c r="CH302" s="143"/>
      <c r="CI302" s="143"/>
      <c r="CJ302" s="143"/>
      <c r="CK302" s="143"/>
      <c r="CL302" s="142">
        <f t="shared" ref="CL302:CX302" si="85">+SUM(CL303:CL305)</f>
        <v>1705556.6708333332</v>
      </c>
      <c r="CM302" s="143">
        <f t="shared" si="85"/>
        <v>1705556.6708333332</v>
      </c>
      <c r="CN302" s="143">
        <f t="shared" si="85"/>
        <v>1705556.6708333332</v>
      </c>
      <c r="CO302" s="143">
        <f t="shared" si="85"/>
        <v>1705556.6708333332</v>
      </c>
      <c r="CP302" s="143">
        <f t="shared" si="85"/>
        <v>1705556.6708333332</v>
      </c>
      <c r="CQ302" s="143">
        <f t="shared" si="85"/>
        <v>1705556.6708333332</v>
      </c>
      <c r="CR302" s="143">
        <f t="shared" si="85"/>
        <v>1705556.6708333332</v>
      </c>
      <c r="CS302" s="143">
        <f t="shared" si="85"/>
        <v>1705556.6708333332</v>
      </c>
      <c r="CT302" s="143">
        <f t="shared" si="85"/>
        <v>1705556.6708333332</v>
      </c>
      <c r="CU302" s="143">
        <f t="shared" si="85"/>
        <v>1705556.6708333332</v>
      </c>
      <c r="CV302" s="143">
        <f t="shared" si="85"/>
        <v>1705556.6708333332</v>
      </c>
      <c r="CW302" s="144">
        <f t="shared" si="85"/>
        <v>1705556.6708333332</v>
      </c>
      <c r="CX302" s="315">
        <f t="shared" si="85"/>
        <v>1804616.9333333331</v>
      </c>
      <c r="CY302" s="318">
        <f t="shared" ref="CY302:DI302" si="86">+SUM(CY303:CY305)</f>
        <v>1804616.9333333331</v>
      </c>
      <c r="CZ302" s="318">
        <f t="shared" si="86"/>
        <v>1804616.9333333331</v>
      </c>
      <c r="DA302" s="318">
        <f t="shared" si="86"/>
        <v>1804616.9333333331</v>
      </c>
      <c r="DB302" s="318">
        <f t="shared" si="86"/>
        <v>1804616.9333333331</v>
      </c>
      <c r="DC302" s="318">
        <f t="shared" si="86"/>
        <v>1804616.9333333331</v>
      </c>
      <c r="DD302" s="318">
        <f t="shared" si="86"/>
        <v>1804616.9333333331</v>
      </c>
      <c r="DE302" s="318">
        <f t="shared" si="86"/>
        <v>1804616.9333333331</v>
      </c>
      <c r="DF302" s="318">
        <f t="shared" si="86"/>
        <v>1804616.9333333331</v>
      </c>
      <c r="DG302" s="318">
        <f t="shared" si="86"/>
        <v>1804616.9333333331</v>
      </c>
      <c r="DH302" s="318">
        <f t="shared" si="86"/>
        <v>1804616.9333333331</v>
      </c>
      <c r="DI302" s="316">
        <f t="shared" si="86"/>
        <v>1804116.9333333331</v>
      </c>
      <c r="DJ302" s="142">
        <f>+SUM(DJ303:DJ305)</f>
        <v>1734268.4441666668</v>
      </c>
      <c r="DK302" s="143">
        <f t="shared" ref="DK302:DU302" si="87">+SUM(DK303:DK305)</f>
        <v>1734268.4441666668</v>
      </c>
      <c r="DL302" s="143">
        <f t="shared" si="87"/>
        <v>1734268.4441666668</v>
      </c>
      <c r="DM302" s="143">
        <f t="shared" si="87"/>
        <v>1734268.4441666668</v>
      </c>
      <c r="DN302" s="143">
        <f t="shared" si="87"/>
        <v>1734268.4441666668</v>
      </c>
      <c r="DO302" s="143">
        <f t="shared" si="87"/>
        <v>1734268.4441666668</v>
      </c>
      <c r="DP302" s="143">
        <f t="shared" si="87"/>
        <v>1734268.4441666668</v>
      </c>
      <c r="DQ302" s="143">
        <f t="shared" si="87"/>
        <v>1734268.4441666668</v>
      </c>
      <c r="DR302" s="143">
        <f t="shared" si="87"/>
        <v>1734268.4441666668</v>
      </c>
      <c r="DS302" s="143">
        <f t="shared" si="87"/>
        <v>1734268.4441666668</v>
      </c>
      <c r="DT302" s="143">
        <f t="shared" si="87"/>
        <v>1734268.4441666668</v>
      </c>
      <c r="DU302" s="144">
        <f t="shared" si="87"/>
        <v>1734268.4441666668</v>
      </c>
      <c r="DV302" s="341">
        <v>1778023.41</v>
      </c>
      <c r="DW302" s="341">
        <v>1778023.41</v>
      </c>
      <c r="DX302" s="341">
        <v>1778023.41</v>
      </c>
      <c r="DY302" s="341">
        <v>1778023.41</v>
      </c>
      <c r="DZ302" s="341">
        <v>1778023.41</v>
      </c>
      <c r="EA302" s="341">
        <v>1778023.41</v>
      </c>
      <c r="EB302" s="341">
        <v>1778023.41</v>
      </c>
      <c r="EC302" s="341">
        <v>1778023.41</v>
      </c>
      <c r="ED302" s="341">
        <v>1778023.41</v>
      </c>
      <c r="EE302" s="341">
        <v>1778023.41</v>
      </c>
      <c r="EF302" s="341">
        <v>1778023.41</v>
      </c>
      <c r="EG302" s="341">
        <v>1778023.41</v>
      </c>
      <c r="EH302" s="341">
        <v>1415131.31</v>
      </c>
      <c r="EI302" s="341">
        <v>1415131.31</v>
      </c>
      <c r="EJ302" s="341">
        <v>1415131.31</v>
      </c>
      <c r="EK302" s="340">
        <v>1415131.31</v>
      </c>
      <c r="EL302" s="341">
        <v>1415131.31</v>
      </c>
      <c r="EM302" s="341">
        <v>1415131.31</v>
      </c>
      <c r="EN302" s="341">
        <v>2122696.9700000002</v>
      </c>
      <c r="EO302" s="341">
        <v>2122696.9700000002</v>
      </c>
      <c r="EP302" s="341">
        <v>2122696.9700000002</v>
      </c>
      <c r="EQ302" s="341">
        <v>2122696.9700000002</v>
      </c>
      <c r="ER302" s="341">
        <v>2122696.9700000002</v>
      </c>
      <c r="ES302" s="341">
        <v>2122696.9700000002</v>
      </c>
    </row>
    <row r="303" spans="1:149" ht="30">
      <c r="D303" s="74" t="str">
        <f t="shared" si="78"/>
        <v>4151p</v>
      </c>
      <c r="E303" s="78" t="s">
        <v>188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1379583.3333333333</v>
      </c>
      <c r="CM303" s="105">
        <v>1379583.3333333333</v>
      </c>
      <c r="CN303" s="105">
        <v>1379583.3333333333</v>
      </c>
      <c r="CO303" s="105">
        <v>1379583.3333333333</v>
      </c>
      <c r="CP303" s="105">
        <v>1379583.3333333333</v>
      </c>
      <c r="CQ303" s="105">
        <v>1379583.3333333333</v>
      </c>
      <c r="CR303" s="105">
        <v>1379583.3333333333</v>
      </c>
      <c r="CS303" s="105">
        <v>1379583.3333333333</v>
      </c>
      <c r="CT303" s="105">
        <v>1379583.3333333333</v>
      </c>
      <c r="CU303" s="105">
        <v>1379583.3333333333</v>
      </c>
      <c r="CV303" s="105">
        <v>1379583.3333333333</v>
      </c>
      <c r="CW303" s="106">
        <v>1379583.3333333333</v>
      </c>
      <c r="CX303" s="314">
        <v>1391775.75</v>
      </c>
      <c r="CY303" s="317">
        <v>1391775.75</v>
      </c>
      <c r="CZ303" s="317">
        <v>1391775.75</v>
      </c>
      <c r="DA303" s="317">
        <v>1391775.75</v>
      </c>
      <c r="DB303" s="317">
        <v>1391775.75</v>
      </c>
      <c r="DC303" s="317">
        <v>1391775.75</v>
      </c>
      <c r="DD303" s="317">
        <v>1391775.75</v>
      </c>
      <c r="DE303" s="317">
        <v>1391775.75</v>
      </c>
      <c r="DF303" s="317">
        <v>1391775.75</v>
      </c>
      <c r="DG303" s="317">
        <v>1391775.75</v>
      </c>
      <c r="DH303" s="317">
        <v>1391775.75</v>
      </c>
      <c r="DI303" s="313">
        <f>1391775.75-500</f>
        <v>1391275.75</v>
      </c>
      <c r="DJ303" s="104">
        <v>1367666.6666666667</v>
      </c>
      <c r="DK303" s="105">
        <v>1367666.6666666667</v>
      </c>
      <c r="DL303" s="105">
        <v>1367666.6666666667</v>
      </c>
      <c r="DM303" s="105">
        <v>1367666.6666666667</v>
      </c>
      <c r="DN303" s="105">
        <v>1367666.6666666667</v>
      </c>
      <c r="DO303" s="105">
        <v>1367666.6666666667</v>
      </c>
      <c r="DP303" s="105">
        <v>1367666.6666666667</v>
      </c>
      <c r="DQ303" s="105">
        <v>1367666.6666666667</v>
      </c>
      <c r="DR303" s="105">
        <v>1367666.6666666667</v>
      </c>
      <c r="DS303" s="105">
        <v>1367666.6666666667</v>
      </c>
      <c r="DT303" s="105">
        <v>1367666.6666666667</v>
      </c>
      <c r="DU303" s="106">
        <v>1367666.6666666667</v>
      </c>
      <c r="DV303" s="340"/>
      <c r="DW303" s="340"/>
      <c r="DX303" s="340"/>
      <c r="DY303" s="340"/>
      <c r="DZ303" s="340"/>
      <c r="EA303" s="340"/>
      <c r="EB303" s="340"/>
      <c r="EC303" s="340"/>
      <c r="ED303" s="340"/>
      <c r="EE303" s="340"/>
      <c r="EF303" s="340"/>
      <c r="EG303" s="340"/>
      <c r="EH303" s="340"/>
      <c r="EI303" s="340"/>
      <c r="EJ303" s="340"/>
      <c r="EK303" s="340"/>
      <c r="EL303" s="340"/>
      <c r="EM303" s="340"/>
      <c r="EN303" s="340"/>
      <c r="EO303" s="340"/>
      <c r="EP303" s="340"/>
      <c r="EQ303" s="340"/>
      <c r="ER303" s="340"/>
      <c r="ES303" s="340"/>
    </row>
    <row r="304" spans="1:149" ht="30">
      <c r="D304" s="74" t="str">
        <f t="shared" si="78"/>
        <v>4152p</v>
      </c>
      <c r="E304" s="78" t="s">
        <v>190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119125.75833333335</v>
      </c>
      <c r="CM304" s="105">
        <v>119125.75833333335</v>
      </c>
      <c r="CN304" s="105">
        <v>119125.75833333335</v>
      </c>
      <c r="CO304" s="105">
        <v>119125.75833333335</v>
      </c>
      <c r="CP304" s="105">
        <v>119125.75833333335</v>
      </c>
      <c r="CQ304" s="105">
        <v>119125.75833333335</v>
      </c>
      <c r="CR304" s="105">
        <v>119125.75833333335</v>
      </c>
      <c r="CS304" s="105">
        <v>119125.75833333335</v>
      </c>
      <c r="CT304" s="105">
        <v>119125.75833333335</v>
      </c>
      <c r="CU304" s="105">
        <v>119125.75833333335</v>
      </c>
      <c r="CV304" s="105">
        <v>119125.75833333335</v>
      </c>
      <c r="CW304" s="106">
        <v>119125.75833333335</v>
      </c>
      <c r="CX304" s="314">
        <v>125527.68416666666</v>
      </c>
      <c r="CY304" s="317">
        <v>125527.68416666666</v>
      </c>
      <c r="CZ304" s="317">
        <v>125527.68416666666</v>
      </c>
      <c r="DA304" s="317">
        <v>125527.68416666666</v>
      </c>
      <c r="DB304" s="317">
        <v>125527.68416666666</v>
      </c>
      <c r="DC304" s="317">
        <v>125527.68416666666</v>
      </c>
      <c r="DD304" s="317">
        <v>125527.68416666666</v>
      </c>
      <c r="DE304" s="317">
        <v>125527.68416666666</v>
      </c>
      <c r="DF304" s="317">
        <v>125527.68416666666</v>
      </c>
      <c r="DG304" s="317">
        <v>125527.68416666666</v>
      </c>
      <c r="DH304" s="317">
        <v>125527.68416666666</v>
      </c>
      <c r="DI304" s="313">
        <v>125527.68416666666</v>
      </c>
      <c r="DJ304" s="104">
        <v>122583.6125</v>
      </c>
      <c r="DK304" s="105">
        <v>122583.6125</v>
      </c>
      <c r="DL304" s="105">
        <v>122583.6125</v>
      </c>
      <c r="DM304" s="105">
        <v>122583.6125</v>
      </c>
      <c r="DN304" s="105">
        <v>122583.6125</v>
      </c>
      <c r="DO304" s="105">
        <v>122583.6125</v>
      </c>
      <c r="DP304" s="105">
        <v>122583.6125</v>
      </c>
      <c r="DQ304" s="105">
        <v>122583.6125</v>
      </c>
      <c r="DR304" s="105">
        <v>122583.6125</v>
      </c>
      <c r="DS304" s="105">
        <v>122583.6125</v>
      </c>
      <c r="DT304" s="105">
        <v>122583.6125</v>
      </c>
      <c r="DU304" s="106">
        <v>122583.6125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>
      <c r="D305" s="74" t="str">
        <f t="shared" si="78"/>
        <v>4153p</v>
      </c>
      <c r="E305" s="78" t="s">
        <v>192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206847.57916666669</v>
      </c>
      <c r="CM305" s="105">
        <v>206847.57916666669</v>
      </c>
      <c r="CN305" s="105">
        <v>206847.57916666669</v>
      </c>
      <c r="CO305" s="105">
        <v>206847.57916666669</v>
      </c>
      <c r="CP305" s="105">
        <v>206847.57916666669</v>
      </c>
      <c r="CQ305" s="105">
        <v>206847.57916666669</v>
      </c>
      <c r="CR305" s="105">
        <v>206847.57916666669</v>
      </c>
      <c r="CS305" s="105">
        <v>206847.57916666669</v>
      </c>
      <c r="CT305" s="105">
        <v>206847.57916666669</v>
      </c>
      <c r="CU305" s="105">
        <v>206847.57916666669</v>
      </c>
      <c r="CV305" s="105">
        <v>206847.57916666669</v>
      </c>
      <c r="CW305" s="106">
        <v>206847.57916666669</v>
      </c>
      <c r="CX305" s="314">
        <v>287313.49916666659</v>
      </c>
      <c r="CY305" s="317">
        <v>287313.49916666659</v>
      </c>
      <c r="CZ305" s="317">
        <v>287313.49916666659</v>
      </c>
      <c r="DA305" s="317">
        <v>287313.49916666659</v>
      </c>
      <c r="DB305" s="317">
        <v>287313.49916666659</v>
      </c>
      <c r="DC305" s="317">
        <v>287313.49916666659</v>
      </c>
      <c r="DD305" s="317">
        <v>287313.49916666659</v>
      </c>
      <c r="DE305" s="317">
        <v>287313.49916666659</v>
      </c>
      <c r="DF305" s="317">
        <v>287313.49916666659</v>
      </c>
      <c r="DG305" s="317">
        <v>287313.49916666659</v>
      </c>
      <c r="DH305" s="317">
        <v>287313.49916666659</v>
      </c>
      <c r="DI305" s="313">
        <v>287313.49916666659</v>
      </c>
      <c r="DJ305" s="104">
        <v>244018.16500000001</v>
      </c>
      <c r="DK305" s="105">
        <v>244018.16500000001</v>
      </c>
      <c r="DL305" s="105">
        <v>244018.16500000001</v>
      </c>
      <c r="DM305" s="105">
        <v>244018.16500000001</v>
      </c>
      <c r="DN305" s="105">
        <v>244018.16500000001</v>
      </c>
      <c r="DO305" s="105">
        <v>244018.16500000001</v>
      </c>
      <c r="DP305" s="105">
        <v>244018.16500000001</v>
      </c>
      <c r="DQ305" s="105">
        <v>244018.16500000001</v>
      </c>
      <c r="DR305" s="105">
        <v>244018.16500000001</v>
      </c>
      <c r="DS305" s="105">
        <v>244018.16500000001</v>
      </c>
      <c r="DT305" s="105">
        <v>244018.16500000001</v>
      </c>
      <c r="DU305" s="106">
        <v>244018.16500000001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 s="9" customFormat="1">
      <c r="A306" s="140"/>
      <c r="B306" s="140"/>
      <c r="C306" s="140">
        <v>416</v>
      </c>
      <c r="D306" s="140" t="str">
        <f t="shared" si="78"/>
        <v>416p</v>
      </c>
      <c r="E306" s="141" t="s">
        <v>194</v>
      </c>
      <c r="F306" s="142"/>
      <c r="G306" s="143"/>
      <c r="H306" s="143"/>
      <c r="I306" s="143"/>
      <c r="J306" s="143"/>
      <c r="K306" s="143"/>
      <c r="L306" s="143"/>
      <c r="M306" s="143"/>
      <c r="N306" s="143"/>
      <c r="O306" s="143"/>
      <c r="P306" s="143"/>
      <c r="Q306" s="144"/>
      <c r="R306" s="142"/>
      <c r="S306" s="143"/>
      <c r="T306" s="143"/>
      <c r="U306" s="143"/>
      <c r="V306" s="143"/>
      <c r="W306" s="143"/>
      <c r="X306" s="143"/>
      <c r="Y306" s="143"/>
      <c r="Z306" s="143"/>
      <c r="AA306" s="143"/>
      <c r="AB306" s="143"/>
      <c r="AC306" s="144"/>
      <c r="AD306" s="142"/>
      <c r="AE306" s="143"/>
      <c r="AF306" s="143"/>
      <c r="AG306" s="143"/>
      <c r="AH306" s="143"/>
      <c r="AI306" s="143"/>
      <c r="AJ306" s="143"/>
      <c r="AK306" s="143"/>
      <c r="AL306" s="143"/>
      <c r="AM306" s="143"/>
      <c r="AN306" s="143"/>
      <c r="AO306" s="144"/>
      <c r="AP306" s="142"/>
      <c r="AQ306" s="143"/>
      <c r="AR306" s="143"/>
      <c r="AS306" s="143"/>
      <c r="AT306" s="143"/>
      <c r="AU306" s="143"/>
      <c r="AV306" s="143"/>
      <c r="AW306" s="143"/>
      <c r="AX306" s="143"/>
      <c r="AY306" s="143"/>
      <c r="AZ306" s="143"/>
      <c r="BA306" s="144"/>
      <c r="BB306" s="142"/>
      <c r="BC306" s="143"/>
      <c r="BD306" s="143"/>
      <c r="BE306" s="143"/>
      <c r="BF306" s="143"/>
      <c r="BG306" s="143"/>
      <c r="BH306" s="143"/>
      <c r="BI306" s="143"/>
      <c r="BJ306" s="143"/>
      <c r="BK306" s="143"/>
      <c r="BL306" s="143"/>
      <c r="BM306" s="144"/>
      <c r="BN306" s="142"/>
      <c r="BO306" s="143"/>
      <c r="BP306" s="143"/>
      <c r="BQ306" s="143"/>
      <c r="BR306" s="143"/>
      <c r="BS306" s="143"/>
      <c r="BT306" s="143"/>
      <c r="BU306" s="143"/>
      <c r="BV306" s="143"/>
      <c r="BW306" s="143"/>
      <c r="BX306" s="143"/>
      <c r="BY306" s="144"/>
      <c r="BZ306" s="142"/>
      <c r="CA306" s="143"/>
      <c r="CB306" s="143"/>
      <c r="CC306" s="143"/>
      <c r="CD306" s="143"/>
      <c r="CE306" s="143"/>
      <c r="CF306" s="143"/>
      <c r="CG306" s="143"/>
      <c r="CH306" s="143"/>
      <c r="CI306" s="143"/>
      <c r="CJ306" s="143"/>
      <c r="CK306" s="143"/>
      <c r="CL306" s="142">
        <f t="shared" ref="CL306:CX306" si="88">+SUM(CL307:CL308)</f>
        <v>5866967.2749999994</v>
      </c>
      <c r="CM306" s="143">
        <f t="shared" si="88"/>
        <v>5866967.2749999994</v>
      </c>
      <c r="CN306" s="143">
        <f t="shared" si="88"/>
        <v>5866967.2749999994</v>
      </c>
      <c r="CO306" s="143">
        <f t="shared" si="88"/>
        <v>5866967.2749999994</v>
      </c>
      <c r="CP306" s="143">
        <f t="shared" si="88"/>
        <v>5866967.2749999994</v>
      </c>
      <c r="CQ306" s="143">
        <f t="shared" si="88"/>
        <v>5866967.2749999994</v>
      </c>
      <c r="CR306" s="143">
        <f t="shared" si="88"/>
        <v>5866967.2749999994</v>
      </c>
      <c r="CS306" s="143">
        <f t="shared" si="88"/>
        <v>5866967.2749999994</v>
      </c>
      <c r="CT306" s="143">
        <f t="shared" si="88"/>
        <v>5866967.2749999994</v>
      </c>
      <c r="CU306" s="143">
        <f t="shared" si="88"/>
        <v>5866967.2749999994</v>
      </c>
      <c r="CV306" s="143">
        <f t="shared" si="88"/>
        <v>5866967.2749999994</v>
      </c>
      <c r="CW306" s="144">
        <f t="shared" si="88"/>
        <v>5866967.2749999994</v>
      </c>
      <c r="CX306" s="315">
        <f t="shared" si="88"/>
        <v>6297113.5108333332</v>
      </c>
      <c r="CY306" s="318">
        <f t="shared" ref="CY306:DI306" si="89">+SUM(CY307:CY308)</f>
        <v>6297113.5108333332</v>
      </c>
      <c r="CZ306" s="318">
        <f t="shared" si="89"/>
        <v>6297113.5108333332</v>
      </c>
      <c r="DA306" s="318">
        <f t="shared" si="89"/>
        <v>6297113.5108333332</v>
      </c>
      <c r="DB306" s="318">
        <f t="shared" si="89"/>
        <v>6297113.5108333332</v>
      </c>
      <c r="DC306" s="318">
        <f t="shared" si="89"/>
        <v>6297113.5108333332</v>
      </c>
      <c r="DD306" s="318">
        <f t="shared" si="89"/>
        <v>6297113.5108333332</v>
      </c>
      <c r="DE306" s="318">
        <f t="shared" si="89"/>
        <v>6297113.5108333332</v>
      </c>
      <c r="DF306" s="318">
        <f t="shared" si="89"/>
        <v>6297113.5108333332</v>
      </c>
      <c r="DG306" s="318">
        <f t="shared" si="89"/>
        <v>6297113.5108333332</v>
      </c>
      <c r="DH306" s="318">
        <f t="shared" si="89"/>
        <v>6297113.5108333332</v>
      </c>
      <c r="DI306" s="316">
        <f t="shared" si="89"/>
        <v>6297113.5108333332</v>
      </c>
      <c r="DJ306" s="142">
        <f>+SUM(DJ307:DJ308)</f>
        <v>6313823.6641666666</v>
      </c>
      <c r="DK306" s="143">
        <f t="shared" ref="DK306:DU306" si="90">+SUM(DK307:DK308)</f>
        <v>6313823.6641666666</v>
      </c>
      <c r="DL306" s="143">
        <f t="shared" si="90"/>
        <v>6313823.6641666666</v>
      </c>
      <c r="DM306" s="143">
        <f t="shared" si="90"/>
        <v>6313823.6641666666</v>
      </c>
      <c r="DN306" s="143">
        <f t="shared" si="90"/>
        <v>6313823.6641666666</v>
      </c>
      <c r="DO306" s="143">
        <f t="shared" si="90"/>
        <v>6313823.6641666666</v>
      </c>
      <c r="DP306" s="143">
        <f t="shared" si="90"/>
        <v>6313823.6641666666</v>
      </c>
      <c r="DQ306" s="143">
        <f t="shared" si="90"/>
        <v>6313823.6641666666</v>
      </c>
      <c r="DR306" s="143">
        <f t="shared" si="90"/>
        <v>6313823.6641666666</v>
      </c>
      <c r="DS306" s="143">
        <f t="shared" si="90"/>
        <v>6313823.6641666666</v>
      </c>
      <c r="DT306" s="143">
        <f t="shared" si="90"/>
        <v>6313823.6641666666</v>
      </c>
      <c r="DU306" s="144">
        <f t="shared" si="90"/>
        <v>6313823.6641666666</v>
      </c>
      <c r="DV306" s="341">
        <v>6374029.6833333336</v>
      </c>
      <c r="DW306" s="341">
        <v>6374029.6833333336</v>
      </c>
      <c r="DX306" s="341">
        <v>6374029.6833333336</v>
      </c>
      <c r="DY306" s="341">
        <v>6374029.6833333336</v>
      </c>
      <c r="DZ306" s="341">
        <v>6374029.6833333336</v>
      </c>
      <c r="EA306" s="341">
        <v>6374029.6833333336</v>
      </c>
      <c r="EB306" s="341">
        <v>6374029.6833333336</v>
      </c>
      <c r="EC306" s="341">
        <v>6374029.6833333336</v>
      </c>
      <c r="ED306" s="341">
        <v>6374029.6833333336</v>
      </c>
      <c r="EE306" s="341">
        <v>6374029.6833333336</v>
      </c>
      <c r="EF306" s="341">
        <v>6374029.6833333336</v>
      </c>
      <c r="EG306" s="341">
        <v>6374029.6833333336</v>
      </c>
      <c r="EH306" s="341">
        <v>3333757.43</v>
      </c>
      <c r="EI306" s="341">
        <v>1096671.53</v>
      </c>
      <c r="EJ306" s="341">
        <v>36126290.18</v>
      </c>
      <c r="EK306" s="340">
        <v>21246911.27</v>
      </c>
      <c r="EL306" s="341">
        <v>16205436.859999999</v>
      </c>
      <c r="EM306" s="341">
        <v>2300084.98</v>
      </c>
      <c r="EN306" s="341">
        <v>5535297.3899999997</v>
      </c>
      <c r="EO306" s="341">
        <v>1275261.51</v>
      </c>
      <c r="EP306" s="341">
        <v>1875594.36</v>
      </c>
      <c r="EQ306" s="341">
        <v>394180.91</v>
      </c>
      <c r="ER306" s="341">
        <v>3829719.18</v>
      </c>
      <c r="ES306" s="341">
        <v>2144420.31</v>
      </c>
      <c r="ET306" s="403"/>
    </row>
    <row r="307" spans="1:150">
      <c r="D307" s="74" t="str">
        <f t="shared" si="78"/>
        <v>4161p</v>
      </c>
      <c r="E307" s="78" t="s">
        <v>196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498500</v>
      </c>
      <c r="CM307" s="105">
        <v>498500</v>
      </c>
      <c r="CN307" s="105">
        <v>498500</v>
      </c>
      <c r="CO307" s="105">
        <v>498500</v>
      </c>
      <c r="CP307" s="105">
        <v>498500</v>
      </c>
      <c r="CQ307" s="105">
        <v>498500</v>
      </c>
      <c r="CR307" s="105">
        <v>498500</v>
      </c>
      <c r="CS307" s="105">
        <v>498500</v>
      </c>
      <c r="CT307" s="105">
        <v>498500</v>
      </c>
      <c r="CU307" s="105">
        <v>498500</v>
      </c>
      <c r="CV307" s="105">
        <v>498500</v>
      </c>
      <c r="CW307" s="106">
        <v>498500</v>
      </c>
      <c r="CX307" s="314">
        <v>817754.84511759283</v>
      </c>
      <c r="CY307" s="317">
        <v>817754.84511759283</v>
      </c>
      <c r="CZ307" s="317">
        <v>817754.84511759283</v>
      </c>
      <c r="DA307" s="317">
        <v>817754.84511759283</v>
      </c>
      <c r="DB307" s="317">
        <v>817754.84511759283</v>
      </c>
      <c r="DC307" s="317">
        <v>817754.84511759283</v>
      </c>
      <c r="DD307" s="317">
        <v>817754.84511759283</v>
      </c>
      <c r="DE307" s="317">
        <v>817754.84511759283</v>
      </c>
      <c r="DF307" s="317">
        <v>817754.84511759283</v>
      </c>
      <c r="DG307" s="317">
        <v>817754.84511759283</v>
      </c>
      <c r="DH307" s="317">
        <v>817754.84511759283</v>
      </c>
      <c r="DI307" s="313">
        <v>817754.84511759295</v>
      </c>
      <c r="DJ307" s="104">
        <v>565782.0708333333</v>
      </c>
      <c r="DK307" s="105">
        <v>565782.0708333333</v>
      </c>
      <c r="DL307" s="105">
        <v>565782.0708333333</v>
      </c>
      <c r="DM307" s="105">
        <v>565782.0708333333</v>
      </c>
      <c r="DN307" s="105">
        <v>565782.0708333333</v>
      </c>
      <c r="DO307" s="105">
        <v>565782.0708333333</v>
      </c>
      <c r="DP307" s="105">
        <v>565782.0708333333</v>
      </c>
      <c r="DQ307" s="105">
        <v>565782.0708333333</v>
      </c>
      <c r="DR307" s="105">
        <v>565782.0708333333</v>
      </c>
      <c r="DS307" s="105">
        <v>565782.0708333333</v>
      </c>
      <c r="DT307" s="105">
        <v>565782.0708333333</v>
      </c>
      <c r="DU307" s="106">
        <v>565782.0708333333</v>
      </c>
      <c r="DV307" s="340"/>
      <c r="DW307" s="340"/>
      <c r="DX307" s="340"/>
      <c r="DY307" s="340"/>
      <c r="DZ307" s="340"/>
      <c r="EA307" s="340"/>
      <c r="EB307" s="340"/>
      <c r="EC307" s="340"/>
      <c r="ED307" s="340"/>
      <c r="EE307" s="340"/>
      <c r="EF307" s="340"/>
      <c r="EG307" s="340"/>
      <c r="EH307" s="340"/>
      <c r="EI307" s="340"/>
      <c r="EJ307" s="340"/>
      <c r="EK307" s="340"/>
      <c r="EL307" s="340"/>
      <c r="EM307" s="340"/>
      <c r="EN307" s="340"/>
      <c r="EO307" s="340"/>
      <c r="EP307" s="340"/>
      <c r="EQ307" s="340"/>
      <c r="ER307" s="340"/>
      <c r="ES307" s="340"/>
    </row>
    <row r="308" spans="1:150">
      <c r="D308" s="74" t="str">
        <f t="shared" si="78"/>
        <v>4162p</v>
      </c>
      <c r="E308" s="78" t="s">
        <v>198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5368467.2749999994</v>
      </c>
      <c r="CM308" s="105">
        <v>5368467.2749999994</v>
      </c>
      <c r="CN308" s="105">
        <v>5368467.2749999994</v>
      </c>
      <c r="CO308" s="105">
        <v>5368467.2749999994</v>
      </c>
      <c r="CP308" s="105">
        <v>5368467.2749999994</v>
      </c>
      <c r="CQ308" s="105">
        <v>5368467.2749999994</v>
      </c>
      <c r="CR308" s="105">
        <v>5368467.2749999994</v>
      </c>
      <c r="CS308" s="105">
        <v>5368467.2749999994</v>
      </c>
      <c r="CT308" s="105">
        <v>5368467.2749999994</v>
      </c>
      <c r="CU308" s="105">
        <v>5368467.2749999994</v>
      </c>
      <c r="CV308" s="105">
        <v>5368467.2749999994</v>
      </c>
      <c r="CW308" s="106">
        <v>5368467.2749999994</v>
      </c>
      <c r="CX308" s="314">
        <v>5479358.6657157401</v>
      </c>
      <c r="CY308" s="317">
        <v>5479358.6657157401</v>
      </c>
      <c r="CZ308" s="317">
        <v>5479358.6657157401</v>
      </c>
      <c r="DA308" s="317">
        <v>5479358.6657157401</v>
      </c>
      <c r="DB308" s="317">
        <v>5479358.6657157401</v>
      </c>
      <c r="DC308" s="317">
        <v>5479358.6657157401</v>
      </c>
      <c r="DD308" s="317">
        <v>5479358.6657157401</v>
      </c>
      <c r="DE308" s="317">
        <v>5479358.6657157401</v>
      </c>
      <c r="DF308" s="317">
        <v>5479358.6657157401</v>
      </c>
      <c r="DG308" s="317">
        <v>5479358.6657157401</v>
      </c>
      <c r="DH308" s="317">
        <v>5479358.6657157401</v>
      </c>
      <c r="DI308" s="313">
        <v>5479358.6657157401</v>
      </c>
      <c r="DJ308" s="104">
        <v>5748041.5933333337</v>
      </c>
      <c r="DK308" s="105">
        <v>5748041.5933333337</v>
      </c>
      <c r="DL308" s="105">
        <v>5748041.5933333337</v>
      </c>
      <c r="DM308" s="105">
        <v>5748041.5933333337</v>
      </c>
      <c r="DN308" s="105">
        <v>5748041.5933333337</v>
      </c>
      <c r="DO308" s="105">
        <v>5748041.5933333337</v>
      </c>
      <c r="DP308" s="105">
        <v>5748041.5933333337</v>
      </c>
      <c r="DQ308" s="105">
        <v>5748041.5933333337</v>
      </c>
      <c r="DR308" s="105">
        <v>5748041.5933333337</v>
      </c>
      <c r="DS308" s="105">
        <v>5748041.5933333337</v>
      </c>
      <c r="DT308" s="105">
        <v>5748041.5933333337</v>
      </c>
      <c r="DU308" s="106">
        <v>5748041.5933333337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 s="9" customFormat="1">
      <c r="A309" s="140"/>
      <c r="B309" s="140"/>
      <c r="C309" s="140">
        <v>417</v>
      </c>
      <c r="D309" s="140" t="str">
        <f t="shared" si="78"/>
        <v>417p</v>
      </c>
      <c r="E309" s="141" t="s">
        <v>200</v>
      </c>
      <c r="F309" s="142"/>
      <c r="G309" s="143"/>
      <c r="H309" s="143"/>
      <c r="I309" s="143"/>
      <c r="J309" s="143"/>
      <c r="K309" s="143"/>
      <c r="L309" s="143"/>
      <c r="M309" s="143"/>
      <c r="N309" s="143"/>
      <c r="O309" s="143"/>
      <c r="P309" s="143"/>
      <c r="Q309" s="144"/>
      <c r="R309" s="142"/>
      <c r="S309" s="143"/>
      <c r="T309" s="143"/>
      <c r="U309" s="143"/>
      <c r="V309" s="143"/>
      <c r="W309" s="143"/>
      <c r="X309" s="143"/>
      <c r="Y309" s="143"/>
      <c r="Z309" s="143"/>
      <c r="AA309" s="143"/>
      <c r="AB309" s="143"/>
      <c r="AC309" s="144"/>
      <c r="AD309" s="142"/>
      <c r="AE309" s="143"/>
      <c r="AF309" s="143"/>
      <c r="AG309" s="143"/>
      <c r="AH309" s="143"/>
      <c r="AI309" s="143"/>
      <c r="AJ309" s="143"/>
      <c r="AK309" s="143"/>
      <c r="AL309" s="143"/>
      <c r="AM309" s="143"/>
      <c r="AN309" s="143"/>
      <c r="AO309" s="144"/>
      <c r="AP309" s="142"/>
      <c r="AQ309" s="143"/>
      <c r="AR309" s="143"/>
      <c r="AS309" s="143"/>
      <c r="AT309" s="143"/>
      <c r="AU309" s="143"/>
      <c r="AV309" s="143"/>
      <c r="AW309" s="143"/>
      <c r="AX309" s="143"/>
      <c r="AY309" s="143"/>
      <c r="AZ309" s="143"/>
      <c r="BA309" s="144"/>
      <c r="BB309" s="142"/>
      <c r="BC309" s="143"/>
      <c r="BD309" s="143"/>
      <c r="BE309" s="143"/>
      <c r="BF309" s="143"/>
      <c r="BG309" s="143"/>
      <c r="BH309" s="143"/>
      <c r="BI309" s="143"/>
      <c r="BJ309" s="143"/>
      <c r="BK309" s="143"/>
      <c r="BL309" s="143"/>
      <c r="BM309" s="144"/>
      <c r="BN309" s="142"/>
      <c r="BO309" s="143"/>
      <c r="BP309" s="143"/>
      <c r="BQ309" s="143"/>
      <c r="BR309" s="143"/>
      <c r="BS309" s="143"/>
      <c r="BT309" s="143"/>
      <c r="BU309" s="143"/>
      <c r="BV309" s="143"/>
      <c r="BW309" s="143"/>
      <c r="BX309" s="143"/>
      <c r="BY309" s="144"/>
      <c r="BZ309" s="142"/>
      <c r="CA309" s="143"/>
      <c r="CB309" s="143"/>
      <c r="CC309" s="143"/>
      <c r="CD309" s="143"/>
      <c r="CE309" s="143"/>
      <c r="CF309" s="143"/>
      <c r="CG309" s="143"/>
      <c r="CH309" s="143"/>
      <c r="CI309" s="143"/>
      <c r="CJ309" s="143"/>
      <c r="CK309" s="143"/>
      <c r="CL309" s="142">
        <f t="shared" ref="CL309:CX309" si="91">+SUM(CL310:CL312)</f>
        <v>656311.6166666667</v>
      </c>
      <c r="CM309" s="143">
        <f t="shared" si="91"/>
        <v>656311.6166666667</v>
      </c>
      <c r="CN309" s="143">
        <f t="shared" si="91"/>
        <v>656311.6166666667</v>
      </c>
      <c r="CO309" s="143">
        <f t="shared" si="91"/>
        <v>656311.6166666667</v>
      </c>
      <c r="CP309" s="143">
        <f t="shared" si="91"/>
        <v>656311.6166666667</v>
      </c>
      <c r="CQ309" s="143">
        <f t="shared" si="91"/>
        <v>656311.6166666667</v>
      </c>
      <c r="CR309" s="143">
        <f t="shared" si="91"/>
        <v>656311.6166666667</v>
      </c>
      <c r="CS309" s="143">
        <f t="shared" si="91"/>
        <v>656311.6166666667</v>
      </c>
      <c r="CT309" s="143">
        <f t="shared" si="91"/>
        <v>656311.6166666667</v>
      </c>
      <c r="CU309" s="143">
        <f t="shared" si="91"/>
        <v>656311.6166666667</v>
      </c>
      <c r="CV309" s="143">
        <f t="shared" si="91"/>
        <v>656311.6166666667</v>
      </c>
      <c r="CW309" s="144">
        <f t="shared" si="91"/>
        <v>656311.6166666667</v>
      </c>
      <c r="CX309" s="315">
        <f t="shared" si="91"/>
        <v>678983.51166666672</v>
      </c>
      <c r="CY309" s="318">
        <f t="shared" ref="CY309:DI309" si="92">+SUM(CY310:CY312)</f>
        <v>678983.51166666672</v>
      </c>
      <c r="CZ309" s="318">
        <f t="shared" si="92"/>
        <v>678983.51166666672</v>
      </c>
      <c r="DA309" s="318">
        <f t="shared" si="92"/>
        <v>678983.51166666672</v>
      </c>
      <c r="DB309" s="318">
        <f t="shared" si="92"/>
        <v>678983.51166666672</v>
      </c>
      <c r="DC309" s="318">
        <f t="shared" si="92"/>
        <v>678983.51166666672</v>
      </c>
      <c r="DD309" s="318">
        <f t="shared" si="92"/>
        <v>678983.51166666672</v>
      </c>
      <c r="DE309" s="318">
        <f t="shared" si="92"/>
        <v>678983.51166666672</v>
      </c>
      <c r="DF309" s="318">
        <f t="shared" si="92"/>
        <v>678983.51166666672</v>
      </c>
      <c r="DG309" s="318">
        <f t="shared" si="92"/>
        <v>678983.51166666672</v>
      </c>
      <c r="DH309" s="318">
        <f t="shared" si="92"/>
        <v>678983.51166666672</v>
      </c>
      <c r="DI309" s="316">
        <f t="shared" si="92"/>
        <v>678983.51166666672</v>
      </c>
      <c r="DJ309" s="142">
        <f>+SUM(DJ310:DJ312)</f>
        <v>693996.7074999999</v>
      </c>
      <c r="DK309" s="143">
        <f t="shared" ref="DK309:DU309" si="93">+SUM(DK310:DK312)</f>
        <v>693996.7074999999</v>
      </c>
      <c r="DL309" s="143">
        <f t="shared" si="93"/>
        <v>693996.7074999999</v>
      </c>
      <c r="DM309" s="143">
        <f t="shared" si="93"/>
        <v>693996.7074999999</v>
      </c>
      <c r="DN309" s="143">
        <f t="shared" si="93"/>
        <v>693996.7074999999</v>
      </c>
      <c r="DO309" s="143">
        <f t="shared" si="93"/>
        <v>693996.7074999999</v>
      </c>
      <c r="DP309" s="143">
        <f t="shared" si="93"/>
        <v>693996.7074999999</v>
      </c>
      <c r="DQ309" s="143">
        <f t="shared" si="93"/>
        <v>693996.7074999999</v>
      </c>
      <c r="DR309" s="143">
        <f t="shared" si="93"/>
        <v>693996.7074999999</v>
      </c>
      <c r="DS309" s="143">
        <f t="shared" si="93"/>
        <v>693996.7074999999</v>
      </c>
      <c r="DT309" s="143">
        <f t="shared" si="93"/>
        <v>693996.7074999999</v>
      </c>
      <c r="DU309" s="144">
        <f t="shared" si="93"/>
        <v>693996.7074999999</v>
      </c>
      <c r="DV309" s="341">
        <v>677038.21083333332</v>
      </c>
      <c r="DW309" s="341">
        <v>677038.21083333332</v>
      </c>
      <c r="DX309" s="341">
        <v>677038.21083333332</v>
      </c>
      <c r="DY309" s="341">
        <v>677038.21083333332</v>
      </c>
      <c r="DZ309" s="341">
        <v>677038.21083333332</v>
      </c>
      <c r="EA309" s="341">
        <v>677038.21083333332</v>
      </c>
      <c r="EB309" s="341">
        <v>677038.21083333332</v>
      </c>
      <c r="EC309" s="341">
        <v>677038.21083333332</v>
      </c>
      <c r="ED309" s="341">
        <v>677038.21083333332</v>
      </c>
      <c r="EE309" s="341">
        <v>677038.21083333332</v>
      </c>
      <c r="EF309" s="341">
        <v>677038.21083333332</v>
      </c>
      <c r="EG309" s="341">
        <v>677038.21083333332</v>
      </c>
      <c r="EH309" s="341">
        <v>776981.62666666659</v>
      </c>
      <c r="EI309" s="341">
        <v>776981.62666666659</v>
      </c>
      <c r="EJ309" s="341">
        <v>776981.62666666659</v>
      </c>
      <c r="EK309" s="340">
        <v>776981.62666666659</v>
      </c>
      <c r="EL309" s="341">
        <v>776981.62666666659</v>
      </c>
      <c r="EM309" s="341">
        <v>776981.62666666659</v>
      </c>
      <c r="EN309" s="341">
        <v>776981.62666666659</v>
      </c>
      <c r="EO309" s="341">
        <v>776981.62666666659</v>
      </c>
      <c r="EP309" s="341">
        <v>776981.62666666659</v>
      </c>
      <c r="EQ309" s="341">
        <v>776981.62666666659</v>
      </c>
      <c r="ER309" s="341">
        <v>776981.62666666659</v>
      </c>
      <c r="ES309" s="341">
        <v>776981.62666666659</v>
      </c>
    </row>
    <row r="310" spans="1:150">
      <c r="D310" s="74" t="str">
        <f t="shared" si="78"/>
        <v>4171p</v>
      </c>
      <c r="E310" s="78" t="s">
        <v>202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643456.61</v>
      </c>
      <c r="CM310" s="105">
        <v>643456.61</v>
      </c>
      <c r="CN310" s="105">
        <v>643456.61</v>
      </c>
      <c r="CO310" s="105">
        <v>643456.61</v>
      </c>
      <c r="CP310" s="105">
        <v>643456.61</v>
      </c>
      <c r="CQ310" s="105">
        <v>643456.61</v>
      </c>
      <c r="CR310" s="105">
        <v>643456.61</v>
      </c>
      <c r="CS310" s="105">
        <v>643456.61</v>
      </c>
      <c r="CT310" s="105">
        <v>643456.61</v>
      </c>
      <c r="CU310" s="105">
        <v>643456.61</v>
      </c>
      <c r="CV310" s="105">
        <v>643456.61</v>
      </c>
      <c r="CW310" s="106">
        <v>643456.61</v>
      </c>
      <c r="CX310" s="314">
        <v>626458.00631098787</v>
      </c>
      <c r="CY310" s="317">
        <v>626458.00631098787</v>
      </c>
      <c r="CZ310" s="317">
        <v>626458.00631098787</v>
      </c>
      <c r="DA310" s="317">
        <v>626458.00631098787</v>
      </c>
      <c r="DB310" s="317">
        <v>626458.00631098787</v>
      </c>
      <c r="DC310" s="317">
        <v>626458.00631098787</v>
      </c>
      <c r="DD310" s="317">
        <v>626458.00631098787</v>
      </c>
      <c r="DE310" s="317">
        <v>626458.00631098787</v>
      </c>
      <c r="DF310" s="317">
        <v>626458.00631098787</v>
      </c>
      <c r="DG310" s="317">
        <v>626458.00631098787</v>
      </c>
      <c r="DH310" s="317">
        <v>626458.00631098787</v>
      </c>
      <c r="DI310" s="313">
        <v>626458.00631098787</v>
      </c>
      <c r="DJ310" s="104">
        <v>647268.37416666665</v>
      </c>
      <c r="DK310" s="105">
        <v>647268.37416666665</v>
      </c>
      <c r="DL310" s="105">
        <v>647268.37416666665</v>
      </c>
      <c r="DM310" s="105">
        <v>647268.37416666665</v>
      </c>
      <c r="DN310" s="105">
        <v>647268.37416666665</v>
      </c>
      <c r="DO310" s="105">
        <v>647268.37416666665</v>
      </c>
      <c r="DP310" s="105">
        <v>647268.37416666665</v>
      </c>
      <c r="DQ310" s="105">
        <v>647268.37416666665</v>
      </c>
      <c r="DR310" s="105">
        <v>647268.37416666665</v>
      </c>
      <c r="DS310" s="105">
        <v>647268.37416666665</v>
      </c>
      <c r="DT310" s="105">
        <v>647268.37416666665</v>
      </c>
      <c r="DU310" s="106">
        <v>647268.37416666665</v>
      </c>
      <c r="DV310" s="340"/>
      <c r="DW310" s="340"/>
      <c r="DX310" s="340"/>
      <c r="DY310" s="340"/>
      <c r="DZ310" s="340"/>
      <c r="EA310" s="340"/>
      <c r="EB310" s="340"/>
      <c r="EC310" s="340"/>
      <c r="ED310" s="340"/>
      <c r="EE310" s="340"/>
      <c r="EF310" s="340"/>
      <c r="EG310" s="340"/>
      <c r="EH310" s="340"/>
      <c r="EI310" s="338"/>
      <c r="EJ310" s="338"/>
      <c r="EK310" s="338"/>
      <c r="EL310" s="338"/>
      <c r="EM310" s="338"/>
      <c r="EN310" s="338"/>
      <c r="EO310" s="338"/>
      <c r="EP310" s="338"/>
      <c r="EQ310" s="338"/>
      <c r="ER310" s="338"/>
      <c r="ES310" s="338"/>
    </row>
    <row r="311" spans="1:150">
      <c r="D311" s="74" t="str">
        <f t="shared" si="78"/>
        <v>4172p</v>
      </c>
      <c r="E311" s="78" t="s">
        <v>204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11805.006666666666</v>
      </c>
      <c r="CM311" s="105">
        <v>11805.006666666666</v>
      </c>
      <c r="CN311" s="105">
        <v>11805.006666666666</v>
      </c>
      <c r="CO311" s="105">
        <v>11805.006666666666</v>
      </c>
      <c r="CP311" s="105">
        <v>11805.006666666666</v>
      </c>
      <c r="CQ311" s="105">
        <v>11805.006666666666</v>
      </c>
      <c r="CR311" s="105">
        <v>11805.006666666666</v>
      </c>
      <c r="CS311" s="105">
        <v>11805.006666666666</v>
      </c>
      <c r="CT311" s="105">
        <v>11805.006666666666</v>
      </c>
      <c r="CU311" s="105">
        <v>11805.006666666666</v>
      </c>
      <c r="CV311" s="105">
        <v>11805.006666666666</v>
      </c>
      <c r="CW311" s="106">
        <v>11805.006666666666</v>
      </c>
      <c r="CX311" s="314">
        <v>51229.481959962628</v>
      </c>
      <c r="CY311" s="317">
        <v>51229.481959962628</v>
      </c>
      <c r="CZ311" s="317">
        <v>51229.481959962628</v>
      </c>
      <c r="DA311" s="317">
        <v>51229.481959962628</v>
      </c>
      <c r="DB311" s="317">
        <v>51229.481959962628</v>
      </c>
      <c r="DC311" s="317">
        <v>51229.481959962628</v>
      </c>
      <c r="DD311" s="317">
        <v>51229.481959962628</v>
      </c>
      <c r="DE311" s="317">
        <v>51229.481959962628</v>
      </c>
      <c r="DF311" s="317">
        <v>51229.481959962628</v>
      </c>
      <c r="DG311" s="317">
        <v>51229.481959962628</v>
      </c>
      <c r="DH311" s="317">
        <v>51229.481959962628</v>
      </c>
      <c r="DI311" s="313">
        <v>51229.481959962628</v>
      </c>
      <c r="DJ311" s="104">
        <v>45511.666666666664</v>
      </c>
      <c r="DK311" s="105">
        <v>45511.666666666664</v>
      </c>
      <c r="DL311" s="105">
        <v>45511.666666666664</v>
      </c>
      <c r="DM311" s="105">
        <v>45511.666666666664</v>
      </c>
      <c r="DN311" s="105">
        <v>45511.666666666664</v>
      </c>
      <c r="DO311" s="105">
        <v>45511.666666666664</v>
      </c>
      <c r="DP311" s="105">
        <v>45511.666666666664</v>
      </c>
      <c r="DQ311" s="105">
        <v>45511.666666666664</v>
      </c>
      <c r="DR311" s="105">
        <v>45511.666666666664</v>
      </c>
      <c r="DS311" s="105">
        <v>45511.666666666664</v>
      </c>
      <c r="DT311" s="105">
        <v>45511.666666666664</v>
      </c>
      <c r="DU311" s="106">
        <v>45511.666666666664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8"/>
        <v>4173p</v>
      </c>
      <c r="E312" s="78" t="s">
        <v>206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1050</v>
      </c>
      <c r="CM312" s="105">
        <v>1050</v>
      </c>
      <c r="CN312" s="105">
        <v>1050</v>
      </c>
      <c r="CO312" s="105">
        <v>1050</v>
      </c>
      <c r="CP312" s="105">
        <v>1050</v>
      </c>
      <c r="CQ312" s="105">
        <v>1050</v>
      </c>
      <c r="CR312" s="105">
        <v>1050</v>
      </c>
      <c r="CS312" s="105">
        <v>1050</v>
      </c>
      <c r="CT312" s="105">
        <v>1050</v>
      </c>
      <c r="CU312" s="105">
        <v>1050</v>
      </c>
      <c r="CV312" s="105">
        <v>1050</v>
      </c>
      <c r="CW312" s="106">
        <v>1050</v>
      </c>
      <c r="CX312" s="314">
        <v>1296.0233957162704</v>
      </c>
      <c r="CY312" s="317">
        <v>1296.0233957162704</v>
      </c>
      <c r="CZ312" s="317">
        <v>1296.0233957162704</v>
      </c>
      <c r="DA312" s="317">
        <v>1296.0233957162704</v>
      </c>
      <c r="DB312" s="317">
        <v>1296.0233957162704</v>
      </c>
      <c r="DC312" s="317">
        <v>1296.0233957162704</v>
      </c>
      <c r="DD312" s="317">
        <v>1296.0233957162704</v>
      </c>
      <c r="DE312" s="317">
        <v>1296.0233957162704</v>
      </c>
      <c r="DF312" s="317">
        <v>1296.0233957162704</v>
      </c>
      <c r="DG312" s="317">
        <v>1296.0233957162704</v>
      </c>
      <c r="DH312" s="317">
        <v>1296.0233957162704</v>
      </c>
      <c r="DI312" s="313">
        <v>1296.0233957162704</v>
      </c>
      <c r="DJ312" s="104">
        <v>1216.6666666666667</v>
      </c>
      <c r="DK312" s="105">
        <v>1216.6666666666667</v>
      </c>
      <c r="DL312" s="105">
        <v>1216.6666666666667</v>
      </c>
      <c r="DM312" s="105">
        <v>1216.6666666666667</v>
      </c>
      <c r="DN312" s="105">
        <v>1216.6666666666667</v>
      </c>
      <c r="DO312" s="105">
        <v>1216.6666666666667</v>
      </c>
      <c r="DP312" s="105">
        <v>1216.6666666666667</v>
      </c>
      <c r="DQ312" s="105">
        <v>1216.6666666666667</v>
      </c>
      <c r="DR312" s="105">
        <v>1216.6666666666667</v>
      </c>
      <c r="DS312" s="105">
        <v>1216.6666666666667</v>
      </c>
      <c r="DT312" s="105">
        <v>1216.6666666666667</v>
      </c>
      <c r="DU312" s="106">
        <v>1216.6666666666667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 s="9" customFormat="1">
      <c r="A313" s="140"/>
      <c r="B313" s="140"/>
      <c r="C313" s="140">
        <v>418</v>
      </c>
      <c r="D313" s="140" t="str">
        <f t="shared" ref="D313:D335" si="94">+CONCATENATE(D97,"p")</f>
        <v>418p</v>
      </c>
      <c r="E313" s="141" t="s">
        <v>208</v>
      </c>
      <c r="F313" s="142"/>
      <c r="G313" s="143"/>
      <c r="H313" s="143"/>
      <c r="I313" s="143"/>
      <c r="J313" s="143"/>
      <c r="K313" s="143"/>
      <c r="L313" s="143"/>
      <c r="M313" s="143"/>
      <c r="N313" s="143"/>
      <c r="O313" s="143"/>
      <c r="P313" s="143"/>
      <c r="Q313" s="144"/>
      <c r="R313" s="142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4"/>
      <c r="AD313" s="142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4"/>
      <c r="AP313" s="142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4"/>
      <c r="BB313" s="142"/>
      <c r="BC313" s="143"/>
      <c r="BD313" s="143"/>
      <c r="BE313" s="143"/>
      <c r="BF313" s="143"/>
      <c r="BG313" s="143"/>
      <c r="BH313" s="143"/>
      <c r="BI313" s="143"/>
      <c r="BJ313" s="143"/>
      <c r="BK313" s="143"/>
      <c r="BL313" s="143"/>
      <c r="BM313" s="144"/>
      <c r="BN313" s="142"/>
      <c r="BO313" s="143"/>
      <c r="BP313" s="143"/>
      <c r="BQ313" s="143"/>
      <c r="BR313" s="143"/>
      <c r="BS313" s="143"/>
      <c r="BT313" s="143"/>
      <c r="BU313" s="143"/>
      <c r="BV313" s="143"/>
      <c r="BW313" s="143"/>
      <c r="BX313" s="143"/>
      <c r="BY313" s="144"/>
      <c r="BZ313" s="142"/>
      <c r="CA313" s="143"/>
      <c r="CB313" s="143"/>
      <c r="CC313" s="143"/>
      <c r="CD313" s="143"/>
      <c r="CE313" s="143"/>
      <c r="CF313" s="143"/>
      <c r="CG313" s="143"/>
      <c r="CH313" s="143"/>
      <c r="CI313" s="143"/>
      <c r="CJ313" s="143"/>
      <c r="CK313" s="143"/>
      <c r="CL313" s="142">
        <f t="shared" ref="CL313:CX313" si="95">+SUM(CL314:CL316)</f>
        <v>1185833.3333333333</v>
      </c>
      <c r="CM313" s="143">
        <f t="shared" si="95"/>
        <v>1185833.3333333333</v>
      </c>
      <c r="CN313" s="143">
        <f t="shared" si="95"/>
        <v>1185833.3333333333</v>
      </c>
      <c r="CO313" s="143">
        <f t="shared" si="95"/>
        <v>1185833.3333333333</v>
      </c>
      <c r="CP313" s="143">
        <f t="shared" si="95"/>
        <v>1185833.3333333333</v>
      </c>
      <c r="CQ313" s="143">
        <f t="shared" si="95"/>
        <v>1185833.3333333333</v>
      </c>
      <c r="CR313" s="143">
        <f t="shared" si="95"/>
        <v>1185833.3333333333</v>
      </c>
      <c r="CS313" s="143">
        <f t="shared" si="95"/>
        <v>1185833.3333333333</v>
      </c>
      <c r="CT313" s="143">
        <f t="shared" si="95"/>
        <v>1185833.3333333333</v>
      </c>
      <c r="CU313" s="143">
        <f t="shared" si="95"/>
        <v>1185833.3333333333</v>
      </c>
      <c r="CV313" s="143">
        <f t="shared" si="95"/>
        <v>1185833.3333333333</v>
      </c>
      <c r="CW313" s="144">
        <f t="shared" si="95"/>
        <v>1185833.3333333333</v>
      </c>
      <c r="CX313" s="315">
        <f t="shared" si="95"/>
        <v>1572883.3333333333</v>
      </c>
      <c r="CY313" s="318">
        <f t="shared" ref="CY313:DI313" si="96">+SUM(CY314:CY316)</f>
        <v>1572883.3333333333</v>
      </c>
      <c r="CZ313" s="318">
        <f t="shared" si="96"/>
        <v>1572883.3333333333</v>
      </c>
      <c r="DA313" s="318">
        <f t="shared" si="96"/>
        <v>1572883.3333333333</v>
      </c>
      <c r="DB313" s="318">
        <f t="shared" si="96"/>
        <v>1572883.3333333333</v>
      </c>
      <c r="DC313" s="318">
        <f t="shared" si="96"/>
        <v>1572883.3333333333</v>
      </c>
      <c r="DD313" s="318">
        <f t="shared" si="96"/>
        <v>1572883.3333333333</v>
      </c>
      <c r="DE313" s="318">
        <f t="shared" si="96"/>
        <v>1572883.3333333333</v>
      </c>
      <c r="DF313" s="318">
        <f t="shared" si="96"/>
        <v>1572883.3333333333</v>
      </c>
      <c r="DG313" s="318">
        <f t="shared" si="96"/>
        <v>1572883.3333333333</v>
      </c>
      <c r="DH313" s="318">
        <f t="shared" si="96"/>
        <v>1572883.3333333333</v>
      </c>
      <c r="DI313" s="316">
        <f t="shared" si="96"/>
        <v>1572883.3333333333</v>
      </c>
      <c r="DJ313" s="142">
        <f>+SUM(DJ314:DJ316)</f>
        <v>1770966.6666666667</v>
      </c>
      <c r="DK313" s="143">
        <f t="shared" ref="DK313:DU313" si="97">+SUM(DK314:DK316)</f>
        <v>1770966.6666666667</v>
      </c>
      <c r="DL313" s="143">
        <f t="shared" si="97"/>
        <v>1770966.6666666667</v>
      </c>
      <c r="DM313" s="143">
        <f t="shared" si="97"/>
        <v>1770966.6666666667</v>
      </c>
      <c r="DN313" s="143">
        <f t="shared" si="97"/>
        <v>1770966.6666666667</v>
      </c>
      <c r="DO313" s="143">
        <f t="shared" si="97"/>
        <v>1770966.6666666667</v>
      </c>
      <c r="DP313" s="143">
        <f t="shared" si="97"/>
        <v>1770966.6666666667</v>
      </c>
      <c r="DQ313" s="143">
        <f t="shared" si="97"/>
        <v>1770966.6666666667</v>
      </c>
      <c r="DR313" s="143">
        <f t="shared" si="97"/>
        <v>1770966.6666666667</v>
      </c>
      <c r="DS313" s="143">
        <f t="shared" si="97"/>
        <v>1770966.6666666667</v>
      </c>
      <c r="DT313" s="143">
        <f t="shared" si="97"/>
        <v>1770966.6666666667</v>
      </c>
      <c r="DU313" s="144">
        <f t="shared" si="97"/>
        <v>1770966.6666666667</v>
      </c>
      <c r="DV313" s="341">
        <v>1707816.6666666667</v>
      </c>
      <c r="DW313" s="341">
        <v>1707816.6666666667</v>
      </c>
      <c r="DX313" s="341">
        <v>1707816.6666666667</v>
      </c>
      <c r="DY313" s="341">
        <v>1707816.6666666667</v>
      </c>
      <c r="DZ313" s="341">
        <v>1707816.6666666667</v>
      </c>
      <c r="EA313" s="341">
        <v>1707816.6666666667</v>
      </c>
      <c r="EB313" s="341">
        <v>1707816.6666666667</v>
      </c>
      <c r="EC313" s="341">
        <v>1707816.6666666667</v>
      </c>
      <c r="ED313" s="341">
        <v>1707816.6666666667</v>
      </c>
      <c r="EE313" s="341">
        <v>1707816.6666666667</v>
      </c>
      <c r="EF313" s="341">
        <v>1707816.6666666667</v>
      </c>
      <c r="EG313" s="341">
        <v>1707816.6666666667</v>
      </c>
      <c r="EH313" s="341">
        <v>1661453.33</v>
      </c>
      <c r="EI313" s="341">
        <v>1661453.33</v>
      </c>
      <c r="EJ313" s="341">
        <v>1661453.33</v>
      </c>
      <c r="EK313" s="340">
        <v>1661453.33</v>
      </c>
      <c r="EL313" s="341">
        <v>1661453.33</v>
      </c>
      <c r="EM313" s="341">
        <v>1661453.33</v>
      </c>
      <c r="EN313" s="341">
        <v>2492180</v>
      </c>
      <c r="EO313" s="341">
        <v>2492180</v>
      </c>
      <c r="EP313" s="341">
        <v>2492180</v>
      </c>
      <c r="EQ313" s="341">
        <v>2492180</v>
      </c>
      <c r="ER313" s="341">
        <v>2492180</v>
      </c>
      <c r="ES313" s="341">
        <v>2492180</v>
      </c>
    </row>
    <row r="314" spans="1:150" ht="30">
      <c r="D314" s="74" t="str">
        <f t="shared" si="94"/>
        <v>4181p</v>
      </c>
      <c r="E314" s="78" t="s">
        <v>210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1185833.3333333333</v>
      </c>
      <c r="CM314" s="105">
        <v>1185833.3333333333</v>
      </c>
      <c r="CN314" s="105">
        <v>1185833.3333333333</v>
      </c>
      <c r="CO314" s="105">
        <v>1185833.3333333333</v>
      </c>
      <c r="CP314" s="105">
        <v>1185833.3333333333</v>
      </c>
      <c r="CQ314" s="105">
        <v>1185833.3333333333</v>
      </c>
      <c r="CR314" s="105">
        <v>1185833.3333333333</v>
      </c>
      <c r="CS314" s="105">
        <v>1185833.3333333333</v>
      </c>
      <c r="CT314" s="105">
        <v>1185833.3333333333</v>
      </c>
      <c r="CU314" s="105">
        <v>1185833.3333333333</v>
      </c>
      <c r="CV314" s="105">
        <v>1185833.3333333333</v>
      </c>
      <c r="CW314" s="106">
        <v>1185833.3333333333</v>
      </c>
      <c r="CX314" s="314">
        <v>1572883.3333333333</v>
      </c>
      <c r="CY314" s="317">
        <v>1572883.3333333333</v>
      </c>
      <c r="CZ314" s="317">
        <v>1572883.3333333333</v>
      </c>
      <c r="DA314" s="317">
        <v>1572883.3333333333</v>
      </c>
      <c r="DB314" s="317">
        <v>1572883.3333333333</v>
      </c>
      <c r="DC314" s="317">
        <v>1572883.3333333333</v>
      </c>
      <c r="DD314" s="317">
        <v>1572883.3333333333</v>
      </c>
      <c r="DE314" s="317">
        <v>1572883.3333333333</v>
      </c>
      <c r="DF314" s="317">
        <v>1572883.3333333333</v>
      </c>
      <c r="DG314" s="317">
        <v>1572883.3333333333</v>
      </c>
      <c r="DH314" s="317">
        <v>1572883.3333333333</v>
      </c>
      <c r="DI314" s="313">
        <v>1572883.3333333333</v>
      </c>
      <c r="DJ314" s="104">
        <v>1770966.6666666667</v>
      </c>
      <c r="DK314" s="105">
        <v>1770966.6666666667</v>
      </c>
      <c r="DL314" s="105">
        <v>1770966.6666666667</v>
      </c>
      <c r="DM314" s="105">
        <v>1770966.6666666667</v>
      </c>
      <c r="DN314" s="105">
        <v>1770966.6666666667</v>
      </c>
      <c r="DO314" s="105">
        <v>1770966.6666666667</v>
      </c>
      <c r="DP314" s="105">
        <v>1770966.6666666667</v>
      </c>
      <c r="DQ314" s="105">
        <v>1770966.6666666667</v>
      </c>
      <c r="DR314" s="105">
        <v>1770966.6666666667</v>
      </c>
      <c r="DS314" s="105">
        <v>1770966.6666666667</v>
      </c>
      <c r="DT314" s="105">
        <v>1770966.6666666667</v>
      </c>
      <c r="DU314" s="106">
        <v>1770966.6666666667</v>
      </c>
      <c r="DV314" s="340"/>
      <c r="DW314" s="340"/>
      <c r="DX314" s="340"/>
      <c r="DY314" s="340"/>
      <c r="DZ314" s="340"/>
      <c r="EA314" s="340"/>
      <c r="EB314" s="340"/>
      <c r="EC314" s="340"/>
      <c r="ED314" s="340"/>
      <c r="EE314" s="340"/>
      <c r="EF314" s="340"/>
      <c r="EG314" s="340"/>
      <c r="EH314" s="340"/>
      <c r="EI314" s="338"/>
      <c r="EJ314" s="338"/>
      <c r="EK314" s="338"/>
      <c r="EL314" s="338"/>
      <c r="EM314" s="338"/>
      <c r="EN314" s="338"/>
      <c r="EO314" s="338"/>
      <c r="EP314" s="338"/>
      <c r="EQ314" s="338"/>
      <c r="ER314" s="338"/>
      <c r="ES314" s="338"/>
    </row>
    <row r="315" spans="1:150">
      <c r="D315" s="74" t="str">
        <f t="shared" si="94"/>
        <v>4182p</v>
      </c>
      <c r="E315" s="78" t="s">
        <v>212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/>
      <c r="CM315" s="105"/>
      <c r="CN315" s="105"/>
      <c r="CO315" s="105"/>
      <c r="CP315" s="105"/>
      <c r="CQ315" s="105"/>
      <c r="CR315" s="105"/>
      <c r="CS315" s="105"/>
      <c r="CT315" s="105"/>
      <c r="CU315" s="105"/>
      <c r="CV315" s="105"/>
      <c r="CW315" s="106"/>
      <c r="CX315" s="314">
        <v>0</v>
      </c>
      <c r="CY315" s="317">
        <v>0</v>
      </c>
      <c r="CZ315" s="317">
        <v>0</v>
      </c>
      <c r="DA315" s="317">
        <v>0</v>
      </c>
      <c r="DB315" s="317">
        <v>0</v>
      </c>
      <c r="DC315" s="317">
        <v>0</v>
      </c>
      <c r="DD315" s="317">
        <v>0</v>
      </c>
      <c r="DE315" s="317">
        <v>0</v>
      </c>
      <c r="DF315" s="317">
        <v>0</v>
      </c>
      <c r="DG315" s="317">
        <v>0</v>
      </c>
      <c r="DH315" s="317">
        <v>0</v>
      </c>
      <c r="DI315" s="313">
        <v>0</v>
      </c>
      <c r="DJ315" s="104">
        <v>0</v>
      </c>
      <c r="DK315" s="105">
        <v>0</v>
      </c>
      <c r="DL315" s="105">
        <v>0</v>
      </c>
      <c r="DM315" s="105">
        <v>0</v>
      </c>
      <c r="DN315" s="105">
        <v>0</v>
      </c>
      <c r="DO315" s="105">
        <v>0</v>
      </c>
      <c r="DP315" s="105">
        <v>0</v>
      </c>
      <c r="DQ315" s="105">
        <v>0</v>
      </c>
      <c r="DR315" s="105">
        <v>0</v>
      </c>
      <c r="DS315" s="105">
        <v>0</v>
      </c>
      <c r="DT315" s="105">
        <v>0</v>
      </c>
      <c r="DU315" s="106">
        <v>0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4"/>
        <v>4183p</v>
      </c>
      <c r="E316" s="78" t="s">
        <v>214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 s="9" customFormat="1">
      <c r="A317" s="140"/>
      <c r="B317" s="140"/>
      <c r="C317" s="140">
        <v>419</v>
      </c>
      <c r="D317" s="140" t="str">
        <f t="shared" si="94"/>
        <v>419p</v>
      </c>
      <c r="E317" s="141" t="s">
        <v>216</v>
      </c>
      <c r="F317" s="142"/>
      <c r="G317" s="143"/>
      <c r="H317" s="143"/>
      <c r="I317" s="143"/>
      <c r="J317" s="143"/>
      <c r="K317" s="143"/>
      <c r="L317" s="143"/>
      <c r="M317" s="143"/>
      <c r="N317" s="143"/>
      <c r="O317" s="143"/>
      <c r="P317" s="143"/>
      <c r="Q317" s="144"/>
      <c r="R317" s="142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144"/>
      <c r="AD317" s="142"/>
      <c r="AE317" s="143"/>
      <c r="AF317" s="143"/>
      <c r="AG317" s="143"/>
      <c r="AH317" s="143"/>
      <c r="AI317" s="143"/>
      <c r="AJ317" s="143"/>
      <c r="AK317" s="143"/>
      <c r="AL317" s="143"/>
      <c r="AM317" s="143"/>
      <c r="AN317" s="143"/>
      <c r="AO317" s="144"/>
      <c r="AP317" s="142"/>
      <c r="AQ317" s="143"/>
      <c r="AR317" s="143"/>
      <c r="AS317" s="143"/>
      <c r="AT317" s="143"/>
      <c r="AU317" s="143"/>
      <c r="AV317" s="143"/>
      <c r="AW317" s="143"/>
      <c r="AX317" s="143"/>
      <c r="AY317" s="143"/>
      <c r="AZ317" s="143"/>
      <c r="BA317" s="144"/>
      <c r="BB317" s="142"/>
      <c r="BC317" s="143"/>
      <c r="BD317" s="143"/>
      <c r="BE317" s="143"/>
      <c r="BF317" s="143"/>
      <c r="BG317" s="143"/>
      <c r="BH317" s="143"/>
      <c r="BI317" s="143"/>
      <c r="BJ317" s="143"/>
      <c r="BK317" s="143"/>
      <c r="BL317" s="143"/>
      <c r="BM317" s="144"/>
      <c r="BN317" s="142"/>
      <c r="BO317" s="143"/>
      <c r="BP317" s="143"/>
      <c r="BQ317" s="143"/>
      <c r="BR317" s="143"/>
      <c r="BS317" s="143"/>
      <c r="BT317" s="143"/>
      <c r="BU317" s="143"/>
      <c r="BV317" s="143"/>
      <c r="BW317" s="143"/>
      <c r="BX317" s="143"/>
      <c r="BY317" s="144"/>
      <c r="BZ317" s="142"/>
      <c r="CA317" s="143"/>
      <c r="CB317" s="143"/>
      <c r="CC317" s="143"/>
      <c r="CD317" s="143"/>
      <c r="CE317" s="143"/>
      <c r="CF317" s="143"/>
      <c r="CG317" s="143"/>
      <c r="CH317" s="143"/>
      <c r="CI317" s="143"/>
      <c r="CJ317" s="143"/>
      <c r="CK317" s="143"/>
      <c r="CL317" s="142">
        <f t="shared" ref="CL317:CX317" si="98">+SUM(CL318:CL326)</f>
        <v>2119159.9008333334</v>
      </c>
      <c r="CM317" s="143">
        <f t="shared" si="98"/>
        <v>2119159.9008333334</v>
      </c>
      <c r="CN317" s="143">
        <f t="shared" si="98"/>
        <v>2119159.9008333334</v>
      </c>
      <c r="CO317" s="143">
        <f t="shared" si="98"/>
        <v>2119159.9008333334</v>
      </c>
      <c r="CP317" s="143">
        <f t="shared" si="98"/>
        <v>2119159.9008333334</v>
      </c>
      <c r="CQ317" s="143">
        <f t="shared" si="98"/>
        <v>2119159.9008333334</v>
      </c>
      <c r="CR317" s="143">
        <f t="shared" si="98"/>
        <v>2119159.9008333334</v>
      </c>
      <c r="CS317" s="143">
        <f t="shared" si="98"/>
        <v>2119159.9008333334</v>
      </c>
      <c r="CT317" s="143">
        <f t="shared" si="98"/>
        <v>2119159.9008333334</v>
      </c>
      <c r="CU317" s="143">
        <f t="shared" si="98"/>
        <v>2119159.9008333334</v>
      </c>
      <c r="CV317" s="143">
        <f t="shared" si="98"/>
        <v>2119159.9008333334</v>
      </c>
      <c r="CW317" s="144">
        <f t="shared" si="98"/>
        <v>2119159.9008333334</v>
      </c>
      <c r="CX317" s="315">
        <f t="shared" si="98"/>
        <v>2186482.9354613866</v>
      </c>
      <c r="CY317" s="318">
        <f t="shared" ref="CY317:DI317" si="99">+SUM(CY318:CY326)</f>
        <v>2186482.9354613866</v>
      </c>
      <c r="CZ317" s="318">
        <f t="shared" si="99"/>
        <v>2186482.9354613866</v>
      </c>
      <c r="DA317" s="318">
        <f t="shared" si="99"/>
        <v>2186482.9354613866</v>
      </c>
      <c r="DB317" s="318">
        <f t="shared" si="99"/>
        <v>2186482.9354613866</v>
      </c>
      <c r="DC317" s="318">
        <f t="shared" si="99"/>
        <v>2186482.9354613866</v>
      </c>
      <c r="DD317" s="318">
        <f t="shared" si="99"/>
        <v>2186482.9354613866</v>
      </c>
      <c r="DE317" s="318">
        <f t="shared" si="99"/>
        <v>2186482.9354613866</v>
      </c>
      <c r="DF317" s="318">
        <f t="shared" si="99"/>
        <v>2186482.9354613866</v>
      </c>
      <c r="DG317" s="318">
        <f t="shared" si="99"/>
        <v>2186482.9354613866</v>
      </c>
      <c r="DH317" s="318">
        <f t="shared" si="99"/>
        <v>2186482.9354613866</v>
      </c>
      <c r="DI317" s="316">
        <f t="shared" si="99"/>
        <v>2186482.9354613866</v>
      </c>
      <c r="DJ317" s="142">
        <f>+SUM(DJ318:DJ326)</f>
        <v>2491662.8099999996</v>
      </c>
      <c r="DK317" s="143">
        <f t="shared" ref="DK317:DU317" si="100">+SUM(DK318:DK326)</f>
        <v>2491662.8099999996</v>
      </c>
      <c r="DL317" s="143">
        <f t="shared" si="100"/>
        <v>2491662.8099999996</v>
      </c>
      <c r="DM317" s="143">
        <f t="shared" si="100"/>
        <v>2491662.8099999996</v>
      </c>
      <c r="DN317" s="143">
        <f t="shared" si="100"/>
        <v>2491662.8099999996</v>
      </c>
      <c r="DO317" s="143">
        <f t="shared" si="100"/>
        <v>2491662.8099999996</v>
      </c>
      <c r="DP317" s="143">
        <f t="shared" si="100"/>
        <v>2491662.8099999996</v>
      </c>
      <c r="DQ317" s="143">
        <f t="shared" si="100"/>
        <v>2491662.8099999996</v>
      </c>
      <c r="DR317" s="143">
        <f t="shared" si="100"/>
        <v>2491662.8099999996</v>
      </c>
      <c r="DS317" s="143">
        <f t="shared" si="100"/>
        <v>2491662.8099999996</v>
      </c>
      <c r="DT317" s="143">
        <f t="shared" si="100"/>
        <v>2491662.8099999996</v>
      </c>
      <c r="DU317" s="144">
        <f t="shared" si="100"/>
        <v>2491662.8099999996</v>
      </c>
      <c r="DV317" s="341">
        <v>2775123.1733333333</v>
      </c>
      <c r="DW317" s="341">
        <v>2775123.1733333333</v>
      </c>
      <c r="DX317" s="341">
        <v>2775123.1733333333</v>
      </c>
      <c r="DY317" s="341">
        <v>2775123.1733333333</v>
      </c>
      <c r="DZ317" s="341">
        <v>2775123.1733333333</v>
      </c>
      <c r="EA317" s="341">
        <v>2775123.1733333333</v>
      </c>
      <c r="EB317" s="341">
        <v>2775123.1733333333</v>
      </c>
      <c r="EC317" s="341">
        <v>2775123.1733333333</v>
      </c>
      <c r="ED317" s="341">
        <v>2775123.1733333333</v>
      </c>
      <c r="EE317" s="341">
        <v>2775123.1733333333</v>
      </c>
      <c r="EF317" s="341">
        <v>2775123.1733333333</v>
      </c>
      <c r="EG317" s="341">
        <v>2775123.1733333333</v>
      </c>
      <c r="EH317" s="341">
        <v>2197329.84</v>
      </c>
      <c r="EI317" s="341">
        <v>2197329.84</v>
      </c>
      <c r="EJ317" s="341">
        <v>2197329.84</v>
      </c>
      <c r="EK317" s="340">
        <v>2197329.84</v>
      </c>
      <c r="EL317" s="341">
        <v>2197329.84</v>
      </c>
      <c r="EM317" s="341">
        <v>2197329.84</v>
      </c>
      <c r="EN317" s="341">
        <v>3295994.75</v>
      </c>
      <c r="EO317" s="341">
        <v>3295994.75</v>
      </c>
      <c r="EP317" s="341">
        <v>3295994.75</v>
      </c>
      <c r="EQ317" s="341">
        <v>3295994.75</v>
      </c>
      <c r="ER317" s="341">
        <v>3295994.75</v>
      </c>
      <c r="ES317" s="341">
        <v>3295994.75</v>
      </c>
    </row>
    <row r="318" spans="1:150" ht="30">
      <c r="D318" s="74" t="str">
        <f t="shared" si="94"/>
        <v>4191p</v>
      </c>
      <c r="E318" s="78" t="s">
        <v>218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358791.42499999999</v>
      </c>
      <c r="CM318" s="105">
        <v>358791.42499999999</v>
      </c>
      <c r="CN318" s="105">
        <v>358791.42499999999</v>
      </c>
      <c r="CO318" s="105">
        <v>358791.42499999999</v>
      </c>
      <c r="CP318" s="105">
        <v>358791.42499999999</v>
      </c>
      <c r="CQ318" s="105">
        <v>358791.42499999999</v>
      </c>
      <c r="CR318" s="105">
        <v>358791.42499999999</v>
      </c>
      <c r="CS318" s="105">
        <v>358791.42499999999</v>
      </c>
      <c r="CT318" s="105">
        <v>358791.42499999999</v>
      </c>
      <c r="CU318" s="105">
        <v>358791.42499999999</v>
      </c>
      <c r="CV318" s="105">
        <v>358791.42499999999</v>
      </c>
      <c r="CW318" s="106">
        <v>358791.42499999999</v>
      </c>
      <c r="CX318" s="314">
        <v>338522.19022414373</v>
      </c>
      <c r="CY318" s="317">
        <v>338522.19022414373</v>
      </c>
      <c r="CZ318" s="317">
        <v>338522.19022414373</v>
      </c>
      <c r="DA318" s="317">
        <v>338522.19022414373</v>
      </c>
      <c r="DB318" s="317">
        <v>338522.19022414373</v>
      </c>
      <c r="DC318" s="317">
        <v>338522.19022414373</v>
      </c>
      <c r="DD318" s="317">
        <v>338522.19022414373</v>
      </c>
      <c r="DE318" s="317">
        <v>338522.19022414373</v>
      </c>
      <c r="DF318" s="317">
        <v>338522.19022414373</v>
      </c>
      <c r="DG318" s="317">
        <v>338522.19022414373</v>
      </c>
      <c r="DH318" s="317">
        <v>338522.19022414373</v>
      </c>
      <c r="DI318" s="313">
        <v>338522.19022414373</v>
      </c>
      <c r="DJ318" s="104">
        <v>366703.53750000003</v>
      </c>
      <c r="DK318" s="105">
        <v>366703.53750000003</v>
      </c>
      <c r="DL318" s="105">
        <v>366703.53750000003</v>
      </c>
      <c r="DM318" s="105">
        <v>366703.53750000003</v>
      </c>
      <c r="DN318" s="105">
        <v>366703.53750000003</v>
      </c>
      <c r="DO318" s="105">
        <v>366703.53750000003</v>
      </c>
      <c r="DP318" s="105">
        <v>366703.53750000003</v>
      </c>
      <c r="DQ318" s="105">
        <v>366703.53750000003</v>
      </c>
      <c r="DR318" s="105">
        <v>366703.53750000003</v>
      </c>
      <c r="DS318" s="105">
        <v>366703.53750000003</v>
      </c>
      <c r="DT318" s="105">
        <v>366703.53750000003</v>
      </c>
      <c r="DU318" s="106">
        <v>366703.53750000003</v>
      </c>
      <c r="DV318" s="340"/>
      <c r="DW318" s="340"/>
      <c r="DX318" s="340"/>
      <c r="DY318" s="340"/>
      <c r="DZ318" s="340"/>
      <c r="EA318" s="340"/>
      <c r="EB318" s="340"/>
      <c r="EC318" s="340"/>
      <c r="ED318" s="340"/>
      <c r="EE318" s="340"/>
      <c r="EF318" s="340"/>
      <c r="EG318" s="340"/>
      <c r="EH318" s="340"/>
      <c r="EI318" s="338"/>
      <c r="EJ318" s="338"/>
      <c r="EK318" s="338"/>
      <c r="EL318" s="338"/>
      <c r="EM318" s="338"/>
      <c r="EN318" s="338"/>
      <c r="EO318" s="338"/>
      <c r="EP318" s="338"/>
      <c r="EQ318" s="338"/>
      <c r="ER318" s="338"/>
      <c r="ES318" s="338"/>
    </row>
    <row r="319" spans="1:150" ht="30">
      <c r="D319" s="74" t="str">
        <f t="shared" si="94"/>
        <v>4192p</v>
      </c>
      <c r="E319" s="78" t="s">
        <v>220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215284.99583333335</v>
      </c>
      <c r="CM319" s="105">
        <v>215284.99583333335</v>
      </c>
      <c r="CN319" s="105">
        <v>215284.99583333335</v>
      </c>
      <c r="CO319" s="105">
        <v>215284.99583333335</v>
      </c>
      <c r="CP319" s="105">
        <v>215284.99583333335</v>
      </c>
      <c r="CQ319" s="105">
        <v>215284.99583333335</v>
      </c>
      <c r="CR319" s="105">
        <v>215284.99583333335</v>
      </c>
      <c r="CS319" s="105">
        <v>215284.99583333335</v>
      </c>
      <c r="CT319" s="105">
        <v>215284.99583333335</v>
      </c>
      <c r="CU319" s="105">
        <v>215284.99583333335</v>
      </c>
      <c r="CV319" s="105">
        <v>215284.99583333335</v>
      </c>
      <c r="CW319" s="106">
        <v>215284.99583333335</v>
      </c>
      <c r="CX319" s="314">
        <v>198115.64551112629</v>
      </c>
      <c r="CY319" s="317">
        <v>198115.64551112629</v>
      </c>
      <c r="CZ319" s="317">
        <v>198115.64551112629</v>
      </c>
      <c r="DA319" s="317">
        <v>198115.64551112629</v>
      </c>
      <c r="DB319" s="317">
        <v>198115.64551112629</v>
      </c>
      <c r="DC319" s="317">
        <v>198115.64551112629</v>
      </c>
      <c r="DD319" s="317">
        <v>198115.64551112629</v>
      </c>
      <c r="DE319" s="317">
        <v>198115.64551112629</v>
      </c>
      <c r="DF319" s="317">
        <v>198115.64551112629</v>
      </c>
      <c r="DG319" s="317">
        <v>198115.64551112629</v>
      </c>
      <c r="DH319" s="317">
        <v>198115.64551112629</v>
      </c>
      <c r="DI319" s="313">
        <v>198115.64551112629</v>
      </c>
      <c r="DJ319" s="104">
        <v>112305.41666666667</v>
      </c>
      <c r="DK319" s="105">
        <v>112305.41666666667</v>
      </c>
      <c r="DL319" s="105">
        <v>112305.41666666667</v>
      </c>
      <c r="DM319" s="105">
        <v>112305.41666666667</v>
      </c>
      <c r="DN319" s="105">
        <v>112305.41666666667</v>
      </c>
      <c r="DO319" s="105">
        <v>112305.41666666667</v>
      </c>
      <c r="DP319" s="105">
        <v>112305.41666666667</v>
      </c>
      <c r="DQ319" s="105">
        <v>112305.41666666667</v>
      </c>
      <c r="DR319" s="105">
        <v>112305.41666666667</v>
      </c>
      <c r="DS319" s="105">
        <v>112305.41666666667</v>
      </c>
      <c r="DT319" s="105">
        <v>112305.41666666667</v>
      </c>
      <c r="DU319" s="106">
        <v>112305.41666666667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>
      <c r="D320" s="74" t="str">
        <f t="shared" si="94"/>
        <v>4193p</v>
      </c>
      <c r="E320" s="78" t="s">
        <v>222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523469</v>
      </c>
      <c r="CM320" s="105">
        <v>523469</v>
      </c>
      <c r="CN320" s="105">
        <v>523469</v>
      </c>
      <c r="CO320" s="105">
        <v>523469</v>
      </c>
      <c r="CP320" s="105">
        <v>523469</v>
      </c>
      <c r="CQ320" s="105">
        <v>523469</v>
      </c>
      <c r="CR320" s="105">
        <v>523469</v>
      </c>
      <c r="CS320" s="105">
        <v>523469</v>
      </c>
      <c r="CT320" s="105">
        <v>523469</v>
      </c>
      <c r="CU320" s="105">
        <v>523469</v>
      </c>
      <c r="CV320" s="105">
        <v>523469</v>
      </c>
      <c r="CW320" s="106">
        <v>523469</v>
      </c>
      <c r="CX320" s="314">
        <v>624553.1953420419</v>
      </c>
      <c r="CY320" s="317">
        <v>624553.1953420419</v>
      </c>
      <c r="CZ320" s="317">
        <v>624553.1953420419</v>
      </c>
      <c r="DA320" s="317">
        <v>624553.1953420419</v>
      </c>
      <c r="DB320" s="317">
        <v>624553.1953420419</v>
      </c>
      <c r="DC320" s="317">
        <v>624553.1953420419</v>
      </c>
      <c r="DD320" s="317">
        <v>624553.1953420419</v>
      </c>
      <c r="DE320" s="317">
        <v>624553.1953420419</v>
      </c>
      <c r="DF320" s="317">
        <v>624553.1953420419</v>
      </c>
      <c r="DG320" s="317">
        <v>624553.1953420419</v>
      </c>
      <c r="DH320" s="317">
        <v>624553.1953420419</v>
      </c>
      <c r="DI320" s="313">
        <v>624553.1953420419</v>
      </c>
      <c r="DJ320" s="104">
        <v>771651.67749999987</v>
      </c>
      <c r="DK320" s="105">
        <v>771651.67749999987</v>
      </c>
      <c r="DL320" s="105">
        <v>771651.67749999987</v>
      </c>
      <c r="DM320" s="105">
        <v>771651.67749999987</v>
      </c>
      <c r="DN320" s="105">
        <v>771651.67749999987</v>
      </c>
      <c r="DO320" s="105">
        <v>771651.67749999987</v>
      </c>
      <c r="DP320" s="105">
        <v>771651.67749999987</v>
      </c>
      <c r="DQ320" s="105">
        <v>771651.67749999987</v>
      </c>
      <c r="DR320" s="105">
        <v>771651.67749999987</v>
      </c>
      <c r="DS320" s="105">
        <v>771651.67749999987</v>
      </c>
      <c r="DT320" s="105">
        <v>771651.67749999987</v>
      </c>
      <c r="DU320" s="106">
        <v>771651.67749999987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4"/>
        <v>4194p</v>
      </c>
      <c r="E321" s="78" t="s">
        <v>224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182324.41333333333</v>
      </c>
      <c r="CM321" s="105">
        <v>182324.41333333333</v>
      </c>
      <c r="CN321" s="105">
        <v>182324.41333333333</v>
      </c>
      <c r="CO321" s="105">
        <v>182324.41333333333</v>
      </c>
      <c r="CP321" s="105">
        <v>182324.41333333333</v>
      </c>
      <c r="CQ321" s="105">
        <v>182324.41333333333</v>
      </c>
      <c r="CR321" s="105">
        <v>182324.41333333333</v>
      </c>
      <c r="CS321" s="105">
        <v>182324.41333333333</v>
      </c>
      <c r="CT321" s="105">
        <v>182324.41333333333</v>
      </c>
      <c r="CU321" s="105">
        <v>182324.41333333333</v>
      </c>
      <c r="CV321" s="105">
        <v>182324.41333333333</v>
      </c>
      <c r="CW321" s="106">
        <v>182324.41333333333</v>
      </c>
      <c r="CX321" s="314">
        <v>185467.19903700319</v>
      </c>
      <c r="CY321" s="317">
        <v>185467.19903700319</v>
      </c>
      <c r="CZ321" s="317">
        <v>185467.19903700319</v>
      </c>
      <c r="DA321" s="317">
        <v>185467.19903700319</v>
      </c>
      <c r="DB321" s="317">
        <v>185467.19903700319</v>
      </c>
      <c r="DC321" s="317">
        <v>185467.19903700319</v>
      </c>
      <c r="DD321" s="317">
        <v>185467.19903700319</v>
      </c>
      <c r="DE321" s="317">
        <v>185467.19903700319</v>
      </c>
      <c r="DF321" s="317">
        <v>185467.19903700319</v>
      </c>
      <c r="DG321" s="317">
        <v>185467.19903700319</v>
      </c>
      <c r="DH321" s="317">
        <v>185467.19903700319</v>
      </c>
      <c r="DI321" s="313">
        <v>185467.19903700319</v>
      </c>
      <c r="DJ321" s="104">
        <v>175369.42166666666</v>
      </c>
      <c r="DK321" s="105">
        <v>175369.42166666666</v>
      </c>
      <c r="DL321" s="105">
        <v>175369.42166666666</v>
      </c>
      <c r="DM321" s="105">
        <v>175369.42166666666</v>
      </c>
      <c r="DN321" s="105">
        <v>175369.42166666666</v>
      </c>
      <c r="DO321" s="105">
        <v>175369.42166666666</v>
      </c>
      <c r="DP321" s="105">
        <v>175369.42166666666</v>
      </c>
      <c r="DQ321" s="105">
        <v>175369.42166666666</v>
      </c>
      <c r="DR321" s="105">
        <v>175369.42166666666</v>
      </c>
      <c r="DS321" s="105">
        <v>175369.42166666666</v>
      </c>
      <c r="DT321" s="105">
        <v>175369.42166666666</v>
      </c>
      <c r="DU321" s="106">
        <v>175369.42166666666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 ht="45">
      <c r="D322" s="74" t="str">
        <f t="shared" si="94"/>
        <v>4195p</v>
      </c>
      <c r="E322" s="78" t="s">
        <v>226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189097.92</v>
      </c>
      <c r="CM322" s="105">
        <v>189097.92</v>
      </c>
      <c r="CN322" s="105">
        <v>189097.92</v>
      </c>
      <c r="CO322" s="105">
        <v>189097.92</v>
      </c>
      <c r="CP322" s="105">
        <v>189097.92</v>
      </c>
      <c r="CQ322" s="105">
        <v>189097.92</v>
      </c>
      <c r="CR322" s="105">
        <v>189097.92</v>
      </c>
      <c r="CS322" s="105">
        <v>189097.92</v>
      </c>
      <c r="CT322" s="105">
        <v>189097.92</v>
      </c>
      <c r="CU322" s="105">
        <v>189097.92</v>
      </c>
      <c r="CV322" s="105">
        <v>189097.92</v>
      </c>
      <c r="CW322" s="106">
        <v>189097.92</v>
      </c>
      <c r="CX322" s="314">
        <v>331173.49028020015</v>
      </c>
      <c r="CY322" s="317">
        <v>331173.49028020015</v>
      </c>
      <c r="CZ322" s="317">
        <v>331173.49028020015</v>
      </c>
      <c r="DA322" s="317">
        <v>331173.49028020015</v>
      </c>
      <c r="DB322" s="317">
        <v>331173.49028020015</v>
      </c>
      <c r="DC322" s="317">
        <v>331173.49028020015</v>
      </c>
      <c r="DD322" s="317">
        <v>331173.49028020015</v>
      </c>
      <c r="DE322" s="317">
        <v>331173.49028020015</v>
      </c>
      <c r="DF322" s="317">
        <v>331173.49028020015</v>
      </c>
      <c r="DG322" s="317">
        <v>331173.49028020015</v>
      </c>
      <c r="DH322" s="317">
        <v>331173.49028020015</v>
      </c>
      <c r="DI322" s="313">
        <v>331173.49028020015</v>
      </c>
      <c r="DJ322" s="104">
        <v>319420.46249999997</v>
      </c>
      <c r="DK322" s="105">
        <v>319420.46249999997</v>
      </c>
      <c r="DL322" s="105">
        <v>319420.46249999997</v>
      </c>
      <c r="DM322" s="105">
        <v>319420.46249999997</v>
      </c>
      <c r="DN322" s="105">
        <v>319420.46249999997</v>
      </c>
      <c r="DO322" s="105">
        <v>319420.46249999997</v>
      </c>
      <c r="DP322" s="105">
        <v>319420.46249999997</v>
      </c>
      <c r="DQ322" s="105">
        <v>319420.46249999997</v>
      </c>
      <c r="DR322" s="105">
        <v>319420.46249999997</v>
      </c>
      <c r="DS322" s="105">
        <v>319420.46249999997</v>
      </c>
      <c r="DT322" s="105">
        <v>319420.46249999997</v>
      </c>
      <c r="DU322" s="106">
        <v>319420.46249999997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>
      <c r="D323" s="74" t="str">
        <f t="shared" si="94"/>
        <v>4196p</v>
      </c>
      <c r="E323" s="78" t="s">
        <v>228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353763.10833333334</v>
      </c>
      <c r="CM323" s="105">
        <v>353763.10833333334</v>
      </c>
      <c r="CN323" s="105">
        <v>353763.10833333334</v>
      </c>
      <c r="CO323" s="105">
        <v>353763.10833333334</v>
      </c>
      <c r="CP323" s="105">
        <v>353763.10833333334</v>
      </c>
      <c r="CQ323" s="105">
        <v>353763.10833333334</v>
      </c>
      <c r="CR323" s="105">
        <v>353763.10833333334</v>
      </c>
      <c r="CS323" s="105">
        <v>353763.10833333334</v>
      </c>
      <c r="CT323" s="105">
        <v>353763.10833333334</v>
      </c>
      <c r="CU323" s="105">
        <v>353763.10833333334</v>
      </c>
      <c r="CV323" s="105">
        <v>353763.10833333334</v>
      </c>
      <c r="CW323" s="106">
        <v>353763.10833333334</v>
      </c>
      <c r="CX323" s="314">
        <v>301413.99206139107</v>
      </c>
      <c r="CY323" s="317">
        <v>301413.99206139107</v>
      </c>
      <c r="CZ323" s="317">
        <v>301413.99206139107</v>
      </c>
      <c r="DA323" s="317">
        <v>301413.99206139107</v>
      </c>
      <c r="DB323" s="317">
        <v>301413.99206139107</v>
      </c>
      <c r="DC323" s="317">
        <v>301413.99206139107</v>
      </c>
      <c r="DD323" s="317">
        <v>301413.99206139107</v>
      </c>
      <c r="DE323" s="317">
        <v>301413.99206139107</v>
      </c>
      <c r="DF323" s="317">
        <v>301413.99206139107</v>
      </c>
      <c r="DG323" s="317">
        <v>301413.99206139107</v>
      </c>
      <c r="DH323" s="317">
        <v>301413.99206139107</v>
      </c>
      <c r="DI323" s="313">
        <v>301413.99206139107</v>
      </c>
      <c r="DJ323" s="104">
        <v>351830.13000000006</v>
      </c>
      <c r="DK323" s="105">
        <v>351830.13000000006</v>
      </c>
      <c r="DL323" s="105">
        <v>351830.13000000006</v>
      </c>
      <c r="DM323" s="105">
        <v>351830.13000000006</v>
      </c>
      <c r="DN323" s="105">
        <v>351830.13000000006</v>
      </c>
      <c r="DO323" s="105">
        <v>351830.13000000006</v>
      </c>
      <c r="DP323" s="105">
        <v>351830.13000000006</v>
      </c>
      <c r="DQ323" s="105">
        <v>351830.13000000006</v>
      </c>
      <c r="DR323" s="105">
        <v>351830.13000000006</v>
      </c>
      <c r="DS323" s="105">
        <v>351830.13000000006</v>
      </c>
      <c r="DT323" s="105">
        <v>351830.13000000006</v>
      </c>
      <c r="DU323" s="106">
        <v>351830.13000000006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4"/>
        <v>4197p</v>
      </c>
      <c r="E324" s="78" t="s">
        <v>230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66.666666666666671</v>
      </c>
      <c r="CM324" s="105">
        <v>66.666666666666671</v>
      </c>
      <c r="CN324" s="105">
        <v>66.666666666666671</v>
      </c>
      <c r="CO324" s="105">
        <v>66.666666666666671</v>
      </c>
      <c r="CP324" s="105">
        <v>66.666666666666671</v>
      </c>
      <c r="CQ324" s="105">
        <v>66.666666666666671</v>
      </c>
      <c r="CR324" s="105">
        <v>66.666666666666671</v>
      </c>
      <c r="CS324" s="105">
        <v>66.666666666666671</v>
      </c>
      <c r="CT324" s="105">
        <v>66.666666666666671</v>
      </c>
      <c r="CU324" s="105">
        <v>66.666666666666671</v>
      </c>
      <c r="CV324" s="105">
        <v>66.666666666666671</v>
      </c>
      <c r="CW324" s="106">
        <v>66.666666666666671</v>
      </c>
      <c r="CX324" s="314">
        <v>105.61633532026926</v>
      </c>
      <c r="CY324" s="317">
        <v>105.61633532026926</v>
      </c>
      <c r="CZ324" s="317">
        <v>105.61633532026926</v>
      </c>
      <c r="DA324" s="317">
        <v>105.61633532026926</v>
      </c>
      <c r="DB324" s="317">
        <v>105.61633532026926</v>
      </c>
      <c r="DC324" s="317">
        <v>105.61633532026926</v>
      </c>
      <c r="DD324" s="317">
        <v>105.61633532026926</v>
      </c>
      <c r="DE324" s="317">
        <v>105.61633532026926</v>
      </c>
      <c r="DF324" s="317">
        <v>105.61633532026926</v>
      </c>
      <c r="DG324" s="317">
        <v>105.61633532026926</v>
      </c>
      <c r="DH324" s="317">
        <v>105.61633532026926</v>
      </c>
      <c r="DI324" s="313">
        <v>105.61633532026926</v>
      </c>
      <c r="DJ324" s="104">
        <v>125.83333333333333</v>
      </c>
      <c r="DK324" s="105">
        <v>125.83333333333333</v>
      </c>
      <c r="DL324" s="105">
        <v>125.83333333333333</v>
      </c>
      <c r="DM324" s="105">
        <v>125.83333333333333</v>
      </c>
      <c r="DN324" s="105">
        <v>125.83333333333333</v>
      </c>
      <c r="DO324" s="105">
        <v>125.83333333333333</v>
      </c>
      <c r="DP324" s="105">
        <v>125.83333333333333</v>
      </c>
      <c r="DQ324" s="105">
        <v>125.83333333333333</v>
      </c>
      <c r="DR324" s="105">
        <v>125.83333333333333</v>
      </c>
      <c r="DS324" s="105">
        <v>125.83333333333333</v>
      </c>
      <c r="DT324" s="105">
        <v>125.83333333333333</v>
      </c>
      <c r="DU324" s="106">
        <v>125.83333333333333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4"/>
        <v>4198p</v>
      </c>
      <c r="E325" s="78" t="s">
        <v>51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1205</v>
      </c>
      <c r="CM325" s="105">
        <v>1205</v>
      </c>
      <c r="CN325" s="105">
        <v>1205</v>
      </c>
      <c r="CO325" s="105">
        <v>1205</v>
      </c>
      <c r="CP325" s="105">
        <v>1205</v>
      </c>
      <c r="CQ325" s="105">
        <v>1205</v>
      </c>
      <c r="CR325" s="105">
        <v>1205</v>
      </c>
      <c r="CS325" s="105">
        <v>1205</v>
      </c>
      <c r="CT325" s="105">
        <v>1205</v>
      </c>
      <c r="CU325" s="105">
        <v>1205</v>
      </c>
      <c r="CV325" s="105">
        <v>1205</v>
      </c>
      <c r="CW325" s="106">
        <v>1205</v>
      </c>
      <c r="CX325" s="314">
        <v>1654.0740118339691</v>
      </c>
      <c r="CY325" s="317">
        <v>1654.0740118339691</v>
      </c>
      <c r="CZ325" s="317">
        <v>1654.0740118339691</v>
      </c>
      <c r="DA325" s="317">
        <v>1654.0740118339691</v>
      </c>
      <c r="DB325" s="317">
        <v>1654.0740118339691</v>
      </c>
      <c r="DC325" s="317">
        <v>1654.0740118339691</v>
      </c>
      <c r="DD325" s="317">
        <v>1654.0740118339691</v>
      </c>
      <c r="DE325" s="317">
        <v>1654.0740118339691</v>
      </c>
      <c r="DF325" s="317">
        <v>1654.0740118339691</v>
      </c>
      <c r="DG325" s="317">
        <v>1654.0740118339691</v>
      </c>
      <c r="DH325" s="317">
        <v>1654.0740118339691</v>
      </c>
      <c r="DI325" s="313">
        <v>1654.0740118339691</v>
      </c>
      <c r="DJ325" s="104">
        <v>1525</v>
      </c>
      <c r="DK325" s="105">
        <v>1525</v>
      </c>
      <c r="DL325" s="105">
        <v>1525</v>
      </c>
      <c r="DM325" s="105">
        <v>1525</v>
      </c>
      <c r="DN325" s="105">
        <v>1525</v>
      </c>
      <c r="DO325" s="105">
        <v>1525</v>
      </c>
      <c r="DP325" s="105">
        <v>1525</v>
      </c>
      <c r="DQ325" s="105">
        <v>1525</v>
      </c>
      <c r="DR325" s="105">
        <v>1525</v>
      </c>
      <c r="DS325" s="105">
        <v>1525</v>
      </c>
      <c r="DT325" s="105">
        <v>1525</v>
      </c>
      <c r="DU325" s="106">
        <v>1525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4"/>
        <v>4199p</v>
      </c>
      <c r="E326" s="78" t="s">
        <v>232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295157.37166666664</v>
      </c>
      <c r="CM326" s="105">
        <v>295157.37166666664</v>
      </c>
      <c r="CN326" s="105">
        <v>295157.37166666664</v>
      </c>
      <c r="CO326" s="105">
        <v>295157.37166666664</v>
      </c>
      <c r="CP326" s="105">
        <v>295157.37166666664</v>
      </c>
      <c r="CQ326" s="105">
        <v>295157.37166666664</v>
      </c>
      <c r="CR326" s="105">
        <v>295157.37166666664</v>
      </c>
      <c r="CS326" s="105">
        <v>295157.37166666664</v>
      </c>
      <c r="CT326" s="105">
        <v>295157.37166666664</v>
      </c>
      <c r="CU326" s="105">
        <v>295157.37166666664</v>
      </c>
      <c r="CV326" s="105">
        <v>295157.37166666664</v>
      </c>
      <c r="CW326" s="106">
        <v>295157.37166666664</v>
      </c>
      <c r="CX326" s="314">
        <v>205477.53265832629</v>
      </c>
      <c r="CY326" s="317">
        <v>205477.53265832629</v>
      </c>
      <c r="CZ326" s="317">
        <v>205477.53265832629</v>
      </c>
      <c r="DA326" s="317">
        <v>205477.53265832629</v>
      </c>
      <c r="DB326" s="317">
        <v>205477.53265832629</v>
      </c>
      <c r="DC326" s="317">
        <v>205477.53265832629</v>
      </c>
      <c r="DD326" s="317">
        <v>205477.53265832629</v>
      </c>
      <c r="DE326" s="317">
        <v>205477.53265832629</v>
      </c>
      <c r="DF326" s="317">
        <v>205477.53265832629</v>
      </c>
      <c r="DG326" s="317">
        <v>205477.53265832629</v>
      </c>
      <c r="DH326" s="317">
        <v>205477.53265832629</v>
      </c>
      <c r="DI326" s="313">
        <v>205477.53265832629</v>
      </c>
      <c r="DJ326" s="104">
        <v>392731.33083333331</v>
      </c>
      <c r="DK326" s="105">
        <v>392731.33083333331</v>
      </c>
      <c r="DL326" s="105">
        <v>392731.33083333331</v>
      </c>
      <c r="DM326" s="105">
        <v>392731.33083333331</v>
      </c>
      <c r="DN326" s="105">
        <v>392731.33083333331</v>
      </c>
      <c r="DO326" s="105">
        <v>392731.33083333331</v>
      </c>
      <c r="DP326" s="105">
        <v>392731.33083333331</v>
      </c>
      <c r="DQ326" s="105">
        <v>392731.33083333331</v>
      </c>
      <c r="DR326" s="105">
        <v>392731.33083333331</v>
      </c>
      <c r="DS326" s="105">
        <v>392731.33083333331</v>
      </c>
      <c r="DT326" s="105">
        <v>392731.33083333331</v>
      </c>
      <c r="DU326" s="106">
        <v>392731.33083333331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 s="9" customFormat="1">
      <c r="A327" s="140"/>
      <c r="B327" s="140">
        <v>42</v>
      </c>
      <c r="C327" s="140" t="s">
        <v>96</v>
      </c>
      <c r="D327" s="140" t="str">
        <f t="shared" si="94"/>
        <v>p</v>
      </c>
      <c r="E327" s="141" t="s">
        <v>234</v>
      </c>
      <c r="F327" s="142"/>
      <c r="G327" s="143"/>
      <c r="H327" s="143"/>
      <c r="I327" s="143"/>
      <c r="J327" s="143"/>
      <c r="K327" s="143"/>
      <c r="L327" s="143"/>
      <c r="M327" s="143"/>
      <c r="N327" s="143"/>
      <c r="O327" s="143"/>
      <c r="P327" s="143"/>
      <c r="Q327" s="144"/>
      <c r="R327" s="142"/>
      <c r="S327" s="143"/>
      <c r="T327" s="143"/>
      <c r="U327" s="143"/>
      <c r="V327" s="143"/>
      <c r="W327" s="143"/>
      <c r="X327" s="143"/>
      <c r="Y327" s="143"/>
      <c r="Z327" s="143"/>
      <c r="AA327" s="143"/>
      <c r="AB327" s="143"/>
      <c r="AC327" s="144"/>
      <c r="AD327" s="142"/>
      <c r="AE327" s="143"/>
      <c r="AF327" s="143"/>
      <c r="AG327" s="143"/>
      <c r="AH327" s="143"/>
      <c r="AI327" s="143"/>
      <c r="AJ327" s="143"/>
      <c r="AK327" s="143"/>
      <c r="AL327" s="143"/>
      <c r="AM327" s="143"/>
      <c r="AN327" s="143"/>
      <c r="AO327" s="144"/>
      <c r="AP327" s="142"/>
      <c r="AQ327" s="143"/>
      <c r="AR327" s="143"/>
      <c r="AS327" s="143"/>
      <c r="AT327" s="143"/>
      <c r="AU327" s="143"/>
      <c r="AV327" s="143"/>
      <c r="AW327" s="143"/>
      <c r="AX327" s="143"/>
      <c r="AY327" s="143"/>
      <c r="AZ327" s="143"/>
      <c r="BA327" s="144"/>
      <c r="BB327" s="142"/>
      <c r="BC327" s="143"/>
      <c r="BD327" s="143"/>
      <c r="BE327" s="143"/>
      <c r="BF327" s="143"/>
      <c r="BG327" s="143"/>
      <c r="BH327" s="143"/>
      <c r="BI327" s="143"/>
      <c r="BJ327" s="143"/>
      <c r="BK327" s="143"/>
      <c r="BL327" s="143"/>
      <c r="BM327" s="144"/>
      <c r="BN327" s="142"/>
      <c r="BO327" s="143"/>
      <c r="BP327" s="143"/>
      <c r="BQ327" s="143"/>
      <c r="BR327" s="143"/>
      <c r="BS327" s="143"/>
      <c r="BT327" s="143"/>
      <c r="BU327" s="143"/>
      <c r="BV327" s="143"/>
      <c r="BW327" s="143"/>
      <c r="BX327" s="143"/>
      <c r="BY327" s="144"/>
      <c r="BZ327" s="142"/>
      <c r="CA327" s="143"/>
      <c r="CB327" s="143"/>
      <c r="CC327" s="143"/>
      <c r="CD327" s="143"/>
      <c r="CE327" s="143"/>
      <c r="CF327" s="143"/>
      <c r="CG327" s="143"/>
      <c r="CH327" s="143"/>
      <c r="CI327" s="143"/>
      <c r="CJ327" s="143"/>
      <c r="CK327" s="143"/>
      <c r="CL327" s="142">
        <f t="shared" ref="CL327:CX327" si="101">+CL328+CL336+CL342+CL350+CL352</f>
        <v>41489393.925000004</v>
      </c>
      <c r="CM327" s="143">
        <f t="shared" si="101"/>
        <v>41489393.925000004</v>
      </c>
      <c r="CN327" s="143">
        <f t="shared" si="101"/>
        <v>41489393.925000004</v>
      </c>
      <c r="CO327" s="143">
        <f t="shared" si="101"/>
        <v>41489393.925000004</v>
      </c>
      <c r="CP327" s="143">
        <f t="shared" si="101"/>
        <v>41489393.925000004</v>
      </c>
      <c r="CQ327" s="143">
        <f t="shared" si="101"/>
        <v>41489393.925000004</v>
      </c>
      <c r="CR327" s="143">
        <f t="shared" si="101"/>
        <v>41489393.925000004</v>
      </c>
      <c r="CS327" s="143">
        <f t="shared" si="101"/>
        <v>41489393.925000004</v>
      </c>
      <c r="CT327" s="143">
        <f t="shared" si="101"/>
        <v>41489393.925000004</v>
      </c>
      <c r="CU327" s="143">
        <f t="shared" si="101"/>
        <v>41489393.925000004</v>
      </c>
      <c r="CV327" s="143">
        <f t="shared" si="101"/>
        <v>41489393.925000004</v>
      </c>
      <c r="CW327" s="144">
        <f t="shared" si="101"/>
        <v>41489393.925000004</v>
      </c>
      <c r="CX327" s="315">
        <f t="shared" si="101"/>
        <v>41226949.914166674</v>
      </c>
      <c r="CY327" s="318">
        <f t="shared" ref="CY327:DI327" si="102">+CY328+CY336+CY342+CY350+CY352</f>
        <v>41226949.914166674</v>
      </c>
      <c r="CZ327" s="318">
        <f t="shared" si="102"/>
        <v>41226949.914166674</v>
      </c>
      <c r="DA327" s="318">
        <f t="shared" si="102"/>
        <v>41226949.914166674</v>
      </c>
      <c r="DB327" s="318">
        <f t="shared" si="102"/>
        <v>41226949.914166674</v>
      </c>
      <c r="DC327" s="318">
        <f t="shared" si="102"/>
        <v>41226949.914166674</v>
      </c>
      <c r="DD327" s="318">
        <f t="shared" si="102"/>
        <v>41226949.914166674</v>
      </c>
      <c r="DE327" s="318">
        <f t="shared" si="102"/>
        <v>41226949.914166674</v>
      </c>
      <c r="DF327" s="318">
        <f t="shared" si="102"/>
        <v>41226949.914166674</v>
      </c>
      <c r="DG327" s="318">
        <f t="shared" si="102"/>
        <v>41226949.914166674</v>
      </c>
      <c r="DH327" s="318">
        <f t="shared" si="102"/>
        <v>41226949.914166674</v>
      </c>
      <c r="DI327" s="316">
        <f t="shared" si="102"/>
        <v>41226949.914166674</v>
      </c>
      <c r="DJ327" s="142">
        <f>+DJ328+DJ336+DJ342+DJ350+DJ352</f>
        <v>42070460.416666664</v>
      </c>
      <c r="DK327" s="143">
        <f t="shared" ref="DK327:DU327" si="103">+DK328+DK336+DK342+DK350+DK352</f>
        <v>42070460.416666664</v>
      </c>
      <c r="DL327" s="143">
        <f t="shared" si="103"/>
        <v>42070460.416666664</v>
      </c>
      <c r="DM327" s="143">
        <f t="shared" si="103"/>
        <v>42070460.416666664</v>
      </c>
      <c r="DN327" s="143">
        <f t="shared" si="103"/>
        <v>42070460.416666664</v>
      </c>
      <c r="DO327" s="143">
        <f t="shared" si="103"/>
        <v>42070460.416666664</v>
      </c>
      <c r="DP327" s="143">
        <f t="shared" si="103"/>
        <v>42070460.416666664</v>
      </c>
      <c r="DQ327" s="143">
        <f t="shared" si="103"/>
        <v>42070460.416666664</v>
      </c>
      <c r="DR327" s="143">
        <f t="shared" si="103"/>
        <v>42070460.416666664</v>
      </c>
      <c r="DS327" s="143">
        <f t="shared" si="103"/>
        <v>42070460.416666664</v>
      </c>
      <c r="DT327" s="143">
        <f t="shared" si="103"/>
        <v>42070460.416666664</v>
      </c>
      <c r="DU327" s="144">
        <f t="shared" si="103"/>
        <v>42070460.416666664</v>
      </c>
      <c r="DV327" s="341">
        <v>44366018.364166662</v>
      </c>
      <c r="DW327" s="341">
        <v>44366018.364166662</v>
      </c>
      <c r="DX327" s="341">
        <v>44366018.364166662</v>
      </c>
      <c r="DY327" s="341">
        <v>44366018.364166662</v>
      </c>
      <c r="DZ327" s="341">
        <v>44366018.364166662</v>
      </c>
      <c r="EA327" s="341">
        <v>44366018.364166662</v>
      </c>
      <c r="EB327" s="341">
        <v>44366018.364166662</v>
      </c>
      <c r="EC327" s="341">
        <v>44366018.364166662</v>
      </c>
      <c r="ED327" s="341">
        <v>44366018.364166662</v>
      </c>
      <c r="EE327" s="341">
        <v>44366018.364166662</v>
      </c>
      <c r="EF327" s="341">
        <v>44366018.364166662</v>
      </c>
      <c r="EG327" s="341">
        <v>44366018.364166662</v>
      </c>
      <c r="EH327" s="341">
        <v>47576508.75</v>
      </c>
      <c r="EI327" s="341">
        <v>47576508.75</v>
      </c>
      <c r="EJ327" s="341">
        <v>47576508.75</v>
      </c>
      <c r="EK327" s="340">
        <v>47576508.75</v>
      </c>
      <c r="EL327" s="341">
        <v>47576508.75</v>
      </c>
      <c r="EM327" s="341">
        <v>47576508.75</v>
      </c>
      <c r="EN327" s="341">
        <v>47576508.75</v>
      </c>
      <c r="EO327" s="341">
        <v>47576508.75</v>
      </c>
      <c r="EP327" s="341">
        <v>47576508.75</v>
      </c>
      <c r="EQ327" s="341">
        <v>47576508.75</v>
      </c>
      <c r="ER327" s="341">
        <v>47576508.75</v>
      </c>
      <c r="ES327" s="341">
        <v>47576508.75</v>
      </c>
    </row>
    <row r="328" spans="1:149" s="9" customFormat="1">
      <c r="A328" s="140"/>
      <c r="B328" s="140"/>
      <c r="C328" s="140">
        <v>421</v>
      </c>
      <c r="D328" s="140" t="str">
        <f t="shared" si="94"/>
        <v>421p</v>
      </c>
      <c r="E328" s="141" t="s">
        <v>236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104">+SUM(CL329:CL335)</f>
        <v>5084083.333333333</v>
      </c>
      <c r="CM328" s="143">
        <f t="shared" si="104"/>
        <v>5084083.333333333</v>
      </c>
      <c r="CN328" s="143">
        <f t="shared" si="104"/>
        <v>5084083.333333333</v>
      </c>
      <c r="CO328" s="143">
        <f t="shared" si="104"/>
        <v>5084083.333333333</v>
      </c>
      <c r="CP328" s="143">
        <f t="shared" si="104"/>
        <v>5084083.333333333</v>
      </c>
      <c r="CQ328" s="143">
        <f t="shared" si="104"/>
        <v>5084083.333333333</v>
      </c>
      <c r="CR328" s="143">
        <f t="shared" si="104"/>
        <v>5084083.333333333</v>
      </c>
      <c r="CS328" s="143">
        <f t="shared" si="104"/>
        <v>5084083.333333333</v>
      </c>
      <c r="CT328" s="143">
        <f t="shared" si="104"/>
        <v>5084083.333333333</v>
      </c>
      <c r="CU328" s="143">
        <f t="shared" si="104"/>
        <v>5084083.333333333</v>
      </c>
      <c r="CV328" s="143">
        <f t="shared" si="104"/>
        <v>5084083.333333333</v>
      </c>
      <c r="CW328" s="144">
        <f t="shared" si="104"/>
        <v>5084083.333333333</v>
      </c>
      <c r="CX328" s="315">
        <f t="shared" si="104"/>
        <v>4887083.333333333</v>
      </c>
      <c r="CY328" s="318">
        <f t="shared" ref="CY328:DI328" si="105">+SUM(CY329:CY335)</f>
        <v>4887083.333333333</v>
      </c>
      <c r="CZ328" s="318">
        <f t="shared" si="105"/>
        <v>4887083.333333333</v>
      </c>
      <c r="DA328" s="318">
        <f t="shared" si="105"/>
        <v>4887083.333333333</v>
      </c>
      <c r="DB328" s="318">
        <f t="shared" si="105"/>
        <v>4887083.333333333</v>
      </c>
      <c r="DC328" s="318">
        <f t="shared" si="105"/>
        <v>4887083.333333333</v>
      </c>
      <c r="DD328" s="318">
        <f t="shared" si="105"/>
        <v>4887083.333333333</v>
      </c>
      <c r="DE328" s="318">
        <f t="shared" si="105"/>
        <v>4887083.333333333</v>
      </c>
      <c r="DF328" s="318">
        <f t="shared" si="105"/>
        <v>4887083.333333333</v>
      </c>
      <c r="DG328" s="318">
        <f t="shared" si="105"/>
        <v>4887083.333333333</v>
      </c>
      <c r="DH328" s="318">
        <f t="shared" si="105"/>
        <v>4887083.333333333</v>
      </c>
      <c r="DI328" s="316">
        <f t="shared" si="105"/>
        <v>4887083.333333333</v>
      </c>
      <c r="DJ328" s="142">
        <f>+SUM(DJ329:DJ335)</f>
        <v>5044218.75</v>
      </c>
      <c r="DK328" s="143">
        <f t="shared" ref="DK328:DU328" si="106">+SUM(DK329:DK335)</f>
        <v>5044218.75</v>
      </c>
      <c r="DL328" s="143">
        <f t="shared" si="106"/>
        <v>5044218.75</v>
      </c>
      <c r="DM328" s="143">
        <f t="shared" si="106"/>
        <v>5044218.75</v>
      </c>
      <c r="DN328" s="143">
        <f t="shared" si="106"/>
        <v>5044218.75</v>
      </c>
      <c r="DO328" s="143">
        <f t="shared" si="106"/>
        <v>5044218.75</v>
      </c>
      <c r="DP328" s="143">
        <f t="shared" si="106"/>
        <v>5044218.75</v>
      </c>
      <c r="DQ328" s="143">
        <f t="shared" si="106"/>
        <v>5044218.75</v>
      </c>
      <c r="DR328" s="143">
        <f t="shared" si="106"/>
        <v>5044218.75</v>
      </c>
      <c r="DS328" s="143">
        <f t="shared" si="106"/>
        <v>5044218.75</v>
      </c>
      <c r="DT328" s="143">
        <f t="shared" si="106"/>
        <v>5044218.75</v>
      </c>
      <c r="DU328" s="144">
        <f t="shared" si="106"/>
        <v>5044218.75</v>
      </c>
      <c r="DV328" s="341">
        <v>6050468.75</v>
      </c>
      <c r="DW328" s="341">
        <v>6050468.75</v>
      </c>
      <c r="DX328" s="341">
        <v>6050468.75</v>
      </c>
      <c r="DY328" s="341">
        <v>6050468.75</v>
      </c>
      <c r="DZ328" s="341">
        <v>6050468.75</v>
      </c>
      <c r="EA328" s="341">
        <v>6050468.75</v>
      </c>
      <c r="EB328" s="341">
        <v>6050468.75</v>
      </c>
      <c r="EC328" s="341">
        <v>6050468.75</v>
      </c>
      <c r="ED328" s="341">
        <v>6050468.75</v>
      </c>
      <c r="EE328" s="341">
        <v>6050468.75</v>
      </c>
      <c r="EF328" s="341">
        <v>6050468.75</v>
      </c>
      <c r="EG328" s="341">
        <v>6050468.75</v>
      </c>
      <c r="EH328" s="341">
        <v>9559635.416666666</v>
      </c>
      <c r="EI328" s="341">
        <v>9559635.416666666</v>
      </c>
      <c r="EJ328" s="341">
        <v>9559635.416666666</v>
      </c>
      <c r="EK328" s="340">
        <v>9559635.416666666</v>
      </c>
      <c r="EL328" s="341">
        <v>9559635.416666666</v>
      </c>
      <c r="EM328" s="341">
        <v>9559635.416666666</v>
      </c>
      <c r="EN328" s="341">
        <v>9559635.416666666</v>
      </c>
      <c r="EO328" s="341">
        <v>9559635.416666666</v>
      </c>
      <c r="EP328" s="341">
        <v>9559635.416666666</v>
      </c>
      <c r="EQ328" s="341">
        <v>9559635.416666666</v>
      </c>
      <c r="ER328" s="341">
        <v>9559635.416666666</v>
      </c>
      <c r="ES328" s="341">
        <v>9559635.416666666</v>
      </c>
    </row>
    <row r="329" spans="1:149">
      <c r="C329" s="74" t="s">
        <v>96</v>
      </c>
      <c r="D329" s="74" t="str">
        <f t="shared" si="94"/>
        <v>4211p</v>
      </c>
      <c r="E329" s="78" t="s">
        <v>238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432500</v>
      </c>
      <c r="CM329" s="105">
        <v>432500</v>
      </c>
      <c r="CN329" s="105">
        <v>432500</v>
      </c>
      <c r="CO329" s="105">
        <v>432500</v>
      </c>
      <c r="CP329" s="105">
        <v>432500</v>
      </c>
      <c r="CQ329" s="105">
        <v>432500</v>
      </c>
      <c r="CR329" s="105">
        <v>432500</v>
      </c>
      <c r="CS329" s="105">
        <v>432500</v>
      </c>
      <c r="CT329" s="105">
        <v>432500</v>
      </c>
      <c r="CU329" s="105">
        <v>432500</v>
      </c>
      <c r="CV329" s="105">
        <v>432500</v>
      </c>
      <c r="CW329" s="106">
        <v>432500</v>
      </c>
      <c r="CX329" s="314">
        <v>450000</v>
      </c>
      <c r="CY329" s="317">
        <v>450000</v>
      </c>
      <c r="CZ329" s="317">
        <v>450000</v>
      </c>
      <c r="DA329" s="317">
        <v>450000</v>
      </c>
      <c r="DB329" s="317">
        <v>450000</v>
      </c>
      <c r="DC329" s="317">
        <v>450000</v>
      </c>
      <c r="DD329" s="317">
        <v>450000</v>
      </c>
      <c r="DE329" s="317">
        <v>450000</v>
      </c>
      <c r="DF329" s="317">
        <v>450000</v>
      </c>
      <c r="DG329" s="317">
        <v>450000</v>
      </c>
      <c r="DH329" s="317">
        <v>450000</v>
      </c>
      <c r="DI329" s="313">
        <v>450000</v>
      </c>
      <c r="DJ329" s="104">
        <v>425000</v>
      </c>
      <c r="DK329" s="105">
        <v>425000</v>
      </c>
      <c r="DL329" s="105">
        <v>425000</v>
      </c>
      <c r="DM329" s="105">
        <v>425000</v>
      </c>
      <c r="DN329" s="105">
        <v>425000</v>
      </c>
      <c r="DO329" s="105">
        <v>425000</v>
      </c>
      <c r="DP329" s="105">
        <v>425000</v>
      </c>
      <c r="DQ329" s="105">
        <v>425000</v>
      </c>
      <c r="DR329" s="105">
        <v>425000</v>
      </c>
      <c r="DS329" s="105">
        <v>425000</v>
      </c>
      <c r="DT329" s="105">
        <v>425000</v>
      </c>
      <c r="DU329" s="106">
        <v>425000</v>
      </c>
      <c r="DV329" s="340"/>
      <c r="DW329" s="340"/>
      <c r="DX329" s="340"/>
      <c r="DY329" s="340"/>
      <c r="DZ329" s="340"/>
      <c r="EA329" s="340"/>
      <c r="EB329" s="340"/>
      <c r="EC329" s="340"/>
      <c r="ED329" s="340"/>
      <c r="EE329" s="340"/>
      <c r="EF329" s="340"/>
      <c r="EG329" s="340"/>
      <c r="EH329" s="340"/>
      <c r="EI329" s="338"/>
      <c r="EJ329" s="338"/>
      <c r="EK329" s="338"/>
      <c r="EL329" s="338"/>
      <c r="EM329" s="338"/>
      <c r="EN329" s="338"/>
      <c r="EO329" s="338"/>
      <c r="EP329" s="338"/>
      <c r="EQ329" s="338"/>
      <c r="ER329" s="338"/>
      <c r="ES329" s="338"/>
    </row>
    <row r="330" spans="1:149">
      <c r="D330" s="74" t="str">
        <f t="shared" si="94"/>
        <v>4212p</v>
      </c>
      <c r="E330" s="78" t="s">
        <v>240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725000</v>
      </c>
      <c r="CM330" s="105">
        <v>725000</v>
      </c>
      <c r="CN330" s="105">
        <v>725000</v>
      </c>
      <c r="CO330" s="105">
        <v>725000</v>
      </c>
      <c r="CP330" s="105">
        <v>725000</v>
      </c>
      <c r="CQ330" s="105">
        <v>725000</v>
      </c>
      <c r="CR330" s="105">
        <v>725000</v>
      </c>
      <c r="CS330" s="105">
        <v>725000</v>
      </c>
      <c r="CT330" s="105">
        <v>725000</v>
      </c>
      <c r="CU330" s="105">
        <v>725000</v>
      </c>
      <c r="CV330" s="105">
        <v>725000</v>
      </c>
      <c r="CW330" s="106">
        <v>725000</v>
      </c>
      <c r="CX330" s="314">
        <v>693333.33333333337</v>
      </c>
      <c r="CY330" s="317">
        <v>693333.33333333337</v>
      </c>
      <c r="CZ330" s="317">
        <v>693333.33333333337</v>
      </c>
      <c r="DA330" s="317">
        <v>693333.33333333337</v>
      </c>
      <c r="DB330" s="317">
        <v>693333.33333333337</v>
      </c>
      <c r="DC330" s="317">
        <v>693333.33333333337</v>
      </c>
      <c r="DD330" s="317">
        <v>693333.33333333337</v>
      </c>
      <c r="DE330" s="317">
        <v>693333.33333333337</v>
      </c>
      <c r="DF330" s="317">
        <v>693333.33333333337</v>
      </c>
      <c r="DG330" s="317">
        <v>693333.33333333337</v>
      </c>
      <c r="DH330" s="317">
        <v>693333.33333333337</v>
      </c>
      <c r="DI330" s="313">
        <v>693333.33333333337</v>
      </c>
      <c r="DJ330" s="104">
        <v>691666.66666666663</v>
      </c>
      <c r="DK330" s="105">
        <v>691666.66666666663</v>
      </c>
      <c r="DL330" s="105">
        <v>691666.66666666663</v>
      </c>
      <c r="DM330" s="105">
        <v>691666.66666666663</v>
      </c>
      <c r="DN330" s="105">
        <v>691666.66666666663</v>
      </c>
      <c r="DO330" s="105">
        <v>691666.66666666663</v>
      </c>
      <c r="DP330" s="105">
        <v>691666.66666666663</v>
      </c>
      <c r="DQ330" s="105">
        <v>691666.66666666663</v>
      </c>
      <c r="DR330" s="105">
        <v>691666.66666666663</v>
      </c>
      <c r="DS330" s="105">
        <v>691666.66666666663</v>
      </c>
      <c r="DT330" s="105">
        <v>691666.66666666663</v>
      </c>
      <c r="DU330" s="106">
        <v>691666.66666666663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 ht="30">
      <c r="D331" s="74" t="str">
        <f t="shared" si="94"/>
        <v>4213p</v>
      </c>
      <c r="E331" s="78" t="s">
        <v>242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1500000</v>
      </c>
      <c r="CM331" s="105">
        <v>1500000</v>
      </c>
      <c r="CN331" s="105">
        <v>1500000</v>
      </c>
      <c r="CO331" s="105">
        <v>1500000</v>
      </c>
      <c r="CP331" s="105">
        <v>1500000</v>
      </c>
      <c r="CQ331" s="105">
        <v>1500000</v>
      </c>
      <c r="CR331" s="105">
        <v>1500000</v>
      </c>
      <c r="CS331" s="105">
        <v>1500000</v>
      </c>
      <c r="CT331" s="105">
        <v>1500000</v>
      </c>
      <c r="CU331" s="105">
        <v>1500000</v>
      </c>
      <c r="CV331" s="105">
        <v>1500000</v>
      </c>
      <c r="CW331" s="106">
        <v>1500000</v>
      </c>
      <c r="CX331" s="314">
        <v>1416666.6666666667</v>
      </c>
      <c r="CY331" s="317">
        <v>1416666.6666666667</v>
      </c>
      <c r="CZ331" s="317">
        <v>1416666.6666666667</v>
      </c>
      <c r="DA331" s="317">
        <v>1416666.6666666667</v>
      </c>
      <c r="DB331" s="317">
        <v>1416666.6666666667</v>
      </c>
      <c r="DC331" s="317">
        <v>1416666.6666666667</v>
      </c>
      <c r="DD331" s="317">
        <v>1416666.6666666667</v>
      </c>
      <c r="DE331" s="317">
        <v>1416666.6666666667</v>
      </c>
      <c r="DF331" s="317">
        <v>1416666.6666666667</v>
      </c>
      <c r="DG331" s="317">
        <v>1416666.6666666667</v>
      </c>
      <c r="DH331" s="317">
        <v>1416666.6666666667</v>
      </c>
      <c r="DI331" s="313">
        <v>1416666.6666666667</v>
      </c>
      <c r="DJ331" s="104">
        <v>1408333.3333333333</v>
      </c>
      <c r="DK331" s="105">
        <v>1408333.3333333333</v>
      </c>
      <c r="DL331" s="105">
        <v>1408333.3333333333</v>
      </c>
      <c r="DM331" s="105">
        <v>1408333.3333333333</v>
      </c>
      <c r="DN331" s="105">
        <v>1408333.3333333333</v>
      </c>
      <c r="DO331" s="105">
        <v>1408333.3333333333</v>
      </c>
      <c r="DP331" s="105">
        <v>1408333.3333333333</v>
      </c>
      <c r="DQ331" s="105">
        <v>1408333.3333333333</v>
      </c>
      <c r="DR331" s="105">
        <v>1408333.3333333333</v>
      </c>
      <c r="DS331" s="105">
        <v>1408333.3333333333</v>
      </c>
      <c r="DT331" s="105">
        <v>1408333.3333333333</v>
      </c>
      <c r="DU331" s="106">
        <v>1408333.3333333333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>
      <c r="D332" s="74" t="str">
        <f t="shared" si="94"/>
        <v>4214p</v>
      </c>
      <c r="E332" s="78" t="s">
        <v>244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1458333.3333333333</v>
      </c>
      <c r="CM332" s="105">
        <v>1458333.3333333333</v>
      </c>
      <c r="CN332" s="105">
        <v>1458333.3333333333</v>
      </c>
      <c r="CO332" s="105">
        <v>1458333.3333333333</v>
      </c>
      <c r="CP332" s="105">
        <v>1458333.3333333333</v>
      </c>
      <c r="CQ332" s="105">
        <v>1458333.3333333333</v>
      </c>
      <c r="CR332" s="105">
        <v>1458333.3333333333</v>
      </c>
      <c r="CS332" s="105">
        <v>1458333.3333333333</v>
      </c>
      <c r="CT332" s="105">
        <v>1458333.3333333333</v>
      </c>
      <c r="CU332" s="105">
        <v>1458333.3333333333</v>
      </c>
      <c r="CV332" s="105">
        <v>1458333.3333333333</v>
      </c>
      <c r="CW332" s="106">
        <v>1458333.3333333333</v>
      </c>
      <c r="CX332" s="314">
        <v>1333333.3333333333</v>
      </c>
      <c r="CY332" s="317">
        <v>1333333.3333333333</v>
      </c>
      <c r="CZ332" s="317">
        <v>1333333.3333333333</v>
      </c>
      <c r="DA332" s="317">
        <v>1333333.3333333333</v>
      </c>
      <c r="DB332" s="317">
        <v>1333333.3333333333</v>
      </c>
      <c r="DC332" s="317">
        <v>1333333.3333333333</v>
      </c>
      <c r="DD332" s="317">
        <v>1333333.3333333333</v>
      </c>
      <c r="DE332" s="317">
        <v>1333333.3333333333</v>
      </c>
      <c r="DF332" s="317">
        <v>1333333.3333333333</v>
      </c>
      <c r="DG332" s="317">
        <v>1333333.3333333333</v>
      </c>
      <c r="DH332" s="317">
        <v>1333333.3333333333</v>
      </c>
      <c r="DI332" s="313">
        <v>1333333.3333333333</v>
      </c>
      <c r="DJ332" s="104">
        <v>1366666.6666666667</v>
      </c>
      <c r="DK332" s="105">
        <v>1366666.6666666667</v>
      </c>
      <c r="DL332" s="105">
        <v>1366666.6666666667</v>
      </c>
      <c r="DM332" s="105">
        <v>1366666.6666666667</v>
      </c>
      <c r="DN332" s="105">
        <v>1366666.6666666667</v>
      </c>
      <c r="DO332" s="105">
        <v>1366666.6666666667</v>
      </c>
      <c r="DP332" s="105">
        <v>1366666.6666666667</v>
      </c>
      <c r="DQ332" s="105">
        <v>1366666.6666666667</v>
      </c>
      <c r="DR332" s="105">
        <v>1366666.6666666667</v>
      </c>
      <c r="DS332" s="105">
        <v>1366666.6666666667</v>
      </c>
      <c r="DT332" s="105">
        <v>1366666.6666666667</v>
      </c>
      <c r="DU332" s="106">
        <v>1366666.6666666667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4"/>
        <v>4215p</v>
      </c>
      <c r="E333" s="78" t="s">
        <v>246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665750</v>
      </c>
      <c r="CM333" s="105">
        <v>665750</v>
      </c>
      <c r="CN333" s="105">
        <v>665750</v>
      </c>
      <c r="CO333" s="105">
        <v>665750</v>
      </c>
      <c r="CP333" s="105">
        <v>665750</v>
      </c>
      <c r="CQ333" s="105">
        <v>665750</v>
      </c>
      <c r="CR333" s="105">
        <v>665750</v>
      </c>
      <c r="CS333" s="105">
        <v>665750</v>
      </c>
      <c r="CT333" s="105">
        <v>665750</v>
      </c>
      <c r="CU333" s="105">
        <v>665750</v>
      </c>
      <c r="CV333" s="105">
        <v>665750</v>
      </c>
      <c r="CW333" s="106">
        <v>665750</v>
      </c>
      <c r="CX333" s="314">
        <v>681250</v>
      </c>
      <c r="CY333" s="317">
        <v>681250</v>
      </c>
      <c r="CZ333" s="317">
        <v>681250</v>
      </c>
      <c r="DA333" s="317">
        <v>681250</v>
      </c>
      <c r="DB333" s="317">
        <v>681250</v>
      </c>
      <c r="DC333" s="317">
        <v>681250</v>
      </c>
      <c r="DD333" s="317">
        <v>681250</v>
      </c>
      <c r="DE333" s="317">
        <v>681250</v>
      </c>
      <c r="DF333" s="317">
        <v>681250</v>
      </c>
      <c r="DG333" s="317">
        <v>681250</v>
      </c>
      <c r="DH333" s="317">
        <v>681250</v>
      </c>
      <c r="DI333" s="313">
        <v>681250</v>
      </c>
      <c r="DJ333" s="104">
        <v>833333.33333333337</v>
      </c>
      <c r="DK333" s="105">
        <v>833333.33333333337</v>
      </c>
      <c r="DL333" s="105">
        <v>833333.33333333337</v>
      </c>
      <c r="DM333" s="105">
        <v>833333.33333333337</v>
      </c>
      <c r="DN333" s="105">
        <v>833333.33333333337</v>
      </c>
      <c r="DO333" s="105">
        <v>833333.33333333337</v>
      </c>
      <c r="DP333" s="105">
        <v>833333.33333333337</v>
      </c>
      <c r="DQ333" s="105">
        <v>833333.33333333337</v>
      </c>
      <c r="DR333" s="105">
        <v>833333.33333333337</v>
      </c>
      <c r="DS333" s="105">
        <v>833333.33333333337</v>
      </c>
      <c r="DT333" s="105">
        <v>833333.33333333337</v>
      </c>
      <c r="DU333" s="106">
        <v>833333.33333333337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 ht="30">
      <c r="D334" s="74" t="str">
        <f t="shared" si="94"/>
        <v>4216p</v>
      </c>
      <c r="E334" s="78" t="s">
        <v>248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50833.333333333336</v>
      </c>
      <c r="CM334" s="105">
        <v>50833.333333333336</v>
      </c>
      <c r="CN334" s="105">
        <v>50833.333333333336</v>
      </c>
      <c r="CO334" s="105">
        <v>50833.333333333336</v>
      </c>
      <c r="CP334" s="105">
        <v>50833.333333333336</v>
      </c>
      <c r="CQ334" s="105">
        <v>50833.333333333336</v>
      </c>
      <c r="CR334" s="105">
        <v>50833.333333333336</v>
      </c>
      <c r="CS334" s="105">
        <v>50833.333333333336</v>
      </c>
      <c r="CT334" s="105">
        <v>50833.333333333336</v>
      </c>
      <c r="CU334" s="105">
        <v>50833.333333333336</v>
      </c>
      <c r="CV334" s="105">
        <v>50833.333333333336</v>
      </c>
      <c r="CW334" s="106">
        <v>50833.333333333336</v>
      </c>
      <c r="CX334" s="314">
        <v>54166.666666666664</v>
      </c>
      <c r="CY334" s="317">
        <v>54166.666666666664</v>
      </c>
      <c r="CZ334" s="317">
        <v>54166.666666666664</v>
      </c>
      <c r="DA334" s="317">
        <v>54166.666666666664</v>
      </c>
      <c r="DB334" s="317">
        <v>54166.666666666664</v>
      </c>
      <c r="DC334" s="317">
        <v>54166.666666666664</v>
      </c>
      <c r="DD334" s="317">
        <v>54166.666666666664</v>
      </c>
      <c r="DE334" s="317">
        <v>54166.666666666664</v>
      </c>
      <c r="DF334" s="317">
        <v>54166.666666666664</v>
      </c>
      <c r="DG334" s="317">
        <v>54166.666666666664</v>
      </c>
      <c r="DH334" s="317">
        <v>54166.666666666664</v>
      </c>
      <c r="DI334" s="313">
        <v>54166.666666666664</v>
      </c>
      <c r="DJ334" s="104">
        <v>50000</v>
      </c>
      <c r="DK334" s="105">
        <v>50000</v>
      </c>
      <c r="DL334" s="105">
        <v>50000</v>
      </c>
      <c r="DM334" s="105">
        <v>50000</v>
      </c>
      <c r="DN334" s="105">
        <v>50000</v>
      </c>
      <c r="DO334" s="105">
        <v>50000</v>
      </c>
      <c r="DP334" s="105">
        <v>50000</v>
      </c>
      <c r="DQ334" s="105">
        <v>50000</v>
      </c>
      <c r="DR334" s="105">
        <v>50000</v>
      </c>
      <c r="DS334" s="105">
        <v>50000</v>
      </c>
      <c r="DT334" s="105">
        <v>50000</v>
      </c>
      <c r="DU334" s="106">
        <v>50000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30">
      <c r="D335" s="74" t="str">
        <f t="shared" si="94"/>
        <v>4217p</v>
      </c>
      <c r="E335" s="78" t="s">
        <v>250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251666.66666666666</v>
      </c>
      <c r="CM335" s="105">
        <v>251666.66666666666</v>
      </c>
      <c r="CN335" s="105">
        <v>251666.66666666666</v>
      </c>
      <c r="CO335" s="105">
        <v>251666.66666666666</v>
      </c>
      <c r="CP335" s="105">
        <v>251666.66666666666</v>
      </c>
      <c r="CQ335" s="105">
        <v>251666.66666666666</v>
      </c>
      <c r="CR335" s="105">
        <v>251666.66666666666</v>
      </c>
      <c r="CS335" s="105">
        <v>251666.66666666666</v>
      </c>
      <c r="CT335" s="105">
        <v>251666.66666666666</v>
      </c>
      <c r="CU335" s="105">
        <v>251666.66666666666</v>
      </c>
      <c r="CV335" s="105">
        <v>251666.66666666666</v>
      </c>
      <c r="CW335" s="106">
        <v>251666.66666666666</v>
      </c>
      <c r="CX335" s="314">
        <v>258333.33333333334</v>
      </c>
      <c r="CY335" s="317">
        <v>258333.33333333334</v>
      </c>
      <c r="CZ335" s="317">
        <v>258333.33333333334</v>
      </c>
      <c r="DA335" s="317">
        <v>258333.33333333334</v>
      </c>
      <c r="DB335" s="317">
        <v>258333.33333333334</v>
      </c>
      <c r="DC335" s="317">
        <v>258333.33333333334</v>
      </c>
      <c r="DD335" s="317">
        <v>258333.33333333334</v>
      </c>
      <c r="DE335" s="317">
        <v>258333.33333333334</v>
      </c>
      <c r="DF335" s="317">
        <v>258333.33333333334</v>
      </c>
      <c r="DG335" s="317">
        <v>258333.33333333334</v>
      </c>
      <c r="DH335" s="317">
        <v>258333.33333333334</v>
      </c>
      <c r="DI335" s="313">
        <v>258333.33333333334</v>
      </c>
      <c r="DJ335" s="104">
        <v>269218.75</v>
      </c>
      <c r="DK335" s="105">
        <v>269218.75</v>
      </c>
      <c r="DL335" s="105">
        <v>269218.75</v>
      </c>
      <c r="DM335" s="105">
        <v>269218.75</v>
      </c>
      <c r="DN335" s="105">
        <v>269218.75</v>
      </c>
      <c r="DO335" s="105">
        <v>269218.75</v>
      </c>
      <c r="DP335" s="105">
        <v>269218.75</v>
      </c>
      <c r="DQ335" s="105">
        <v>269218.75</v>
      </c>
      <c r="DR335" s="105">
        <v>269218.75</v>
      </c>
      <c r="DS335" s="105">
        <v>269218.75</v>
      </c>
      <c r="DT335" s="105">
        <v>269218.75</v>
      </c>
      <c r="DU335" s="106">
        <v>269218.75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 s="9" customFormat="1">
      <c r="A336" s="140"/>
      <c r="B336" s="140"/>
      <c r="C336" s="140">
        <v>422</v>
      </c>
      <c r="D336" s="140" t="str">
        <f t="shared" ref="D336:D345" si="107">+CONCATENATE(D121,"p")</f>
        <v>422p</v>
      </c>
      <c r="E336" s="141" t="s">
        <v>252</v>
      </c>
      <c r="F336" s="142"/>
      <c r="G336" s="143"/>
      <c r="H336" s="143"/>
      <c r="I336" s="143"/>
      <c r="J336" s="143"/>
      <c r="K336" s="143"/>
      <c r="L336" s="143"/>
      <c r="M336" s="143"/>
      <c r="N336" s="143"/>
      <c r="O336" s="143"/>
      <c r="P336" s="143"/>
      <c r="Q336" s="144"/>
      <c r="R336" s="142"/>
      <c r="S336" s="143"/>
      <c r="T336" s="143"/>
      <c r="U336" s="143"/>
      <c r="V336" s="143"/>
      <c r="W336" s="143"/>
      <c r="X336" s="143"/>
      <c r="Y336" s="143"/>
      <c r="Z336" s="143"/>
      <c r="AA336" s="143"/>
      <c r="AB336" s="143"/>
      <c r="AC336" s="144"/>
      <c r="AD336" s="142"/>
      <c r="AE336" s="143"/>
      <c r="AF336" s="143"/>
      <c r="AG336" s="143"/>
      <c r="AH336" s="143"/>
      <c r="AI336" s="143"/>
      <c r="AJ336" s="143"/>
      <c r="AK336" s="143"/>
      <c r="AL336" s="143"/>
      <c r="AM336" s="143"/>
      <c r="AN336" s="143"/>
      <c r="AO336" s="144"/>
      <c r="AP336" s="142"/>
      <c r="AQ336" s="143"/>
      <c r="AR336" s="143"/>
      <c r="AS336" s="143"/>
      <c r="AT336" s="143"/>
      <c r="AU336" s="143"/>
      <c r="AV336" s="143"/>
      <c r="AW336" s="143"/>
      <c r="AX336" s="143"/>
      <c r="AY336" s="143"/>
      <c r="AZ336" s="143"/>
      <c r="BA336" s="144"/>
      <c r="BB336" s="142"/>
      <c r="BC336" s="143"/>
      <c r="BD336" s="143"/>
      <c r="BE336" s="143"/>
      <c r="BF336" s="143"/>
      <c r="BG336" s="143"/>
      <c r="BH336" s="143"/>
      <c r="BI336" s="143"/>
      <c r="BJ336" s="143"/>
      <c r="BK336" s="143"/>
      <c r="BL336" s="143"/>
      <c r="BM336" s="144"/>
      <c r="BN336" s="142"/>
      <c r="BO336" s="143"/>
      <c r="BP336" s="143"/>
      <c r="BQ336" s="143"/>
      <c r="BR336" s="143"/>
      <c r="BS336" s="143"/>
      <c r="BT336" s="143"/>
      <c r="BU336" s="143"/>
      <c r="BV336" s="143"/>
      <c r="BW336" s="143"/>
      <c r="BX336" s="143"/>
      <c r="BY336" s="144"/>
      <c r="BZ336" s="142"/>
      <c r="CA336" s="143"/>
      <c r="CB336" s="143"/>
      <c r="CC336" s="143"/>
      <c r="CD336" s="143"/>
      <c r="CE336" s="143"/>
      <c r="CF336" s="143"/>
      <c r="CG336" s="143"/>
      <c r="CH336" s="143"/>
      <c r="CI336" s="143"/>
      <c r="CJ336" s="143"/>
      <c r="CK336" s="143"/>
      <c r="CL336" s="142">
        <f t="shared" ref="CL336:CX336" si="108">+SUM(CL337:CL341)</f>
        <v>1280004.1666666665</v>
      </c>
      <c r="CM336" s="143">
        <f t="shared" si="108"/>
        <v>1280004.1666666665</v>
      </c>
      <c r="CN336" s="143">
        <f t="shared" si="108"/>
        <v>1280004.1666666665</v>
      </c>
      <c r="CO336" s="143">
        <f t="shared" si="108"/>
        <v>1280004.1666666665</v>
      </c>
      <c r="CP336" s="143">
        <f t="shared" si="108"/>
        <v>1280004.1666666665</v>
      </c>
      <c r="CQ336" s="143">
        <f t="shared" si="108"/>
        <v>1280004.1666666665</v>
      </c>
      <c r="CR336" s="143">
        <f t="shared" si="108"/>
        <v>1280004.1666666665</v>
      </c>
      <c r="CS336" s="143">
        <f t="shared" si="108"/>
        <v>1280004.1666666665</v>
      </c>
      <c r="CT336" s="143">
        <f t="shared" si="108"/>
        <v>1280004.1666666665</v>
      </c>
      <c r="CU336" s="143">
        <f t="shared" si="108"/>
        <v>1280004.1666666665</v>
      </c>
      <c r="CV336" s="143">
        <f t="shared" si="108"/>
        <v>1280004.1666666665</v>
      </c>
      <c r="CW336" s="144">
        <f t="shared" si="108"/>
        <v>1280004.1666666665</v>
      </c>
      <c r="CX336" s="315">
        <f t="shared" si="108"/>
        <v>1438177</v>
      </c>
      <c r="CY336" s="318">
        <f t="shared" ref="CY336:DI336" si="109">+SUM(CY337:CY341)</f>
        <v>1438177</v>
      </c>
      <c r="CZ336" s="318">
        <f t="shared" si="109"/>
        <v>1438177</v>
      </c>
      <c r="DA336" s="318">
        <f t="shared" si="109"/>
        <v>1438177</v>
      </c>
      <c r="DB336" s="318">
        <f t="shared" si="109"/>
        <v>1438177</v>
      </c>
      <c r="DC336" s="318">
        <f t="shared" si="109"/>
        <v>1438177</v>
      </c>
      <c r="DD336" s="318">
        <f t="shared" si="109"/>
        <v>1438177</v>
      </c>
      <c r="DE336" s="318">
        <f t="shared" si="109"/>
        <v>1438177</v>
      </c>
      <c r="DF336" s="318">
        <f t="shared" si="109"/>
        <v>1438177</v>
      </c>
      <c r="DG336" s="318">
        <f t="shared" si="109"/>
        <v>1438177</v>
      </c>
      <c r="DH336" s="318">
        <f t="shared" si="109"/>
        <v>1438177</v>
      </c>
      <c r="DI336" s="316">
        <f t="shared" si="109"/>
        <v>1438177</v>
      </c>
      <c r="DJ336" s="142">
        <f>+SUM(DJ337:DJ341)</f>
        <v>1620000</v>
      </c>
      <c r="DK336" s="143">
        <f t="shared" ref="DK336:DU336" si="110">+SUM(DK337:DK341)</f>
        <v>1620000</v>
      </c>
      <c r="DL336" s="143">
        <f t="shared" si="110"/>
        <v>1620000</v>
      </c>
      <c r="DM336" s="143">
        <f t="shared" si="110"/>
        <v>1620000</v>
      </c>
      <c r="DN336" s="143">
        <f t="shared" si="110"/>
        <v>1620000</v>
      </c>
      <c r="DO336" s="143">
        <f t="shared" si="110"/>
        <v>1620000</v>
      </c>
      <c r="DP336" s="143">
        <f t="shared" si="110"/>
        <v>1620000</v>
      </c>
      <c r="DQ336" s="143">
        <f t="shared" si="110"/>
        <v>1620000</v>
      </c>
      <c r="DR336" s="143">
        <f t="shared" si="110"/>
        <v>1620000</v>
      </c>
      <c r="DS336" s="143">
        <f t="shared" si="110"/>
        <v>1620000</v>
      </c>
      <c r="DT336" s="143">
        <f t="shared" si="110"/>
        <v>1620000</v>
      </c>
      <c r="DU336" s="144">
        <f t="shared" si="110"/>
        <v>1620000</v>
      </c>
      <c r="DV336" s="341">
        <v>1900841.6666666667</v>
      </c>
      <c r="DW336" s="341">
        <v>1900841.6666666667</v>
      </c>
      <c r="DX336" s="341">
        <v>1900841.6666666667</v>
      </c>
      <c r="DY336" s="341">
        <v>1900841.6666666667</v>
      </c>
      <c r="DZ336" s="341">
        <v>1900841.6666666667</v>
      </c>
      <c r="EA336" s="341">
        <v>1900841.6666666667</v>
      </c>
      <c r="EB336" s="341">
        <v>1900841.6666666667</v>
      </c>
      <c r="EC336" s="341">
        <v>1900841.6666666667</v>
      </c>
      <c r="ED336" s="341">
        <v>1900841.6666666667</v>
      </c>
      <c r="EE336" s="341">
        <v>1900841.6666666667</v>
      </c>
      <c r="EF336" s="341">
        <v>1900841.6666666667</v>
      </c>
      <c r="EG336" s="341">
        <v>1900841.6666666667</v>
      </c>
      <c r="EH336" s="341">
        <v>1716373.3333333333</v>
      </c>
      <c r="EI336" s="341">
        <v>1716373.3333333333</v>
      </c>
      <c r="EJ336" s="341">
        <v>1716373.3333333333</v>
      </c>
      <c r="EK336" s="340">
        <v>1716373.3333333333</v>
      </c>
      <c r="EL336" s="341">
        <v>1716373.3333333333</v>
      </c>
      <c r="EM336" s="341">
        <v>1716373.3333333333</v>
      </c>
      <c r="EN336" s="341">
        <v>1716373.3333333333</v>
      </c>
      <c r="EO336" s="341">
        <v>1716373.3333333333</v>
      </c>
      <c r="EP336" s="341">
        <v>1716373.3333333333</v>
      </c>
      <c r="EQ336" s="341">
        <v>1716373.3333333333</v>
      </c>
      <c r="ER336" s="341">
        <v>1716373.3333333333</v>
      </c>
      <c r="ES336" s="341">
        <v>1716373.3333333333</v>
      </c>
    </row>
    <row r="337" spans="1:149">
      <c r="D337" s="74" t="str">
        <f t="shared" si="107"/>
        <v>4221p</v>
      </c>
      <c r="E337" s="78" t="s">
        <v>254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/>
      <c r="CM337" s="105"/>
      <c r="CN337" s="105"/>
      <c r="CO337" s="105"/>
      <c r="CP337" s="105"/>
      <c r="CQ337" s="105"/>
      <c r="CR337" s="105"/>
      <c r="CS337" s="105"/>
      <c r="CT337" s="105"/>
      <c r="CU337" s="105"/>
      <c r="CV337" s="105"/>
      <c r="CW337" s="106"/>
      <c r="CX337" s="314">
        <v>0</v>
      </c>
      <c r="CY337" s="317">
        <v>0</v>
      </c>
      <c r="CZ337" s="317">
        <v>0</v>
      </c>
      <c r="DA337" s="317">
        <v>0</v>
      </c>
      <c r="DB337" s="317">
        <v>0</v>
      </c>
      <c r="DC337" s="317">
        <v>0</v>
      </c>
      <c r="DD337" s="317">
        <v>0</v>
      </c>
      <c r="DE337" s="317">
        <v>0</v>
      </c>
      <c r="DF337" s="317">
        <v>0</v>
      </c>
      <c r="DG337" s="317">
        <v>0</v>
      </c>
      <c r="DH337" s="317">
        <v>0</v>
      </c>
      <c r="DI337" s="313">
        <v>0</v>
      </c>
      <c r="DJ337" s="104">
        <v>0</v>
      </c>
      <c r="DK337" s="105">
        <v>0</v>
      </c>
      <c r="DL337" s="105">
        <v>0</v>
      </c>
      <c r="DM337" s="105">
        <v>0</v>
      </c>
      <c r="DN337" s="105">
        <v>0</v>
      </c>
      <c r="DO337" s="105">
        <v>0</v>
      </c>
      <c r="DP337" s="105">
        <v>0</v>
      </c>
      <c r="DQ337" s="105">
        <v>0</v>
      </c>
      <c r="DR337" s="105">
        <v>0</v>
      </c>
      <c r="DS337" s="105">
        <v>0</v>
      </c>
      <c r="DT337" s="105">
        <v>0</v>
      </c>
      <c r="DU337" s="106">
        <v>0</v>
      </c>
      <c r="DV337" s="340"/>
      <c r="DW337" s="340"/>
      <c r="DX337" s="340"/>
      <c r="DY337" s="340"/>
      <c r="DZ337" s="340"/>
      <c r="EA337" s="340"/>
      <c r="EB337" s="340"/>
      <c r="EC337" s="340"/>
      <c r="ED337" s="340"/>
      <c r="EE337" s="340"/>
      <c r="EF337" s="340"/>
      <c r="EG337" s="340"/>
      <c r="EH337" s="340"/>
      <c r="EI337" s="338"/>
      <c r="EJ337" s="338"/>
      <c r="EK337" s="338"/>
      <c r="EL337" s="338"/>
      <c r="EM337" s="338"/>
      <c r="EN337" s="338"/>
      <c r="EO337" s="338"/>
      <c r="EP337" s="338"/>
      <c r="EQ337" s="338"/>
      <c r="ER337" s="338"/>
      <c r="ES337" s="338"/>
    </row>
    <row r="338" spans="1:149" ht="30">
      <c r="D338" s="74" t="str">
        <f t="shared" si="107"/>
        <v>4222p</v>
      </c>
      <c r="E338" s="78" t="s">
        <v>256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238337.5</v>
      </c>
      <c r="CM338" s="105">
        <v>238337.5</v>
      </c>
      <c r="CN338" s="105">
        <v>238337.5</v>
      </c>
      <c r="CO338" s="105">
        <v>238337.5</v>
      </c>
      <c r="CP338" s="105">
        <v>238337.5</v>
      </c>
      <c r="CQ338" s="105">
        <v>238337.5</v>
      </c>
      <c r="CR338" s="105">
        <v>238337.5</v>
      </c>
      <c r="CS338" s="105">
        <v>238337.5</v>
      </c>
      <c r="CT338" s="105">
        <v>238337.5</v>
      </c>
      <c r="CU338" s="105">
        <v>238337.5</v>
      </c>
      <c r="CV338" s="105">
        <v>238337.5</v>
      </c>
      <c r="CW338" s="106">
        <v>238337.5</v>
      </c>
      <c r="CX338" s="314">
        <v>606785.68544768298</v>
      </c>
      <c r="CY338" s="317">
        <v>606785.68544768298</v>
      </c>
      <c r="CZ338" s="317">
        <v>606785.68544768298</v>
      </c>
      <c r="DA338" s="317">
        <v>606785.68544768298</v>
      </c>
      <c r="DB338" s="317">
        <v>606785.68544768298</v>
      </c>
      <c r="DC338" s="317">
        <v>606785.68544768298</v>
      </c>
      <c r="DD338" s="317">
        <v>606785.68544768298</v>
      </c>
      <c r="DE338" s="317">
        <v>606785.68544768298</v>
      </c>
      <c r="DF338" s="317">
        <v>606785.68544768298</v>
      </c>
      <c r="DG338" s="317">
        <v>606785.68544768298</v>
      </c>
      <c r="DH338" s="317">
        <v>606785.68544768298</v>
      </c>
      <c r="DI338" s="313">
        <v>606785.68544768298</v>
      </c>
      <c r="DJ338" s="104">
        <v>620000</v>
      </c>
      <c r="DK338" s="105">
        <v>620000</v>
      </c>
      <c r="DL338" s="105">
        <v>620000</v>
      </c>
      <c r="DM338" s="105">
        <v>620000</v>
      </c>
      <c r="DN338" s="105">
        <v>620000</v>
      </c>
      <c r="DO338" s="105">
        <v>620000</v>
      </c>
      <c r="DP338" s="105">
        <v>620000</v>
      </c>
      <c r="DQ338" s="105">
        <v>620000</v>
      </c>
      <c r="DR338" s="105">
        <v>620000</v>
      </c>
      <c r="DS338" s="105">
        <v>620000</v>
      </c>
      <c r="DT338" s="105">
        <v>620000</v>
      </c>
      <c r="DU338" s="106">
        <v>620000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>
      <c r="D339" s="74" t="str">
        <f t="shared" si="107"/>
        <v>4223p</v>
      </c>
      <c r="E339" s="78" t="s">
        <v>258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/>
      <c r="CM339" s="105"/>
      <c r="CN339" s="105"/>
      <c r="CO339" s="105"/>
      <c r="CP339" s="105"/>
      <c r="CQ339" s="105"/>
      <c r="CR339" s="105"/>
      <c r="CS339" s="105"/>
      <c r="CT339" s="105"/>
      <c r="CU339" s="105"/>
      <c r="CV339" s="105"/>
      <c r="CW339" s="106"/>
      <c r="CX339" s="314">
        <v>0</v>
      </c>
      <c r="CY339" s="317">
        <v>0</v>
      </c>
      <c r="CZ339" s="317">
        <v>0</v>
      </c>
      <c r="DA339" s="317">
        <v>0</v>
      </c>
      <c r="DB339" s="317">
        <v>0</v>
      </c>
      <c r="DC339" s="317">
        <v>0</v>
      </c>
      <c r="DD339" s="317">
        <v>0</v>
      </c>
      <c r="DE339" s="317">
        <v>0</v>
      </c>
      <c r="DF339" s="317">
        <v>0</v>
      </c>
      <c r="DG339" s="317">
        <v>0</v>
      </c>
      <c r="DH339" s="317">
        <v>0</v>
      </c>
      <c r="DI339" s="313">
        <v>0</v>
      </c>
      <c r="DJ339" s="104">
        <v>0</v>
      </c>
      <c r="DK339" s="105">
        <v>0</v>
      </c>
      <c r="DL339" s="105">
        <v>0</v>
      </c>
      <c r="DM339" s="105">
        <v>0</v>
      </c>
      <c r="DN339" s="105">
        <v>0</v>
      </c>
      <c r="DO339" s="105">
        <v>0</v>
      </c>
      <c r="DP339" s="105">
        <v>0</v>
      </c>
      <c r="DQ339" s="105">
        <v>0</v>
      </c>
      <c r="DR339" s="105">
        <v>0</v>
      </c>
      <c r="DS339" s="105">
        <v>0</v>
      </c>
      <c r="DT339" s="105">
        <v>0</v>
      </c>
      <c r="DU339" s="106">
        <v>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7"/>
        <v>4224p</v>
      </c>
      <c r="E340" s="78" t="s">
        <v>260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1041666.6666666666</v>
      </c>
      <c r="CM340" s="105">
        <v>1041666.6666666666</v>
      </c>
      <c r="CN340" s="105">
        <v>1041666.6666666666</v>
      </c>
      <c r="CO340" s="105">
        <v>1041666.6666666666</v>
      </c>
      <c r="CP340" s="105">
        <v>1041666.6666666666</v>
      </c>
      <c r="CQ340" s="105">
        <v>1041666.6666666666</v>
      </c>
      <c r="CR340" s="105">
        <v>1041666.6666666666</v>
      </c>
      <c r="CS340" s="105">
        <v>1041666.6666666666</v>
      </c>
      <c r="CT340" s="105">
        <v>1041666.6666666666</v>
      </c>
      <c r="CU340" s="105">
        <v>1041666.6666666666</v>
      </c>
      <c r="CV340" s="105">
        <v>1041666.6666666666</v>
      </c>
      <c r="CW340" s="106">
        <v>1041666.6666666666</v>
      </c>
      <c r="CX340" s="314">
        <v>831391.31455231691</v>
      </c>
      <c r="CY340" s="317">
        <v>831391.31455231691</v>
      </c>
      <c r="CZ340" s="317">
        <v>831391.31455231691</v>
      </c>
      <c r="DA340" s="317">
        <v>831391.31455231691</v>
      </c>
      <c r="DB340" s="317">
        <v>831391.31455231691</v>
      </c>
      <c r="DC340" s="317">
        <v>831391.31455231691</v>
      </c>
      <c r="DD340" s="317">
        <v>831391.31455231691</v>
      </c>
      <c r="DE340" s="317">
        <v>831391.31455231691</v>
      </c>
      <c r="DF340" s="317">
        <v>831391.31455231691</v>
      </c>
      <c r="DG340" s="317">
        <v>831391.31455231691</v>
      </c>
      <c r="DH340" s="317">
        <v>831391.31455231691</v>
      </c>
      <c r="DI340" s="313">
        <v>831391.31455231691</v>
      </c>
      <c r="DJ340" s="104">
        <v>1000000</v>
      </c>
      <c r="DK340" s="105">
        <v>1000000</v>
      </c>
      <c r="DL340" s="105">
        <v>1000000</v>
      </c>
      <c r="DM340" s="105">
        <v>1000000</v>
      </c>
      <c r="DN340" s="105">
        <v>1000000</v>
      </c>
      <c r="DO340" s="105">
        <v>1000000</v>
      </c>
      <c r="DP340" s="105">
        <v>1000000</v>
      </c>
      <c r="DQ340" s="105">
        <v>1000000</v>
      </c>
      <c r="DR340" s="105">
        <v>1000000</v>
      </c>
      <c r="DS340" s="105">
        <v>1000000</v>
      </c>
      <c r="DT340" s="105">
        <v>1000000</v>
      </c>
      <c r="DU340" s="106">
        <v>1000000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7"/>
        <v>4225p</v>
      </c>
      <c r="E341" s="78" t="s">
        <v>232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/>
      <c r="CM341" s="105"/>
      <c r="CN341" s="105"/>
      <c r="CO341" s="105"/>
      <c r="CP341" s="105"/>
      <c r="CQ341" s="105"/>
      <c r="CR341" s="105"/>
      <c r="CS341" s="105"/>
      <c r="CT341" s="105"/>
      <c r="CU341" s="105"/>
      <c r="CV341" s="105"/>
      <c r="CW341" s="106"/>
      <c r="CX341" s="314">
        <v>0</v>
      </c>
      <c r="CY341" s="317">
        <v>0</v>
      </c>
      <c r="CZ341" s="317">
        <v>0</v>
      </c>
      <c r="DA341" s="317">
        <v>0</v>
      </c>
      <c r="DB341" s="317">
        <v>0</v>
      </c>
      <c r="DC341" s="317">
        <v>0</v>
      </c>
      <c r="DD341" s="317">
        <v>0</v>
      </c>
      <c r="DE341" s="317">
        <v>0</v>
      </c>
      <c r="DF341" s="317">
        <v>0</v>
      </c>
      <c r="DG341" s="317">
        <v>0</v>
      </c>
      <c r="DH341" s="317">
        <v>0</v>
      </c>
      <c r="DI341" s="313">
        <v>0</v>
      </c>
      <c r="DJ341" s="104">
        <v>0</v>
      </c>
      <c r="DK341" s="105">
        <v>0</v>
      </c>
      <c r="DL341" s="105">
        <v>0</v>
      </c>
      <c r="DM341" s="105">
        <v>0</v>
      </c>
      <c r="DN341" s="105">
        <v>0</v>
      </c>
      <c r="DO341" s="105">
        <v>0</v>
      </c>
      <c r="DP341" s="105">
        <v>0</v>
      </c>
      <c r="DQ341" s="105">
        <v>0</v>
      </c>
      <c r="DR341" s="105">
        <v>0</v>
      </c>
      <c r="DS341" s="105">
        <v>0</v>
      </c>
      <c r="DT341" s="105">
        <v>0</v>
      </c>
      <c r="DU341" s="106">
        <v>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 s="9" customFormat="1" ht="30">
      <c r="A342" s="140"/>
      <c r="B342" s="140"/>
      <c r="C342" s="140">
        <v>423</v>
      </c>
      <c r="D342" s="140" t="str">
        <f t="shared" si="107"/>
        <v>423p</v>
      </c>
      <c r="E342" s="141" t="s">
        <v>263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111">+SUM(CL343:CL349)</f>
        <v>33408639.758333333</v>
      </c>
      <c r="CM342" s="143">
        <f t="shared" si="111"/>
        <v>33408639.758333333</v>
      </c>
      <c r="CN342" s="143">
        <f t="shared" si="111"/>
        <v>33408639.758333333</v>
      </c>
      <c r="CO342" s="143">
        <f t="shared" si="111"/>
        <v>33408639.758333333</v>
      </c>
      <c r="CP342" s="143">
        <f t="shared" si="111"/>
        <v>33408639.758333333</v>
      </c>
      <c r="CQ342" s="143">
        <f t="shared" si="111"/>
        <v>33408639.758333333</v>
      </c>
      <c r="CR342" s="143">
        <f t="shared" si="111"/>
        <v>33408639.758333333</v>
      </c>
      <c r="CS342" s="143">
        <f t="shared" si="111"/>
        <v>33408639.758333333</v>
      </c>
      <c r="CT342" s="143">
        <f t="shared" si="111"/>
        <v>33408639.758333333</v>
      </c>
      <c r="CU342" s="143">
        <f t="shared" si="111"/>
        <v>33408639.758333333</v>
      </c>
      <c r="CV342" s="143">
        <f t="shared" si="111"/>
        <v>33408639.758333333</v>
      </c>
      <c r="CW342" s="144">
        <f t="shared" si="111"/>
        <v>33408639.758333333</v>
      </c>
      <c r="CX342" s="315">
        <f t="shared" si="111"/>
        <v>33110022.91416667</v>
      </c>
      <c r="CY342" s="318">
        <f t="shared" ref="CY342:DI342" si="112">+SUM(CY343:CY349)</f>
        <v>33110022.91416667</v>
      </c>
      <c r="CZ342" s="318">
        <f t="shared" si="112"/>
        <v>33110022.91416667</v>
      </c>
      <c r="DA342" s="318">
        <f t="shared" si="112"/>
        <v>33110022.91416667</v>
      </c>
      <c r="DB342" s="318">
        <f t="shared" si="112"/>
        <v>33110022.91416667</v>
      </c>
      <c r="DC342" s="318">
        <f t="shared" si="112"/>
        <v>33110022.91416667</v>
      </c>
      <c r="DD342" s="318">
        <f t="shared" si="112"/>
        <v>33110022.91416667</v>
      </c>
      <c r="DE342" s="318">
        <f t="shared" si="112"/>
        <v>33110022.91416667</v>
      </c>
      <c r="DF342" s="318">
        <f t="shared" si="112"/>
        <v>33110022.91416667</v>
      </c>
      <c r="DG342" s="318">
        <f t="shared" si="112"/>
        <v>33110022.91416667</v>
      </c>
      <c r="DH342" s="318">
        <f t="shared" si="112"/>
        <v>33110022.91416667</v>
      </c>
      <c r="DI342" s="316">
        <f t="shared" si="112"/>
        <v>33110022.91416667</v>
      </c>
      <c r="DJ342" s="142">
        <f>+SUM(DJ343:DJ349)</f>
        <v>33537908.333333332</v>
      </c>
      <c r="DK342" s="143">
        <f t="shared" ref="DK342:DU342" si="113">+SUM(DK343:DK349)</f>
        <v>33537908.333333332</v>
      </c>
      <c r="DL342" s="143">
        <f t="shared" si="113"/>
        <v>33537908.333333332</v>
      </c>
      <c r="DM342" s="143">
        <f t="shared" si="113"/>
        <v>33537908.333333332</v>
      </c>
      <c r="DN342" s="143">
        <f t="shared" si="113"/>
        <v>33537908.333333332</v>
      </c>
      <c r="DO342" s="143">
        <f t="shared" si="113"/>
        <v>33537908.333333332</v>
      </c>
      <c r="DP342" s="143">
        <f t="shared" si="113"/>
        <v>33537908.333333332</v>
      </c>
      <c r="DQ342" s="143">
        <f t="shared" si="113"/>
        <v>33537908.333333332</v>
      </c>
      <c r="DR342" s="143">
        <f t="shared" si="113"/>
        <v>33537908.333333332</v>
      </c>
      <c r="DS342" s="143">
        <f t="shared" si="113"/>
        <v>33537908.333333332</v>
      </c>
      <c r="DT342" s="143">
        <f t="shared" si="113"/>
        <v>33537908.333333332</v>
      </c>
      <c r="DU342" s="144">
        <f t="shared" si="113"/>
        <v>33537908.333333332</v>
      </c>
      <c r="DV342" s="348">
        <v>34500752.947499998</v>
      </c>
      <c r="DW342" s="348">
        <v>34500752.947499998</v>
      </c>
      <c r="DX342" s="348">
        <v>34500752.947499998</v>
      </c>
      <c r="DY342" s="348">
        <v>34500752.947499998</v>
      </c>
      <c r="DZ342" s="348">
        <v>34500752.947499998</v>
      </c>
      <c r="EA342" s="348">
        <v>34500752.947499998</v>
      </c>
      <c r="EB342" s="348">
        <v>34500752.947499998</v>
      </c>
      <c r="EC342" s="348">
        <v>34500752.947499998</v>
      </c>
      <c r="ED342" s="348">
        <v>34500752.947499998</v>
      </c>
      <c r="EE342" s="348">
        <v>34500752.947499998</v>
      </c>
      <c r="EF342" s="348">
        <v>34500752.947499998</v>
      </c>
      <c r="EG342" s="348">
        <v>34500752.947499998</v>
      </c>
      <c r="EH342" s="348">
        <v>34262500</v>
      </c>
      <c r="EI342" s="348">
        <v>34262500</v>
      </c>
      <c r="EJ342" s="348">
        <v>34262500</v>
      </c>
      <c r="EK342" s="107">
        <v>34262500</v>
      </c>
      <c r="EL342" s="348">
        <v>34262500</v>
      </c>
      <c r="EM342" s="348">
        <v>34262500</v>
      </c>
      <c r="EN342" s="348">
        <v>34262500</v>
      </c>
      <c r="EO342" s="348">
        <v>34262500</v>
      </c>
      <c r="EP342" s="348">
        <v>34262500</v>
      </c>
      <c r="EQ342" s="348">
        <v>34262500</v>
      </c>
      <c r="ER342" s="348">
        <v>34262500</v>
      </c>
      <c r="ES342" s="348">
        <v>34262500</v>
      </c>
    </row>
    <row r="343" spans="1:149">
      <c r="D343" s="74" t="str">
        <f t="shared" si="107"/>
        <v>4231p</v>
      </c>
      <c r="E343" s="78" t="s">
        <v>265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>
        <v>17362470.083333332</v>
      </c>
      <c r="CM343" s="105">
        <v>17362470.083333332</v>
      </c>
      <c r="CN343" s="105">
        <v>17362470.083333332</v>
      </c>
      <c r="CO343" s="105">
        <v>17362470.083333332</v>
      </c>
      <c r="CP343" s="105">
        <v>17362470.083333332</v>
      </c>
      <c r="CQ343" s="105">
        <v>17362470.083333332</v>
      </c>
      <c r="CR343" s="105">
        <v>17362470.083333332</v>
      </c>
      <c r="CS343" s="105">
        <v>17362470.083333332</v>
      </c>
      <c r="CT343" s="105">
        <v>17362470.083333332</v>
      </c>
      <c r="CU343" s="105">
        <v>17362470.083333332</v>
      </c>
      <c r="CV343" s="105">
        <v>17362470.083333332</v>
      </c>
      <c r="CW343" s="106">
        <v>17362470.083333332</v>
      </c>
      <c r="CX343" s="314">
        <v>18679724.210000001</v>
      </c>
      <c r="CY343" s="317">
        <v>18679724.210000001</v>
      </c>
      <c r="CZ343" s="317">
        <v>18679724.210000001</v>
      </c>
      <c r="DA343" s="317">
        <v>18679724.210000001</v>
      </c>
      <c r="DB343" s="317">
        <v>18679724.210000001</v>
      </c>
      <c r="DC343" s="317">
        <v>18679724.210000001</v>
      </c>
      <c r="DD343" s="317">
        <v>18679724.210000001</v>
      </c>
      <c r="DE343" s="317">
        <v>18679724.210000001</v>
      </c>
      <c r="DF343" s="317">
        <v>18679724.210000001</v>
      </c>
      <c r="DG343" s="317">
        <v>18679724.210000001</v>
      </c>
      <c r="DH343" s="317">
        <v>18679724.210000001</v>
      </c>
      <c r="DI343" s="313">
        <v>18679724.210000001</v>
      </c>
      <c r="DJ343" s="104">
        <v>19047125.850833334</v>
      </c>
      <c r="DK343" s="105">
        <v>19047125.850833334</v>
      </c>
      <c r="DL343" s="105">
        <v>19047125.850833334</v>
      </c>
      <c r="DM343" s="105">
        <v>19047125.850833334</v>
      </c>
      <c r="DN343" s="105">
        <v>19047125.850833334</v>
      </c>
      <c r="DO343" s="105">
        <v>19047125.850833334</v>
      </c>
      <c r="DP343" s="105">
        <v>19047125.850833334</v>
      </c>
      <c r="DQ343" s="105">
        <v>19047125.850833334</v>
      </c>
      <c r="DR343" s="105">
        <v>19047125.850833334</v>
      </c>
      <c r="DS343" s="105">
        <v>19047125.850833334</v>
      </c>
      <c r="DT343" s="105">
        <v>19047125.850833334</v>
      </c>
      <c r="DU343" s="106">
        <v>19047125.850833334</v>
      </c>
      <c r="DV343" s="340"/>
      <c r="DW343" s="340"/>
      <c r="DX343" s="340"/>
      <c r="DY343" s="340"/>
      <c r="DZ343" s="340"/>
      <c r="EA343" s="340"/>
      <c r="EB343" s="340"/>
      <c r="EC343" s="340"/>
      <c r="ED343" s="340"/>
      <c r="EE343" s="340"/>
      <c r="EF343" s="340"/>
      <c r="EG343" s="340"/>
      <c r="EH343" s="340"/>
      <c r="EI343" s="338"/>
      <c r="EJ343" s="338"/>
      <c r="EK343" s="338"/>
      <c r="EL343" s="338"/>
      <c r="EM343" s="338"/>
      <c r="EN343" s="338"/>
      <c r="EO343" s="338"/>
      <c r="EP343" s="338"/>
      <c r="EQ343" s="338"/>
      <c r="ER343" s="338"/>
      <c r="ES343" s="338"/>
    </row>
    <row r="344" spans="1:149">
      <c r="D344" s="74" t="str">
        <f t="shared" si="107"/>
        <v>4232p</v>
      </c>
      <c r="E344" s="78" t="s">
        <v>267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6959019.666666667</v>
      </c>
      <c r="CM344" s="105">
        <v>6959019.666666667</v>
      </c>
      <c r="CN344" s="105">
        <v>6959019.666666667</v>
      </c>
      <c r="CO344" s="105">
        <v>6959019.666666667</v>
      </c>
      <c r="CP344" s="105">
        <v>6959019.666666667</v>
      </c>
      <c r="CQ344" s="105">
        <v>6959019.666666667</v>
      </c>
      <c r="CR344" s="105">
        <v>6959019.666666667</v>
      </c>
      <c r="CS344" s="105">
        <v>6959019.666666667</v>
      </c>
      <c r="CT344" s="105">
        <v>6959019.666666667</v>
      </c>
      <c r="CU344" s="105">
        <v>6959019.666666667</v>
      </c>
      <c r="CV344" s="105">
        <v>6959019.666666667</v>
      </c>
      <c r="CW344" s="106">
        <v>6959019.666666667</v>
      </c>
      <c r="CX344" s="314">
        <v>6037116.8783333339</v>
      </c>
      <c r="CY344" s="317">
        <v>6037116.8783333339</v>
      </c>
      <c r="CZ344" s="317">
        <v>6037116.8783333339</v>
      </c>
      <c r="DA344" s="317">
        <v>6037116.8783333339</v>
      </c>
      <c r="DB344" s="317">
        <v>6037116.8783333339</v>
      </c>
      <c r="DC344" s="317">
        <v>6037116.8783333339</v>
      </c>
      <c r="DD344" s="317">
        <v>6037116.8783333339</v>
      </c>
      <c r="DE344" s="317">
        <v>6037116.8783333339</v>
      </c>
      <c r="DF344" s="317">
        <v>6037116.8783333339</v>
      </c>
      <c r="DG344" s="317">
        <v>6037116.8783333339</v>
      </c>
      <c r="DH344" s="317">
        <v>6037116.8783333339</v>
      </c>
      <c r="DI344" s="313">
        <v>6037116.8783333339</v>
      </c>
      <c r="DJ344" s="104">
        <v>5964869.2575000003</v>
      </c>
      <c r="DK344" s="105">
        <v>5964869.2575000003</v>
      </c>
      <c r="DL344" s="105">
        <v>5964869.2575000003</v>
      </c>
      <c r="DM344" s="105">
        <v>5964869.2575000003</v>
      </c>
      <c r="DN344" s="105">
        <v>5964869.2575000003</v>
      </c>
      <c r="DO344" s="105">
        <v>5964869.2575000003</v>
      </c>
      <c r="DP344" s="105">
        <v>5964869.2575000003</v>
      </c>
      <c r="DQ344" s="105">
        <v>5964869.2575000003</v>
      </c>
      <c r="DR344" s="105">
        <v>5964869.2575000003</v>
      </c>
      <c r="DS344" s="105">
        <v>5964869.2575000003</v>
      </c>
      <c r="DT344" s="105">
        <v>5964869.2575000003</v>
      </c>
      <c r="DU344" s="106">
        <v>5964869.2575000003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7"/>
        <v>4233p</v>
      </c>
      <c r="E345" s="78" t="s">
        <v>269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6982405.75</v>
      </c>
      <c r="CM345" s="105">
        <v>6982405.75</v>
      </c>
      <c r="CN345" s="105">
        <v>6982405.75</v>
      </c>
      <c r="CO345" s="105">
        <v>6982405.75</v>
      </c>
      <c r="CP345" s="105">
        <v>6982405.75</v>
      </c>
      <c r="CQ345" s="105">
        <v>6982405.75</v>
      </c>
      <c r="CR345" s="105">
        <v>6982405.75</v>
      </c>
      <c r="CS345" s="105">
        <v>6982405.75</v>
      </c>
      <c r="CT345" s="105">
        <v>6982405.75</v>
      </c>
      <c r="CU345" s="105">
        <v>6982405.75</v>
      </c>
      <c r="CV345" s="105">
        <v>6982405.75</v>
      </c>
      <c r="CW345" s="106">
        <v>6982405.75</v>
      </c>
      <c r="CX345" s="314">
        <v>6561091.7974999994</v>
      </c>
      <c r="CY345" s="317">
        <v>6561091.7974999994</v>
      </c>
      <c r="CZ345" s="317">
        <v>6561091.7974999994</v>
      </c>
      <c r="DA345" s="317">
        <v>6561091.7974999994</v>
      </c>
      <c r="DB345" s="317">
        <v>6561091.7974999994</v>
      </c>
      <c r="DC345" s="317">
        <v>6561091.7974999994</v>
      </c>
      <c r="DD345" s="317">
        <v>6561091.7974999994</v>
      </c>
      <c r="DE345" s="317">
        <v>6561091.7974999994</v>
      </c>
      <c r="DF345" s="317">
        <v>6561091.7974999994</v>
      </c>
      <c r="DG345" s="317">
        <v>6561091.7974999994</v>
      </c>
      <c r="DH345" s="317">
        <v>6561091.7974999994</v>
      </c>
      <c r="DI345" s="313">
        <v>6561091.7974999994</v>
      </c>
      <c r="DJ345" s="104">
        <v>6609745.8483333336</v>
      </c>
      <c r="DK345" s="105">
        <v>6609745.8483333336</v>
      </c>
      <c r="DL345" s="105">
        <v>6609745.8483333336</v>
      </c>
      <c r="DM345" s="105">
        <v>6609745.8483333336</v>
      </c>
      <c r="DN345" s="105">
        <v>6609745.8483333336</v>
      </c>
      <c r="DO345" s="105">
        <v>6609745.8483333336</v>
      </c>
      <c r="DP345" s="105">
        <v>6609745.8483333336</v>
      </c>
      <c r="DQ345" s="105">
        <v>6609745.8483333336</v>
      </c>
      <c r="DR345" s="105">
        <v>6609745.8483333336</v>
      </c>
      <c r="DS345" s="105">
        <v>6609745.8483333336</v>
      </c>
      <c r="DT345" s="105">
        <v>6609745.8483333336</v>
      </c>
      <c r="DU345" s="106">
        <v>6609745.8483333336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ref="D346:D403" si="114">+CONCATENATE(D131,"p")</f>
        <v>4234p</v>
      </c>
      <c r="E346" s="78" t="s">
        <v>65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1059053.8333333333</v>
      </c>
      <c r="CM346" s="105">
        <v>1059053.8333333333</v>
      </c>
      <c r="CN346" s="105">
        <v>1059053.8333333333</v>
      </c>
      <c r="CO346" s="105">
        <v>1059053.8333333333</v>
      </c>
      <c r="CP346" s="105">
        <v>1059053.8333333333</v>
      </c>
      <c r="CQ346" s="105">
        <v>1059053.8333333333</v>
      </c>
      <c r="CR346" s="105">
        <v>1059053.8333333333</v>
      </c>
      <c r="CS346" s="105">
        <v>1059053.8333333333</v>
      </c>
      <c r="CT346" s="105">
        <v>1059053.8333333333</v>
      </c>
      <c r="CU346" s="105">
        <v>1059053.8333333333</v>
      </c>
      <c r="CV346" s="105">
        <v>1059053.8333333333</v>
      </c>
      <c r="CW346" s="106">
        <v>1059053.8333333333</v>
      </c>
      <c r="CX346" s="314">
        <v>828921.01083333336</v>
      </c>
      <c r="CY346" s="317">
        <v>828921.01083333336</v>
      </c>
      <c r="CZ346" s="317">
        <v>828921.01083333336</v>
      </c>
      <c r="DA346" s="317">
        <v>828921.01083333336</v>
      </c>
      <c r="DB346" s="317">
        <v>828921.01083333336</v>
      </c>
      <c r="DC346" s="317">
        <v>828921.01083333336</v>
      </c>
      <c r="DD346" s="317">
        <v>828921.01083333336</v>
      </c>
      <c r="DE346" s="317">
        <v>828921.01083333336</v>
      </c>
      <c r="DF346" s="317">
        <v>828921.01083333336</v>
      </c>
      <c r="DG346" s="317">
        <v>828921.01083333336</v>
      </c>
      <c r="DH346" s="317">
        <v>828921.01083333336</v>
      </c>
      <c r="DI346" s="313">
        <v>828921.01083333336</v>
      </c>
      <c r="DJ346" s="104">
        <v>873475.01166666672</v>
      </c>
      <c r="DK346" s="105">
        <v>873475.01166666672</v>
      </c>
      <c r="DL346" s="105">
        <v>873475.01166666672</v>
      </c>
      <c r="DM346" s="105">
        <v>873475.01166666672</v>
      </c>
      <c r="DN346" s="105">
        <v>873475.01166666672</v>
      </c>
      <c r="DO346" s="105">
        <v>873475.01166666672</v>
      </c>
      <c r="DP346" s="105">
        <v>873475.01166666672</v>
      </c>
      <c r="DQ346" s="105">
        <v>873475.01166666672</v>
      </c>
      <c r="DR346" s="105">
        <v>873475.01166666672</v>
      </c>
      <c r="DS346" s="105">
        <v>873475.01166666672</v>
      </c>
      <c r="DT346" s="105">
        <v>873475.01166666672</v>
      </c>
      <c r="DU346" s="106">
        <v>873475.01166666672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si="114"/>
        <v>4235p</v>
      </c>
      <c r="E347" s="78" t="s">
        <v>272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324063.75</v>
      </c>
      <c r="CM347" s="105">
        <v>324063.75</v>
      </c>
      <c r="CN347" s="105">
        <v>324063.75</v>
      </c>
      <c r="CO347" s="105">
        <v>324063.75</v>
      </c>
      <c r="CP347" s="105">
        <v>324063.75</v>
      </c>
      <c r="CQ347" s="105">
        <v>324063.75</v>
      </c>
      <c r="CR347" s="105">
        <v>324063.75</v>
      </c>
      <c r="CS347" s="105">
        <v>324063.75</v>
      </c>
      <c r="CT347" s="105">
        <v>324063.75</v>
      </c>
      <c r="CU347" s="105">
        <v>324063.75</v>
      </c>
      <c r="CV347" s="105">
        <v>324063.75</v>
      </c>
      <c r="CW347" s="106">
        <v>324063.75</v>
      </c>
      <c r="CX347" s="314">
        <v>213409.87</v>
      </c>
      <c r="CY347" s="317">
        <v>213409.87</v>
      </c>
      <c r="CZ347" s="317">
        <v>213409.87</v>
      </c>
      <c r="DA347" s="317">
        <v>213409.87</v>
      </c>
      <c r="DB347" s="317">
        <v>213409.87</v>
      </c>
      <c r="DC347" s="317">
        <v>213409.87</v>
      </c>
      <c r="DD347" s="317">
        <v>213409.87</v>
      </c>
      <c r="DE347" s="317">
        <v>213409.87</v>
      </c>
      <c r="DF347" s="317">
        <v>213409.87</v>
      </c>
      <c r="DG347" s="317">
        <v>213409.87</v>
      </c>
      <c r="DH347" s="317">
        <v>213409.87</v>
      </c>
      <c r="DI347" s="313">
        <v>213409.87</v>
      </c>
      <c r="DJ347" s="104">
        <v>220426.52416666667</v>
      </c>
      <c r="DK347" s="105">
        <v>220426.52416666667</v>
      </c>
      <c r="DL347" s="105">
        <v>220426.52416666667</v>
      </c>
      <c r="DM347" s="105">
        <v>220426.52416666667</v>
      </c>
      <c r="DN347" s="105">
        <v>220426.52416666667</v>
      </c>
      <c r="DO347" s="105">
        <v>220426.52416666667</v>
      </c>
      <c r="DP347" s="105">
        <v>220426.52416666667</v>
      </c>
      <c r="DQ347" s="105">
        <v>220426.52416666667</v>
      </c>
      <c r="DR347" s="105">
        <v>220426.52416666667</v>
      </c>
      <c r="DS347" s="105">
        <v>220426.52416666667</v>
      </c>
      <c r="DT347" s="105">
        <v>220426.52416666667</v>
      </c>
      <c r="DU347" s="106">
        <v>220426.52416666667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4"/>
        <v>4236p</v>
      </c>
      <c r="E348" s="78" t="s">
        <v>274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721626.67499999993</v>
      </c>
      <c r="CM348" s="105">
        <v>721626.67499999993</v>
      </c>
      <c r="CN348" s="105">
        <v>721626.67499999993</v>
      </c>
      <c r="CO348" s="105">
        <v>721626.67499999993</v>
      </c>
      <c r="CP348" s="105">
        <v>721626.67499999993</v>
      </c>
      <c r="CQ348" s="105">
        <v>721626.67499999993</v>
      </c>
      <c r="CR348" s="105">
        <v>721626.67499999993</v>
      </c>
      <c r="CS348" s="105">
        <v>721626.67499999993</v>
      </c>
      <c r="CT348" s="105">
        <v>721626.67499999993</v>
      </c>
      <c r="CU348" s="105">
        <v>721626.67499999993</v>
      </c>
      <c r="CV348" s="105">
        <v>721626.67499999993</v>
      </c>
      <c r="CW348" s="106">
        <v>721626.67499999993</v>
      </c>
      <c r="CX348" s="314">
        <v>789759.14749999996</v>
      </c>
      <c r="CY348" s="317">
        <v>789759.14749999996</v>
      </c>
      <c r="CZ348" s="317">
        <v>789759.14749999996</v>
      </c>
      <c r="DA348" s="317">
        <v>789759.14749999996</v>
      </c>
      <c r="DB348" s="317">
        <v>789759.14749999996</v>
      </c>
      <c r="DC348" s="317">
        <v>789759.14749999996</v>
      </c>
      <c r="DD348" s="317">
        <v>789759.14749999996</v>
      </c>
      <c r="DE348" s="317">
        <v>789759.14749999996</v>
      </c>
      <c r="DF348" s="317">
        <v>789759.14749999996</v>
      </c>
      <c r="DG348" s="317">
        <v>789759.14749999996</v>
      </c>
      <c r="DH348" s="317">
        <v>789759.14749999996</v>
      </c>
      <c r="DI348" s="313">
        <v>789759.14749999996</v>
      </c>
      <c r="DJ348" s="104">
        <v>822265.84083333332</v>
      </c>
      <c r="DK348" s="105">
        <v>822265.84083333332</v>
      </c>
      <c r="DL348" s="105">
        <v>822265.84083333332</v>
      </c>
      <c r="DM348" s="105">
        <v>822265.84083333332</v>
      </c>
      <c r="DN348" s="105">
        <v>822265.84083333332</v>
      </c>
      <c r="DO348" s="105">
        <v>822265.84083333332</v>
      </c>
      <c r="DP348" s="105">
        <v>822265.84083333332</v>
      </c>
      <c r="DQ348" s="105">
        <v>822265.84083333332</v>
      </c>
      <c r="DR348" s="105">
        <v>822265.84083333332</v>
      </c>
      <c r="DS348" s="105">
        <v>822265.84083333332</v>
      </c>
      <c r="DT348" s="105">
        <v>822265.84083333332</v>
      </c>
      <c r="DU348" s="106">
        <v>822265.84083333332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 ht="30">
      <c r="D349" s="74" t="str">
        <f t="shared" si="114"/>
        <v>4237p</v>
      </c>
      <c r="E349" s="78" t="s">
        <v>276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/>
      <c r="CM349" s="105"/>
      <c r="CN349" s="105"/>
      <c r="CO349" s="105"/>
      <c r="CP349" s="105"/>
      <c r="CQ349" s="105"/>
      <c r="CR349" s="105"/>
      <c r="CS349" s="105"/>
      <c r="CT349" s="105"/>
      <c r="CU349" s="105"/>
      <c r="CV349" s="105"/>
      <c r="CW349" s="106"/>
      <c r="CX349" s="314">
        <v>0</v>
      </c>
      <c r="CY349" s="317">
        <v>0</v>
      </c>
      <c r="CZ349" s="317">
        <v>0</v>
      </c>
      <c r="DA349" s="317">
        <v>0</v>
      </c>
      <c r="DB349" s="317">
        <v>0</v>
      </c>
      <c r="DC349" s="317">
        <v>0</v>
      </c>
      <c r="DD349" s="317">
        <v>0</v>
      </c>
      <c r="DE349" s="317">
        <v>0</v>
      </c>
      <c r="DF349" s="317">
        <v>0</v>
      </c>
      <c r="DG349" s="317">
        <v>0</v>
      </c>
      <c r="DH349" s="317">
        <v>0</v>
      </c>
      <c r="DI349" s="313">
        <v>0</v>
      </c>
      <c r="DJ349" s="104">
        <v>0</v>
      </c>
      <c r="DK349" s="105">
        <v>0</v>
      </c>
      <c r="DL349" s="105">
        <v>0</v>
      </c>
      <c r="DM349" s="105">
        <v>0</v>
      </c>
      <c r="DN349" s="105">
        <v>0</v>
      </c>
      <c r="DO349" s="105">
        <v>0</v>
      </c>
      <c r="DP349" s="105">
        <v>0</v>
      </c>
      <c r="DQ349" s="105">
        <v>0</v>
      </c>
      <c r="DR349" s="105">
        <v>0</v>
      </c>
      <c r="DS349" s="105">
        <v>0</v>
      </c>
      <c r="DT349" s="105">
        <v>0</v>
      </c>
      <c r="DU349" s="106">
        <v>0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s="9" customFormat="1" ht="30">
      <c r="A350" s="140"/>
      <c r="B350" s="140"/>
      <c r="C350" s="140">
        <v>424</v>
      </c>
      <c r="D350" s="140" t="str">
        <f t="shared" si="114"/>
        <v>424p</v>
      </c>
      <c r="E350" s="141" t="s">
        <v>278</v>
      </c>
      <c r="F350" s="142"/>
      <c r="G350" s="143"/>
      <c r="H350" s="143"/>
      <c r="I350" s="143"/>
      <c r="J350" s="143"/>
      <c r="K350" s="143"/>
      <c r="L350" s="143"/>
      <c r="M350" s="143"/>
      <c r="N350" s="143"/>
      <c r="O350" s="143"/>
      <c r="P350" s="143"/>
      <c r="Q350" s="144"/>
      <c r="R350" s="142"/>
      <c r="S350" s="143"/>
      <c r="T350" s="143"/>
      <c r="U350" s="143"/>
      <c r="V350" s="143"/>
      <c r="W350" s="143"/>
      <c r="X350" s="143"/>
      <c r="Y350" s="143"/>
      <c r="Z350" s="143"/>
      <c r="AA350" s="143"/>
      <c r="AB350" s="143"/>
      <c r="AC350" s="144"/>
      <c r="AD350" s="142"/>
      <c r="AE350" s="143"/>
      <c r="AF350" s="143"/>
      <c r="AG350" s="143"/>
      <c r="AH350" s="143"/>
      <c r="AI350" s="143"/>
      <c r="AJ350" s="143"/>
      <c r="AK350" s="143"/>
      <c r="AL350" s="143"/>
      <c r="AM350" s="143"/>
      <c r="AN350" s="143"/>
      <c r="AO350" s="144"/>
      <c r="AP350" s="142"/>
      <c r="AQ350" s="143"/>
      <c r="AR350" s="143"/>
      <c r="AS350" s="143"/>
      <c r="AT350" s="143"/>
      <c r="AU350" s="143"/>
      <c r="AV350" s="143"/>
      <c r="AW350" s="143"/>
      <c r="AX350" s="143"/>
      <c r="AY350" s="143"/>
      <c r="AZ350" s="143"/>
      <c r="BA350" s="144"/>
      <c r="BB350" s="142"/>
      <c r="BC350" s="143"/>
      <c r="BD350" s="143"/>
      <c r="BE350" s="143"/>
      <c r="BF350" s="143"/>
      <c r="BG350" s="143"/>
      <c r="BH350" s="143"/>
      <c r="BI350" s="143"/>
      <c r="BJ350" s="143"/>
      <c r="BK350" s="143"/>
      <c r="BL350" s="143"/>
      <c r="BM350" s="144"/>
      <c r="BN350" s="142"/>
      <c r="BO350" s="143"/>
      <c r="BP350" s="143"/>
      <c r="BQ350" s="143"/>
      <c r="BR350" s="143"/>
      <c r="BS350" s="143"/>
      <c r="BT350" s="143"/>
      <c r="BU350" s="143"/>
      <c r="BV350" s="143"/>
      <c r="BW350" s="143"/>
      <c r="BX350" s="143"/>
      <c r="BY350" s="144"/>
      <c r="BZ350" s="142"/>
      <c r="CA350" s="143"/>
      <c r="CB350" s="143"/>
      <c r="CC350" s="143"/>
      <c r="CD350" s="143"/>
      <c r="CE350" s="143"/>
      <c r="CF350" s="143"/>
      <c r="CG350" s="143"/>
      <c r="CH350" s="143"/>
      <c r="CI350" s="143"/>
      <c r="CJ350" s="143"/>
      <c r="CK350" s="143"/>
      <c r="CL350" s="142">
        <f t="shared" ref="CL350:CX350" si="115">+CL351</f>
        <v>1133333.3333333333</v>
      </c>
      <c r="CM350" s="143">
        <f t="shared" si="115"/>
        <v>1133333.3333333333</v>
      </c>
      <c r="CN350" s="143">
        <f t="shared" si="115"/>
        <v>1133333.3333333333</v>
      </c>
      <c r="CO350" s="143">
        <f t="shared" si="115"/>
        <v>1133333.3333333333</v>
      </c>
      <c r="CP350" s="143">
        <f t="shared" si="115"/>
        <v>1133333.3333333333</v>
      </c>
      <c r="CQ350" s="143">
        <f t="shared" si="115"/>
        <v>1133333.3333333333</v>
      </c>
      <c r="CR350" s="143">
        <f t="shared" si="115"/>
        <v>1133333.3333333333</v>
      </c>
      <c r="CS350" s="143">
        <f t="shared" si="115"/>
        <v>1133333.3333333333</v>
      </c>
      <c r="CT350" s="143">
        <f t="shared" si="115"/>
        <v>1133333.3333333333</v>
      </c>
      <c r="CU350" s="143">
        <f t="shared" si="115"/>
        <v>1133333.3333333333</v>
      </c>
      <c r="CV350" s="143">
        <f t="shared" si="115"/>
        <v>1133333.3333333333</v>
      </c>
      <c r="CW350" s="144">
        <f t="shared" si="115"/>
        <v>1133333.3333333333</v>
      </c>
      <c r="CX350" s="315">
        <f t="shared" si="115"/>
        <v>1208333.3333333333</v>
      </c>
      <c r="CY350" s="318">
        <f t="shared" ref="CY350:DI350" si="116">+CY351</f>
        <v>1208333.3333333333</v>
      </c>
      <c r="CZ350" s="318">
        <f t="shared" si="116"/>
        <v>1208333.3333333333</v>
      </c>
      <c r="DA350" s="318">
        <f t="shared" si="116"/>
        <v>1208333.3333333333</v>
      </c>
      <c r="DB350" s="318">
        <f t="shared" si="116"/>
        <v>1208333.3333333333</v>
      </c>
      <c r="DC350" s="318">
        <f t="shared" si="116"/>
        <v>1208333.3333333333</v>
      </c>
      <c r="DD350" s="318">
        <f t="shared" si="116"/>
        <v>1208333.3333333333</v>
      </c>
      <c r="DE350" s="318">
        <f t="shared" si="116"/>
        <v>1208333.3333333333</v>
      </c>
      <c r="DF350" s="318">
        <f t="shared" si="116"/>
        <v>1208333.3333333333</v>
      </c>
      <c r="DG350" s="318">
        <f t="shared" si="116"/>
        <v>1208333.3333333333</v>
      </c>
      <c r="DH350" s="318">
        <f t="shared" si="116"/>
        <v>1208333.3333333333</v>
      </c>
      <c r="DI350" s="316">
        <f t="shared" si="116"/>
        <v>1208333.3333333333</v>
      </c>
      <c r="DJ350" s="142">
        <f>+DJ351</f>
        <v>1250000</v>
      </c>
      <c r="DK350" s="143">
        <f t="shared" ref="DK350:DU350" si="117">+DK351</f>
        <v>1250000</v>
      </c>
      <c r="DL350" s="143">
        <f t="shared" si="117"/>
        <v>1250000</v>
      </c>
      <c r="DM350" s="143">
        <f t="shared" si="117"/>
        <v>1250000</v>
      </c>
      <c r="DN350" s="143">
        <f t="shared" si="117"/>
        <v>1250000</v>
      </c>
      <c r="DO350" s="143">
        <f t="shared" si="117"/>
        <v>1250000</v>
      </c>
      <c r="DP350" s="143">
        <f t="shared" si="117"/>
        <v>1250000</v>
      </c>
      <c r="DQ350" s="143">
        <f t="shared" si="117"/>
        <v>1250000</v>
      </c>
      <c r="DR350" s="143">
        <f t="shared" si="117"/>
        <v>1250000</v>
      </c>
      <c r="DS350" s="143">
        <f t="shared" si="117"/>
        <v>1250000</v>
      </c>
      <c r="DT350" s="143">
        <f t="shared" si="117"/>
        <v>1250000</v>
      </c>
      <c r="DU350" s="144">
        <f t="shared" si="117"/>
        <v>1250000</v>
      </c>
      <c r="DV350" s="348">
        <v>1250083.3333333333</v>
      </c>
      <c r="DW350" s="348">
        <v>1250083.3333333333</v>
      </c>
      <c r="DX350" s="348">
        <v>1250083.3333333333</v>
      </c>
      <c r="DY350" s="348">
        <v>1250083.3333333333</v>
      </c>
      <c r="DZ350" s="348">
        <v>1250083.3333333333</v>
      </c>
      <c r="EA350" s="348">
        <v>1250083.3333333333</v>
      </c>
      <c r="EB350" s="348">
        <v>1250083.3333333333</v>
      </c>
      <c r="EC350" s="348">
        <v>1250083.3333333333</v>
      </c>
      <c r="ED350" s="348">
        <v>1250083.3333333333</v>
      </c>
      <c r="EE350" s="348">
        <v>1250083.3333333333</v>
      </c>
      <c r="EF350" s="348">
        <v>1250083.3333333333</v>
      </c>
      <c r="EG350" s="348">
        <v>1250083.3333333333</v>
      </c>
      <c r="EH350" s="348">
        <v>1327583.3333333333</v>
      </c>
      <c r="EI350" s="348">
        <v>1327583.3333333333</v>
      </c>
      <c r="EJ350" s="348">
        <v>1327583.3333333333</v>
      </c>
      <c r="EK350" s="107">
        <v>1327583.3333333333</v>
      </c>
      <c r="EL350" s="348">
        <v>1327583.3333333333</v>
      </c>
      <c r="EM350" s="348">
        <v>1327583.3333333333</v>
      </c>
      <c r="EN350" s="348">
        <v>1327583.3333333333</v>
      </c>
      <c r="EO350" s="348">
        <v>1327583.3333333333</v>
      </c>
      <c r="EP350" s="348">
        <v>1327583.3333333333</v>
      </c>
      <c r="EQ350" s="348">
        <v>1327583.3333333333</v>
      </c>
      <c r="ER350" s="348">
        <v>1327583.3333333333</v>
      </c>
      <c r="ES350" s="348">
        <v>1327583.3333333333</v>
      </c>
    </row>
    <row r="351" spans="1:149">
      <c r="D351" s="74" t="str">
        <f t="shared" si="114"/>
        <v>4241p</v>
      </c>
      <c r="E351" s="78" t="s">
        <v>280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1133333.3333333333</v>
      </c>
      <c r="CM351" s="105">
        <v>1133333.3333333333</v>
      </c>
      <c r="CN351" s="105">
        <v>1133333.3333333333</v>
      </c>
      <c r="CO351" s="105">
        <v>1133333.3333333333</v>
      </c>
      <c r="CP351" s="105">
        <v>1133333.3333333333</v>
      </c>
      <c r="CQ351" s="105">
        <v>1133333.3333333333</v>
      </c>
      <c r="CR351" s="105">
        <v>1133333.3333333333</v>
      </c>
      <c r="CS351" s="105">
        <v>1133333.3333333333</v>
      </c>
      <c r="CT351" s="105">
        <v>1133333.3333333333</v>
      </c>
      <c r="CU351" s="105">
        <v>1133333.3333333333</v>
      </c>
      <c r="CV351" s="105">
        <v>1133333.3333333333</v>
      </c>
      <c r="CW351" s="106">
        <v>1133333.3333333333</v>
      </c>
      <c r="CX351" s="314">
        <v>1208333.3333333333</v>
      </c>
      <c r="CY351" s="317">
        <v>1208333.3333333333</v>
      </c>
      <c r="CZ351" s="317">
        <v>1208333.3333333333</v>
      </c>
      <c r="DA351" s="317">
        <v>1208333.3333333333</v>
      </c>
      <c r="DB351" s="317">
        <v>1208333.3333333333</v>
      </c>
      <c r="DC351" s="317">
        <v>1208333.3333333333</v>
      </c>
      <c r="DD351" s="317">
        <v>1208333.3333333333</v>
      </c>
      <c r="DE351" s="317">
        <v>1208333.3333333333</v>
      </c>
      <c r="DF351" s="317">
        <v>1208333.3333333333</v>
      </c>
      <c r="DG351" s="317">
        <v>1208333.3333333333</v>
      </c>
      <c r="DH351" s="317">
        <v>1208333.3333333333</v>
      </c>
      <c r="DI351" s="313">
        <v>1208333.3333333333</v>
      </c>
      <c r="DJ351" s="104">
        <v>1250000</v>
      </c>
      <c r="DK351" s="105">
        <v>1250000</v>
      </c>
      <c r="DL351" s="105">
        <v>1250000</v>
      </c>
      <c r="DM351" s="105">
        <v>1250000</v>
      </c>
      <c r="DN351" s="105">
        <v>1250000</v>
      </c>
      <c r="DO351" s="105">
        <v>1250000</v>
      </c>
      <c r="DP351" s="105">
        <v>1250000</v>
      </c>
      <c r="DQ351" s="105">
        <v>1250000</v>
      </c>
      <c r="DR351" s="105">
        <v>1250000</v>
      </c>
      <c r="DS351" s="105">
        <v>1250000</v>
      </c>
      <c r="DT351" s="105">
        <v>1250000</v>
      </c>
      <c r="DU351" s="106">
        <v>1250000</v>
      </c>
      <c r="DV351" s="340"/>
      <c r="DW351" s="340"/>
      <c r="DX351" s="340"/>
      <c r="DY351" s="340"/>
      <c r="DZ351" s="340"/>
      <c r="EA351" s="340"/>
      <c r="EB351" s="340"/>
      <c r="EC351" s="340"/>
      <c r="ED351" s="340"/>
      <c r="EE351" s="340"/>
      <c r="EF351" s="340"/>
      <c r="EG351" s="340"/>
      <c r="EH351" s="340"/>
      <c r="EI351" s="340"/>
      <c r="EJ351" s="340"/>
      <c r="EK351" s="340"/>
      <c r="EL351" s="340"/>
      <c r="EM351" s="340"/>
      <c r="EN351" s="340"/>
      <c r="EO351" s="340"/>
      <c r="EP351" s="340"/>
      <c r="EQ351" s="340"/>
      <c r="ER351" s="340"/>
      <c r="ES351" s="340"/>
    </row>
    <row r="352" spans="1:149" s="9" customFormat="1" ht="30">
      <c r="A352" s="140"/>
      <c r="B352" s="140"/>
      <c r="C352" s="140">
        <v>425</v>
      </c>
      <c r="D352" s="140" t="str">
        <f t="shared" si="114"/>
        <v>425p</v>
      </c>
      <c r="E352" s="141" t="s">
        <v>282</v>
      </c>
      <c r="F352" s="142"/>
      <c r="G352" s="143"/>
      <c r="H352" s="143"/>
      <c r="I352" s="143"/>
      <c r="J352" s="143"/>
      <c r="K352" s="143"/>
      <c r="L352" s="143"/>
      <c r="M352" s="143"/>
      <c r="N352" s="143"/>
      <c r="O352" s="143"/>
      <c r="P352" s="143"/>
      <c r="Q352" s="144"/>
      <c r="R352" s="142"/>
      <c r="S352" s="143"/>
      <c r="T352" s="143"/>
      <c r="U352" s="143"/>
      <c r="V352" s="143"/>
      <c r="W352" s="143"/>
      <c r="X352" s="143"/>
      <c r="Y352" s="143"/>
      <c r="Z352" s="143"/>
      <c r="AA352" s="143"/>
      <c r="AB352" s="143"/>
      <c r="AC352" s="144"/>
      <c r="AD352" s="142"/>
      <c r="AE352" s="143"/>
      <c r="AF352" s="143"/>
      <c r="AG352" s="143"/>
      <c r="AH352" s="143"/>
      <c r="AI352" s="143"/>
      <c r="AJ352" s="143"/>
      <c r="AK352" s="143"/>
      <c r="AL352" s="143"/>
      <c r="AM352" s="143"/>
      <c r="AN352" s="143"/>
      <c r="AO352" s="144"/>
      <c r="AP352" s="142"/>
      <c r="AQ352" s="143"/>
      <c r="AR352" s="143"/>
      <c r="AS352" s="143"/>
      <c r="AT352" s="143"/>
      <c r="AU352" s="143"/>
      <c r="AV352" s="143"/>
      <c r="AW352" s="143"/>
      <c r="AX352" s="143"/>
      <c r="AY352" s="143"/>
      <c r="AZ352" s="143"/>
      <c r="BA352" s="144"/>
      <c r="BB352" s="142"/>
      <c r="BC352" s="143"/>
      <c r="BD352" s="143"/>
      <c r="BE352" s="143"/>
      <c r="BF352" s="143"/>
      <c r="BG352" s="143"/>
      <c r="BH352" s="143"/>
      <c r="BI352" s="143"/>
      <c r="BJ352" s="143"/>
      <c r="BK352" s="143"/>
      <c r="BL352" s="143"/>
      <c r="BM352" s="144"/>
      <c r="BN352" s="142"/>
      <c r="BO352" s="143"/>
      <c r="BP352" s="143"/>
      <c r="BQ352" s="143"/>
      <c r="BR352" s="143"/>
      <c r="BS352" s="143"/>
      <c r="BT352" s="143"/>
      <c r="BU352" s="143"/>
      <c r="BV352" s="143"/>
      <c r="BW352" s="143"/>
      <c r="BX352" s="143"/>
      <c r="BY352" s="144"/>
      <c r="BZ352" s="142"/>
      <c r="CA352" s="143"/>
      <c r="CB352" s="143"/>
      <c r="CC352" s="143"/>
      <c r="CD352" s="143"/>
      <c r="CE352" s="143"/>
      <c r="CF352" s="143"/>
      <c r="CG352" s="143"/>
      <c r="CH352" s="143"/>
      <c r="CI352" s="143"/>
      <c r="CJ352" s="143"/>
      <c r="CK352" s="143"/>
      <c r="CL352" s="142">
        <f t="shared" ref="CL352:CX352" si="118">+SUM(CL353:CL355)</f>
        <v>583333.33333333326</v>
      </c>
      <c r="CM352" s="143">
        <f t="shared" si="118"/>
        <v>583333.33333333326</v>
      </c>
      <c r="CN352" s="143">
        <f t="shared" si="118"/>
        <v>583333.33333333326</v>
      </c>
      <c r="CO352" s="143">
        <f t="shared" si="118"/>
        <v>583333.33333333326</v>
      </c>
      <c r="CP352" s="143">
        <f t="shared" si="118"/>
        <v>583333.33333333326</v>
      </c>
      <c r="CQ352" s="143">
        <f t="shared" si="118"/>
        <v>583333.33333333326</v>
      </c>
      <c r="CR352" s="143">
        <f t="shared" si="118"/>
        <v>583333.33333333326</v>
      </c>
      <c r="CS352" s="143">
        <f t="shared" si="118"/>
        <v>583333.33333333326</v>
      </c>
      <c r="CT352" s="143">
        <f t="shared" si="118"/>
        <v>583333.33333333326</v>
      </c>
      <c r="CU352" s="143">
        <f t="shared" si="118"/>
        <v>583333.33333333326</v>
      </c>
      <c r="CV352" s="143">
        <f t="shared" si="118"/>
        <v>583333.33333333326</v>
      </c>
      <c r="CW352" s="144">
        <f t="shared" si="118"/>
        <v>583333.33333333326</v>
      </c>
      <c r="CX352" s="315">
        <f t="shared" si="118"/>
        <v>583333.33333333326</v>
      </c>
      <c r="CY352" s="318">
        <f t="shared" ref="CY352:DI352" si="119">+SUM(CY353:CY355)</f>
        <v>583333.33333333326</v>
      </c>
      <c r="CZ352" s="318">
        <f t="shared" si="119"/>
        <v>583333.33333333326</v>
      </c>
      <c r="DA352" s="318">
        <f t="shared" si="119"/>
        <v>583333.33333333326</v>
      </c>
      <c r="DB352" s="318">
        <f t="shared" si="119"/>
        <v>583333.33333333326</v>
      </c>
      <c r="DC352" s="318">
        <f t="shared" si="119"/>
        <v>583333.33333333326</v>
      </c>
      <c r="DD352" s="318">
        <f t="shared" si="119"/>
        <v>583333.33333333326</v>
      </c>
      <c r="DE352" s="318">
        <f t="shared" si="119"/>
        <v>583333.33333333326</v>
      </c>
      <c r="DF352" s="318">
        <f t="shared" si="119"/>
        <v>583333.33333333326</v>
      </c>
      <c r="DG352" s="318">
        <f t="shared" si="119"/>
        <v>583333.33333333326</v>
      </c>
      <c r="DH352" s="318">
        <f t="shared" si="119"/>
        <v>583333.33333333326</v>
      </c>
      <c r="DI352" s="316">
        <f t="shared" si="119"/>
        <v>583333.33333333326</v>
      </c>
      <c r="DJ352" s="142">
        <f>+SUM(DJ353:DJ355)</f>
        <v>618333.33333333326</v>
      </c>
      <c r="DK352" s="143">
        <f t="shared" ref="DK352:DU352" si="120">+SUM(DK353:DK355)</f>
        <v>618333.33333333326</v>
      </c>
      <c r="DL352" s="143">
        <f t="shared" si="120"/>
        <v>618333.33333333326</v>
      </c>
      <c r="DM352" s="143">
        <f t="shared" si="120"/>
        <v>618333.33333333326</v>
      </c>
      <c r="DN352" s="143">
        <f t="shared" si="120"/>
        <v>618333.33333333326</v>
      </c>
      <c r="DO352" s="143">
        <f t="shared" si="120"/>
        <v>618333.33333333326</v>
      </c>
      <c r="DP352" s="143">
        <f t="shared" si="120"/>
        <v>618333.33333333326</v>
      </c>
      <c r="DQ352" s="143">
        <f t="shared" si="120"/>
        <v>618333.33333333326</v>
      </c>
      <c r="DR352" s="143">
        <f t="shared" si="120"/>
        <v>618333.33333333326</v>
      </c>
      <c r="DS352" s="143">
        <f t="shared" si="120"/>
        <v>618333.33333333326</v>
      </c>
      <c r="DT352" s="143">
        <f t="shared" si="120"/>
        <v>618333.33333333326</v>
      </c>
      <c r="DU352" s="144">
        <f t="shared" si="120"/>
        <v>618333.33333333326</v>
      </c>
      <c r="DV352" s="348">
        <v>663871.66666666663</v>
      </c>
      <c r="DW352" s="348">
        <v>663871.66666666663</v>
      </c>
      <c r="DX352" s="348">
        <v>663871.66666666663</v>
      </c>
      <c r="DY352" s="348">
        <v>663871.66666666663</v>
      </c>
      <c r="DZ352" s="348">
        <v>663871.66666666663</v>
      </c>
      <c r="EA352" s="348">
        <v>663871.66666666663</v>
      </c>
      <c r="EB352" s="348">
        <v>663871.66666666663</v>
      </c>
      <c r="EC352" s="348">
        <v>663871.66666666663</v>
      </c>
      <c r="ED352" s="348">
        <v>663871.66666666663</v>
      </c>
      <c r="EE352" s="348">
        <v>663871.66666666663</v>
      </c>
      <c r="EF352" s="348">
        <v>663871.66666666663</v>
      </c>
      <c r="EG352" s="348">
        <v>663871.66666666663</v>
      </c>
      <c r="EH352" s="348">
        <v>710416.66666666663</v>
      </c>
      <c r="EI352" s="348">
        <v>710416.66666666663</v>
      </c>
      <c r="EJ352" s="348">
        <v>710416.66666666663</v>
      </c>
      <c r="EK352" s="107">
        <v>710416.66666666663</v>
      </c>
      <c r="EL352" s="348">
        <v>710416.66666666663</v>
      </c>
      <c r="EM352" s="348">
        <v>710416.66666666663</v>
      </c>
      <c r="EN352" s="348">
        <v>710416.66666666663</v>
      </c>
      <c r="EO352" s="348">
        <v>710416.66666666663</v>
      </c>
      <c r="EP352" s="348">
        <v>710416.66666666663</v>
      </c>
      <c r="EQ352" s="348">
        <v>710416.66666666663</v>
      </c>
      <c r="ER352" s="348">
        <v>710416.66666666663</v>
      </c>
      <c r="ES352" s="348">
        <v>710416.66666666663</v>
      </c>
    </row>
    <row r="353" spans="1:149">
      <c r="D353" s="74" t="str">
        <f t="shared" si="114"/>
        <v>4251p</v>
      </c>
      <c r="E353" s="78" t="s">
        <v>284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108333.33333333333</v>
      </c>
      <c r="CM353" s="105">
        <v>108333.33333333333</v>
      </c>
      <c r="CN353" s="105">
        <v>108333.33333333333</v>
      </c>
      <c r="CO353" s="105">
        <v>108333.33333333333</v>
      </c>
      <c r="CP353" s="105">
        <v>108333.33333333333</v>
      </c>
      <c r="CQ353" s="105">
        <v>108333.33333333333</v>
      </c>
      <c r="CR353" s="105">
        <v>108333.33333333333</v>
      </c>
      <c r="CS353" s="105">
        <v>108333.33333333333</v>
      </c>
      <c r="CT353" s="105">
        <v>108333.33333333333</v>
      </c>
      <c r="CU353" s="105">
        <v>108333.33333333333</v>
      </c>
      <c r="CV353" s="105">
        <v>108333.33333333333</v>
      </c>
      <c r="CW353" s="106">
        <v>108333.33333333333</v>
      </c>
      <c r="CX353" s="314">
        <v>108333.33333333333</v>
      </c>
      <c r="CY353" s="317">
        <v>108333.33333333333</v>
      </c>
      <c r="CZ353" s="317">
        <v>108333.33333333333</v>
      </c>
      <c r="DA353" s="317">
        <v>108333.33333333333</v>
      </c>
      <c r="DB353" s="317">
        <v>108333.33333333333</v>
      </c>
      <c r="DC353" s="317">
        <v>108333.33333333333</v>
      </c>
      <c r="DD353" s="317">
        <v>108333.33333333333</v>
      </c>
      <c r="DE353" s="317">
        <v>108333.33333333333</v>
      </c>
      <c r="DF353" s="317">
        <v>108333.33333333333</v>
      </c>
      <c r="DG353" s="317">
        <v>108333.33333333333</v>
      </c>
      <c r="DH353" s="317">
        <v>108333.33333333333</v>
      </c>
      <c r="DI353" s="313">
        <v>108333.33333333333</v>
      </c>
      <c r="DJ353" s="104">
        <v>114166.66666666667</v>
      </c>
      <c r="DK353" s="105">
        <v>114166.66666666667</v>
      </c>
      <c r="DL353" s="105">
        <v>114166.66666666667</v>
      </c>
      <c r="DM353" s="105">
        <v>114166.66666666667</v>
      </c>
      <c r="DN353" s="105">
        <v>114166.66666666667</v>
      </c>
      <c r="DO353" s="105">
        <v>114166.66666666667</v>
      </c>
      <c r="DP353" s="105">
        <v>114166.66666666667</v>
      </c>
      <c r="DQ353" s="105">
        <v>114166.66666666667</v>
      </c>
      <c r="DR353" s="105">
        <v>114166.66666666667</v>
      </c>
      <c r="DS353" s="105">
        <v>114166.66666666667</v>
      </c>
      <c r="DT353" s="105">
        <v>114166.66666666667</v>
      </c>
      <c r="DU353" s="106">
        <v>114166.66666666667</v>
      </c>
      <c r="DV353" s="340"/>
      <c r="DW353" s="340"/>
      <c r="DX353" s="340"/>
      <c r="DY353" s="340"/>
      <c r="DZ353" s="340"/>
      <c r="EA353" s="340"/>
      <c r="EB353" s="340"/>
      <c r="EC353" s="340"/>
      <c r="ED353" s="340"/>
      <c r="EE353" s="340"/>
      <c r="EF353" s="340"/>
      <c r="EG353" s="340"/>
      <c r="EH353" s="340"/>
      <c r="EI353" s="338"/>
      <c r="EJ353" s="338"/>
      <c r="EK353" s="338"/>
      <c r="EL353" s="338"/>
      <c r="EM353" s="338"/>
      <c r="EN353" s="338"/>
      <c r="EO353" s="338"/>
      <c r="EP353" s="338"/>
      <c r="EQ353" s="338"/>
      <c r="ER353" s="338"/>
      <c r="ES353" s="338"/>
    </row>
    <row r="354" spans="1:149" ht="30">
      <c r="D354" s="74" t="str">
        <f t="shared" si="114"/>
        <v>4252p</v>
      </c>
      <c r="E354" s="78" t="s">
        <v>286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193750</v>
      </c>
      <c r="CM354" s="105">
        <v>193750</v>
      </c>
      <c r="CN354" s="105">
        <v>193750</v>
      </c>
      <c r="CO354" s="105">
        <v>193750</v>
      </c>
      <c r="CP354" s="105">
        <v>193750</v>
      </c>
      <c r="CQ354" s="105">
        <v>193750</v>
      </c>
      <c r="CR354" s="105">
        <v>193750</v>
      </c>
      <c r="CS354" s="105">
        <v>193750</v>
      </c>
      <c r="CT354" s="105">
        <v>193750</v>
      </c>
      <c r="CU354" s="105">
        <v>193750</v>
      </c>
      <c r="CV354" s="105">
        <v>193750</v>
      </c>
      <c r="CW354" s="106">
        <v>193750</v>
      </c>
      <c r="CX354" s="314">
        <v>193750</v>
      </c>
      <c r="CY354" s="317">
        <v>193750</v>
      </c>
      <c r="CZ354" s="317">
        <v>193750</v>
      </c>
      <c r="DA354" s="317">
        <v>193750</v>
      </c>
      <c r="DB354" s="317">
        <v>193750</v>
      </c>
      <c r="DC354" s="317">
        <v>193750</v>
      </c>
      <c r="DD354" s="317">
        <v>193750</v>
      </c>
      <c r="DE354" s="317">
        <v>193750</v>
      </c>
      <c r="DF354" s="317">
        <v>193750</v>
      </c>
      <c r="DG354" s="317">
        <v>193750</v>
      </c>
      <c r="DH354" s="317">
        <v>193750</v>
      </c>
      <c r="DI354" s="313">
        <v>193750</v>
      </c>
      <c r="DJ354" s="104">
        <v>202083.33333333334</v>
      </c>
      <c r="DK354" s="105">
        <v>202083.33333333334</v>
      </c>
      <c r="DL354" s="105">
        <v>202083.33333333334</v>
      </c>
      <c r="DM354" s="105">
        <v>202083.33333333334</v>
      </c>
      <c r="DN354" s="105">
        <v>202083.33333333334</v>
      </c>
      <c r="DO354" s="105">
        <v>202083.33333333334</v>
      </c>
      <c r="DP354" s="105">
        <v>202083.33333333334</v>
      </c>
      <c r="DQ354" s="105">
        <v>202083.33333333334</v>
      </c>
      <c r="DR354" s="105">
        <v>202083.33333333334</v>
      </c>
      <c r="DS354" s="105">
        <v>202083.33333333334</v>
      </c>
      <c r="DT354" s="105">
        <v>202083.33333333334</v>
      </c>
      <c r="DU354" s="106">
        <v>202083.33333333334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30">
      <c r="D355" s="74" t="str">
        <f t="shared" si="114"/>
        <v>4253p</v>
      </c>
      <c r="E355" s="78" t="s">
        <v>288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281250</v>
      </c>
      <c r="CM355" s="105">
        <v>281250</v>
      </c>
      <c r="CN355" s="105">
        <v>281250</v>
      </c>
      <c r="CO355" s="105">
        <v>281250</v>
      </c>
      <c r="CP355" s="105">
        <v>281250</v>
      </c>
      <c r="CQ355" s="105">
        <v>281250</v>
      </c>
      <c r="CR355" s="105">
        <v>281250</v>
      </c>
      <c r="CS355" s="105">
        <v>281250</v>
      </c>
      <c r="CT355" s="105">
        <v>281250</v>
      </c>
      <c r="CU355" s="105">
        <v>281250</v>
      </c>
      <c r="CV355" s="105">
        <v>281250</v>
      </c>
      <c r="CW355" s="106">
        <v>281250</v>
      </c>
      <c r="CX355" s="314">
        <v>281250</v>
      </c>
      <c r="CY355" s="317">
        <v>281250</v>
      </c>
      <c r="CZ355" s="317">
        <v>281250</v>
      </c>
      <c r="DA355" s="317">
        <v>281250</v>
      </c>
      <c r="DB355" s="317">
        <v>281250</v>
      </c>
      <c r="DC355" s="317">
        <v>281250</v>
      </c>
      <c r="DD355" s="317">
        <v>281250</v>
      </c>
      <c r="DE355" s="317">
        <v>281250</v>
      </c>
      <c r="DF355" s="317">
        <v>281250</v>
      </c>
      <c r="DG355" s="317">
        <v>281250</v>
      </c>
      <c r="DH355" s="317">
        <v>281250</v>
      </c>
      <c r="DI355" s="313">
        <v>281250</v>
      </c>
      <c r="DJ355" s="104">
        <v>302083.33333333331</v>
      </c>
      <c r="DK355" s="105">
        <v>302083.33333333331</v>
      </c>
      <c r="DL355" s="105">
        <v>302083.33333333331</v>
      </c>
      <c r="DM355" s="105">
        <v>302083.33333333331</v>
      </c>
      <c r="DN355" s="105">
        <v>302083.33333333331</v>
      </c>
      <c r="DO355" s="105">
        <v>302083.33333333331</v>
      </c>
      <c r="DP355" s="105">
        <v>302083.33333333331</v>
      </c>
      <c r="DQ355" s="105">
        <v>302083.33333333331</v>
      </c>
      <c r="DR355" s="105">
        <v>302083.33333333331</v>
      </c>
      <c r="DS355" s="105">
        <v>302083.33333333331</v>
      </c>
      <c r="DT355" s="105">
        <v>302083.33333333331</v>
      </c>
      <c r="DU355" s="106">
        <v>302083.33333333331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s="9" customFormat="1" ht="45">
      <c r="A356" s="140" t="s">
        <v>96</v>
      </c>
      <c r="B356" s="140">
        <v>43</v>
      </c>
      <c r="C356" s="140"/>
      <c r="D356" s="140" t="str">
        <f t="shared" si="114"/>
        <v>43p</v>
      </c>
      <c r="E356" s="141" t="s">
        <v>290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121">+CL357+CL367</f>
        <v>7656724.8525</v>
      </c>
      <c r="CM356" s="143">
        <f t="shared" si="121"/>
        <v>7656724.8525</v>
      </c>
      <c r="CN356" s="143">
        <f t="shared" si="121"/>
        <v>7656724.8525</v>
      </c>
      <c r="CO356" s="143">
        <f t="shared" si="121"/>
        <v>7656724.8525</v>
      </c>
      <c r="CP356" s="143">
        <f t="shared" si="121"/>
        <v>7656724.8525</v>
      </c>
      <c r="CQ356" s="143">
        <f t="shared" si="121"/>
        <v>7656724.8525</v>
      </c>
      <c r="CR356" s="143">
        <f t="shared" si="121"/>
        <v>7656724.8525</v>
      </c>
      <c r="CS356" s="143">
        <f t="shared" si="121"/>
        <v>7656724.8525</v>
      </c>
      <c r="CT356" s="143">
        <f t="shared" si="121"/>
        <v>7656724.8525</v>
      </c>
      <c r="CU356" s="143">
        <f t="shared" si="121"/>
        <v>7656724.8525</v>
      </c>
      <c r="CV356" s="143">
        <f t="shared" si="121"/>
        <v>7656724.8525</v>
      </c>
      <c r="CW356" s="144">
        <f t="shared" si="121"/>
        <v>7656724.8525</v>
      </c>
      <c r="CX356" s="315">
        <f t="shared" si="121"/>
        <v>8288399.6951821186</v>
      </c>
      <c r="CY356" s="318">
        <f t="shared" ref="CY356:DH356" si="122">+CY357+CY367</f>
        <v>8288399.6951821186</v>
      </c>
      <c r="CZ356" s="318">
        <f t="shared" si="122"/>
        <v>8288399.6951821186</v>
      </c>
      <c r="DA356" s="318">
        <f t="shared" si="122"/>
        <v>8288399.6951821186</v>
      </c>
      <c r="DB356" s="318">
        <f t="shared" si="122"/>
        <v>8288399.6951821186</v>
      </c>
      <c r="DC356" s="318">
        <f t="shared" si="122"/>
        <v>8288399.6951821186</v>
      </c>
      <c r="DD356" s="318">
        <f t="shared" si="122"/>
        <v>8288399.6951821186</v>
      </c>
      <c r="DE356" s="318">
        <f t="shared" si="122"/>
        <v>8288399.6951821186</v>
      </c>
      <c r="DF356" s="318">
        <f t="shared" si="122"/>
        <v>8288399.6951821186</v>
      </c>
      <c r="DG356" s="318">
        <f t="shared" si="122"/>
        <v>8288399.6951821186</v>
      </c>
      <c r="DH356" s="318">
        <f t="shared" si="122"/>
        <v>8288399.6951821186</v>
      </c>
      <c r="DI356" s="316">
        <f>+DI357+DI367</f>
        <v>8287650.975182116</v>
      </c>
      <c r="DJ356" s="142">
        <f>+DJ357+DJ367</f>
        <v>10691224.718333334</v>
      </c>
      <c r="DK356" s="143">
        <f t="shared" ref="DK356:DU356" si="123">+DK357+DK367</f>
        <v>10691224.718333334</v>
      </c>
      <c r="DL356" s="143">
        <f t="shared" si="123"/>
        <v>10691224.718333334</v>
      </c>
      <c r="DM356" s="143">
        <f t="shared" si="123"/>
        <v>10691224.718333334</v>
      </c>
      <c r="DN356" s="143">
        <f t="shared" si="123"/>
        <v>10691224.718333334</v>
      </c>
      <c r="DO356" s="143">
        <f t="shared" si="123"/>
        <v>10691224.718333334</v>
      </c>
      <c r="DP356" s="143">
        <f t="shared" si="123"/>
        <v>10691224.718333334</v>
      </c>
      <c r="DQ356" s="143">
        <f t="shared" si="123"/>
        <v>10691224.718333334</v>
      </c>
      <c r="DR356" s="143">
        <f t="shared" si="123"/>
        <v>10691224.718333334</v>
      </c>
      <c r="DS356" s="143">
        <f t="shared" si="123"/>
        <v>10691224.718333334</v>
      </c>
      <c r="DT356" s="143">
        <f t="shared" si="123"/>
        <v>10691224.718333334</v>
      </c>
      <c r="DU356" s="144">
        <f t="shared" si="123"/>
        <v>10691224.718333334</v>
      </c>
      <c r="DV356" s="348">
        <v>12196628.3375</v>
      </c>
      <c r="DW356" s="348">
        <v>12196628.3375</v>
      </c>
      <c r="DX356" s="348">
        <v>12196628.3375</v>
      </c>
      <c r="DY356" s="348">
        <v>12196628.3375</v>
      </c>
      <c r="DZ356" s="348">
        <v>12196628.3375</v>
      </c>
      <c r="EA356" s="348">
        <v>12196628.3375</v>
      </c>
      <c r="EB356" s="348">
        <v>12196628.3375</v>
      </c>
      <c r="EC356" s="348">
        <v>12196628.3375</v>
      </c>
      <c r="ED356" s="348">
        <v>12196628.3375</v>
      </c>
      <c r="EE356" s="348">
        <v>12196628.3375</v>
      </c>
      <c r="EF356" s="348">
        <v>12196628.3375</v>
      </c>
      <c r="EG356" s="348">
        <v>12196628.3375</v>
      </c>
      <c r="EH356" s="348">
        <v>13691666.67</v>
      </c>
      <c r="EI356" s="348">
        <v>13691666.67</v>
      </c>
      <c r="EJ356" s="348">
        <v>13691666.67</v>
      </c>
      <c r="EK356" s="348">
        <v>13691666.67</v>
      </c>
      <c r="EL356" s="348">
        <v>13691666.67</v>
      </c>
      <c r="EM356" s="348">
        <v>13691666.67</v>
      </c>
      <c r="EN356" s="348">
        <v>13691666.67</v>
      </c>
      <c r="EO356" s="348">
        <v>13691666.67</v>
      </c>
      <c r="EP356" s="348">
        <v>13691666.67</v>
      </c>
      <c r="EQ356" s="348">
        <v>13691666.67</v>
      </c>
      <c r="ER356" s="348">
        <v>13691666.67</v>
      </c>
      <c r="ES356" s="348">
        <v>13691666.67</v>
      </c>
    </row>
    <row r="357" spans="1:149" s="9" customFormat="1" ht="45">
      <c r="A357" s="140" t="s">
        <v>96</v>
      </c>
      <c r="B357" s="140" t="s">
        <v>96</v>
      </c>
      <c r="C357" s="140">
        <v>431</v>
      </c>
      <c r="D357" s="140" t="str">
        <f t="shared" si="114"/>
        <v>431p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24">+SUM(CL358:CL366)</f>
        <v>7635891.519166667</v>
      </c>
      <c r="CM357" s="143">
        <f t="shared" si="124"/>
        <v>7635891.519166667</v>
      </c>
      <c r="CN357" s="143">
        <f t="shared" si="124"/>
        <v>7635891.519166667</v>
      </c>
      <c r="CO357" s="143">
        <f t="shared" si="124"/>
        <v>7635891.519166667</v>
      </c>
      <c r="CP357" s="143">
        <f t="shared" si="124"/>
        <v>7635891.519166667</v>
      </c>
      <c r="CQ357" s="143">
        <f t="shared" si="124"/>
        <v>7635891.519166667</v>
      </c>
      <c r="CR357" s="143">
        <f t="shared" si="124"/>
        <v>7635891.519166667</v>
      </c>
      <c r="CS357" s="143">
        <f t="shared" si="124"/>
        <v>7635891.519166667</v>
      </c>
      <c r="CT357" s="143">
        <f t="shared" si="124"/>
        <v>7635891.519166667</v>
      </c>
      <c r="CU357" s="143">
        <f t="shared" si="124"/>
        <v>7635891.519166667</v>
      </c>
      <c r="CV357" s="143">
        <f t="shared" si="124"/>
        <v>7635891.519166667</v>
      </c>
      <c r="CW357" s="144">
        <f t="shared" si="124"/>
        <v>7635891.519166667</v>
      </c>
      <c r="CX357" s="315">
        <f t="shared" si="124"/>
        <v>8102373.0414896114</v>
      </c>
      <c r="CY357" s="318">
        <f t="shared" ref="CY357:DI357" si="125">+SUM(CY358:CY366)</f>
        <v>8102373.0414896114</v>
      </c>
      <c r="CZ357" s="318">
        <f t="shared" si="125"/>
        <v>8102373.0414896114</v>
      </c>
      <c r="DA357" s="318">
        <f t="shared" si="125"/>
        <v>8102373.0414896114</v>
      </c>
      <c r="DB357" s="318">
        <f t="shared" si="125"/>
        <v>8102373.0414896114</v>
      </c>
      <c r="DC357" s="318">
        <f t="shared" si="125"/>
        <v>8102373.0414896114</v>
      </c>
      <c r="DD357" s="318">
        <f t="shared" si="125"/>
        <v>8102373.0414896114</v>
      </c>
      <c r="DE357" s="318">
        <f t="shared" si="125"/>
        <v>8102373.0414896114</v>
      </c>
      <c r="DF357" s="318">
        <f t="shared" si="125"/>
        <v>8102373.0414896114</v>
      </c>
      <c r="DG357" s="318">
        <f t="shared" si="125"/>
        <v>8102373.0414896114</v>
      </c>
      <c r="DH357" s="318">
        <f t="shared" si="125"/>
        <v>8102373.0414896114</v>
      </c>
      <c r="DI357" s="316">
        <f t="shared" si="125"/>
        <v>8101624.3214896088</v>
      </c>
      <c r="DJ357" s="142">
        <f>+SUM(DJ358:DJ366)</f>
        <v>10655599.718333334</v>
      </c>
      <c r="DK357" s="143">
        <f t="shared" ref="DK357:DU357" si="126">+SUM(DK358:DK366)</f>
        <v>10655599.718333334</v>
      </c>
      <c r="DL357" s="143">
        <f t="shared" si="126"/>
        <v>10655599.718333334</v>
      </c>
      <c r="DM357" s="143">
        <f t="shared" si="126"/>
        <v>10655599.718333334</v>
      </c>
      <c r="DN357" s="143">
        <f t="shared" si="126"/>
        <v>10655599.718333334</v>
      </c>
      <c r="DO357" s="143">
        <f t="shared" si="126"/>
        <v>10655599.718333334</v>
      </c>
      <c r="DP357" s="143">
        <f t="shared" si="126"/>
        <v>10655599.718333334</v>
      </c>
      <c r="DQ357" s="143">
        <f t="shared" si="126"/>
        <v>10655599.718333334</v>
      </c>
      <c r="DR357" s="143">
        <f t="shared" si="126"/>
        <v>10655599.718333334</v>
      </c>
      <c r="DS357" s="143">
        <f t="shared" si="126"/>
        <v>10655599.718333334</v>
      </c>
      <c r="DT357" s="143">
        <f t="shared" si="126"/>
        <v>10655599.718333334</v>
      </c>
      <c r="DU357" s="144">
        <f t="shared" si="126"/>
        <v>10655599.718333334</v>
      </c>
      <c r="DV357" s="348">
        <v>12101836.670833334</v>
      </c>
      <c r="DW357" s="348">
        <v>12101836.670833334</v>
      </c>
      <c r="DX357" s="348">
        <v>12101836.670833334</v>
      </c>
      <c r="DY357" s="348">
        <v>12101836.670833334</v>
      </c>
      <c r="DZ357" s="348">
        <v>12101836.670833334</v>
      </c>
      <c r="EA357" s="348">
        <v>12101836.670833334</v>
      </c>
      <c r="EB357" s="348">
        <v>12101836.670833334</v>
      </c>
      <c r="EC357" s="348">
        <v>12101836.670833334</v>
      </c>
      <c r="ED357" s="348">
        <v>12101836.670833334</v>
      </c>
      <c r="EE357" s="348">
        <v>12101836.670833334</v>
      </c>
      <c r="EF357" s="348">
        <v>12101836.670833334</v>
      </c>
      <c r="EG357" s="348">
        <v>12101836.670833334</v>
      </c>
      <c r="EH357" s="341">
        <v>13558333.33</v>
      </c>
      <c r="EI357" s="341">
        <v>13558333.33</v>
      </c>
      <c r="EJ357" s="341">
        <v>13558333.33</v>
      </c>
      <c r="EK357" s="341">
        <v>13558333.33</v>
      </c>
      <c r="EL357" s="341">
        <v>13558333.33</v>
      </c>
      <c r="EM357" s="341">
        <v>13558333.33</v>
      </c>
      <c r="EN357" s="341">
        <v>13558333.33</v>
      </c>
      <c r="EO357" s="341">
        <v>13558333.33</v>
      </c>
      <c r="EP357" s="341">
        <v>13558333.33</v>
      </c>
      <c r="EQ357" s="341">
        <v>13558333.33</v>
      </c>
      <c r="ER357" s="341">
        <v>13558333.33</v>
      </c>
      <c r="ES357" s="341">
        <v>13558333.33</v>
      </c>
    </row>
    <row r="358" spans="1:149">
      <c r="D358" s="74" t="str">
        <f t="shared" si="114"/>
        <v>4311p</v>
      </c>
      <c r="E358" s="78" t="s">
        <v>292</v>
      </c>
      <c r="F358" s="104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6"/>
      <c r="R358" s="104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6"/>
      <c r="AD358" s="104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6"/>
      <c r="AP358" s="104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6"/>
      <c r="BB358" s="104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6"/>
      <c r="BN358" s="104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6"/>
      <c r="BZ358" s="104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5"/>
      <c r="CK358" s="105"/>
      <c r="CL358" s="104">
        <v>5053750</v>
      </c>
      <c r="CM358" s="105">
        <v>5053750</v>
      </c>
      <c r="CN358" s="105">
        <v>5053750</v>
      </c>
      <c r="CO358" s="105">
        <v>5053750</v>
      </c>
      <c r="CP358" s="105">
        <v>5053750</v>
      </c>
      <c r="CQ358" s="105">
        <v>5053750</v>
      </c>
      <c r="CR358" s="105">
        <v>5053750</v>
      </c>
      <c r="CS358" s="105">
        <v>5053750</v>
      </c>
      <c r="CT358" s="105">
        <v>5053750</v>
      </c>
      <c r="CU358" s="105">
        <v>5053750</v>
      </c>
      <c r="CV358" s="105">
        <v>5053750</v>
      </c>
      <c r="CW358" s="106">
        <v>5053750</v>
      </c>
      <c r="CX358" s="314">
        <v>5084273.0662195422</v>
      </c>
      <c r="CY358" s="317">
        <v>5084273.0662195422</v>
      </c>
      <c r="CZ358" s="317">
        <v>5084273.0662195422</v>
      </c>
      <c r="DA358" s="317">
        <v>5084273.0662195422</v>
      </c>
      <c r="DB358" s="317">
        <v>5084273.0662195422</v>
      </c>
      <c r="DC358" s="317">
        <v>5084273.0662195422</v>
      </c>
      <c r="DD358" s="317">
        <v>5084273.0662195422</v>
      </c>
      <c r="DE358" s="317">
        <v>5084273.0662195422</v>
      </c>
      <c r="DF358" s="317">
        <v>5084273.0662195422</v>
      </c>
      <c r="DG358" s="317">
        <v>5084273.0662195422</v>
      </c>
      <c r="DH358" s="317">
        <v>5084273.0662195422</v>
      </c>
      <c r="DI358" s="313">
        <v>5083524.3462195396</v>
      </c>
      <c r="DJ358" s="104">
        <v>5223333.333333333</v>
      </c>
      <c r="DK358" s="105">
        <v>5223333.333333333</v>
      </c>
      <c r="DL358" s="105">
        <v>5223333.333333333</v>
      </c>
      <c r="DM358" s="105">
        <v>5223333.333333333</v>
      </c>
      <c r="DN358" s="105">
        <v>5223333.333333333</v>
      </c>
      <c r="DO358" s="105">
        <v>5223333.333333333</v>
      </c>
      <c r="DP358" s="105">
        <v>5223333.333333333</v>
      </c>
      <c r="DQ358" s="105">
        <v>5223333.333333333</v>
      </c>
      <c r="DR358" s="105">
        <v>5223333.333333333</v>
      </c>
      <c r="DS358" s="105">
        <v>5223333.333333333</v>
      </c>
      <c r="DT358" s="105">
        <v>5223333.333333333</v>
      </c>
      <c r="DU358" s="106">
        <v>5223333.333333333</v>
      </c>
      <c r="DV358" s="340"/>
      <c r="DW358" s="340"/>
      <c r="DX358" s="340"/>
      <c r="DY358" s="340"/>
      <c r="DZ358" s="340"/>
      <c r="EA358" s="340"/>
      <c r="EB358" s="340"/>
      <c r="EC358" s="340"/>
      <c r="ED358" s="340"/>
      <c r="EE358" s="340"/>
      <c r="EF358" s="340"/>
      <c r="EG358" s="340"/>
      <c r="EH358" s="340"/>
      <c r="EI358" s="338"/>
      <c r="EJ358" s="338"/>
      <c r="EK358" s="338"/>
      <c r="EL358" s="338"/>
      <c r="EM358" s="338"/>
      <c r="EN358" s="338"/>
      <c r="EO358" s="338"/>
      <c r="EP358" s="338"/>
      <c r="EQ358" s="338"/>
      <c r="ER358" s="338"/>
      <c r="ES358" s="338"/>
    </row>
    <row r="359" spans="1:149">
      <c r="D359" s="74" t="str">
        <f t="shared" si="114"/>
        <v>4312p</v>
      </c>
      <c r="E359" s="78" t="s">
        <v>294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112916.66666666667</v>
      </c>
      <c r="CM359" s="105">
        <v>112916.66666666667</v>
      </c>
      <c r="CN359" s="105">
        <v>112916.66666666667</v>
      </c>
      <c r="CO359" s="105">
        <v>112916.66666666667</v>
      </c>
      <c r="CP359" s="105">
        <v>112916.66666666667</v>
      </c>
      <c r="CQ359" s="105">
        <v>112916.66666666667</v>
      </c>
      <c r="CR359" s="105">
        <v>112916.66666666667</v>
      </c>
      <c r="CS359" s="105">
        <v>112916.66666666667</v>
      </c>
      <c r="CT359" s="105">
        <v>112916.66666666667</v>
      </c>
      <c r="CU359" s="105">
        <v>112916.66666666667</v>
      </c>
      <c r="CV359" s="105">
        <v>112916.66666666667</v>
      </c>
      <c r="CW359" s="106">
        <v>112916.66666666667</v>
      </c>
      <c r="CX359" s="314">
        <v>379802.90894799092</v>
      </c>
      <c r="CY359" s="317">
        <v>379802.90894799092</v>
      </c>
      <c r="CZ359" s="317">
        <v>379802.90894799092</v>
      </c>
      <c r="DA359" s="317">
        <v>379802.90894799092</v>
      </c>
      <c r="DB359" s="317">
        <v>379802.90894799092</v>
      </c>
      <c r="DC359" s="317">
        <v>379802.90894799092</v>
      </c>
      <c r="DD359" s="317">
        <v>379802.90894799092</v>
      </c>
      <c r="DE359" s="317">
        <v>379802.90894799092</v>
      </c>
      <c r="DF359" s="317">
        <v>379802.90894799092</v>
      </c>
      <c r="DG359" s="317">
        <v>379802.90894799092</v>
      </c>
      <c r="DH359" s="317">
        <v>379802.90894799092</v>
      </c>
      <c r="DI359" s="313">
        <v>379802.90894799092</v>
      </c>
      <c r="DJ359" s="104">
        <v>1586343.5</v>
      </c>
      <c r="DK359" s="105">
        <v>1586343.5</v>
      </c>
      <c r="DL359" s="105">
        <v>1586343.5</v>
      </c>
      <c r="DM359" s="105">
        <v>1586343.5</v>
      </c>
      <c r="DN359" s="105">
        <v>1586343.5</v>
      </c>
      <c r="DO359" s="105">
        <v>1586343.5</v>
      </c>
      <c r="DP359" s="105">
        <v>1586343.5</v>
      </c>
      <c r="DQ359" s="105">
        <v>1586343.5</v>
      </c>
      <c r="DR359" s="105">
        <v>1586343.5</v>
      </c>
      <c r="DS359" s="105">
        <v>1586343.5</v>
      </c>
      <c r="DT359" s="105">
        <v>1586343.5</v>
      </c>
      <c r="DU359" s="106">
        <v>1586343.5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 ht="30">
      <c r="D360" s="74" t="str">
        <f t="shared" si="114"/>
        <v>4313p</v>
      </c>
      <c r="E360" s="78" t="s">
        <v>296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270250</v>
      </c>
      <c r="CM360" s="105">
        <v>270250</v>
      </c>
      <c r="CN360" s="105">
        <v>270250</v>
      </c>
      <c r="CO360" s="105">
        <v>270250</v>
      </c>
      <c r="CP360" s="105">
        <v>270250</v>
      </c>
      <c r="CQ360" s="105">
        <v>270250</v>
      </c>
      <c r="CR360" s="105">
        <v>270250</v>
      </c>
      <c r="CS360" s="105">
        <v>270250</v>
      </c>
      <c r="CT360" s="105">
        <v>270250</v>
      </c>
      <c r="CU360" s="105">
        <v>270250</v>
      </c>
      <c r="CV360" s="105">
        <v>270250</v>
      </c>
      <c r="CW360" s="106">
        <v>270250</v>
      </c>
      <c r="CX360" s="314">
        <v>271612.39996062481</v>
      </c>
      <c r="CY360" s="317">
        <v>271612.39996062481</v>
      </c>
      <c r="CZ360" s="317">
        <v>271612.39996062481</v>
      </c>
      <c r="DA360" s="317">
        <v>271612.39996062481</v>
      </c>
      <c r="DB360" s="317">
        <v>271612.39996062481</v>
      </c>
      <c r="DC360" s="317">
        <v>271612.39996062481</v>
      </c>
      <c r="DD360" s="317">
        <v>271612.39996062481</v>
      </c>
      <c r="DE360" s="317">
        <v>271612.39996062481</v>
      </c>
      <c r="DF360" s="317">
        <v>271612.39996062481</v>
      </c>
      <c r="DG360" s="317">
        <v>271612.39996062481</v>
      </c>
      <c r="DH360" s="317">
        <v>271612.39996062481</v>
      </c>
      <c r="DI360" s="313">
        <v>271612.39996062481</v>
      </c>
      <c r="DJ360" s="104">
        <v>282833.33333333331</v>
      </c>
      <c r="DK360" s="105">
        <v>282833.33333333331</v>
      </c>
      <c r="DL360" s="105">
        <v>282833.33333333331</v>
      </c>
      <c r="DM360" s="105">
        <v>282833.33333333331</v>
      </c>
      <c r="DN360" s="105">
        <v>282833.33333333331</v>
      </c>
      <c r="DO360" s="105">
        <v>282833.33333333331</v>
      </c>
      <c r="DP360" s="105">
        <v>282833.33333333331</v>
      </c>
      <c r="DQ360" s="105">
        <v>282833.33333333331</v>
      </c>
      <c r="DR360" s="105">
        <v>282833.33333333331</v>
      </c>
      <c r="DS360" s="105">
        <v>282833.33333333331</v>
      </c>
      <c r="DT360" s="105">
        <v>282833.33333333331</v>
      </c>
      <c r="DU360" s="106">
        <v>282833.33333333331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30">
      <c r="D361" s="74" t="str">
        <f t="shared" si="114"/>
        <v>4314p</v>
      </c>
      <c r="E361" s="78" t="s">
        <v>298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211218.84833333336</v>
      </c>
      <c r="CM361" s="105">
        <v>211218.84833333336</v>
      </c>
      <c r="CN361" s="105">
        <v>211218.84833333336</v>
      </c>
      <c r="CO361" s="105">
        <v>211218.84833333336</v>
      </c>
      <c r="CP361" s="105">
        <v>211218.84833333336</v>
      </c>
      <c r="CQ361" s="105">
        <v>211218.84833333336</v>
      </c>
      <c r="CR361" s="105">
        <v>211218.84833333336</v>
      </c>
      <c r="CS361" s="105">
        <v>211218.84833333336</v>
      </c>
      <c r="CT361" s="105">
        <v>211218.84833333336</v>
      </c>
      <c r="CU361" s="105">
        <v>211218.84833333336</v>
      </c>
      <c r="CV361" s="105">
        <v>211218.84833333336</v>
      </c>
      <c r="CW361" s="106">
        <v>211218.84833333336</v>
      </c>
      <c r="CX361" s="314">
        <v>202904.1621001664</v>
      </c>
      <c r="CY361" s="317">
        <v>202904.1621001664</v>
      </c>
      <c r="CZ361" s="317">
        <v>202904.1621001664</v>
      </c>
      <c r="DA361" s="317">
        <v>202904.1621001664</v>
      </c>
      <c r="DB361" s="317">
        <v>202904.1621001664</v>
      </c>
      <c r="DC361" s="317">
        <v>202904.1621001664</v>
      </c>
      <c r="DD361" s="317">
        <v>202904.1621001664</v>
      </c>
      <c r="DE361" s="317">
        <v>202904.1621001664</v>
      </c>
      <c r="DF361" s="317">
        <v>202904.1621001664</v>
      </c>
      <c r="DG361" s="317">
        <v>202904.1621001664</v>
      </c>
      <c r="DH361" s="317">
        <v>202904.1621001664</v>
      </c>
      <c r="DI361" s="313">
        <v>202904.1621001664</v>
      </c>
      <c r="DJ361" s="104">
        <v>254355.37749999997</v>
      </c>
      <c r="DK361" s="105">
        <v>254355.37749999997</v>
      </c>
      <c r="DL361" s="105">
        <v>254355.37749999997</v>
      </c>
      <c r="DM361" s="105">
        <v>254355.37749999997</v>
      </c>
      <c r="DN361" s="105">
        <v>254355.37749999997</v>
      </c>
      <c r="DO361" s="105">
        <v>254355.37749999997</v>
      </c>
      <c r="DP361" s="105">
        <v>254355.37749999997</v>
      </c>
      <c r="DQ361" s="105">
        <v>254355.37749999997</v>
      </c>
      <c r="DR361" s="105">
        <v>254355.37749999997</v>
      </c>
      <c r="DS361" s="105">
        <v>254355.37749999997</v>
      </c>
      <c r="DT361" s="105">
        <v>254355.37749999997</v>
      </c>
      <c r="DU361" s="106">
        <v>254355.37749999997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 ht="30">
      <c r="D362" s="74" t="str">
        <f t="shared" si="114"/>
        <v>4315p</v>
      </c>
      <c r="E362" s="78" t="s">
        <v>300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291915.28166666668</v>
      </c>
      <c r="CM362" s="105">
        <v>291915.28166666668</v>
      </c>
      <c r="CN362" s="105">
        <v>291915.28166666668</v>
      </c>
      <c r="CO362" s="105">
        <v>291915.28166666668</v>
      </c>
      <c r="CP362" s="105">
        <v>291915.28166666668</v>
      </c>
      <c r="CQ362" s="105">
        <v>291915.28166666668</v>
      </c>
      <c r="CR362" s="105">
        <v>291915.28166666668</v>
      </c>
      <c r="CS362" s="105">
        <v>291915.28166666668</v>
      </c>
      <c r="CT362" s="105">
        <v>291915.28166666668</v>
      </c>
      <c r="CU362" s="105">
        <v>291915.28166666668</v>
      </c>
      <c r="CV362" s="105">
        <v>291915.28166666668</v>
      </c>
      <c r="CW362" s="106">
        <v>291915.28166666668</v>
      </c>
      <c r="CX362" s="314">
        <v>306527.95618361421</v>
      </c>
      <c r="CY362" s="317">
        <v>306527.95618361421</v>
      </c>
      <c r="CZ362" s="317">
        <v>306527.95618361421</v>
      </c>
      <c r="DA362" s="317">
        <v>306527.95618361421</v>
      </c>
      <c r="DB362" s="317">
        <v>306527.95618361421</v>
      </c>
      <c r="DC362" s="317">
        <v>306527.95618361421</v>
      </c>
      <c r="DD362" s="317">
        <v>306527.95618361421</v>
      </c>
      <c r="DE362" s="317">
        <v>306527.95618361421</v>
      </c>
      <c r="DF362" s="317">
        <v>306527.95618361421</v>
      </c>
      <c r="DG362" s="317">
        <v>306527.95618361421</v>
      </c>
      <c r="DH362" s="317">
        <v>306527.95618361421</v>
      </c>
      <c r="DI362" s="313">
        <v>306527.95618361421</v>
      </c>
      <c r="DJ362" s="104">
        <v>381658.78583333333</v>
      </c>
      <c r="DK362" s="105">
        <v>381658.78583333333</v>
      </c>
      <c r="DL362" s="105">
        <v>381658.78583333333</v>
      </c>
      <c r="DM362" s="105">
        <v>381658.78583333333</v>
      </c>
      <c r="DN362" s="105">
        <v>381658.78583333333</v>
      </c>
      <c r="DO362" s="105">
        <v>381658.78583333333</v>
      </c>
      <c r="DP362" s="105">
        <v>381658.78583333333</v>
      </c>
      <c r="DQ362" s="105">
        <v>381658.78583333333</v>
      </c>
      <c r="DR362" s="105">
        <v>381658.78583333333</v>
      </c>
      <c r="DS362" s="105">
        <v>381658.78583333333</v>
      </c>
      <c r="DT362" s="105">
        <v>381658.78583333333</v>
      </c>
      <c r="DU362" s="106">
        <v>381658.78583333333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30">
      <c r="D363" s="74" t="str">
        <f t="shared" si="114"/>
        <v>4316p</v>
      </c>
      <c r="E363" s="78" t="s">
        <v>302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31916.666666666668</v>
      </c>
      <c r="CM363" s="105">
        <v>31916.666666666668</v>
      </c>
      <c r="CN363" s="105">
        <v>31916.666666666668</v>
      </c>
      <c r="CO363" s="105">
        <v>31916.666666666668</v>
      </c>
      <c r="CP363" s="105">
        <v>31916.666666666668</v>
      </c>
      <c r="CQ363" s="105">
        <v>31916.666666666668</v>
      </c>
      <c r="CR363" s="105">
        <v>31916.666666666668</v>
      </c>
      <c r="CS363" s="105">
        <v>31916.666666666668</v>
      </c>
      <c r="CT363" s="105">
        <v>31916.666666666668</v>
      </c>
      <c r="CU363" s="105">
        <v>31916.666666666668</v>
      </c>
      <c r="CV363" s="105">
        <v>31916.666666666668</v>
      </c>
      <c r="CW363" s="106">
        <v>31916.666666666668</v>
      </c>
      <c r="CX363" s="314">
        <v>95730.020462700966</v>
      </c>
      <c r="CY363" s="317">
        <v>95730.020462700966</v>
      </c>
      <c r="CZ363" s="317">
        <v>95730.020462700966</v>
      </c>
      <c r="DA363" s="317">
        <v>95730.020462700966</v>
      </c>
      <c r="DB363" s="317">
        <v>95730.020462700966</v>
      </c>
      <c r="DC363" s="317">
        <v>95730.020462700966</v>
      </c>
      <c r="DD363" s="317">
        <v>95730.020462700966</v>
      </c>
      <c r="DE363" s="317">
        <v>95730.020462700966</v>
      </c>
      <c r="DF363" s="317">
        <v>95730.020462700966</v>
      </c>
      <c r="DG363" s="317">
        <v>95730.020462700966</v>
      </c>
      <c r="DH363" s="317">
        <v>95730.020462700966</v>
      </c>
      <c r="DI363" s="313">
        <v>95730.020462700966</v>
      </c>
      <c r="DJ363" s="104">
        <v>91041.666666666672</v>
      </c>
      <c r="DK363" s="105">
        <v>91041.666666666672</v>
      </c>
      <c r="DL363" s="105">
        <v>91041.666666666672</v>
      </c>
      <c r="DM363" s="105">
        <v>91041.666666666672</v>
      </c>
      <c r="DN363" s="105">
        <v>91041.666666666672</v>
      </c>
      <c r="DO363" s="105">
        <v>91041.666666666672</v>
      </c>
      <c r="DP363" s="105">
        <v>91041.666666666672</v>
      </c>
      <c r="DQ363" s="105">
        <v>91041.666666666672</v>
      </c>
      <c r="DR363" s="105">
        <v>91041.666666666672</v>
      </c>
      <c r="DS363" s="105">
        <v>91041.666666666672</v>
      </c>
      <c r="DT363" s="105">
        <v>91041.666666666672</v>
      </c>
      <c r="DU363" s="106">
        <v>91041.666666666672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30">
      <c r="D364" s="74" t="str">
        <f t="shared" si="114"/>
        <v>4317p</v>
      </c>
      <c r="E364" s="78" t="s">
        <v>304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87300</v>
      </c>
      <c r="CM364" s="105">
        <v>87300</v>
      </c>
      <c r="CN364" s="105">
        <v>87300</v>
      </c>
      <c r="CO364" s="105">
        <v>87300</v>
      </c>
      <c r="CP364" s="105">
        <v>87300</v>
      </c>
      <c r="CQ364" s="105">
        <v>87300</v>
      </c>
      <c r="CR364" s="105">
        <v>87300</v>
      </c>
      <c r="CS364" s="105">
        <v>87300</v>
      </c>
      <c r="CT364" s="105">
        <v>87300</v>
      </c>
      <c r="CU364" s="105">
        <v>87300</v>
      </c>
      <c r="CV364" s="105">
        <v>87300</v>
      </c>
      <c r="CW364" s="106">
        <v>87300</v>
      </c>
      <c r="CX364" s="314">
        <v>755012.08940762596</v>
      </c>
      <c r="CY364" s="317">
        <v>755012.08940762596</v>
      </c>
      <c r="CZ364" s="317">
        <v>755012.08940762596</v>
      </c>
      <c r="DA364" s="317">
        <v>755012.08940762596</v>
      </c>
      <c r="DB364" s="317">
        <v>755012.08940762596</v>
      </c>
      <c r="DC364" s="317">
        <v>755012.08940762596</v>
      </c>
      <c r="DD364" s="317">
        <v>755012.08940762596</v>
      </c>
      <c r="DE364" s="317">
        <v>755012.08940762596</v>
      </c>
      <c r="DF364" s="317">
        <v>755012.08940762596</v>
      </c>
      <c r="DG364" s="317">
        <v>755012.08940762596</v>
      </c>
      <c r="DH364" s="317">
        <v>755012.08940762596</v>
      </c>
      <c r="DI364" s="313">
        <v>755012.08940762596</v>
      </c>
      <c r="DJ364" s="104">
        <v>733666.66666666663</v>
      </c>
      <c r="DK364" s="105">
        <v>733666.66666666663</v>
      </c>
      <c r="DL364" s="105">
        <v>733666.66666666663</v>
      </c>
      <c r="DM364" s="105">
        <v>733666.66666666663</v>
      </c>
      <c r="DN364" s="105">
        <v>733666.66666666663</v>
      </c>
      <c r="DO364" s="105">
        <v>733666.66666666663</v>
      </c>
      <c r="DP364" s="105">
        <v>733666.66666666663</v>
      </c>
      <c r="DQ364" s="105">
        <v>733666.66666666663</v>
      </c>
      <c r="DR364" s="105">
        <v>733666.66666666663</v>
      </c>
      <c r="DS364" s="105">
        <v>733666.66666666663</v>
      </c>
      <c r="DT364" s="105">
        <v>733666.66666666663</v>
      </c>
      <c r="DU364" s="106">
        <v>733666.66666666663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>
      <c r="D365" s="74" t="str">
        <f t="shared" si="114"/>
        <v>4318p</v>
      </c>
      <c r="E365" s="78" t="s">
        <v>306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1415750</v>
      </c>
      <c r="CM365" s="105">
        <v>1415750</v>
      </c>
      <c r="CN365" s="105">
        <v>1415750</v>
      </c>
      <c r="CO365" s="105">
        <v>1415750</v>
      </c>
      <c r="CP365" s="105">
        <v>1415750</v>
      </c>
      <c r="CQ365" s="105">
        <v>1415750</v>
      </c>
      <c r="CR365" s="105">
        <v>1415750</v>
      </c>
      <c r="CS365" s="105">
        <v>1415750</v>
      </c>
      <c r="CT365" s="105">
        <v>1415750</v>
      </c>
      <c r="CU365" s="105">
        <v>1415750</v>
      </c>
      <c r="CV365" s="105">
        <v>1415750</v>
      </c>
      <c r="CW365" s="106">
        <v>1415750</v>
      </c>
      <c r="CX365" s="314">
        <v>744893.74616509536</v>
      </c>
      <c r="CY365" s="317">
        <v>744893.74616509536</v>
      </c>
      <c r="CZ365" s="317">
        <v>744893.74616509536</v>
      </c>
      <c r="DA365" s="317">
        <v>744893.74616509536</v>
      </c>
      <c r="DB365" s="317">
        <v>744893.74616509536</v>
      </c>
      <c r="DC365" s="317">
        <v>744893.74616509536</v>
      </c>
      <c r="DD365" s="317">
        <v>744893.74616509536</v>
      </c>
      <c r="DE365" s="317">
        <v>744893.74616509536</v>
      </c>
      <c r="DF365" s="317">
        <v>744893.74616509536</v>
      </c>
      <c r="DG365" s="317">
        <v>744893.74616509536</v>
      </c>
      <c r="DH365" s="317">
        <v>744893.74616509536</v>
      </c>
      <c r="DI365" s="313">
        <v>744893.74616509536</v>
      </c>
      <c r="DJ365" s="104">
        <v>734362.96666666667</v>
      </c>
      <c r="DK365" s="105">
        <v>734362.96666666667</v>
      </c>
      <c r="DL365" s="105">
        <v>734362.96666666667</v>
      </c>
      <c r="DM365" s="105">
        <v>734362.96666666667</v>
      </c>
      <c r="DN365" s="105">
        <v>734362.96666666667</v>
      </c>
      <c r="DO365" s="105">
        <v>734362.96666666667</v>
      </c>
      <c r="DP365" s="105">
        <v>734362.96666666667</v>
      </c>
      <c r="DQ365" s="105">
        <v>734362.96666666667</v>
      </c>
      <c r="DR365" s="105">
        <v>734362.96666666667</v>
      </c>
      <c r="DS365" s="105">
        <v>734362.96666666667</v>
      </c>
      <c r="DT365" s="105">
        <v>734362.96666666667</v>
      </c>
      <c r="DU365" s="106">
        <v>734362.96666666667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4"/>
        <v>4319p</v>
      </c>
      <c r="E366" s="78" t="s">
        <v>308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160874.05583333332</v>
      </c>
      <c r="CM366" s="105">
        <v>160874.05583333332</v>
      </c>
      <c r="CN366" s="105">
        <v>160874.05583333332</v>
      </c>
      <c r="CO366" s="105">
        <v>160874.05583333332</v>
      </c>
      <c r="CP366" s="105">
        <v>160874.05583333332</v>
      </c>
      <c r="CQ366" s="105">
        <v>160874.05583333332</v>
      </c>
      <c r="CR366" s="105">
        <v>160874.05583333332</v>
      </c>
      <c r="CS366" s="105">
        <v>160874.05583333332</v>
      </c>
      <c r="CT366" s="105">
        <v>160874.05583333332</v>
      </c>
      <c r="CU366" s="105">
        <v>160874.05583333332</v>
      </c>
      <c r="CV366" s="105">
        <v>160874.05583333332</v>
      </c>
      <c r="CW366" s="106">
        <v>160874.05583333332</v>
      </c>
      <c r="CX366" s="314">
        <v>261616.69204225147</v>
      </c>
      <c r="CY366" s="317">
        <v>261616.69204225147</v>
      </c>
      <c r="CZ366" s="317">
        <v>261616.69204225147</v>
      </c>
      <c r="DA366" s="317">
        <v>261616.69204225147</v>
      </c>
      <c r="DB366" s="317">
        <v>261616.69204225147</v>
      </c>
      <c r="DC366" s="317">
        <v>261616.69204225147</v>
      </c>
      <c r="DD366" s="317">
        <v>261616.69204225147</v>
      </c>
      <c r="DE366" s="317">
        <v>261616.69204225147</v>
      </c>
      <c r="DF366" s="317">
        <v>261616.69204225147</v>
      </c>
      <c r="DG366" s="317">
        <v>261616.69204225147</v>
      </c>
      <c r="DH366" s="317">
        <v>261616.69204225147</v>
      </c>
      <c r="DI366" s="313">
        <v>261616.69204225147</v>
      </c>
      <c r="DJ366" s="104">
        <v>1368004.0883333334</v>
      </c>
      <c r="DK366" s="105">
        <v>1368004.0883333334</v>
      </c>
      <c r="DL366" s="105">
        <v>1368004.0883333334</v>
      </c>
      <c r="DM366" s="105">
        <v>1368004.0883333334</v>
      </c>
      <c r="DN366" s="105">
        <v>1368004.0883333334</v>
      </c>
      <c r="DO366" s="105">
        <v>1368004.0883333334</v>
      </c>
      <c r="DP366" s="105">
        <v>1368004.0883333334</v>
      </c>
      <c r="DQ366" s="105">
        <v>1368004.0883333334</v>
      </c>
      <c r="DR366" s="105">
        <v>1368004.0883333334</v>
      </c>
      <c r="DS366" s="105">
        <v>1368004.0883333334</v>
      </c>
      <c r="DT366" s="105">
        <v>1368004.0883333334</v>
      </c>
      <c r="DU366" s="106">
        <v>1368004.0883333334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 s="9" customFormat="1">
      <c r="A367" s="140" t="s">
        <v>96</v>
      </c>
      <c r="B367" s="140" t="s">
        <v>96</v>
      </c>
      <c r="C367" s="140">
        <v>432</v>
      </c>
      <c r="D367" s="140" t="str">
        <f t="shared" si="114"/>
        <v>432p</v>
      </c>
      <c r="E367" s="141" t="s">
        <v>310</v>
      </c>
      <c r="F367" s="142"/>
      <c r="G367" s="143"/>
      <c r="H367" s="143"/>
      <c r="I367" s="143"/>
      <c r="J367" s="143"/>
      <c r="K367" s="143"/>
      <c r="L367" s="143"/>
      <c r="M367" s="143"/>
      <c r="N367" s="143"/>
      <c r="O367" s="143"/>
      <c r="P367" s="143"/>
      <c r="Q367" s="144"/>
      <c r="R367" s="142"/>
      <c r="S367" s="143"/>
      <c r="T367" s="143"/>
      <c r="U367" s="143"/>
      <c r="V367" s="143"/>
      <c r="W367" s="143"/>
      <c r="X367" s="143"/>
      <c r="Y367" s="143"/>
      <c r="Z367" s="143"/>
      <c r="AA367" s="143"/>
      <c r="AB367" s="143"/>
      <c r="AC367" s="144"/>
      <c r="AD367" s="142"/>
      <c r="AE367" s="143"/>
      <c r="AF367" s="143"/>
      <c r="AG367" s="143"/>
      <c r="AH367" s="143"/>
      <c r="AI367" s="143"/>
      <c r="AJ367" s="143"/>
      <c r="AK367" s="143"/>
      <c r="AL367" s="143"/>
      <c r="AM367" s="143"/>
      <c r="AN367" s="143"/>
      <c r="AO367" s="144"/>
      <c r="AP367" s="142"/>
      <c r="AQ367" s="143"/>
      <c r="AR367" s="143"/>
      <c r="AS367" s="143"/>
      <c r="AT367" s="143"/>
      <c r="AU367" s="143"/>
      <c r="AV367" s="143"/>
      <c r="AW367" s="143"/>
      <c r="AX367" s="143"/>
      <c r="AY367" s="143"/>
      <c r="AZ367" s="143"/>
      <c r="BA367" s="144"/>
      <c r="BB367" s="142"/>
      <c r="BC367" s="143"/>
      <c r="BD367" s="143"/>
      <c r="BE367" s="143"/>
      <c r="BF367" s="143"/>
      <c r="BG367" s="143"/>
      <c r="BH367" s="143"/>
      <c r="BI367" s="143"/>
      <c r="BJ367" s="143"/>
      <c r="BK367" s="143"/>
      <c r="BL367" s="143"/>
      <c r="BM367" s="144"/>
      <c r="BN367" s="142"/>
      <c r="BO367" s="143"/>
      <c r="BP367" s="143"/>
      <c r="BQ367" s="143"/>
      <c r="BR367" s="143"/>
      <c r="BS367" s="143"/>
      <c r="BT367" s="143"/>
      <c r="BU367" s="143"/>
      <c r="BV367" s="143"/>
      <c r="BW367" s="143"/>
      <c r="BX367" s="143"/>
      <c r="BY367" s="144"/>
      <c r="BZ367" s="142"/>
      <c r="CA367" s="143"/>
      <c r="CB367" s="143"/>
      <c r="CC367" s="143"/>
      <c r="CD367" s="143"/>
      <c r="CE367" s="143"/>
      <c r="CF367" s="143"/>
      <c r="CG367" s="143"/>
      <c r="CH367" s="143"/>
      <c r="CI367" s="143"/>
      <c r="CJ367" s="143"/>
      <c r="CK367" s="143"/>
      <c r="CL367" s="142">
        <f t="shared" ref="CL367:CX367" si="127">+SUM(CL368:CL373)</f>
        <v>20833.333333333332</v>
      </c>
      <c r="CM367" s="143">
        <f t="shared" si="127"/>
        <v>20833.333333333332</v>
      </c>
      <c r="CN367" s="143">
        <f t="shared" si="127"/>
        <v>20833.333333333332</v>
      </c>
      <c r="CO367" s="143">
        <f t="shared" si="127"/>
        <v>20833.333333333332</v>
      </c>
      <c r="CP367" s="143">
        <f t="shared" si="127"/>
        <v>20833.333333333332</v>
      </c>
      <c r="CQ367" s="143">
        <f t="shared" si="127"/>
        <v>20833.333333333332</v>
      </c>
      <c r="CR367" s="143">
        <f t="shared" si="127"/>
        <v>20833.333333333332</v>
      </c>
      <c r="CS367" s="143">
        <f t="shared" si="127"/>
        <v>20833.333333333332</v>
      </c>
      <c r="CT367" s="143">
        <f t="shared" si="127"/>
        <v>20833.333333333332</v>
      </c>
      <c r="CU367" s="143">
        <f t="shared" si="127"/>
        <v>20833.333333333332</v>
      </c>
      <c r="CV367" s="143">
        <f t="shared" si="127"/>
        <v>20833.333333333332</v>
      </c>
      <c r="CW367" s="144">
        <f t="shared" si="127"/>
        <v>20833.333333333332</v>
      </c>
      <c r="CX367" s="315">
        <f t="shared" si="127"/>
        <v>186026.65369250745</v>
      </c>
      <c r="CY367" s="318">
        <f t="shared" ref="CY367:DI367" si="128">+SUM(CY368:CY373)</f>
        <v>186026.65369250745</v>
      </c>
      <c r="CZ367" s="318">
        <f t="shared" si="128"/>
        <v>186026.65369250745</v>
      </c>
      <c r="DA367" s="318">
        <f t="shared" si="128"/>
        <v>186026.65369250745</v>
      </c>
      <c r="DB367" s="318">
        <f t="shared" si="128"/>
        <v>186026.65369250745</v>
      </c>
      <c r="DC367" s="318">
        <f t="shared" si="128"/>
        <v>186026.65369250745</v>
      </c>
      <c r="DD367" s="318">
        <f t="shared" si="128"/>
        <v>186026.65369250745</v>
      </c>
      <c r="DE367" s="318">
        <f t="shared" si="128"/>
        <v>186026.65369250745</v>
      </c>
      <c r="DF367" s="318">
        <f t="shared" si="128"/>
        <v>186026.65369250745</v>
      </c>
      <c r="DG367" s="318">
        <f t="shared" si="128"/>
        <v>186026.65369250745</v>
      </c>
      <c r="DH367" s="318">
        <f t="shared" si="128"/>
        <v>186026.65369250745</v>
      </c>
      <c r="DI367" s="316">
        <f t="shared" si="128"/>
        <v>186026.65369250745</v>
      </c>
      <c r="DJ367" s="142">
        <f>+SUM(DJ368:DJ373)</f>
        <v>35625</v>
      </c>
      <c r="DK367" s="143">
        <f t="shared" ref="DK367:DU367" si="129">+SUM(DK368:DK373)</f>
        <v>35625</v>
      </c>
      <c r="DL367" s="143">
        <f t="shared" si="129"/>
        <v>35625</v>
      </c>
      <c r="DM367" s="143">
        <f t="shared" si="129"/>
        <v>35625</v>
      </c>
      <c r="DN367" s="143">
        <f t="shared" si="129"/>
        <v>35625</v>
      </c>
      <c r="DO367" s="143">
        <f t="shared" si="129"/>
        <v>35625</v>
      </c>
      <c r="DP367" s="143">
        <f t="shared" si="129"/>
        <v>35625</v>
      </c>
      <c r="DQ367" s="143">
        <f t="shared" si="129"/>
        <v>35625</v>
      </c>
      <c r="DR367" s="143">
        <f t="shared" si="129"/>
        <v>35625</v>
      </c>
      <c r="DS367" s="143">
        <f t="shared" si="129"/>
        <v>35625</v>
      </c>
      <c r="DT367" s="143">
        <f t="shared" si="129"/>
        <v>35625</v>
      </c>
      <c r="DU367" s="144">
        <f t="shared" si="129"/>
        <v>35625</v>
      </c>
      <c r="DV367" s="341">
        <v>94791.666666666672</v>
      </c>
      <c r="DW367" s="341">
        <v>94791.666666666672</v>
      </c>
      <c r="DX367" s="341">
        <v>94791.666666666672</v>
      </c>
      <c r="DY367" s="341">
        <v>94791.666666666672</v>
      </c>
      <c r="DZ367" s="341">
        <v>94791.666666666672</v>
      </c>
      <c r="EA367" s="341">
        <v>94791.666666666672</v>
      </c>
      <c r="EB367" s="341">
        <v>94791.666666666672</v>
      </c>
      <c r="EC367" s="341">
        <v>94791.666666666672</v>
      </c>
      <c r="ED367" s="341">
        <v>94791.666666666672</v>
      </c>
      <c r="EE367" s="341">
        <v>94791.666666666672</v>
      </c>
      <c r="EF367" s="341">
        <v>94791.666666666672</v>
      </c>
      <c r="EG367" s="341">
        <v>94791.666666666672</v>
      </c>
      <c r="EH367" s="341">
        <v>141666.67000000001</v>
      </c>
      <c r="EI367" s="341">
        <v>141666.67000000001</v>
      </c>
      <c r="EJ367" s="341">
        <v>141666.67000000001</v>
      </c>
      <c r="EK367" s="341">
        <v>141666.67000000001</v>
      </c>
      <c r="EL367" s="341">
        <v>141666.67000000001</v>
      </c>
      <c r="EM367" s="341">
        <v>141666.67000000001</v>
      </c>
      <c r="EN367" s="341">
        <v>141666.67000000001</v>
      </c>
      <c r="EO367" s="341">
        <v>141666.67000000001</v>
      </c>
      <c r="EP367" s="341">
        <v>141666.67000000001</v>
      </c>
      <c r="EQ367" s="341">
        <v>141666.67000000001</v>
      </c>
      <c r="ER367" s="341">
        <v>141666.67000000001</v>
      </c>
      <c r="ES367" s="341">
        <v>141666.67000000001</v>
      </c>
    </row>
    <row r="368" spans="1:149" ht="30">
      <c r="D368" s="74" t="str">
        <f t="shared" si="114"/>
        <v>4321p</v>
      </c>
      <c r="E368" s="78" t="s">
        <v>312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/>
      <c r="CM368" s="105"/>
      <c r="CN368" s="105"/>
      <c r="CO368" s="105"/>
      <c r="CP368" s="105"/>
      <c r="CQ368" s="105"/>
      <c r="CR368" s="105"/>
      <c r="CS368" s="105"/>
      <c r="CT368" s="105"/>
      <c r="CU368" s="105"/>
      <c r="CV368" s="105"/>
      <c r="CW368" s="106"/>
      <c r="CX368" s="314">
        <v>0</v>
      </c>
      <c r="CY368" s="317">
        <v>0</v>
      </c>
      <c r="CZ368" s="317">
        <v>0</v>
      </c>
      <c r="DA368" s="317">
        <v>0</v>
      </c>
      <c r="DB368" s="317">
        <v>0</v>
      </c>
      <c r="DC368" s="317">
        <v>0</v>
      </c>
      <c r="DD368" s="317">
        <v>0</v>
      </c>
      <c r="DE368" s="317">
        <v>0</v>
      </c>
      <c r="DF368" s="317">
        <v>0</v>
      </c>
      <c r="DG368" s="317">
        <v>0</v>
      </c>
      <c r="DH368" s="317">
        <v>0</v>
      </c>
      <c r="DI368" s="313">
        <v>0</v>
      </c>
      <c r="DJ368" s="104">
        <v>0</v>
      </c>
      <c r="DK368" s="105">
        <v>0</v>
      </c>
      <c r="DL368" s="105">
        <v>0</v>
      </c>
      <c r="DM368" s="105">
        <v>0</v>
      </c>
      <c r="DN368" s="105">
        <v>0</v>
      </c>
      <c r="DO368" s="105">
        <v>0</v>
      </c>
      <c r="DP368" s="105">
        <v>0</v>
      </c>
      <c r="DQ368" s="105">
        <v>0</v>
      </c>
      <c r="DR368" s="105">
        <v>0</v>
      </c>
      <c r="DS368" s="105">
        <v>0</v>
      </c>
      <c r="DT368" s="105">
        <v>0</v>
      </c>
      <c r="DU368" s="106">
        <v>0</v>
      </c>
      <c r="DV368" s="340"/>
      <c r="DW368" s="340"/>
      <c r="DX368" s="340"/>
      <c r="DY368" s="340"/>
      <c r="DZ368" s="340"/>
      <c r="EA368" s="340"/>
      <c r="EB368" s="340"/>
      <c r="EC368" s="340"/>
      <c r="ED368" s="340"/>
      <c r="EE368" s="340"/>
      <c r="EF368" s="340"/>
      <c r="EG368" s="340"/>
      <c r="EH368" s="340"/>
      <c r="EI368" s="338"/>
      <c r="EJ368" s="338"/>
      <c r="EK368" s="338"/>
      <c r="EL368" s="338"/>
      <c r="EM368" s="338"/>
      <c r="EN368" s="338"/>
      <c r="EO368" s="338"/>
      <c r="EP368" s="338"/>
      <c r="EQ368" s="338"/>
      <c r="ER368" s="338"/>
      <c r="ES368" s="338"/>
    </row>
    <row r="369" spans="1:149">
      <c r="D369" s="74" t="str">
        <f t="shared" si="114"/>
        <v>4322p</v>
      </c>
      <c r="E369" s="78" t="s">
        <v>314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 ht="30">
      <c r="D370" s="74" t="str">
        <f t="shared" si="114"/>
        <v>4323p</v>
      </c>
      <c r="E370" s="78" t="s">
        <v>316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>
      <c r="D371" s="74" t="str">
        <f t="shared" si="114"/>
        <v>4324p</v>
      </c>
      <c r="E371" s="78" t="s">
        <v>318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20833.333333333332</v>
      </c>
      <c r="CM371" s="105">
        <v>20833.333333333332</v>
      </c>
      <c r="CN371" s="105">
        <v>20833.333333333332</v>
      </c>
      <c r="CO371" s="105">
        <v>20833.333333333332</v>
      </c>
      <c r="CP371" s="105">
        <v>20833.333333333332</v>
      </c>
      <c r="CQ371" s="105">
        <v>20833.333333333332</v>
      </c>
      <c r="CR371" s="105">
        <v>20833.333333333332</v>
      </c>
      <c r="CS371" s="105">
        <v>20833.333333333332</v>
      </c>
      <c r="CT371" s="105">
        <v>20833.333333333332</v>
      </c>
      <c r="CU371" s="105">
        <v>20833.333333333332</v>
      </c>
      <c r="CV371" s="105">
        <v>20833.333333333332</v>
      </c>
      <c r="CW371" s="106">
        <v>20833.333333333332</v>
      </c>
      <c r="CX371" s="314">
        <v>155209.55905985044</v>
      </c>
      <c r="CY371" s="317">
        <v>155209.55905985044</v>
      </c>
      <c r="CZ371" s="317">
        <v>155209.55905985044</v>
      </c>
      <c r="DA371" s="317">
        <v>155209.55905985044</v>
      </c>
      <c r="DB371" s="317">
        <v>155209.55905985044</v>
      </c>
      <c r="DC371" s="317">
        <v>155209.55905985044</v>
      </c>
      <c r="DD371" s="317">
        <v>155209.55905985044</v>
      </c>
      <c r="DE371" s="317">
        <v>155209.55905985044</v>
      </c>
      <c r="DF371" s="317">
        <v>155209.55905985044</v>
      </c>
      <c r="DG371" s="317">
        <v>155209.55905985044</v>
      </c>
      <c r="DH371" s="317">
        <v>155209.55905985044</v>
      </c>
      <c r="DI371" s="313">
        <v>155209.55905985044</v>
      </c>
      <c r="DJ371" s="104">
        <v>35625</v>
      </c>
      <c r="DK371" s="105">
        <v>35625</v>
      </c>
      <c r="DL371" s="105">
        <v>35625</v>
      </c>
      <c r="DM371" s="105">
        <v>35625</v>
      </c>
      <c r="DN371" s="105">
        <v>35625</v>
      </c>
      <c r="DO371" s="105">
        <v>35625</v>
      </c>
      <c r="DP371" s="105">
        <v>35625</v>
      </c>
      <c r="DQ371" s="105">
        <v>35625</v>
      </c>
      <c r="DR371" s="105">
        <v>35625</v>
      </c>
      <c r="DS371" s="105">
        <v>35625</v>
      </c>
      <c r="DT371" s="105">
        <v>35625</v>
      </c>
      <c r="DU371" s="106">
        <v>35625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4"/>
        <v>4325p</v>
      </c>
      <c r="E372" s="78" t="s">
        <v>320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/>
      <c r="CM372" s="105"/>
      <c r="CN372" s="105"/>
      <c r="CO372" s="105"/>
      <c r="CP372" s="105"/>
      <c r="CQ372" s="105"/>
      <c r="CR372" s="105"/>
      <c r="CS372" s="105"/>
      <c r="CT372" s="105"/>
      <c r="CU372" s="105"/>
      <c r="CV372" s="105"/>
      <c r="CW372" s="106"/>
      <c r="CX372" s="314">
        <v>2106.7388384172764</v>
      </c>
      <c r="CY372" s="317">
        <v>2106.7388384172764</v>
      </c>
      <c r="CZ372" s="317">
        <v>2106.7388384172764</v>
      </c>
      <c r="DA372" s="317">
        <v>2106.7388384172764</v>
      </c>
      <c r="DB372" s="317">
        <v>2106.7388384172764</v>
      </c>
      <c r="DC372" s="317">
        <v>2106.7388384172764</v>
      </c>
      <c r="DD372" s="317">
        <v>2106.7388384172764</v>
      </c>
      <c r="DE372" s="317">
        <v>2106.7388384172764</v>
      </c>
      <c r="DF372" s="317">
        <v>2106.7388384172764</v>
      </c>
      <c r="DG372" s="317">
        <v>2106.7388384172764</v>
      </c>
      <c r="DH372" s="317">
        <v>2106.7388384172764</v>
      </c>
      <c r="DI372" s="313">
        <v>2106.7388384172764</v>
      </c>
      <c r="DJ372" s="104">
        <v>0</v>
      </c>
      <c r="DK372" s="105">
        <v>0</v>
      </c>
      <c r="DL372" s="105">
        <v>0</v>
      </c>
      <c r="DM372" s="105">
        <v>0</v>
      </c>
      <c r="DN372" s="105">
        <v>0</v>
      </c>
      <c r="DO372" s="105">
        <v>0</v>
      </c>
      <c r="DP372" s="105">
        <v>0</v>
      </c>
      <c r="DQ372" s="105">
        <v>0</v>
      </c>
      <c r="DR372" s="105">
        <v>0</v>
      </c>
      <c r="DS372" s="105">
        <v>0</v>
      </c>
      <c r="DT372" s="105">
        <v>0</v>
      </c>
      <c r="DU372" s="106">
        <v>0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4"/>
        <v>4326p</v>
      </c>
      <c r="E373" s="78" t="s">
        <v>322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28710.355794239727</v>
      </c>
      <c r="CY373" s="317">
        <v>28710.355794239727</v>
      </c>
      <c r="CZ373" s="317">
        <v>28710.355794239727</v>
      </c>
      <c r="DA373" s="317">
        <v>28710.355794239727</v>
      </c>
      <c r="DB373" s="317">
        <v>28710.355794239727</v>
      </c>
      <c r="DC373" s="317">
        <v>28710.355794239727</v>
      </c>
      <c r="DD373" s="317">
        <v>28710.355794239727</v>
      </c>
      <c r="DE373" s="317">
        <v>28710.355794239727</v>
      </c>
      <c r="DF373" s="317">
        <v>28710.355794239727</v>
      </c>
      <c r="DG373" s="317">
        <v>28710.355794239727</v>
      </c>
      <c r="DH373" s="317">
        <v>28710.355794239727</v>
      </c>
      <c r="DI373" s="313">
        <v>28710.355794239727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 s="9" customFormat="1">
      <c r="A374" s="140"/>
      <c r="B374" s="140"/>
      <c r="C374" s="140">
        <v>441</v>
      </c>
      <c r="D374" s="140" t="str">
        <f t="shared" si="114"/>
        <v>44p</v>
      </c>
      <c r="E374" s="141" t="s">
        <v>555</v>
      </c>
      <c r="F374" s="142"/>
      <c r="G374" s="143"/>
      <c r="H374" s="143"/>
      <c r="I374" s="143"/>
      <c r="J374" s="143"/>
      <c r="K374" s="143"/>
      <c r="L374" s="143"/>
      <c r="M374" s="143"/>
      <c r="N374" s="143"/>
      <c r="O374" s="143"/>
      <c r="P374" s="143"/>
      <c r="Q374" s="144"/>
      <c r="R374" s="142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144"/>
      <c r="AD374" s="142"/>
      <c r="AE374" s="143"/>
      <c r="AF374" s="143"/>
      <c r="AG374" s="143"/>
      <c r="AH374" s="143"/>
      <c r="AI374" s="143"/>
      <c r="AJ374" s="143"/>
      <c r="AK374" s="143"/>
      <c r="AL374" s="143"/>
      <c r="AM374" s="143"/>
      <c r="AN374" s="143"/>
      <c r="AO374" s="144"/>
      <c r="AP374" s="142"/>
      <c r="AQ374" s="143"/>
      <c r="AR374" s="143"/>
      <c r="AS374" s="143"/>
      <c r="AT374" s="143"/>
      <c r="AU374" s="143"/>
      <c r="AV374" s="143"/>
      <c r="AW374" s="143"/>
      <c r="AX374" s="143"/>
      <c r="AY374" s="143"/>
      <c r="AZ374" s="143"/>
      <c r="BA374" s="144"/>
      <c r="BB374" s="142"/>
      <c r="BC374" s="143"/>
      <c r="BD374" s="143"/>
      <c r="BE374" s="143"/>
      <c r="BF374" s="143"/>
      <c r="BG374" s="143"/>
      <c r="BH374" s="143"/>
      <c r="BI374" s="143"/>
      <c r="BJ374" s="143"/>
      <c r="BK374" s="143"/>
      <c r="BL374" s="143"/>
      <c r="BM374" s="144"/>
      <c r="BN374" s="142"/>
      <c r="BO374" s="143"/>
      <c r="BP374" s="143"/>
      <c r="BQ374" s="143"/>
      <c r="BR374" s="143"/>
      <c r="BS374" s="143"/>
      <c r="BT374" s="143"/>
      <c r="BU374" s="143"/>
      <c r="BV374" s="143"/>
      <c r="BW374" s="143"/>
      <c r="BX374" s="143"/>
      <c r="BY374" s="144"/>
      <c r="BZ374" s="142"/>
      <c r="CA374" s="143"/>
      <c r="CB374" s="143"/>
      <c r="CC374" s="143"/>
      <c r="CD374" s="143"/>
      <c r="CE374" s="143"/>
      <c r="CF374" s="143"/>
      <c r="CG374" s="143"/>
      <c r="CH374" s="143"/>
      <c r="CI374" s="143"/>
      <c r="CJ374" s="143"/>
      <c r="CK374" s="143"/>
      <c r="CL374" s="142"/>
      <c r="CM374" s="143"/>
      <c r="CN374" s="143"/>
      <c r="CO374" s="143"/>
      <c r="CP374" s="143"/>
      <c r="CQ374" s="143"/>
      <c r="CR374" s="143"/>
      <c r="CS374" s="143"/>
      <c r="CT374" s="143"/>
      <c r="CU374" s="143"/>
      <c r="CV374" s="143"/>
      <c r="CW374" s="144"/>
      <c r="CX374" s="315">
        <v>7522541.6666666651</v>
      </c>
      <c r="CY374" s="318">
        <v>7522541.6666666651</v>
      </c>
      <c r="CZ374" s="318">
        <v>7522541.6666666651</v>
      </c>
      <c r="DA374" s="318">
        <v>7522541.6666666651</v>
      </c>
      <c r="DB374" s="318">
        <v>7522541.6666666651</v>
      </c>
      <c r="DC374" s="318">
        <v>7522541.6666666651</v>
      </c>
      <c r="DD374" s="318">
        <v>7522541.6666666651</v>
      </c>
      <c r="DE374" s="318">
        <v>7522541.6666666651</v>
      </c>
      <c r="DF374" s="318">
        <v>7522541.6666666651</v>
      </c>
      <c r="DG374" s="318">
        <v>7522541.6666666651</v>
      </c>
      <c r="DH374" s="318">
        <v>7522541.6666666651</v>
      </c>
      <c r="DI374" s="316">
        <v>7522541.6666666651</v>
      </c>
      <c r="DJ374" s="142">
        <v>23724756.416666668</v>
      </c>
      <c r="DK374" s="143">
        <v>23724756.416666668</v>
      </c>
      <c r="DL374" s="143">
        <v>23724756.416666668</v>
      </c>
      <c r="DM374" s="143">
        <v>23724756.416666668</v>
      </c>
      <c r="DN374" s="143">
        <v>23724756.416666668</v>
      </c>
      <c r="DO374" s="143">
        <v>23724756.416666668</v>
      </c>
      <c r="DP374" s="143">
        <v>23724756.416666668</v>
      </c>
      <c r="DQ374" s="143">
        <v>23724756.416666668</v>
      </c>
      <c r="DR374" s="143">
        <v>23724756.416666668</v>
      </c>
      <c r="DS374" s="143">
        <v>23724756.416666668</v>
      </c>
      <c r="DT374" s="143">
        <v>23724756.416666668</v>
      </c>
      <c r="DU374" s="144">
        <v>23724756.416666668</v>
      </c>
      <c r="DV374" s="341">
        <v>27904816.666666668</v>
      </c>
      <c r="DW374" s="341">
        <v>27904816.666666668</v>
      </c>
      <c r="DX374" s="341">
        <v>27904816.666666668</v>
      </c>
      <c r="DY374" s="341">
        <v>27904816.666666668</v>
      </c>
      <c r="DZ374" s="341">
        <v>27904816.666666668</v>
      </c>
      <c r="EA374" s="341">
        <v>27904816.666666668</v>
      </c>
      <c r="EB374" s="341">
        <v>27904816.666666668</v>
      </c>
      <c r="EC374" s="341">
        <v>27904816.666666668</v>
      </c>
      <c r="ED374" s="341">
        <v>27904816.666666668</v>
      </c>
      <c r="EE374" s="341">
        <v>27904816.666666668</v>
      </c>
      <c r="EF374" s="341">
        <v>27904816.666666668</v>
      </c>
      <c r="EG374" s="341">
        <v>27904816.666666668</v>
      </c>
      <c r="EH374" s="341">
        <v>14153930</v>
      </c>
      <c r="EI374" s="341">
        <v>14153930</v>
      </c>
      <c r="EJ374" s="341">
        <v>14153930</v>
      </c>
      <c r="EK374" s="340">
        <v>14153930</v>
      </c>
      <c r="EL374" s="341">
        <v>14153930</v>
      </c>
      <c r="EM374" s="341">
        <v>14153930</v>
      </c>
      <c r="EN374" s="341">
        <v>33025836.670000002</v>
      </c>
      <c r="EO374" s="341">
        <v>33025836.670000002</v>
      </c>
      <c r="EP374" s="341">
        <v>33025836.670000002</v>
      </c>
      <c r="EQ374" s="341">
        <v>33025836.670000002</v>
      </c>
      <c r="ER374" s="341">
        <v>33025836.670000002</v>
      </c>
      <c r="ES374" s="341">
        <v>33025836.670000002</v>
      </c>
    </row>
    <row r="375" spans="1:149" s="9" customFormat="1" ht="30">
      <c r="A375" s="140"/>
      <c r="B375" s="140"/>
      <c r="C375" s="140">
        <v>441</v>
      </c>
      <c r="D375" s="140" t="str">
        <f t="shared" si="114"/>
        <v>440p</v>
      </c>
      <c r="E375" s="141" t="s">
        <v>425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>
        <f t="shared" ref="CL375:CX375" si="130">+SUM(CL376:CL384)</f>
        <v>5664403.9874999989</v>
      </c>
      <c r="CM375" s="143">
        <f t="shared" si="130"/>
        <v>5664403.9874999989</v>
      </c>
      <c r="CN375" s="143">
        <f t="shared" si="130"/>
        <v>5664403.9874999989</v>
      </c>
      <c r="CO375" s="143">
        <f t="shared" si="130"/>
        <v>5664403.9874999989</v>
      </c>
      <c r="CP375" s="143">
        <f t="shared" si="130"/>
        <v>5664403.9874999989</v>
      </c>
      <c r="CQ375" s="143">
        <f t="shared" si="130"/>
        <v>5664403.9874999989</v>
      </c>
      <c r="CR375" s="143">
        <f t="shared" si="130"/>
        <v>5664403.9874999989</v>
      </c>
      <c r="CS375" s="143">
        <f t="shared" si="130"/>
        <v>5664403.9874999989</v>
      </c>
      <c r="CT375" s="143">
        <f t="shared" si="130"/>
        <v>5664403.9874999989</v>
      </c>
      <c r="CU375" s="143">
        <f t="shared" si="130"/>
        <v>5664403.9874999989</v>
      </c>
      <c r="CV375" s="143">
        <f t="shared" si="130"/>
        <v>5664403.9874999989</v>
      </c>
      <c r="CW375" s="144">
        <f t="shared" si="130"/>
        <v>5664403.9874999989</v>
      </c>
      <c r="CX375" s="315">
        <f t="shared" si="130"/>
        <v>862330.27666666661</v>
      </c>
      <c r="CY375" s="318">
        <f t="shared" ref="CY375:DI375" si="131">+SUM(CY376:CY384)</f>
        <v>862330.27666666661</v>
      </c>
      <c r="CZ375" s="318">
        <f t="shared" si="131"/>
        <v>862330.27666666661</v>
      </c>
      <c r="DA375" s="318">
        <f t="shared" si="131"/>
        <v>862330.27666666661</v>
      </c>
      <c r="DB375" s="318">
        <f t="shared" si="131"/>
        <v>862330.27666666661</v>
      </c>
      <c r="DC375" s="318">
        <f t="shared" si="131"/>
        <v>862330.27666666661</v>
      </c>
      <c r="DD375" s="318">
        <f t="shared" si="131"/>
        <v>862330.27666666661</v>
      </c>
      <c r="DE375" s="318">
        <f t="shared" si="131"/>
        <v>862330.27666666661</v>
      </c>
      <c r="DF375" s="318">
        <f t="shared" si="131"/>
        <v>862330.27666666661</v>
      </c>
      <c r="DG375" s="318">
        <f t="shared" si="131"/>
        <v>862330.27666666661</v>
      </c>
      <c r="DH375" s="318">
        <f t="shared" si="131"/>
        <v>862330.27666666661</v>
      </c>
      <c r="DI375" s="316">
        <f t="shared" si="131"/>
        <v>862330.27666666661</v>
      </c>
      <c r="DJ375" s="142">
        <f>+SUM(DJ376:DJ384)</f>
        <v>1154156.4341666666</v>
      </c>
      <c r="DK375" s="143">
        <f t="shared" ref="DK375:DU375" si="132">+SUM(DK376:DK384)</f>
        <v>1154156.4341666666</v>
      </c>
      <c r="DL375" s="143">
        <f t="shared" si="132"/>
        <v>1154156.4341666666</v>
      </c>
      <c r="DM375" s="143">
        <f t="shared" si="132"/>
        <v>1154156.4341666666</v>
      </c>
      <c r="DN375" s="143">
        <f t="shared" si="132"/>
        <v>1154156.4341666666</v>
      </c>
      <c r="DO375" s="143">
        <f t="shared" si="132"/>
        <v>1154156.4341666666</v>
      </c>
      <c r="DP375" s="143">
        <f t="shared" si="132"/>
        <v>1154156.4341666666</v>
      </c>
      <c r="DQ375" s="143">
        <f t="shared" si="132"/>
        <v>1154156.4341666666</v>
      </c>
      <c r="DR375" s="143">
        <f t="shared" si="132"/>
        <v>1154156.4341666666</v>
      </c>
      <c r="DS375" s="143">
        <f t="shared" si="132"/>
        <v>1154156.4341666666</v>
      </c>
      <c r="DT375" s="143">
        <f t="shared" si="132"/>
        <v>1154156.4341666666</v>
      </c>
      <c r="DU375" s="144">
        <f t="shared" si="132"/>
        <v>1154156.4341666666</v>
      </c>
      <c r="DV375" s="341">
        <v>3369359.2083333335</v>
      </c>
      <c r="DW375" s="341">
        <v>3369359.2083333335</v>
      </c>
      <c r="DX375" s="341">
        <v>3369359.2083333335</v>
      </c>
      <c r="DY375" s="341">
        <v>3369359.2083333335</v>
      </c>
      <c r="DZ375" s="341">
        <v>3369359.2083333335</v>
      </c>
      <c r="EA375" s="341">
        <v>3369359.2083333335</v>
      </c>
      <c r="EB375" s="341">
        <v>3369359.2083333335</v>
      </c>
      <c r="EC375" s="341">
        <v>3369359.2083333335</v>
      </c>
      <c r="ED375" s="341">
        <v>3369359.2083333335</v>
      </c>
      <c r="EE375" s="341">
        <v>3369359.2083333335</v>
      </c>
      <c r="EF375" s="341">
        <v>3369359.2083333335</v>
      </c>
      <c r="EG375" s="341">
        <v>3369359.2083333335</v>
      </c>
      <c r="EH375" s="341">
        <v>2407128.2200000002</v>
      </c>
      <c r="EI375" s="341">
        <v>2407128.2200000002</v>
      </c>
      <c r="EJ375" s="341">
        <v>2407128.2200000002</v>
      </c>
      <c r="EK375" s="340">
        <v>2407128.2200000002</v>
      </c>
      <c r="EL375" s="341">
        <v>2407128.2200000002</v>
      </c>
      <c r="EM375" s="341">
        <v>2407128.2200000002</v>
      </c>
      <c r="EN375" s="341">
        <v>3610692.33</v>
      </c>
      <c r="EO375" s="341">
        <v>3610692.33</v>
      </c>
      <c r="EP375" s="341">
        <v>3610692.33</v>
      </c>
      <c r="EQ375" s="341">
        <v>3610692.33</v>
      </c>
      <c r="ER375" s="341">
        <v>3610692.33</v>
      </c>
      <c r="ES375" s="341">
        <v>3610692.33</v>
      </c>
    </row>
    <row r="376" spans="1:149" ht="30">
      <c r="D376" s="74" t="str">
        <f t="shared" si="114"/>
        <v>4411p</v>
      </c>
      <c r="E376" s="78" t="s">
        <v>326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>
        <v>2236700</v>
      </c>
      <c r="CM376" s="105">
        <v>2236700</v>
      </c>
      <c r="CN376" s="105">
        <v>2236700</v>
      </c>
      <c r="CO376" s="105">
        <v>2236700</v>
      </c>
      <c r="CP376" s="105">
        <v>2236700</v>
      </c>
      <c r="CQ376" s="105">
        <v>2236700</v>
      </c>
      <c r="CR376" s="105">
        <v>2236700</v>
      </c>
      <c r="CS376" s="105">
        <v>2236700</v>
      </c>
      <c r="CT376" s="105">
        <v>2236700</v>
      </c>
      <c r="CU376" s="105">
        <v>2236700</v>
      </c>
      <c r="CV376" s="105">
        <v>2236700</v>
      </c>
      <c r="CW376" s="106">
        <v>2236700</v>
      </c>
      <c r="CX376" s="314">
        <v>0</v>
      </c>
      <c r="CY376" s="317">
        <v>0</v>
      </c>
      <c r="CZ376" s="317">
        <v>0</v>
      </c>
      <c r="DA376" s="317">
        <v>0</v>
      </c>
      <c r="DB376" s="317">
        <v>0</v>
      </c>
      <c r="DC376" s="317">
        <v>0</v>
      </c>
      <c r="DD376" s="317">
        <v>0</v>
      </c>
      <c r="DE376" s="317">
        <v>0</v>
      </c>
      <c r="DF376" s="317">
        <v>0</v>
      </c>
      <c r="DG376" s="317">
        <v>0</v>
      </c>
      <c r="DH376" s="317">
        <v>0</v>
      </c>
      <c r="DI376" s="313">
        <v>0</v>
      </c>
      <c r="DJ376" s="104">
        <v>12291.666666666666</v>
      </c>
      <c r="DK376" s="105">
        <v>12291.666666666666</v>
      </c>
      <c r="DL376" s="105">
        <v>12291.666666666666</v>
      </c>
      <c r="DM376" s="105">
        <v>12291.666666666666</v>
      </c>
      <c r="DN376" s="105">
        <v>12291.666666666666</v>
      </c>
      <c r="DO376" s="105">
        <v>12291.666666666666</v>
      </c>
      <c r="DP376" s="105">
        <v>12291.666666666666</v>
      </c>
      <c r="DQ376" s="105">
        <v>12291.666666666666</v>
      </c>
      <c r="DR376" s="105">
        <v>12291.666666666666</v>
      </c>
      <c r="DS376" s="105">
        <v>12291.666666666666</v>
      </c>
      <c r="DT376" s="105">
        <v>12291.666666666666</v>
      </c>
      <c r="DU376" s="106">
        <v>12291.666666666666</v>
      </c>
      <c r="DV376" s="340"/>
      <c r="DW376" s="340"/>
      <c r="DX376" s="340"/>
      <c r="DY376" s="340"/>
      <c r="DZ376" s="340"/>
      <c r="EA376" s="340"/>
      <c r="EB376" s="340"/>
      <c r="EC376" s="340"/>
      <c r="ED376" s="340"/>
      <c r="EE376" s="340"/>
      <c r="EF376" s="340"/>
      <c r="EG376" s="340"/>
      <c r="EH376" s="340"/>
      <c r="EI376" s="338"/>
      <c r="EJ376" s="338"/>
      <c r="EK376" s="338"/>
      <c r="EL376" s="338"/>
      <c r="EM376" s="338"/>
      <c r="EN376" s="338"/>
      <c r="EO376" s="338"/>
      <c r="EP376" s="338"/>
      <c r="EQ376" s="338"/>
      <c r="ER376" s="338"/>
      <c r="ES376" s="338"/>
    </row>
    <row r="377" spans="1:149">
      <c r="D377" s="74" t="str">
        <f t="shared" si="114"/>
        <v>4412p</v>
      </c>
      <c r="E377" s="78" t="s">
        <v>328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594416.66666666663</v>
      </c>
      <c r="CM377" s="105">
        <v>594416.66666666663</v>
      </c>
      <c r="CN377" s="105">
        <v>594416.66666666663</v>
      </c>
      <c r="CO377" s="105">
        <v>594416.66666666663</v>
      </c>
      <c r="CP377" s="105">
        <v>594416.66666666663</v>
      </c>
      <c r="CQ377" s="105">
        <v>594416.66666666663</v>
      </c>
      <c r="CR377" s="105">
        <v>594416.66666666663</v>
      </c>
      <c r="CS377" s="105">
        <v>594416.66666666663</v>
      </c>
      <c r="CT377" s="105">
        <v>594416.66666666663</v>
      </c>
      <c r="CU377" s="105">
        <v>594416.66666666663</v>
      </c>
      <c r="CV377" s="105">
        <v>594416.66666666663</v>
      </c>
      <c r="CW377" s="106">
        <v>594416.66666666663</v>
      </c>
      <c r="CX377" s="314">
        <v>117613.29480916439</v>
      </c>
      <c r="CY377" s="317">
        <v>117613.29480916439</v>
      </c>
      <c r="CZ377" s="317">
        <v>117613.29480916439</v>
      </c>
      <c r="DA377" s="317">
        <v>117613.29480916439</v>
      </c>
      <c r="DB377" s="317">
        <v>117613.29480916439</v>
      </c>
      <c r="DC377" s="317">
        <v>117613.29480916439</v>
      </c>
      <c r="DD377" s="317">
        <v>117613.29480916439</v>
      </c>
      <c r="DE377" s="317">
        <v>117613.29480916439</v>
      </c>
      <c r="DF377" s="317">
        <v>117613.29480916439</v>
      </c>
      <c r="DG377" s="317">
        <v>117613.29480916439</v>
      </c>
      <c r="DH377" s="317">
        <v>117613.29480916439</v>
      </c>
      <c r="DI377" s="313">
        <v>117613.29480916439</v>
      </c>
      <c r="DJ377" s="104">
        <v>107500</v>
      </c>
      <c r="DK377" s="105">
        <v>107500</v>
      </c>
      <c r="DL377" s="105">
        <v>107500</v>
      </c>
      <c r="DM377" s="105">
        <v>107500</v>
      </c>
      <c r="DN377" s="105">
        <v>107500</v>
      </c>
      <c r="DO377" s="105">
        <v>107500</v>
      </c>
      <c r="DP377" s="105">
        <v>107500</v>
      </c>
      <c r="DQ377" s="105">
        <v>107500</v>
      </c>
      <c r="DR377" s="105">
        <v>107500</v>
      </c>
      <c r="DS377" s="105">
        <v>107500</v>
      </c>
      <c r="DT377" s="105">
        <v>107500</v>
      </c>
      <c r="DU377" s="106">
        <v>107500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4"/>
        <v>4413p</v>
      </c>
      <c r="E378" s="78" t="s">
        <v>330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2233758.3333333335</v>
      </c>
      <c r="CM378" s="105">
        <v>2233758.3333333335</v>
      </c>
      <c r="CN378" s="105">
        <v>2233758.3333333335</v>
      </c>
      <c r="CO378" s="105">
        <v>2233758.3333333335</v>
      </c>
      <c r="CP378" s="105">
        <v>2233758.3333333335</v>
      </c>
      <c r="CQ378" s="105">
        <v>2233758.3333333335</v>
      </c>
      <c r="CR378" s="105">
        <v>2233758.3333333335</v>
      </c>
      <c r="CS378" s="105">
        <v>2233758.3333333335</v>
      </c>
      <c r="CT378" s="105">
        <v>2233758.3333333335</v>
      </c>
      <c r="CU378" s="105">
        <v>2233758.3333333335</v>
      </c>
      <c r="CV378" s="105">
        <v>2233758.3333333335</v>
      </c>
      <c r="CW378" s="106">
        <v>2233758.3333333335</v>
      </c>
      <c r="CX378" s="314">
        <v>79324.214022424232</v>
      </c>
      <c r="CY378" s="317">
        <v>79324.214022424232</v>
      </c>
      <c r="CZ378" s="317">
        <v>79324.214022424232</v>
      </c>
      <c r="DA378" s="317">
        <v>79324.214022424232</v>
      </c>
      <c r="DB378" s="317">
        <v>79324.214022424232</v>
      </c>
      <c r="DC378" s="317">
        <v>79324.214022424232</v>
      </c>
      <c r="DD378" s="317">
        <v>79324.214022424232</v>
      </c>
      <c r="DE378" s="317">
        <v>79324.214022424232</v>
      </c>
      <c r="DF378" s="317">
        <v>79324.214022424232</v>
      </c>
      <c r="DG378" s="317">
        <v>79324.214022424232</v>
      </c>
      <c r="DH378" s="317">
        <v>79324.214022424232</v>
      </c>
      <c r="DI378" s="313">
        <v>79324.214022424232</v>
      </c>
      <c r="DJ378" s="104">
        <v>97158.333333333328</v>
      </c>
      <c r="DK378" s="105">
        <v>97158.333333333328</v>
      </c>
      <c r="DL378" s="105">
        <v>97158.333333333328</v>
      </c>
      <c r="DM378" s="105">
        <v>97158.333333333328</v>
      </c>
      <c r="DN378" s="105">
        <v>97158.333333333328</v>
      </c>
      <c r="DO378" s="105">
        <v>97158.333333333328</v>
      </c>
      <c r="DP378" s="105">
        <v>97158.333333333328</v>
      </c>
      <c r="DQ378" s="105">
        <v>97158.333333333328</v>
      </c>
      <c r="DR378" s="105">
        <v>97158.333333333328</v>
      </c>
      <c r="DS378" s="105">
        <v>97158.333333333328</v>
      </c>
      <c r="DT378" s="105">
        <v>97158.333333333328</v>
      </c>
      <c r="DU378" s="106">
        <v>97158.333333333328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4"/>
        <v>4414p</v>
      </c>
      <c r="E379" s="78" t="s">
        <v>332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54350</v>
      </c>
      <c r="CM379" s="105">
        <v>54350</v>
      </c>
      <c r="CN379" s="105">
        <v>54350</v>
      </c>
      <c r="CO379" s="105">
        <v>54350</v>
      </c>
      <c r="CP379" s="105">
        <v>54350</v>
      </c>
      <c r="CQ379" s="105">
        <v>54350</v>
      </c>
      <c r="CR379" s="105">
        <v>54350</v>
      </c>
      <c r="CS379" s="105">
        <v>54350</v>
      </c>
      <c r="CT379" s="105">
        <v>54350</v>
      </c>
      <c r="CU379" s="105">
        <v>54350</v>
      </c>
      <c r="CV379" s="105">
        <v>54350</v>
      </c>
      <c r="CW379" s="106">
        <v>54350</v>
      </c>
      <c r="CX379" s="314">
        <v>51249.018233773408</v>
      </c>
      <c r="CY379" s="317">
        <v>51249.018233773408</v>
      </c>
      <c r="CZ379" s="317">
        <v>51249.018233773408</v>
      </c>
      <c r="DA379" s="317">
        <v>51249.018233773408</v>
      </c>
      <c r="DB379" s="317">
        <v>51249.018233773408</v>
      </c>
      <c r="DC379" s="317">
        <v>51249.018233773408</v>
      </c>
      <c r="DD379" s="317">
        <v>51249.018233773408</v>
      </c>
      <c r="DE379" s="317">
        <v>51249.018233773408</v>
      </c>
      <c r="DF379" s="317">
        <v>51249.018233773408</v>
      </c>
      <c r="DG379" s="317">
        <v>51249.018233773408</v>
      </c>
      <c r="DH379" s="317">
        <v>51249.018233773408</v>
      </c>
      <c r="DI379" s="313">
        <v>51249.018233773408</v>
      </c>
      <c r="DJ379" s="104">
        <v>52016.666666666664</v>
      </c>
      <c r="DK379" s="105">
        <v>52016.666666666664</v>
      </c>
      <c r="DL379" s="105">
        <v>52016.666666666664</v>
      </c>
      <c r="DM379" s="105">
        <v>52016.666666666664</v>
      </c>
      <c r="DN379" s="105">
        <v>52016.666666666664</v>
      </c>
      <c r="DO379" s="105">
        <v>52016.666666666664</v>
      </c>
      <c r="DP379" s="105">
        <v>52016.666666666664</v>
      </c>
      <c r="DQ379" s="105">
        <v>52016.666666666664</v>
      </c>
      <c r="DR379" s="105">
        <v>52016.666666666664</v>
      </c>
      <c r="DS379" s="105">
        <v>52016.666666666664</v>
      </c>
      <c r="DT379" s="105">
        <v>52016.666666666664</v>
      </c>
      <c r="DU379" s="106">
        <v>52016.666666666664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4"/>
        <v>4415p</v>
      </c>
      <c r="E380" s="78" t="s">
        <v>334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453751.5708333333</v>
      </c>
      <c r="CM380" s="105">
        <v>453751.5708333333</v>
      </c>
      <c r="CN380" s="105">
        <v>453751.5708333333</v>
      </c>
      <c r="CO380" s="105">
        <v>453751.5708333333</v>
      </c>
      <c r="CP380" s="105">
        <v>453751.5708333333</v>
      </c>
      <c r="CQ380" s="105">
        <v>453751.5708333333</v>
      </c>
      <c r="CR380" s="105">
        <v>453751.5708333333</v>
      </c>
      <c r="CS380" s="105">
        <v>453751.5708333333</v>
      </c>
      <c r="CT380" s="105">
        <v>453751.5708333333</v>
      </c>
      <c r="CU380" s="105">
        <v>453751.5708333333</v>
      </c>
      <c r="CV380" s="105">
        <v>453751.5708333333</v>
      </c>
      <c r="CW380" s="106">
        <v>453751.5708333333</v>
      </c>
      <c r="CX380" s="314">
        <v>499741.32811873348</v>
      </c>
      <c r="CY380" s="317">
        <v>499741.32811873348</v>
      </c>
      <c r="CZ380" s="317">
        <v>499741.32811873348</v>
      </c>
      <c r="DA380" s="317">
        <v>499741.32811873348</v>
      </c>
      <c r="DB380" s="317">
        <v>499741.32811873348</v>
      </c>
      <c r="DC380" s="317">
        <v>499741.32811873348</v>
      </c>
      <c r="DD380" s="317">
        <v>499741.32811873348</v>
      </c>
      <c r="DE380" s="317">
        <v>499741.32811873348</v>
      </c>
      <c r="DF380" s="317">
        <v>499741.32811873348</v>
      </c>
      <c r="DG380" s="317">
        <v>499741.32811873348</v>
      </c>
      <c r="DH380" s="317">
        <v>499741.32811873348</v>
      </c>
      <c r="DI380" s="313">
        <v>499741.32811873348</v>
      </c>
      <c r="DJ380" s="104">
        <v>695586.18499999994</v>
      </c>
      <c r="DK380" s="105">
        <v>695586.18499999994</v>
      </c>
      <c r="DL380" s="105">
        <v>695586.18499999994</v>
      </c>
      <c r="DM380" s="105">
        <v>695586.18499999994</v>
      </c>
      <c r="DN380" s="105">
        <v>695586.18499999994</v>
      </c>
      <c r="DO380" s="105">
        <v>695586.18499999994</v>
      </c>
      <c r="DP380" s="105">
        <v>695586.18499999994</v>
      </c>
      <c r="DQ380" s="105">
        <v>695586.18499999994</v>
      </c>
      <c r="DR380" s="105">
        <v>695586.18499999994</v>
      </c>
      <c r="DS380" s="105">
        <v>695586.18499999994</v>
      </c>
      <c r="DT380" s="105">
        <v>695586.18499999994</v>
      </c>
      <c r="DU380" s="106">
        <v>695586.18499999994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4"/>
        <v>4416p</v>
      </c>
      <c r="E381" s="78" t="s">
        <v>336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83094.083333333328</v>
      </c>
      <c r="CM381" s="105">
        <v>83094.083333333328</v>
      </c>
      <c r="CN381" s="105">
        <v>83094.083333333328</v>
      </c>
      <c r="CO381" s="105">
        <v>83094.083333333328</v>
      </c>
      <c r="CP381" s="105">
        <v>83094.083333333328</v>
      </c>
      <c r="CQ381" s="105">
        <v>83094.083333333328</v>
      </c>
      <c r="CR381" s="105">
        <v>83094.083333333328</v>
      </c>
      <c r="CS381" s="105">
        <v>83094.083333333328</v>
      </c>
      <c r="CT381" s="105">
        <v>83094.083333333328</v>
      </c>
      <c r="CU381" s="105">
        <v>83094.083333333328</v>
      </c>
      <c r="CV381" s="105">
        <v>83094.083333333328</v>
      </c>
      <c r="CW381" s="106">
        <v>83094.083333333328</v>
      </c>
      <c r="CX381" s="314">
        <v>102086.89323030265</v>
      </c>
      <c r="CY381" s="317">
        <v>102086.89323030265</v>
      </c>
      <c r="CZ381" s="317">
        <v>102086.89323030265</v>
      </c>
      <c r="DA381" s="317">
        <v>102086.89323030265</v>
      </c>
      <c r="DB381" s="317">
        <v>102086.89323030265</v>
      </c>
      <c r="DC381" s="317">
        <v>102086.89323030265</v>
      </c>
      <c r="DD381" s="317">
        <v>102086.89323030265</v>
      </c>
      <c r="DE381" s="317">
        <v>102086.89323030265</v>
      </c>
      <c r="DF381" s="317">
        <v>102086.89323030265</v>
      </c>
      <c r="DG381" s="317">
        <v>102086.89323030265</v>
      </c>
      <c r="DH381" s="317">
        <v>102086.89323030265</v>
      </c>
      <c r="DI381" s="313">
        <v>102086.89323030265</v>
      </c>
      <c r="DJ381" s="104">
        <v>174020.24916666668</v>
      </c>
      <c r="DK381" s="105">
        <v>174020.24916666668</v>
      </c>
      <c r="DL381" s="105">
        <v>174020.24916666668</v>
      </c>
      <c r="DM381" s="105">
        <v>174020.24916666668</v>
      </c>
      <c r="DN381" s="105">
        <v>174020.24916666668</v>
      </c>
      <c r="DO381" s="105">
        <v>174020.24916666668</v>
      </c>
      <c r="DP381" s="105">
        <v>174020.24916666668</v>
      </c>
      <c r="DQ381" s="105">
        <v>174020.24916666668</v>
      </c>
      <c r="DR381" s="105">
        <v>174020.24916666668</v>
      </c>
      <c r="DS381" s="105">
        <v>174020.24916666668</v>
      </c>
      <c r="DT381" s="105">
        <v>174020.24916666668</v>
      </c>
      <c r="DU381" s="106">
        <v>174020.24916666668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4"/>
        <v>4417p</v>
      </c>
      <c r="E382" s="78" t="s">
        <v>338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8333.3333333333339</v>
      </c>
      <c r="CM382" s="105">
        <v>8333.3333333333339</v>
      </c>
      <c r="CN382" s="105">
        <v>8333.3333333333339</v>
      </c>
      <c r="CO382" s="105">
        <v>8333.3333333333339</v>
      </c>
      <c r="CP382" s="105">
        <v>8333.3333333333339</v>
      </c>
      <c r="CQ382" s="105">
        <v>8333.3333333333339</v>
      </c>
      <c r="CR382" s="105">
        <v>8333.3333333333339</v>
      </c>
      <c r="CS382" s="105">
        <v>8333.3333333333339</v>
      </c>
      <c r="CT382" s="105">
        <v>8333.3333333333339</v>
      </c>
      <c r="CU382" s="105">
        <v>8333.3333333333339</v>
      </c>
      <c r="CV382" s="105">
        <v>8333.3333333333339</v>
      </c>
      <c r="CW382" s="106">
        <v>8333.3333333333339</v>
      </c>
      <c r="CX382" s="314">
        <v>12315.528252268523</v>
      </c>
      <c r="CY382" s="317">
        <v>12315.528252268523</v>
      </c>
      <c r="CZ382" s="317">
        <v>12315.528252268523</v>
      </c>
      <c r="DA382" s="317">
        <v>12315.528252268523</v>
      </c>
      <c r="DB382" s="317">
        <v>12315.528252268523</v>
      </c>
      <c r="DC382" s="317">
        <v>12315.528252268523</v>
      </c>
      <c r="DD382" s="317">
        <v>12315.528252268523</v>
      </c>
      <c r="DE382" s="317">
        <v>12315.528252268523</v>
      </c>
      <c r="DF382" s="317">
        <v>12315.528252268523</v>
      </c>
      <c r="DG382" s="317">
        <v>12315.528252268523</v>
      </c>
      <c r="DH382" s="317">
        <v>12315.528252268523</v>
      </c>
      <c r="DI382" s="313">
        <v>12315.528252268523</v>
      </c>
      <c r="DJ382" s="104">
        <v>15583.333333333334</v>
      </c>
      <c r="DK382" s="105">
        <v>15583.333333333334</v>
      </c>
      <c r="DL382" s="105">
        <v>15583.333333333334</v>
      </c>
      <c r="DM382" s="105">
        <v>15583.333333333334</v>
      </c>
      <c r="DN382" s="105">
        <v>15583.333333333334</v>
      </c>
      <c r="DO382" s="105">
        <v>15583.333333333334</v>
      </c>
      <c r="DP382" s="105">
        <v>15583.333333333334</v>
      </c>
      <c r="DQ382" s="105">
        <v>15583.333333333334</v>
      </c>
      <c r="DR382" s="105">
        <v>15583.333333333334</v>
      </c>
      <c r="DS382" s="105">
        <v>15583.333333333334</v>
      </c>
      <c r="DT382" s="105">
        <v>15583.333333333334</v>
      </c>
      <c r="DU382" s="106">
        <v>15583.333333333334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 ht="30">
      <c r="D383" s="74" t="str">
        <f t="shared" si="114"/>
        <v>4418p</v>
      </c>
      <c r="E383" s="78" t="s">
        <v>340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/>
      <c r="CM383" s="105"/>
      <c r="CN383" s="105"/>
      <c r="CO383" s="105"/>
      <c r="CP383" s="105"/>
      <c r="CQ383" s="105"/>
      <c r="CR383" s="105"/>
      <c r="CS383" s="105"/>
      <c r="CT383" s="105"/>
      <c r="CU383" s="105"/>
      <c r="CV383" s="105"/>
      <c r="CW383" s="106"/>
      <c r="CX383" s="314">
        <v>0</v>
      </c>
      <c r="CY383" s="317">
        <v>0</v>
      </c>
      <c r="CZ383" s="317">
        <v>0</v>
      </c>
      <c r="DA383" s="317">
        <v>0</v>
      </c>
      <c r="DB383" s="317">
        <v>0</v>
      </c>
      <c r="DC383" s="317">
        <v>0</v>
      </c>
      <c r="DD383" s="317">
        <v>0</v>
      </c>
      <c r="DE383" s="317">
        <v>0</v>
      </c>
      <c r="DF383" s="317">
        <v>0</v>
      </c>
      <c r="DG383" s="317">
        <v>0</v>
      </c>
      <c r="DH383" s="317">
        <v>0</v>
      </c>
      <c r="DI383" s="313">
        <v>0</v>
      </c>
      <c r="DJ383" s="104">
        <v>0</v>
      </c>
      <c r="DK383" s="105">
        <v>0</v>
      </c>
      <c r="DL383" s="105">
        <v>0</v>
      </c>
      <c r="DM383" s="105">
        <v>0</v>
      </c>
      <c r="DN383" s="105">
        <v>0</v>
      </c>
      <c r="DO383" s="105">
        <v>0</v>
      </c>
      <c r="DP383" s="105">
        <v>0</v>
      </c>
      <c r="DQ383" s="105">
        <v>0</v>
      </c>
      <c r="DR383" s="105">
        <v>0</v>
      </c>
      <c r="DS383" s="105">
        <v>0</v>
      </c>
      <c r="DT383" s="105">
        <v>0</v>
      </c>
      <c r="DU383" s="106">
        <v>0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>
      <c r="D384" s="74" t="str">
        <f t="shared" si="114"/>
        <v>4419p</v>
      </c>
      <c r="E384" s="78" t="s">
        <v>342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/>
      <c r="DK384" s="105"/>
      <c r="DL384" s="105"/>
      <c r="DM384" s="105"/>
      <c r="DN384" s="105"/>
      <c r="DO384" s="105"/>
      <c r="DP384" s="105"/>
      <c r="DQ384" s="105"/>
      <c r="DR384" s="105"/>
      <c r="DS384" s="105"/>
      <c r="DT384" s="105"/>
      <c r="DU384" s="106"/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 s="9" customFormat="1">
      <c r="A385" s="140" t="s">
        <v>96</v>
      </c>
      <c r="B385" s="140">
        <v>45</v>
      </c>
      <c r="C385" s="140"/>
      <c r="D385" s="140" t="str">
        <f t="shared" si="114"/>
        <v>p</v>
      </c>
      <c r="E385" s="141" t="s">
        <v>344</v>
      </c>
      <c r="F385" s="142"/>
      <c r="G385" s="143"/>
      <c r="H385" s="143"/>
      <c r="I385" s="143"/>
      <c r="J385" s="143"/>
      <c r="K385" s="143"/>
      <c r="L385" s="143"/>
      <c r="M385" s="143"/>
      <c r="N385" s="143"/>
      <c r="O385" s="143"/>
      <c r="P385" s="143"/>
      <c r="Q385" s="144"/>
      <c r="R385" s="142"/>
      <c r="S385" s="143"/>
      <c r="T385" s="143"/>
      <c r="U385" s="143"/>
      <c r="V385" s="143"/>
      <c r="W385" s="143"/>
      <c r="X385" s="143"/>
      <c r="Y385" s="143"/>
      <c r="Z385" s="143"/>
      <c r="AA385" s="143"/>
      <c r="AB385" s="143"/>
      <c r="AC385" s="144"/>
      <c r="AD385" s="142"/>
      <c r="AE385" s="143"/>
      <c r="AF385" s="143"/>
      <c r="AG385" s="143"/>
      <c r="AH385" s="143"/>
      <c r="AI385" s="143"/>
      <c r="AJ385" s="143"/>
      <c r="AK385" s="143"/>
      <c r="AL385" s="143"/>
      <c r="AM385" s="143"/>
      <c r="AN385" s="143"/>
      <c r="AO385" s="144"/>
      <c r="AP385" s="142"/>
      <c r="AQ385" s="143"/>
      <c r="AR385" s="143"/>
      <c r="AS385" s="143"/>
      <c r="AT385" s="143"/>
      <c r="AU385" s="143"/>
      <c r="AV385" s="143"/>
      <c r="AW385" s="143"/>
      <c r="AX385" s="143"/>
      <c r="AY385" s="143"/>
      <c r="AZ385" s="143"/>
      <c r="BA385" s="144"/>
      <c r="BB385" s="142"/>
      <c r="BC385" s="143"/>
      <c r="BD385" s="143"/>
      <c r="BE385" s="143"/>
      <c r="BF385" s="143"/>
      <c r="BG385" s="143"/>
      <c r="BH385" s="143"/>
      <c r="BI385" s="143"/>
      <c r="BJ385" s="143"/>
      <c r="BK385" s="143"/>
      <c r="BL385" s="143"/>
      <c r="BM385" s="144"/>
      <c r="BN385" s="142"/>
      <c r="BO385" s="143"/>
      <c r="BP385" s="143"/>
      <c r="BQ385" s="143"/>
      <c r="BR385" s="143"/>
      <c r="BS385" s="143"/>
      <c r="BT385" s="143"/>
      <c r="BU385" s="143"/>
      <c r="BV385" s="143"/>
      <c r="BW385" s="143"/>
      <c r="BX385" s="143"/>
      <c r="BY385" s="144"/>
      <c r="BZ385" s="142"/>
      <c r="CA385" s="143"/>
      <c r="CB385" s="143"/>
      <c r="CC385" s="143"/>
      <c r="CD385" s="143"/>
      <c r="CE385" s="143"/>
      <c r="CF385" s="143"/>
      <c r="CG385" s="143"/>
      <c r="CH385" s="143"/>
      <c r="CI385" s="143"/>
      <c r="CJ385" s="143"/>
      <c r="CK385" s="143"/>
      <c r="CL385" s="142">
        <f>+CL386</f>
        <v>143333.33333333334</v>
      </c>
      <c r="CM385" s="143">
        <f t="shared" ref="CM385:DI385" si="133">+CM386</f>
        <v>143333.33333333334</v>
      </c>
      <c r="CN385" s="143">
        <f t="shared" si="133"/>
        <v>143333.33333333334</v>
      </c>
      <c r="CO385" s="143">
        <f t="shared" si="133"/>
        <v>143333.33333333334</v>
      </c>
      <c r="CP385" s="143">
        <f t="shared" si="133"/>
        <v>143333.33333333334</v>
      </c>
      <c r="CQ385" s="143">
        <f t="shared" si="133"/>
        <v>143333.33333333334</v>
      </c>
      <c r="CR385" s="143">
        <f t="shared" si="133"/>
        <v>143333.33333333334</v>
      </c>
      <c r="CS385" s="143">
        <f t="shared" si="133"/>
        <v>143333.33333333334</v>
      </c>
      <c r="CT385" s="143">
        <f t="shared" si="133"/>
        <v>143333.33333333334</v>
      </c>
      <c r="CU385" s="143">
        <f t="shared" si="133"/>
        <v>143333.33333333334</v>
      </c>
      <c r="CV385" s="143">
        <f t="shared" si="133"/>
        <v>143333.33333333334</v>
      </c>
      <c r="CW385" s="144">
        <f t="shared" si="133"/>
        <v>143333.33333333334</v>
      </c>
      <c r="CX385" s="315">
        <f t="shared" si="133"/>
        <v>178333.33333333334</v>
      </c>
      <c r="CY385" s="318">
        <f t="shared" si="133"/>
        <v>178333.33333333334</v>
      </c>
      <c r="CZ385" s="318">
        <f t="shared" si="133"/>
        <v>178333.33333333334</v>
      </c>
      <c r="DA385" s="318">
        <f t="shared" si="133"/>
        <v>178333.33333333334</v>
      </c>
      <c r="DB385" s="318">
        <f t="shared" si="133"/>
        <v>178333.33333333334</v>
      </c>
      <c r="DC385" s="318">
        <f t="shared" si="133"/>
        <v>178333.33333333334</v>
      </c>
      <c r="DD385" s="318">
        <f t="shared" si="133"/>
        <v>178333.33333333334</v>
      </c>
      <c r="DE385" s="318">
        <f t="shared" si="133"/>
        <v>178333.33333333334</v>
      </c>
      <c r="DF385" s="318">
        <f t="shared" si="133"/>
        <v>178333.33333333334</v>
      </c>
      <c r="DG385" s="318">
        <f t="shared" si="133"/>
        <v>178333.33333333334</v>
      </c>
      <c r="DH385" s="318">
        <f t="shared" si="133"/>
        <v>178333.33333333334</v>
      </c>
      <c r="DI385" s="316">
        <f t="shared" si="133"/>
        <v>178333.33333333334</v>
      </c>
      <c r="DJ385" s="142">
        <f>+DJ386</f>
        <v>187500</v>
      </c>
      <c r="DK385" s="143">
        <f t="shared" ref="DK385:DU385" si="134">+DK386</f>
        <v>187500</v>
      </c>
      <c r="DL385" s="143">
        <f t="shared" si="134"/>
        <v>187500</v>
      </c>
      <c r="DM385" s="143">
        <f t="shared" si="134"/>
        <v>187500</v>
      </c>
      <c r="DN385" s="143">
        <f t="shared" si="134"/>
        <v>187500</v>
      </c>
      <c r="DO385" s="143">
        <f t="shared" si="134"/>
        <v>187500</v>
      </c>
      <c r="DP385" s="143">
        <f t="shared" si="134"/>
        <v>187500</v>
      </c>
      <c r="DQ385" s="143">
        <f t="shared" si="134"/>
        <v>187500</v>
      </c>
      <c r="DR385" s="143">
        <f t="shared" si="134"/>
        <v>187500</v>
      </c>
      <c r="DS385" s="143">
        <f t="shared" si="134"/>
        <v>187500</v>
      </c>
      <c r="DT385" s="143">
        <f t="shared" si="134"/>
        <v>187500</v>
      </c>
      <c r="DU385" s="144">
        <f t="shared" si="134"/>
        <v>187500</v>
      </c>
      <c r="DV385" s="341">
        <v>195833.33333333334</v>
      </c>
      <c r="DW385" s="341">
        <v>195833.33333333334</v>
      </c>
      <c r="DX385" s="341">
        <v>195833.33333333334</v>
      </c>
      <c r="DY385" s="341">
        <v>195833.33333333334</v>
      </c>
      <c r="DZ385" s="341">
        <v>195833.33333333334</v>
      </c>
      <c r="EA385" s="341">
        <v>195833.33333333334</v>
      </c>
      <c r="EB385" s="341">
        <v>195833.33333333334</v>
      </c>
      <c r="EC385" s="341">
        <v>195833.33333333334</v>
      </c>
      <c r="ED385" s="341">
        <v>195833.33333333334</v>
      </c>
      <c r="EE385" s="341">
        <v>195833.33333333334</v>
      </c>
      <c r="EF385" s="341">
        <v>195833.33333333334</v>
      </c>
      <c r="EG385" s="341">
        <v>195833.33333333334</v>
      </c>
      <c r="EH385" s="341">
        <v>202083.33333333334</v>
      </c>
      <c r="EI385" s="341">
        <v>202083.33333333334</v>
      </c>
      <c r="EJ385" s="341">
        <v>202083.33333333334</v>
      </c>
      <c r="EK385" s="340">
        <v>202083.33333333334</v>
      </c>
      <c r="EL385" s="341">
        <v>202083.33333333334</v>
      </c>
      <c r="EM385" s="341">
        <v>202083.33333333334</v>
      </c>
      <c r="EN385" s="341">
        <v>202083.33333333334</v>
      </c>
      <c r="EO385" s="341">
        <v>202083.33333333334</v>
      </c>
      <c r="EP385" s="341">
        <v>202083.33333333334</v>
      </c>
      <c r="EQ385" s="341">
        <v>202083.33333333334</v>
      </c>
      <c r="ER385" s="341">
        <v>202083.33333333334</v>
      </c>
      <c r="ES385" s="341">
        <v>202083.33333333334</v>
      </c>
    </row>
    <row r="386" spans="1:150">
      <c r="C386" s="74">
        <v>451</v>
      </c>
      <c r="D386" s="74" t="str">
        <f t="shared" si="114"/>
        <v>451p</v>
      </c>
      <c r="E386" s="78" t="s">
        <v>117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f>++SUM(CL387:CL391)</f>
        <v>143333.33333333334</v>
      </c>
      <c r="CM386" s="105">
        <f t="shared" ref="CM386:DI386" si="135">++SUM(CM387:CM391)</f>
        <v>143333.33333333334</v>
      </c>
      <c r="CN386" s="105">
        <f t="shared" si="135"/>
        <v>143333.33333333334</v>
      </c>
      <c r="CO386" s="105">
        <f t="shared" si="135"/>
        <v>143333.33333333334</v>
      </c>
      <c r="CP386" s="105">
        <f t="shared" si="135"/>
        <v>143333.33333333334</v>
      </c>
      <c r="CQ386" s="105">
        <f t="shared" si="135"/>
        <v>143333.33333333334</v>
      </c>
      <c r="CR386" s="105">
        <f t="shared" si="135"/>
        <v>143333.33333333334</v>
      </c>
      <c r="CS386" s="105">
        <f t="shared" si="135"/>
        <v>143333.33333333334</v>
      </c>
      <c r="CT386" s="105">
        <f t="shared" si="135"/>
        <v>143333.33333333334</v>
      </c>
      <c r="CU386" s="105">
        <f t="shared" si="135"/>
        <v>143333.33333333334</v>
      </c>
      <c r="CV386" s="105">
        <f t="shared" si="135"/>
        <v>143333.33333333334</v>
      </c>
      <c r="CW386" s="106">
        <f t="shared" si="135"/>
        <v>143333.33333333334</v>
      </c>
      <c r="CX386" s="314">
        <f t="shared" si="135"/>
        <v>178333.33333333334</v>
      </c>
      <c r="CY386" s="317">
        <f t="shared" si="135"/>
        <v>178333.33333333334</v>
      </c>
      <c r="CZ386" s="317">
        <f t="shared" si="135"/>
        <v>178333.33333333334</v>
      </c>
      <c r="DA386" s="317">
        <f t="shared" si="135"/>
        <v>178333.33333333334</v>
      </c>
      <c r="DB386" s="317">
        <f t="shared" si="135"/>
        <v>178333.33333333334</v>
      </c>
      <c r="DC386" s="317">
        <f t="shared" si="135"/>
        <v>178333.33333333334</v>
      </c>
      <c r="DD386" s="317">
        <f t="shared" si="135"/>
        <v>178333.33333333334</v>
      </c>
      <c r="DE386" s="317">
        <f t="shared" si="135"/>
        <v>178333.33333333334</v>
      </c>
      <c r="DF386" s="317">
        <f t="shared" si="135"/>
        <v>178333.33333333334</v>
      </c>
      <c r="DG386" s="317">
        <f t="shared" si="135"/>
        <v>178333.33333333334</v>
      </c>
      <c r="DH386" s="317">
        <f t="shared" si="135"/>
        <v>178333.33333333334</v>
      </c>
      <c r="DI386" s="313">
        <f t="shared" si="135"/>
        <v>178333.33333333334</v>
      </c>
      <c r="DJ386" s="104">
        <f>+SUM(DJ387:DJ391)</f>
        <v>187500</v>
      </c>
      <c r="DK386" s="105">
        <f t="shared" ref="DK386:DU386" si="136">+SUM(DK387:DK391)</f>
        <v>187500</v>
      </c>
      <c r="DL386" s="105">
        <f t="shared" si="136"/>
        <v>187500</v>
      </c>
      <c r="DM386" s="105">
        <f t="shared" si="136"/>
        <v>187500</v>
      </c>
      <c r="DN386" s="105">
        <f t="shared" si="136"/>
        <v>187500</v>
      </c>
      <c r="DO386" s="105">
        <f t="shared" si="136"/>
        <v>187500</v>
      </c>
      <c r="DP386" s="105">
        <f t="shared" si="136"/>
        <v>187500</v>
      </c>
      <c r="DQ386" s="105">
        <f t="shared" si="136"/>
        <v>187500</v>
      </c>
      <c r="DR386" s="105">
        <f t="shared" si="136"/>
        <v>187500</v>
      </c>
      <c r="DS386" s="105">
        <f t="shared" si="136"/>
        <v>187500</v>
      </c>
      <c r="DT386" s="105">
        <f t="shared" si="136"/>
        <v>187500</v>
      </c>
      <c r="DU386" s="106">
        <f t="shared" si="136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0"/>
      <c r="EI386" s="338"/>
      <c r="EJ386" s="338"/>
      <c r="EK386" s="338"/>
      <c r="EL386" s="338"/>
      <c r="EM386" s="338"/>
      <c r="EN386" s="338"/>
      <c r="EO386" s="338"/>
      <c r="EP386" s="338"/>
      <c r="EQ386" s="338"/>
      <c r="ER386" s="338"/>
      <c r="ES386" s="338"/>
    </row>
    <row r="387" spans="1:150" ht="30">
      <c r="D387" s="74" t="str">
        <f t="shared" si="114"/>
        <v>4511p</v>
      </c>
      <c r="E387" s="78" t="s">
        <v>346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/>
      <c r="CM387" s="105"/>
      <c r="CN387" s="105"/>
      <c r="CO387" s="105"/>
      <c r="CP387" s="105"/>
      <c r="CQ387" s="105"/>
      <c r="CR387" s="105"/>
      <c r="CS387" s="105"/>
      <c r="CT387" s="105"/>
      <c r="CU387" s="105"/>
      <c r="CV387" s="105"/>
      <c r="CW387" s="106"/>
      <c r="CX387" s="314">
        <v>0</v>
      </c>
      <c r="CY387" s="317">
        <v>0</v>
      </c>
      <c r="CZ387" s="317">
        <v>0</v>
      </c>
      <c r="DA387" s="317">
        <v>0</v>
      </c>
      <c r="DB387" s="317">
        <v>0</v>
      </c>
      <c r="DC387" s="317">
        <v>0</v>
      </c>
      <c r="DD387" s="317">
        <v>0</v>
      </c>
      <c r="DE387" s="317">
        <v>0</v>
      </c>
      <c r="DF387" s="317">
        <v>0</v>
      </c>
      <c r="DG387" s="317">
        <v>0</v>
      </c>
      <c r="DH387" s="317">
        <v>0</v>
      </c>
      <c r="DI387" s="313">
        <v>0</v>
      </c>
      <c r="DJ387" s="104">
        <v>0</v>
      </c>
      <c r="DK387" s="105">
        <v>0</v>
      </c>
      <c r="DL387" s="105">
        <v>0</v>
      </c>
      <c r="DM387" s="105">
        <v>0</v>
      </c>
      <c r="DN387" s="105">
        <v>0</v>
      </c>
      <c r="DO387" s="105">
        <v>0</v>
      </c>
      <c r="DP387" s="105">
        <v>0</v>
      </c>
      <c r="DQ387" s="105">
        <v>0</v>
      </c>
      <c r="DR387" s="105">
        <v>0</v>
      </c>
      <c r="DS387" s="105">
        <v>0</v>
      </c>
      <c r="DT387" s="105">
        <v>0</v>
      </c>
      <c r="DU387" s="106">
        <v>0</v>
      </c>
      <c r="DV387" s="340"/>
      <c r="DW387" s="340"/>
      <c r="DX387" s="340"/>
      <c r="DY387" s="340"/>
      <c r="DZ387" s="340"/>
      <c r="EA387" s="340"/>
      <c r="EB387" s="340"/>
      <c r="EC387" s="340"/>
      <c r="ED387" s="340"/>
      <c r="EE387" s="340"/>
      <c r="EF387" s="340"/>
      <c r="EG387" s="340"/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30">
      <c r="D388" s="74" t="str">
        <f t="shared" si="114"/>
        <v>4512p</v>
      </c>
      <c r="E388" s="78" t="s">
        <v>348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>
      <c r="D389" s="74" t="str">
        <f t="shared" si="114"/>
        <v>4513p</v>
      </c>
      <c r="E389" s="78" t="s">
        <v>350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>
        <v>100000</v>
      </c>
      <c r="CM389" s="105">
        <v>100000</v>
      </c>
      <c r="CN389" s="105">
        <v>100000</v>
      </c>
      <c r="CO389" s="105">
        <v>100000</v>
      </c>
      <c r="CP389" s="105">
        <v>100000</v>
      </c>
      <c r="CQ389" s="105">
        <v>100000</v>
      </c>
      <c r="CR389" s="105">
        <v>100000</v>
      </c>
      <c r="CS389" s="105">
        <v>100000</v>
      </c>
      <c r="CT389" s="105">
        <v>100000</v>
      </c>
      <c r="CU389" s="105">
        <v>100000</v>
      </c>
      <c r="CV389" s="105">
        <v>100000</v>
      </c>
      <c r="CW389" s="106">
        <v>100000</v>
      </c>
      <c r="CX389" s="314">
        <v>114166.66666666667</v>
      </c>
      <c r="CY389" s="317">
        <v>114166.66666666667</v>
      </c>
      <c r="CZ389" s="317">
        <v>114166.66666666667</v>
      </c>
      <c r="DA389" s="317">
        <v>114166.66666666667</v>
      </c>
      <c r="DB389" s="317">
        <v>114166.66666666667</v>
      </c>
      <c r="DC389" s="317">
        <v>114166.66666666667</v>
      </c>
      <c r="DD389" s="317">
        <v>114166.66666666667</v>
      </c>
      <c r="DE389" s="317">
        <v>114166.66666666667</v>
      </c>
      <c r="DF389" s="317">
        <v>114166.66666666667</v>
      </c>
      <c r="DG389" s="317">
        <v>114166.66666666667</v>
      </c>
      <c r="DH389" s="317">
        <v>114166.66666666667</v>
      </c>
      <c r="DI389" s="313">
        <v>114166.66666666667</v>
      </c>
      <c r="DJ389" s="104">
        <v>120833.33333333333</v>
      </c>
      <c r="DK389" s="105">
        <v>120833.33333333333</v>
      </c>
      <c r="DL389" s="105">
        <v>120833.33333333333</v>
      </c>
      <c r="DM389" s="105">
        <v>120833.33333333333</v>
      </c>
      <c r="DN389" s="105">
        <v>120833.33333333333</v>
      </c>
      <c r="DO389" s="105">
        <v>120833.33333333333</v>
      </c>
      <c r="DP389" s="105">
        <v>120833.33333333333</v>
      </c>
      <c r="DQ389" s="105">
        <v>120833.33333333333</v>
      </c>
      <c r="DR389" s="105">
        <v>120833.33333333333</v>
      </c>
      <c r="DS389" s="105">
        <v>120833.33333333333</v>
      </c>
      <c r="DT389" s="105">
        <v>120833.33333333333</v>
      </c>
      <c r="DU389" s="106">
        <v>120833.33333333333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 ht="45">
      <c r="D390" s="74" t="str">
        <f t="shared" si="114"/>
        <v>4514p</v>
      </c>
      <c r="E390" s="78" t="s">
        <v>352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4">
        <v>0</v>
      </c>
      <c r="CY390" s="317">
        <v>0</v>
      </c>
      <c r="CZ390" s="317">
        <v>0</v>
      </c>
      <c r="DA390" s="317">
        <v>0</v>
      </c>
      <c r="DB390" s="317">
        <v>0</v>
      </c>
      <c r="DC390" s="317">
        <v>0</v>
      </c>
      <c r="DD390" s="317">
        <v>0</v>
      </c>
      <c r="DE390" s="317">
        <v>0</v>
      </c>
      <c r="DF390" s="317">
        <v>0</v>
      </c>
      <c r="DG390" s="317">
        <v>0</v>
      </c>
      <c r="DH390" s="317">
        <v>0</v>
      </c>
      <c r="DI390" s="313">
        <v>0</v>
      </c>
      <c r="DJ390" s="104">
        <v>0</v>
      </c>
      <c r="DK390" s="105">
        <v>0</v>
      </c>
      <c r="DL390" s="105">
        <v>0</v>
      </c>
      <c r="DM390" s="105">
        <v>0</v>
      </c>
      <c r="DN390" s="105">
        <v>0</v>
      </c>
      <c r="DO390" s="105">
        <v>0</v>
      </c>
      <c r="DP390" s="105">
        <v>0</v>
      </c>
      <c r="DQ390" s="105">
        <v>0</v>
      </c>
      <c r="DR390" s="105">
        <v>0</v>
      </c>
      <c r="DS390" s="105">
        <v>0</v>
      </c>
      <c r="DT390" s="105">
        <v>0</v>
      </c>
      <c r="DU390" s="106">
        <v>0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>
      <c r="D391" s="74" t="str">
        <f t="shared" si="114"/>
        <v>4515p</v>
      </c>
      <c r="E391" s="78" t="s">
        <v>354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>
        <v>43333.333333333336</v>
      </c>
      <c r="CM391" s="105">
        <v>43333.333333333336</v>
      </c>
      <c r="CN391" s="105">
        <v>43333.333333333336</v>
      </c>
      <c r="CO391" s="105">
        <v>43333.333333333336</v>
      </c>
      <c r="CP391" s="105">
        <v>43333.333333333336</v>
      </c>
      <c r="CQ391" s="105">
        <v>43333.333333333336</v>
      </c>
      <c r="CR391" s="105">
        <v>43333.333333333336</v>
      </c>
      <c r="CS391" s="105">
        <v>43333.333333333336</v>
      </c>
      <c r="CT391" s="105">
        <v>43333.333333333336</v>
      </c>
      <c r="CU391" s="105">
        <v>43333.333333333336</v>
      </c>
      <c r="CV391" s="105">
        <v>43333.333333333336</v>
      </c>
      <c r="CW391" s="106">
        <v>43333.333333333336</v>
      </c>
      <c r="CX391" s="314">
        <v>64166.666666666664</v>
      </c>
      <c r="CY391" s="317">
        <v>64166.666666666664</v>
      </c>
      <c r="CZ391" s="317">
        <v>64166.666666666664</v>
      </c>
      <c r="DA391" s="317">
        <v>64166.666666666664</v>
      </c>
      <c r="DB391" s="317">
        <v>64166.666666666664</v>
      </c>
      <c r="DC391" s="317">
        <v>64166.666666666664</v>
      </c>
      <c r="DD391" s="317">
        <v>64166.666666666664</v>
      </c>
      <c r="DE391" s="317">
        <v>64166.666666666664</v>
      </c>
      <c r="DF391" s="317">
        <v>64166.666666666664</v>
      </c>
      <c r="DG391" s="317">
        <v>64166.666666666664</v>
      </c>
      <c r="DH391" s="317">
        <v>64166.666666666664</v>
      </c>
      <c r="DI391" s="313">
        <v>64166.666666666664</v>
      </c>
      <c r="DJ391" s="104">
        <v>66666.666666666672</v>
      </c>
      <c r="DK391" s="105">
        <v>66666.666666666672</v>
      </c>
      <c r="DL391" s="105">
        <v>66666.666666666672</v>
      </c>
      <c r="DM391" s="105">
        <v>66666.666666666672</v>
      </c>
      <c r="DN391" s="105">
        <v>66666.666666666672</v>
      </c>
      <c r="DO391" s="105">
        <v>66666.666666666672</v>
      </c>
      <c r="DP391" s="105">
        <v>66666.666666666672</v>
      </c>
      <c r="DQ391" s="105">
        <v>66666.666666666672</v>
      </c>
      <c r="DR391" s="105">
        <v>66666.666666666672</v>
      </c>
      <c r="DS391" s="105">
        <v>66666.666666666672</v>
      </c>
      <c r="DT391" s="105">
        <v>66666.666666666672</v>
      </c>
      <c r="DU391" s="106">
        <v>66666.666666666672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 s="9" customFormat="1">
      <c r="A392" s="140" t="s">
        <v>96</v>
      </c>
      <c r="B392" s="140">
        <v>46</v>
      </c>
      <c r="C392" s="140"/>
      <c r="D392" s="140" t="str">
        <f t="shared" si="114"/>
        <v>p</v>
      </c>
      <c r="E392" s="141" t="s">
        <v>356</v>
      </c>
      <c r="F392" s="142"/>
      <c r="G392" s="143"/>
      <c r="H392" s="143"/>
      <c r="I392" s="143"/>
      <c r="J392" s="143"/>
      <c r="K392" s="143"/>
      <c r="L392" s="143"/>
      <c r="M392" s="143"/>
      <c r="N392" s="143"/>
      <c r="O392" s="143"/>
      <c r="P392" s="143"/>
      <c r="Q392" s="144"/>
      <c r="R392" s="142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144"/>
      <c r="AD392" s="142"/>
      <c r="AE392" s="143"/>
      <c r="AF392" s="143"/>
      <c r="AG392" s="143"/>
      <c r="AH392" s="143"/>
      <c r="AI392" s="143"/>
      <c r="AJ392" s="143"/>
      <c r="AK392" s="143"/>
      <c r="AL392" s="143"/>
      <c r="AM392" s="143"/>
      <c r="AN392" s="143"/>
      <c r="AO392" s="144"/>
      <c r="AP392" s="142"/>
      <c r="AQ392" s="143"/>
      <c r="AR392" s="143"/>
      <c r="AS392" s="143"/>
      <c r="AT392" s="143"/>
      <c r="AU392" s="143"/>
      <c r="AV392" s="143"/>
      <c r="AW392" s="143"/>
      <c r="AX392" s="143"/>
      <c r="AY392" s="143"/>
      <c r="AZ392" s="143"/>
      <c r="BA392" s="144"/>
      <c r="BB392" s="142"/>
      <c r="BC392" s="143"/>
      <c r="BD392" s="143"/>
      <c r="BE392" s="143"/>
      <c r="BF392" s="143"/>
      <c r="BG392" s="143"/>
      <c r="BH392" s="143"/>
      <c r="BI392" s="143"/>
      <c r="BJ392" s="143"/>
      <c r="BK392" s="143"/>
      <c r="BL392" s="143"/>
      <c r="BM392" s="144"/>
      <c r="BN392" s="142"/>
      <c r="BO392" s="143"/>
      <c r="BP392" s="143"/>
      <c r="BQ392" s="143"/>
      <c r="BR392" s="143"/>
      <c r="BS392" s="143"/>
      <c r="BT392" s="143"/>
      <c r="BU392" s="143"/>
      <c r="BV392" s="143"/>
      <c r="BW392" s="143"/>
      <c r="BX392" s="143"/>
      <c r="BY392" s="144"/>
      <c r="BZ392" s="142"/>
      <c r="CA392" s="143"/>
      <c r="CB392" s="143"/>
      <c r="CC392" s="143"/>
      <c r="CD392" s="143"/>
      <c r="CE392" s="143"/>
      <c r="CF392" s="143"/>
      <c r="CG392" s="143"/>
      <c r="CH392" s="143"/>
      <c r="CI392" s="143"/>
      <c r="CJ392" s="143"/>
      <c r="CK392" s="143"/>
      <c r="CL392" s="142">
        <f t="shared" ref="CL392:CX392" si="137">+CL393+CL396+CL399</f>
        <v>9889761</v>
      </c>
      <c r="CM392" s="143">
        <f t="shared" si="137"/>
        <v>9889761</v>
      </c>
      <c r="CN392" s="143">
        <f t="shared" si="137"/>
        <v>9889761</v>
      </c>
      <c r="CO392" s="143">
        <f t="shared" si="137"/>
        <v>9889761</v>
      </c>
      <c r="CP392" s="143">
        <f t="shared" si="137"/>
        <v>9889761</v>
      </c>
      <c r="CQ392" s="143">
        <f t="shared" si="137"/>
        <v>9889761</v>
      </c>
      <c r="CR392" s="143">
        <f t="shared" si="137"/>
        <v>9889761</v>
      </c>
      <c r="CS392" s="143">
        <f t="shared" si="137"/>
        <v>9889761</v>
      </c>
      <c r="CT392" s="143">
        <f t="shared" si="137"/>
        <v>9889761</v>
      </c>
      <c r="CU392" s="143">
        <f t="shared" si="137"/>
        <v>9889761</v>
      </c>
      <c r="CV392" s="143">
        <f t="shared" si="137"/>
        <v>9889761</v>
      </c>
      <c r="CW392" s="144">
        <f t="shared" si="137"/>
        <v>9889761</v>
      </c>
      <c r="CX392" s="315">
        <f t="shared" si="137"/>
        <v>14285575.4575</v>
      </c>
      <c r="CY392" s="318">
        <f t="shared" ref="CY392:DI392" si="138">+CY393+CY396+CY399</f>
        <v>14285575.4575</v>
      </c>
      <c r="CZ392" s="318">
        <f t="shared" si="138"/>
        <v>14285575.4575</v>
      </c>
      <c r="DA392" s="318">
        <f t="shared" si="138"/>
        <v>14285575.4575</v>
      </c>
      <c r="DB392" s="318">
        <f t="shared" si="138"/>
        <v>14285575.4575</v>
      </c>
      <c r="DC392" s="318">
        <f t="shared" si="138"/>
        <v>14285575.4575</v>
      </c>
      <c r="DD392" s="318">
        <f t="shared" si="138"/>
        <v>14285575.4575</v>
      </c>
      <c r="DE392" s="318">
        <f t="shared" si="138"/>
        <v>14285575.4575</v>
      </c>
      <c r="DF392" s="318">
        <f t="shared" si="138"/>
        <v>14285575.4575</v>
      </c>
      <c r="DG392" s="318">
        <f t="shared" si="138"/>
        <v>14285575.4575</v>
      </c>
      <c r="DH392" s="318">
        <f t="shared" si="138"/>
        <v>14285575.4575</v>
      </c>
      <c r="DI392" s="316">
        <f t="shared" si="138"/>
        <v>14285575.4575</v>
      </c>
      <c r="DJ392" s="142">
        <f>+DJ393+DJ396+DJ399</f>
        <v>33191007.030833334</v>
      </c>
      <c r="DK392" s="143">
        <f t="shared" ref="DK392:DU392" si="139">+DK393+DK396+DK399</f>
        <v>33191007.030833334</v>
      </c>
      <c r="DL392" s="143">
        <f t="shared" si="139"/>
        <v>33191007.030833334</v>
      </c>
      <c r="DM392" s="143">
        <f t="shared" si="139"/>
        <v>33191007.030833334</v>
      </c>
      <c r="DN392" s="143">
        <f t="shared" si="139"/>
        <v>33191007.030833334</v>
      </c>
      <c r="DO392" s="143">
        <f t="shared" si="139"/>
        <v>33191007.030833334</v>
      </c>
      <c r="DP392" s="143">
        <f t="shared" si="139"/>
        <v>33191007.030833334</v>
      </c>
      <c r="DQ392" s="143">
        <f t="shared" si="139"/>
        <v>33191007.030833334</v>
      </c>
      <c r="DR392" s="143">
        <f t="shared" si="139"/>
        <v>33191007.030833334</v>
      </c>
      <c r="DS392" s="143">
        <f t="shared" si="139"/>
        <v>33191007.030833334</v>
      </c>
      <c r="DT392" s="143">
        <f t="shared" si="139"/>
        <v>33191007.030833334</v>
      </c>
      <c r="DU392" s="143">
        <f t="shared" si="139"/>
        <v>33191007.030833334</v>
      </c>
      <c r="DV392" s="397">
        <f>DV393+DV396+DV399</f>
        <v>32768615.2925</v>
      </c>
      <c r="DW392" s="397">
        <f t="shared" ref="DW392:ES392" si="140">DW393+DW396+DW399</f>
        <v>32768615.2925</v>
      </c>
      <c r="DX392" s="397">
        <f t="shared" si="140"/>
        <v>32768615.2925</v>
      </c>
      <c r="DY392" s="397">
        <f t="shared" si="140"/>
        <v>32768615.2925</v>
      </c>
      <c r="DZ392" s="397">
        <f t="shared" si="140"/>
        <v>32768615.2925</v>
      </c>
      <c r="EA392" s="397">
        <f t="shared" si="140"/>
        <v>32768615.2925</v>
      </c>
      <c r="EB392" s="397">
        <f t="shared" si="140"/>
        <v>32768615.2925</v>
      </c>
      <c r="EC392" s="397">
        <f t="shared" si="140"/>
        <v>32768615.2925</v>
      </c>
      <c r="ED392" s="397">
        <f t="shared" si="140"/>
        <v>32768615.2925</v>
      </c>
      <c r="EE392" s="397">
        <f t="shared" si="140"/>
        <v>32768615.2925</v>
      </c>
      <c r="EF392" s="397">
        <f t="shared" si="140"/>
        <v>32768615.2925</v>
      </c>
      <c r="EG392" s="397">
        <f t="shared" si="140"/>
        <v>32768615.2925</v>
      </c>
      <c r="EH392" s="397">
        <f t="shared" si="140"/>
        <v>4617467.5633333325</v>
      </c>
      <c r="EI392" s="397">
        <f t="shared" si="140"/>
        <v>5248180.4533333331</v>
      </c>
      <c r="EJ392" s="397">
        <f t="shared" si="140"/>
        <v>18465645.143333334</v>
      </c>
      <c r="EK392" s="414">
        <f t="shared" si="140"/>
        <v>67460865.603333324</v>
      </c>
      <c r="EL392" s="397">
        <f t="shared" si="140"/>
        <v>10247541.783333333</v>
      </c>
      <c r="EM392" s="397">
        <f t="shared" si="140"/>
        <v>16046343.563333331</v>
      </c>
      <c r="EN392" s="397">
        <f t="shared" si="140"/>
        <v>23103608.363333337</v>
      </c>
      <c r="EO392" s="397">
        <f t="shared" si="140"/>
        <v>16877006.883333333</v>
      </c>
      <c r="EP392" s="397">
        <f t="shared" si="140"/>
        <v>17318908.093333334</v>
      </c>
      <c r="EQ392" s="397">
        <f t="shared" si="140"/>
        <v>9686739.4033333324</v>
      </c>
      <c r="ER392" s="397">
        <f t="shared" si="140"/>
        <v>11714826.133333333</v>
      </c>
      <c r="ES392" s="397">
        <f t="shared" si="140"/>
        <v>19628370.163333334</v>
      </c>
    </row>
    <row r="393" spans="1:150" s="9" customFormat="1">
      <c r="A393" s="140"/>
      <c r="B393" s="140"/>
      <c r="C393" s="140">
        <v>461</v>
      </c>
      <c r="D393" s="140" t="str">
        <f t="shared" si="114"/>
        <v>461p</v>
      </c>
      <c r="E393" s="141" t="s">
        <v>358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41">+SUM(CL394:CL395)</f>
        <v>7208333.333333333</v>
      </c>
      <c r="CM393" s="143">
        <f t="shared" si="141"/>
        <v>7208333.333333333</v>
      </c>
      <c r="CN393" s="143">
        <f t="shared" si="141"/>
        <v>7208333.333333333</v>
      </c>
      <c r="CO393" s="143">
        <f t="shared" si="141"/>
        <v>7208333.333333333</v>
      </c>
      <c r="CP393" s="143">
        <f t="shared" si="141"/>
        <v>7208333.333333333</v>
      </c>
      <c r="CQ393" s="143">
        <f t="shared" si="141"/>
        <v>7208333.333333333</v>
      </c>
      <c r="CR393" s="143">
        <f t="shared" si="141"/>
        <v>7208333.333333333</v>
      </c>
      <c r="CS393" s="143">
        <f t="shared" si="141"/>
        <v>7208333.333333333</v>
      </c>
      <c r="CT393" s="143">
        <f t="shared" si="141"/>
        <v>7208333.333333333</v>
      </c>
      <c r="CU393" s="143">
        <f t="shared" si="141"/>
        <v>7208333.333333333</v>
      </c>
      <c r="CV393" s="143">
        <f t="shared" si="141"/>
        <v>7208333.333333333</v>
      </c>
      <c r="CW393" s="144">
        <f t="shared" si="141"/>
        <v>7208333.333333333</v>
      </c>
      <c r="CX393" s="315">
        <f t="shared" si="141"/>
        <v>11507395.460000001</v>
      </c>
      <c r="CY393" s="318">
        <f t="shared" ref="CY393:DI393" si="142">+SUM(CY394:CY395)</f>
        <v>11507395.460000001</v>
      </c>
      <c r="CZ393" s="318">
        <f t="shared" si="142"/>
        <v>11507395.460000001</v>
      </c>
      <c r="DA393" s="318">
        <f t="shared" si="142"/>
        <v>11507395.460000001</v>
      </c>
      <c r="DB393" s="318">
        <f t="shared" si="142"/>
        <v>11507395.460000001</v>
      </c>
      <c r="DC393" s="318">
        <f t="shared" si="142"/>
        <v>11507395.460000001</v>
      </c>
      <c r="DD393" s="318">
        <f t="shared" si="142"/>
        <v>11507395.460000001</v>
      </c>
      <c r="DE393" s="318">
        <f t="shared" si="142"/>
        <v>11507395.460000001</v>
      </c>
      <c r="DF393" s="318">
        <f t="shared" si="142"/>
        <v>11507395.460000001</v>
      </c>
      <c r="DG393" s="318">
        <f t="shared" si="142"/>
        <v>11507395.460000001</v>
      </c>
      <c r="DH393" s="318">
        <f t="shared" si="142"/>
        <v>11507395.460000001</v>
      </c>
      <c r="DI393" s="316">
        <f t="shared" si="142"/>
        <v>11507395.460000001</v>
      </c>
      <c r="DJ393" s="142">
        <f>+SUM(DJ394:DJ395)</f>
        <v>30373417.030833334</v>
      </c>
      <c r="DK393" s="143">
        <f t="shared" ref="DK393:ES393" si="143">+SUM(DK394:DK395)</f>
        <v>30373417.030833334</v>
      </c>
      <c r="DL393" s="143">
        <f t="shared" si="143"/>
        <v>30373417.030833334</v>
      </c>
      <c r="DM393" s="143">
        <f t="shared" si="143"/>
        <v>30373417.030833334</v>
      </c>
      <c r="DN393" s="143">
        <f t="shared" si="143"/>
        <v>30373417.030833334</v>
      </c>
      <c r="DO393" s="143">
        <f t="shared" si="143"/>
        <v>30373417.030833334</v>
      </c>
      <c r="DP393" s="143">
        <f t="shared" si="143"/>
        <v>30373417.030833334</v>
      </c>
      <c r="DQ393" s="143">
        <f t="shared" si="143"/>
        <v>30373417.030833334</v>
      </c>
      <c r="DR393" s="143">
        <f t="shared" si="143"/>
        <v>30373417.030833334</v>
      </c>
      <c r="DS393" s="143">
        <f t="shared" si="143"/>
        <v>30373417.030833334</v>
      </c>
      <c r="DT393" s="143">
        <f t="shared" si="143"/>
        <v>30373417.030833334</v>
      </c>
      <c r="DU393" s="143">
        <f t="shared" si="143"/>
        <v>30373417.030833334</v>
      </c>
      <c r="DV393" s="143">
        <f t="shared" si="143"/>
        <v>29487385.678333335</v>
      </c>
      <c r="DW393" s="143">
        <f t="shared" si="143"/>
        <v>29487385.678333335</v>
      </c>
      <c r="DX393" s="143">
        <f t="shared" si="143"/>
        <v>29487385.678333335</v>
      </c>
      <c r="DY393" s="143">
        <f t="shared" si="143"/>
        <v>29487385.678333335</v>
      </c>
      <c r="DZ393" s="143">
        <f t="shared" si="143"/>
        <v>29487385.678333335</v>
      </c>
      <c r="EA393" s="143">
        <f t="shared" si="143"/>
        <v>29487385.678333335</v>
      </c>
      <c r="EB393" s="143">
        <f t="shared" si="143"/>
        <v>29487385.678333335</v>
      </c>
      <c r="EC393" s="143">
        <f t="shared" si="143"/>
        <v>29487385.678333335</v>
      </c>
      <c r="ED393" s="143">
        <f t="shared" si="143"/>
        <v>29487385.678333335</v>
      </c>
      <c r="EE393" s="143">
        <f>+SUM(EE394:EE395)</f>
        <v>29487385.678333335</v>
      </c>
      <c r="EF393" s="143">
        <f t="shared" si="143"/>
        <v>29487385.678333335</v>
      </c>
      <c r="EG393" s="143">
        <f t="shared" si="143"/>
        <v>29487385.678333335</v>
      </c>
      <c r="EH393" s="143">
        <f t="shared" si="143"/>
        <v>1807759.33</v>
      </c>
      <c r="EI393" s="143">
        <f t="shared" si="143"/>
        <v>2438472.2200000002</v>
      </c>
      <c r="EJ393" s="143">
        <f t="shared" si="143"/>
        <v>15655936.91</v>
      </c>
      <c r="EK393" s="105">
        <f t="shared" si="143"/>
        <v>64651157.369999997</v>
      </c>
      <c r="EL393" s="143">
        <f t="shared" si="143"/>
        <v>7437833.5500000007</v>
      </c>
      <c r="EM393" s="143">
        <f t="shared" si="143"/>
        <v>13236635.329999998</v>
      </c>
      <c r="EN393" s="143">
        <f t="shared" si="143"/>
        <v>20293900.130000003</v>
      </c>
      <c r="EO393" s="143">
        <f t="shared" si="143"/>
        <v>14067298.649999999</v>
      </c>
      <c r="EP393" s="143">
        <f t="shared" si="143"/>
        <v>14509199.859999999</v>
      </c>
      <c r="EQ393" s="143">
        <f t="shared" si="143"/>
        <v>6877031.1699999999</v>
      </c>
      <c r="ER393" s="143">
        <f t="shared" si="143"/>
        <v>8905117.9000000004</v>
      </c>
      <c r="ES393" s="143">
        <f t="shared" si="143"/>
        <v>16818661.93</v>
      </c>
    </row>
    <row r="394" spans="1:150" ht="30">
      <c r="D394" s="74" t="str">
        <f t="shared" si="114"/>
        <v>4611p</v>
      </c>
      <c r="E394" s="78" t="s">
        <v>359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>
        <v>1983333.3333333333</v>
      </c>
      <c r="CM394" s="105">
        <v>1983333.3333333333</v>
      </c>
      <c r="CN394" s="105">
        <v>1983333.3333333333</v>
      </c>
      <c r="CO394" s="105">
        <v>1983333.3333333333</v>
      </c>
      <c r="CP394" s="105">
        <v>1983333.3333333333</v>
      </c>
      <c r="CQ394" s="105">
        <v>1983333.3333333333</v>
      </c>
      <c r="CR394" s="105">
        <v>1983333.3333333333</v>
      </c>
      <c r="CS394" s="105">
        <v>1983333.3333333333</v>
      </c>
      <c r="CT394" s="105">
        <v>1983333.3333333333</v>
      </c>
      <c r="CU394" s="105">
        <v>1983333.3333333333</v>
      </c>
      <c r="CV394" s="105">
        <v>1983333.3333333333</v>
      </c>
      <c r="CW394" s="106">
        <v>1983333.3333333333</v>
      </c>
      <c r="CX394" s="314">
        <v>2500695.4391666665</v>
      </c>
      <c r="CY394" s="317">
        <v>2500695.4391666665</v>
      </c>
      <c r="CZ394" s="317">
        <v>2500695.4391666665</v>
      </c>
      <c r="DA394" s="317">
        <v>2500695.4391666665</v>
      </c>
      <c r="DB394" s="317">
        <v>2500695.4391666665</v>
      </c>
      <c r="DC394" s="317">
        <v>2500695.4391666665</v>
      </c>
      <c r="DD394" s="317">
        <v>2500695.4391666665</v>
      </c>
      <c r="DE394" s="317">
        <v>2500695.4391666665</v>
      </c>
      <c r="DF394" s="317">
        <v>2500695.4391666665</v>
      </c>
      <c r="DG394" s="317">
        <v>2500695.4391666665</v>
      </c>
      <c r="DH394" s="317">
        <v>2500695.4391666665</v>
      </c>
      <c r="DI394" s="313">
        <v>2500695.4391666665</v>
      </c>
      <c r="DJ394" s="104">
        <v>3892510.16</v>
      </c>
      <c r="DK394" s="105">
        <v>3892510.16</v>
      </c>
      <c r="DL394" s="105">
        <v>3892510.16</v>
      </c>
      <c r="DM394" s="105">
        <v>3892510.16</v>
      </c>
      <c r="DN394" s="105">
        <v>3892510.16</v>
      </c>
      <c r="DO394" s="105">
        <v>3892510.16</v>
      </c>
      <c r="DP394" s="105">
        <v>3892510.16</v>
      </c>
      <c r="DQ394" s="105">
        <v>3892510.16</v>
      </c>
      <c r="DR394" s="105">
        <v>3892510.16</v>
      </c>
      <c r="DS394" s="105">
        <v>3892510.16</v>
      </c>
      <c r="DT394" s="105">
        <v>3892510.16</v>
      </c>
      <c r="DU394" s="106">
        <v>3892510.16</v>
      </c>
      <c r="DV394" s="340">
        <v>3722931.8866666667</v>
      </c>
      <c r="DW394" s="340">
        <v>3722931.8866666667</v>
      </c>
      <c r="DX394" s="340">
        <v>3722931.8866666667</v>
      </c>
      <c r="DY394" s="340">
        <v>3722931.8866666667</v>
      </c>
      <c r="DZ394" s="340">
        <v>3722931.8866666667</v>
      </c>
      <c r="EA394" s="340">
        <v>3722931.8866666667</v>
      </c>
      <c r="EB394" s="340">
        <v>3722931.8866666667</v>
      </c>
      <c r="EC394" s="340">
        <v>3722931.8866666667</v>
      </c>
      <c r="ED394" s="340">
        <v>3722931.8866666667</v>
      </c>
      <c r="EE394" s="340">
        <v>3722931.8866666667</v>
      </c>
      <c r="EF394" s="340">
        <v>3722931.8866666667</v>
      </c>
      <c r="EG394" s="340">
        <v>3722931.8866666667</v>
      </c>
      <c r="EH394" s="340">
        <v>174340.51</v>
      </c>
      <c r="EI394" s="340">
        <v>177326.85</v>
      </c>
      <c r="EJ394" s="340">
        <v>7687779.1100000003</v>
      </c>
      <c r="EK394" s="340">
        <v>191127.48</v>
      </c>
      <c r="EL394" s="340">
        <v>949797.77</v>
      </c>
      <c r="EM394" s="340">
        <v>2019268.13</v>
      </c>
      <c r="EN394" s="340">
        <v>10660481.32</v>
      </c>
      <c r="EO394" s="340">
        <v>11526152.189999999</v>
      </c>
      <c r="EP394" s="340">
        <v>10016017.119999999</v>
      </c>
      <c r="EQ394" s="340">
        <v>1834828.67</v>
      </c>
      <c r="ER394" s="340">
        <v>2345417.37</v>
      </c>
      <c r="ES394" s="340">
        <v>4329305.63</v>
      </c>
      <c r="ET394" s="307"/>
    </row>
    <row r="395" spans="1:150" ht="30">
      <c r="D395" s="74" t="str">
        <f t="shared" si="114"/>
        <v>4612p</v>
      </c>
      <c r="E395" s="78" t="s">
        <v>361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5225000</v>
      </c>
      <c r="CM395" s="105">
        <v>5225000</v>
      </c>
      <c r="CN395" s="105">
        <v>5225000</v>
      </c>
      <c r="CO395" s="105">
        <v>5225000</v>
      </c>
      <c r="CP395" s="105">
        <v>5225000</v>
      </c>
      <c r="CQ395" s="105">
        <v>5225000</v>
      </c>
      <c r="CR395" s="105">
        <v>5225000</v>
      </c>
      <c r="CS395" s="105">
        <v>5225000</v>
      </c>
      <c r="CT395" s="105">
        <v>5225000</v>
      </c>
      <c r="CU395" s="105">
        <v>5225000</v>
      </c>
      <c r="CV395" s="105">
        <v>5225000</v>
      </c>
      <c r="CW395" s="106">
        <v>5225000</v>
      </c>
      <c r="CX395" s="314">
        <v>9006700.020833334</v>
      </c>
      <c r="CY395" s="317">
        <v>9006700.020833334</v>
      </c>
      <c r="CZ395" s="317">
        <v>9006700.020833334</v>
      </c>
      <c r="DA395" s="317">
        <v>9006700.020833334</v>
      </c>
      <c r="DB395" s="317">
        <v>9006700.020833334</v>
      </c>
      <c r="DC395" s="317">
        <v>9006700.020833334</v>
      </c>
      <c r="DD395" s="317">
        <v>9006700.020833334</v>
      </c>
      <c r="DE395" s="317">
        <v>9006700.020833334</v>
      </c>
      <c r="DF395" s="317">
        <v>9006700.020833334</v>
      </c>
      <c r="DG395" s="317">
        <v>9006700.020833334</v>
      </c>
      <c r="DH395" s="317">
        <v>9006700.020833334</v>
      </c>
      <c r="DI395" s="313">
        <v>9006700.020833334</v>
      </c>
      <c r="DJ395" s="104">
        <v>26480906.870833334</v>
      </c>
      <c r="DK395" s="105">
        <v>26480906.870833334</v>
      </c>
      <c r="DL395" s="105">
        <v>26480906.870833334</v>
      </c>
      <c r="DM395" s="105">
        <v>26480906.870833334</v>
      </c>
      <c r="DN395" s="105">
        <v>26480906.870833334</v>
      </c>
      <c r="DO395" s="105">
        <v>26480906.870833334</v>
      </c>
      <c r="DP395" s="105">
        <v>26480906.870833334</v>
      </c>
      <c r="DQ395" s="105">
        <v>26480906.870833334</v>
      </c>
      <c r="DR395" s="105">
        <v>26480906.870833334</v>
      </c>
      <c r="DS395" s="105">
        <v>26480906.870833334</v>
      </c>
      <c r="DT395" s="105">
        <v>26480906.870833334</v>
      </c>
      <c r="DU395" s="106">
        <v>26480906.870833334</v>
      </c>
      <c r="DV395" s="340">
        <v>25764453.791666668</v>
      </c>
      <c r="DW395" s="340">
        <v>25764453.791666668</v>
      </c>
      <c r="DX395" s="340">
        <v>25764453.791666668</v>
      </c>
      <c r="DY395" s="340">
        <v>25764453.791666668</v>
      </c>
      <c r="DZ395" s="340">
        <v>25764453.791666668</v>
      </c>
      <c r="EA395" s="340">
        <v>25764453.791666668</v>
      </c>
      <c r="EB395" s="340">
        <v>25764453.791666668</v>
      </c>
      <c r="EC395" s="340">
        <v>25764453.791666668</v>
      </c>
      <c r="ED395" s="340">
        <v>25764453.791666668</v>
      </c>
      <c r="EE395" s="340">
        <v>25764453.791666668</v>
      </c>
      <c r="EF395" s="340">
        <v>25764453.791666668</v>
      </c>
      <c r="EG395" s="340">
        <v>25764453.791666668</v>
      </c>
      <c r="EH395" s="340">
        <v>1633418.82</v>
      </c>
      <c r="EI395" s="340">
        <v>2261145.37</v>
      </c>
      <c r="EJ395" s="340">
        <v>7968157.7999999998</v>
      </c>
      <c r="EK395" s="340">
        <v>64460029.890000001</v>
      </c>
      <c r="EL395" s="340">
        <v>6488035.7800000003</v>
      </c>
      <c r="EM395" s="340">
        <v>11217367.199999999</v>
      </c>
      <c r="EN395" s="340">
        <v>9633418.8100000005</v>
      </c>
      <c r="EO395" s="340">
        <v>2541146.46</v>
      </c>
      <c r="EP395" s="340">
        <v>4493182.74</v>
      </c>
      <c r="EQ395" s="340">
        <v>5042202.5</v>
      </c>
      <c r="ER395" s="340">
        <v>6559700.5300000003</v>
      </c>
      <c r="ES395" s="340">
        <v>12489356.300000001</v>
      </c>
      <c r="ET395" s="307"/>
    </row>
    <row r="396" spans="1:150" s="9" customFormat="1">
      <c r="A396" s="140"/>
      <c r="B396" s="140"/>
      <c r="C396" s="140">
        <v>462</v>
      </c>
      <c r="D396" s="140" t="str">
        <f t="shared" si="114"/>
        <v>462p</v>
      </c>
      <c r="E396" s="141" t="s">
        <v>363</v>
      </c>
      <c r="F396" s="142"/>
      <c r="G396" s="143"/>
      <c r="H396" s="143"/>
      <c r="I396" s="143"/>
      <c r="J396" s="143"/>
      <c r="K396" s="143"/>
      <c r="L396" s="143"/>
      <c r="M396" s="143"/>
      <c r="N396" s="143"/>
      <c r="O396" s="143"/>
      <c r="P396" s="143"/>
      <c r="Q396" s="144"/>
      <c r="R396" s="142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4"/>
      <c r="AD396" s="142"/>
      <c r="AE396" s="143"/>
      <c r="AF396" s="143"/>
      <c r="AG396" s="143"/>
      <c r="AH396" s="143"/>
      <c r="AI396" s="143"/>
      <c r="AJ396" s="143"/>
      <c r="AK396" s="143"/>
      <c r="AL396" s="143"/>
      <c r="AM396" s="143"/>
      <c r="AN396" s="143"/>
      <c r="AO396" s="144"/>
      <c r="AP396" s="142"/>
      <c r="AQ396" s="143"/>
      <c r="AR396" s="143"/>
      <c r="AS396" s="143"/>
      <c r="AT396" s="143"/>
      <c r="AU396" s="143"/>
      <c r="AV396" s="143"/>
      <c r="AW396" s="143"/>
      <c r="AX396" s="143"/>
      <c r="AY396" s="143"/>
      <c r="AZ396" s="143"/>
      <c r="BA396" s="144"/>
      <c r="BB396" s="142"/>
      <c r="BC396" s="143"/>
      <c r="BD396" s="143"/>
      <c r="BE396" s="143"/>
      <c r="BF396" s="143"/>
      <c r="BG396" s="143"/>
      <c r="BH396" s="143"/>
      <c r="BI396" s="143"/>
      <c r="BJ396" s="143"/>
      <c r="BK396" s="143"/>
      <c r="BL396" s="143"/>
      <c r="BM396" s="144"/>
      <c r="BN396" s="142"/>
      <c r="BO396" s="143"/>
      <c r="BP396" s="143"/>
      <c r="BQ396" s="143"/>
      <c r="BR396" s="143"/>
      <c r="BS396" s="143"/>
      <c r="BT396" s="143"/>
      <c r="BU396" s="143"/>
      <c r="BV396" s="143"/>
      <c r="BW396" s="143"/>
      <c r="BX396" s="143"/>
      <c r="BY396" s="144"/>
      <c r="BZ396" s="142"/>
      <c r="CA396" s="143"/>
      <c r="CB396" s="143"/>
      <c r="CC396" s="143"/>
      <c r="CD396" s="143"/>
      <c r="CE396" s="143"/>
      <c r="CF396" s="143"/>
      <c r="CG396" s="143"/>
      <c r="CH396" s="143"/>
      <c r="CI396" s="143"/>
      <c r="CJ396" s="143"/>
      <c r="CK396" s="143"/>
      <c r="CL396" s="142">
        <f t="shared" ref="CL396:CX396" si="144">+SUM(CL397:CL398)</f>
        <v>0</v>
      </c>
      <c r="CM396" s="143">
        <f t="shared" si="144"/>
        <v>0</v>
      </c>
      <c r="CN396" s="143">
        <f t="shared" si="144"/>
        <v>0</v>
      </c>
      <c r="CO396" s="143">
        <f t="shared" si="144"/>
        <v>0</v>
      </c>
      <c r="CP396" s="143">
        <f t="shared" si="144"/>
        <v>0</v>
      </c>
      <c r="CQ396" s="143">
        <f t="shared" si="144"/>
        <v>0</v>
      </c>
      <c r="CR396" s="143">
        <f t="shared" si="144"/>
        <v>0</v>
      </c>
      <c r="CS396" s="143">
        <f t="shared" si="144"/>
        <v>0</v>
      </c>
      <c r="CT396" s="143">
        <f t="shared" si="144"/>
        <v>0</v>
      </c>
      <c r="CU396" s="143">
        <f t="shared" si="144"/>
        <v>0</v>
      </c>
      <c r="CV396" s="143">
        <f t="shared" si="144"/>
        <v>0</v>
      </c>
      <c r="CW396" s="144">
        <f t="shared" si="144"/>
        <v>0</v>
      </c>
      <c r="CX396" s="315">
        <f t="shared" si="144"/>
        <v>0</v>
      </c>
      <c r="CY396" s="318">
        <f t="shared" ref="CY396:DI396" si="145">+SUM(CY397:CY398)</f>
        <v>0</v>
      </c>
      <c r="CZ396" s="318">
        <f t="shared" si="145"/>
        <v>0</v>
      </c>
      <c r="DA396" s="318">
        <f t="shared" si="145"/>
        <v>0</v>
      </c>
      <c r="DB396" s="318">
        <f t="shared" si="145"/>
        <v>0</v>
      </c>
      <c r="DC396" s="318">
        <f t="shared" si="145"/>
        <v>0</v>
      </c>
      <c r="DD396" s="318">
        <f t="shared" si="145"/>
        <v>0</v>
      </c>
      <c r="DE396" s="318">
        <f t="shared" si="145"/>
        <v>0</v>
      </c>
      <c r="DF396" s="318">
        <f t="shared" si="145"/>
        <v>0</v>
      </c>
      <c r="DG396" s="318">
        <f t="shared" si="145"/>
        <v>0</v>
      </c>
      <c r="DH396" s="318">
        <f t="shared" si="145"/>
        <v>0</v>
      </c>
      <c r="DI396" s="316">
        <f t="shared" si="145"/>
        <v>0</v>
      </c>
      <c r="DJ396" s="142">
        <f>+SUM(DJ397:DJ398)</f>
        <v>0</v>
      </c>
      <c r="DK396" s="143">
        <f t="shared" ref="DK396:DU396" si="146">+SUM(DK397:DK398)</f>
        <v>0</v>
      </c>
      <c r="DL396" s="143">
        <f t="shared" si="146"/>
        <v>0</v>
      </c>
      <c r="DM396" s="143">
        <f t="shared" si="146"/>
        <v>0</v>
      </c>
      <c r="DN396" s="143">
        <f t="shared" si="146"/>
        <v>0</v>
      </c>
      <c r="DO396" s="143">
        <f t="shared" si="146"/>
        <v>0</v>
      </c>
      <c r="DP396" s="143">
        <f t="shared" si="146"/>
        <v>0</v>
      </c>
      <c r="DQ396" s="143">
        <f t="shared" si="146"/>
        <v>0</v>
      </c>
      <c r="DR396" s="143">
        <f t="shared" si="146"/>
        <v>0</v>
      </c>
      <c r="DS396" s="143">
        <f t="shared" si="146"/>
        <v>0</v>
      </c>
      <c r="DT396" s="143">
        <f t="shared" si="146"/>
        <v>0</v>
      </c>
      <c r="DU396" s="144">
        <f t="shared" si="146"/>
        <v>0</v>
      </c>
      <c r="DV396" s="341">
        <v>0</v>
      </c>
      <c r="DW396" s="341">
        <v>0</v>
      </c>
      <c r="DX396" s="341">
        <v>0</v>
      </c>
      <c r="DY396" s="341">
        <v>0</v>
      </c>
      <c r="DZ396" s="341">
        <v>0</v>
      </c>
      <c r="EA396" s="341">
        <v>0</v>
      </c>
      <c r="EB396" s="341">
        <v>0</v>
      </c>
      <c r="EC396" s="341">
        <v>0</v>
      </c>
      <c r="ED396" s="341">
        <v>0</v>
      </c>
      <c r="EE396" s="341">
        <v>0</v>
      </c>
      <c r="EF396" s="341">
        <v>0</v>
      </c>
      <c r="EG396" s="341">
        <v>0</v>
      </c>
      <c r="EH396" s="341">
        <v>0</v>
      </c>
      <c r="EI396" s="341">
        <v>0</v>
      </c>
      <c r="EJ396" s="341">
        <v>0</v>
      </c>
      <c r="EK396" s="340">
        <v>0</v>
      </c>
      <c r="EL396" s="341">
        <v>0</v>
      </c>
      <c r="EM396" s="341">
        <v>0</v>
      </c>
      <c r="EN396" s="341">
        <v>0</v>
      </c>
      <c r="EO396" s="341">
        <v>0</v>
      </c>
      <c r="EP396" s="341">
        <v>0</v>
      </c>
      <c r="EQ396" s="341">
        <v>0</v>
      </c>
      <c r="ER396" s="341">
        <v>0</v>
      </c>
      <c r="ES396" s="341">
        <v>0</v>
      </c>
    </row>
    <row r="397" spans="1:150">
      <c r="D397" s="74" t="str">
        <f t="shared" si="114"/>
        <v>4621p</v>
      </c>
      <c r="E397" s="78" t="s">
        <v>365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6"/>
      <c r="CX397" s="314">
        <v>0</v>
      </c>
      <c r="CY397" s="317">
        <v>0</v>
      </c>
      <c r="CZ397" s="317">
        <v>0</v>
      </c>
      <c r="DA397" s="317">
        <v>0</v>
      </c>
      <c r="DB397" s="317">
        <v>0</v>
      </c>
      <c r="DC397" s="317">
        <v>0</v>
      </c>
      <c r="DD397" s="317">
        <v>0</v>
      </c>
      <c r="DE397" s="317">
        <v>0</v>
      </c>
      <c r="DF397" s="317">
        <v>0</v>
      </c>
      <c r="DG397" s="317">
        <v>0</v>
      </c>
      <c r="DH397" s="317">
        <v>0</v>
      </c>
      <c r="DI397" s="313">
        <v>0</v>
      </c>
      <c r="DJ397" s="104"/>
      <c r="DK397" s="105"/>
      <c r="DL397" s="105"/>
      <c r="DM397" s="105"/>
      <c r="DN397" s="105"/>
      <c r="DO397" s="105"/>
      <c r="DP397" s="105"/>
      <c r="DQ397" s="105"/>
      <c r="DR397" s="105"/>
      <c r="DS397" s="105"/>
      <c r="DT397" s="105"/>
      <c r="DU397" s="106"/>
      <c r="DV397" s="340"/>
      <c r="DW397" s="340"/>
      <c r="DX397" s="340"/>
      <c r="DY397" s="340"/>
      <c r="DZ397" s="340"/>
      <c r="EA397" s="340"/>
      <c r="EB397" s="340"/>
      <c r="EC397" s="340"/>
      <c r="ED397" s="340"/>
      <c r="EE397" s="340"/>
      <c r="EF397" s="340"/>
      <c r="EG397" s="340"/>
      <c r="EH397" s="340"/>
      <c r="EI397" s="338"/>
      <c r="EJ397" s="338"/>
      <c r="EK397" s="338"/>
      <c r="EL397" s="338"/>
      <c r="EM397" s="338"/>
      <c r="EN397" s="338"/>
      <c r="EO397" s="338"/>
      <c r="EP397" s="338"/>
      <c r="EQ397" s="338"/>
      <c r="ER397" s="338"/>
      <c r="ES397" s="338"/>
    </row>
    <row r="398" spans="1:150">
      <c r="D398" s="74" t="str">
        <f t="shared" si="114"/>
        <v>4622p</v>
      </c>
      <c r="E398" s="78" t="s">
        <v>367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 s="9" customFormat="1" ht="30">
      <c r="A399" s="140"/>
      <c r="B399" s="140"/>
      <c r="C399" s="140">
        <v>463</v>
      </c>
      <c r="D399" s="140" t="str">
        <f t="shared" si="114"/>
        <v>4630p</v>
      </c>
      <c r="E399" s="141" t="s">
        <v>369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v>2681427.6666666665</v>
      </c>
      <c r="CM399" s="143">
        <v>2681427.6666666665</v>
      </c>
      <c r="CN399" s="143">
        <v>2681427.6666666665</v>
      </c>
      <c r="CO399" s="143">
        <v>2681427.6666666665</v>
      </c>
      <c r="CP399" s="143">
        <v>2681427.6666666665</v>
      </c>
      <c r="CQ399" s="143">
        <v>2681427.6666666665</v>
      </c>
      <c r="CR399" s="143">
        <v>2681427.6666666665</v>
      </c>
      <c r="CS399" s="143">
        <v>2681427.6666666665</v>
      </c>
      <c r="CT399" s="143">
        <v>2681427.6666666665</v>
      </c>
      <c r="CU399" s="143">
        <v>2681427.6666666665</v>
      </c>
      <c r="CV399" s="143">
        <v>2681427.6666666665</v>
      </c>
      <c r="CW399" s="144">
        <v>2681427.6666666665</v>
      </c>
      <c r="CX399" s="315">
        <v>2778179.9974999996</v>
      </c>
      <c r="CY399" s="318">
        <v>2778179.9974999996</v>
      </c>
      <c r="CZ399" s="318">
        <v>2778179.9974999996</v>
      </c>
      <c r="DA399" s="318">
        <v>2778179.9974999996</v>
      </c>
      <c r="DB399" s="318">
        <v>2778179.9974999996</v>
      </c>
      <c r="DC399" s="318">
        <v>2778179.9974999996</v>
      </c>
      <c r="DD399" s="318">
        <v>2778179.9974999996</v>
      </c>
      <c r="DE399" s="318">
        <v>2778179.9974999996</v>
      </c>
      <c r="DF399" s="318">
        <v>2778179.9974999996</v>
      </c>
      <c r="DG399" s="318">
        <v>2778179.9974999996</v>
      </c>
      <c r="DH399" s="318">
        <v>2778179.9974999996</v>
      </c>
      <c r="DI399" s="316">
        <v>2778179.9974999996</v>
      </c>
      <c r="DJ399" s="142">
        <v>2817590</v>
      </c>
      <c r="DK399" s="143">
        <v>2817590</v>
      </c>
      <c r="DL399" s="143">
        <v>2817590</v>
      </c>
      <c r="DM399" s="143">
        <v>2817590</v>
      </c>
      <c r="DN399" s="143">
        <v>2817590</v>
      </c>
      <c r="DO399" s="143">
        <v>2817590</v>
      </c>
      <c r="DP399" s="143">
        <v>2817590</v>
      </c>
      <c r="DQ399" s="143">
        <v>2817590</v>
      </c>
      <c r="DR399" s="143">
        <v>2817590</v>
      </c>
      <c r="DS399" s="143">
        <v>2817590</v>
      </c>
      <c r="DT399" s="143">
        <v>2817590</v>
      </c>
      <c r="DU399" s="144">
        <v>2817590</v>
      </c>
      <c r="DV399" s="348">
        <v>3281229.6141666663</v>
      </c>
      <c r="DW399" s="348">
        <v>3281229.6141666663</v>
      </c>
      <c r="DX399" s="348">
        <v>3281229.6141666663</v>
      </c>
      <c r="DY399" s="348">
        <v>3281229.6141666663</v>
      </c>
      <c r="DZ399" s="348">
        <v>3281229.6141666663</v>
      </c>
      <c r="EA399" s="348">
        <v>3281229.6141666663</v>
      </c>
      <c r="EB399" s="348">
        <v>3281229.6141666663</v>
      </c>
      <c r="EC399" s="348">
        <v>3281229.6141666663</v>
      </c>
      <c r="ED399" s="348">
        <v>3281229.6141666663</v>
      </c>
      <c r="EE399" s="348">
        <v>3281229.6141666663</v>
      </c>
      <c r="EF399" s="348">
        <v>3281229.6141666663</v>
      </c>
      <c r="EG399" s="348">
        <v>3281229.6141666663</v>
      </c>
      <c r="EH399" s="348">
        <v>2809708.2333333329</v>
      </c>
      <c r="EI399" s="348">
        <v>2809708.2333333329</v>
      </c>
      <c r="EJ399" s="348">
        <v>2809708.2333333329</v>
      </c>
      <c r="EK399" s="107">
        <v>2809708.2333333329</v>
      </c>
      <c r="EL399" s="348">
        <v>2809708.2333333329</v>
      </c>
      <c r="EM399" s="348">
        <v>2809708.2333333329</v>
      </c>
      <c r="EN399" s="348">
        <v>2809708.2333333329</v>
      </c>
      <c r="EO399" s="348">
        <v>2809708.2333333329</v>
      </c>
      <c r="EP399" s="348">
        <v>2809708.2333333329</v>
      </c>
      <c r="EQ399" s="348">
        <v>2809708.2333333329</v>
      </c>
      <c r="ER399" s="348">
        <v>2809708.2333333329</v>
      </c>
      <c r="ES399" s="348">
        <v>2809708.2333333329</v>
      </c>
    </row>
    <row r="400" spans="1:150" s="9" customFormat="1">
      <c r="A400" s="140" t="s">
        <v>96</v>
      </c>
      <c r="B400" s="140">
        <v>47</v>
      </c>
      <c r="C400" s="140"/>
      <c r="D400" s="140" t="str">
        <f t="shared" si="114"/>
        <v>47p</v>
      </c>
      <c r="E400" s="141" t="s">
        <v>371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f t="shared" ref="CL400:CX400" si="147">+SUM(CL401:CL403)</f>
        <v>613005.79833333334</v>
      </c>
      <c r="CM400" s="143">
        <f t="shared" si="147"/>
        <v>613005.79833333334</v>
      </c>
      <c r="CN400" s="143">
        <f t="shared" si="147"/>
        <v>613005.79833333334</v>
      </c>
      <c r="CO400" s="143">
        <f t="shared" si="147"/>
        <v>613005.79833333334</v>
      </c>
      <c r="CP400" s="143">
        <f t="shared" si="147"/>
        <v>613005.79833333334</v>
      </c>
      <c r="CQ400" s="143">
        <f t="shared" si="147"/>
        <v>613005.79833333334</v>
      </c>
      <c r="CR400" s="143">
        <f t="shared" si="147"/>
        <v>613005.79833333334</v>
      </c>
      <c r="CS400" s="143">
        <f t="shared" si="147"/>
        <v>613005.79833333334</v>
      </c>
      <c r="CT400" s="143">
        <f t="shared" si="147"/>
        <v>613005.79833333334</v>
      </c>
      <c r="CU400" s="143">
        <f t="shared" si="147"/>
        <v>613005.79833333334</v>
      </c>
      <c r="CV400" s="143">
        <f t="shared" si="147"/>
        <v>613005.79833333334</v>
      </c>
      <c r="CW400" s="144">
        <f t="shared" si="147"/>
        <v>613005.79833333334</v>
      </c>
      <c r="CX400" s="315">
        <f t="shared" si="147"/>
        <v>737887.48083333333</v>
      </c>
      <c r="CY400" s="318">
        <f t="shared" ref="CY400:DI400" si="148">+SUM(CY401:CY403)</f>
        <v>737887.48083333333</v>
      </c>
      <c r="CZ400" s="318">
        <f t="shared" si="148"/>
        <v>737887.48083333333</v>
      </c>
      <c r="DA400" s="318">
        <f t="shared" si="148"/>
        <v>737887.48083333333</v>
      </c>
      <c r="DB400" s="318">
        <f t="shared" si="148"/>
        <v>737887.48083333333</v>
      </c>
      <c r="DC400" s="318">
        <f t="shared" si="148"/>
        <v>737887.48083333333</v>
      </c>
      <c r="DD400" s="318">
        <f t="shared" si="148"/>
        <v>737887.48083333333</v>
      </c>
      <c r="DE400" s="318">
        <f t="shared" si="148"/>
        <v>737887.48083333333</v>
      </c>
      <c r="DF400" s="318">
        <f t="shared" si="148"/>
        <v>737887.48083333333</v>
      </c>
      <c r="DG400" s="318">
        <f t="shared" si="148"/>
        <v>737887.48083333333</v>
      </c>
      <c r="DH400" s="318">
        <f t="shared" si="148"/>
        <v>737887.48083333333</v>
      </c>
      <c r="DI400" s="316">
        <f t="shared" si="148"/>
        <v>737887.48083333333</v>
      </c>
      <c r="DJ400" s="142">
        <f>+SUM(DJ401:DJ403)</f>
        <v>1087930.2858333334</v>
      </c>
      <c r="DK400" s="143">
        <f t="shared" ref="DK400:DU400" si="149">+SUM(DK401:DK403)</f>
        <v>1087930.2858333334</v>
      </c>
      <c r="DL400" s="143">
        <f t="shared" si="149"/>
        <v>1087930.2858333334</v>
      </c>
      <c r="DM400" s="143">
        <f t="shared" si="149"/>
        <v>1087930.2858333334</v>
      </c>
      <c r="DN400" s="143">
        <f t="shared" si="149"/>
        <v>1087930.2858333334</v>
      </c>
      <c r="DO400" s="143">
        <f t="shared" si="149"/>
        <v>1087930.2858333334</v>
      </c>
      <c r="DP400" s="143">
        <f t="shared" si="149"/>
        <v>1087930.2858333334</v>
      </c>
      <c r="DQ400" s="143">
        <f t="shared" si="149"/>
        <v>1087930.2858333334</v>
      </c>
      <c r="DR400" s="143">
        <f t="shared" si="149"/>
        <v>1087930.2858333334</v>
      </c>
      <c r="DS400" s="143">
        <f t="shared" si="149"/>
        <v>1087930.2858333334</v>
      </c>
      <c r="DT400" s="143">
        <f t="shared" si="149"/>
        <v>1087930.2858333334</v>
      </c>
      <c r="DU400" s="144">
        <f t="shared" si="149"/>
        <v>1087930.2858333334</v>
      </c>
      <c r="DV400" s="341">
        <v>1202439.8216666665</v>
      </c>
      <c r="DW400" s="341">
        <v>1202439.8216666665</v>
      </c>
      <c r="DX400" s="341">
        <v>1202439.8216666665</v>
      </c>
      <c r="DY400" s="341">
        <v>1202439.8216666665</v>
      </c>
      <c r="DZ400" s="341">
        <v>1202439.8216666665</v>
      </c>
      <c r="EA400" s="341">
        <v>1202439.8216666665</v>
      </c>
      <c r="EB400" s="341">
        <v>1202439.8216666665</v>
      </c>
      <c r="EC400" s="341">
        <v>1202439.8216666665</v>
      </c>
      <c r="ED400" s="341">
        <v>1202439.8216666665</v>
      </c>
      <c r="EE400" s="341">
        <v>1202439.8216666665</v>
      </c>
      <c r="EF400" s="341">
        <v>1202439.8216666665</v>
      </c>
      <c r="EG400" s="341">
        <v>1202439.8216666665</v>
      </c>
      <c r="EH400" s="341">
        <v>1191556.1566666667</v>
      </c>
      <c r="EI400" s="341">
        <v>1191556.1566666667</v>
      </c>
      <c r="EJ400" s="341">
        <v>1191556.1566666667</v>
      </c>
      <c r="EK400" s="340">
        <v>1191556.1566666667</v>
      </c>
      <c r="EL400" s="341">
        <v>1191556.1566666667</v>
      </c>
      <c r="EM400" s="341">
        <v>1191556.1566666667</v>
      </c>
      <c r="EN400" s="341">
        <v>1191556.1566666667</v>
      </c>
      <c r="EO400" s="341">
        <v>1191556.1566666667</v>
      </c>
      <c r="EP400" s="341">
        <v>1191556.1566666667</v>
      </c>
      <c r="EQ400" s="341">
        <v>1191556.1566666667</v>
      </c>
      <c r="ER400" s="341">
        <v>1191556.1566666667</v>
      </c>
      <c r="ES400" s="341">
        <v>1191556.1566666667</v>
      </c>
    </row>
    <row r="401" spans="1:149">
      <c r="A401" s="74" t="s">
        <v>96</v>
      </c>
      <c r="B401" s="74" t="s">
        <v>96</v>
      </c>
      <c r="C401" s="74">
        <v>471</v>
      </c>
      <c r="D401" s="74" t="str">
        <f t="shared" si="114"/>
        <v>4710p</v>
      </c>
      <c r="E401" s="78" t="s">
        <v>373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579172.46499999997</v>
      </c>
      <c r="CM401" s="105">
        <v>579172.46499999997</v>
      </c>
      <c r="CN401" s="105">
        <v>579172.46499999997</v>
      </c>
      <c r="CO401" s="105">
        <v>579172.46499999997</v>
      </c>
      <c r="CP401" s="105">
        <v>579172.46499999997</v>
      </c>
      <c r="CQ401" s="105">
        <v>579172.46499999997</v>
      </c>
      <c r="CR401" s="105">
        <v>579172.46499999997</v>
      </c>
      <c r="CS401" s="105">
        <v>579172.46499999997</v>
      </c>
      <c r="CT401" s="105">
        <v>579172.46499999997</v>
      </c>
      <c r="CU401" s="105">
        <v>579172.46499999997</v>
      </c>
      <c r="CV401" s="105">
        <v>579172.46499999997</v>
      </c>
      <c r="CW401" s="106">
        <v>579172.46499999997</v>
      </c>
      <c r="CX401" s="314">
        <v>737887.48083333333</v>
      </c>
      <c r="CY401" s="317">
        <v>737887.48083333333</v>
      </c>
      <c r="CZ401" s="317">
        <v>737887.48083333333</v>
      </c>
      <c r="DA401" s="317">
        <v>737887.48083333333</v>
      </c>
      <c r="DB401" s="317">
        <v>737887.48083333333</v>
      </c>
      <c r="DC401" s="317">
        <v>737887.48083333333</v>
      </c>
      <c r="DD401" s="317">
        <v>737887.48083333333</v>
      </c>
      <c r="DE401" s="317">
        <v>737887.48083333333</v>
      </c>
      <c r="DF401" s="317">
        <v>737887.48083333333</v>
      </c>
      <c r="DG401" s="317">
        <v>737887.48083333333</v>
      </c>
      <c r="DH401" s="317">
        <v>737887.48083333333</v>
      </c>
      <c r="DI401" s="313">
        <v>737887.48083333333</v>
      </c>
      <c r="DJ401" s="104">
        <v>1087930.2858333334</v>
      </c>
      <c r="DK401" s="105">
        <v>1087930.2858333334</v>
      </c>
      <c r="DL401" s="105">
        <v>1087930.2858333334</v>
      </c>
      <c r="DM401" s="105">
        <v>1087930.2858333334</v>
      </c>
      <c r="DN401" s="105">
        <v>1087930.2858333334</v>
      </c>
      <c r="DO401" s="105">
        <v>1087930.2858333334</v>
      </c>
      <c r="DP401" s="105">
        <v>1087930.2858333334</v>
      </c>
      <c r="DQ401" s="105">
        <v>1087930.2858333334</v>
      </c>
      <c r="DR401" s="105">
        <v>1087930.2858333334</v>
      </c>
      <c r="DS401" s="105">
        <v>1087930.2858333334</v>
      </c>
      <c r="DT401" s="105">
        <v>1087930.2858333334</v>
      </c>
      <c r="DU401" s="106">
        <v>1087930.2858333334</v>
      </c>
      <c r="DV401" s="340"/>
      <c r="DW401" s="340"/>
      <c r="DX401" s="340"/>
      <c r="DY401" s="340"/>
      <c r="DZ401" s="340"/>
      <c r="EA401" s="340"/>
      <c r="EB401" s="340"/>
      <c r="EC401" s="340"/>
      <c r="ED401" s="340"/>
      <c r="EE401" s="340"/>
      <c r="EF401" s="340"/>
      <c r="EG401" s="340"/>
      <c r="EH401" s="340"/>
      <c r="EI401" s="338"/>
      <c r="EJ401" s="338"/>
      <c r="EK401" s="338"/>
      <c r="EL401" s="338"/>
      <c r="EM401" s="338"/>
      <c r="EN401" s="338"/>
      <c r="EO401" s="338"/>
      <c r="EP401" s="338"/>
      <c r="EQ401" s="338"/>
      <c r="ER401" s="338"/>
      <c r="ES401" s="338"/>
    </row>
    <row r="402" spans="1:149">
      <c r="C402" s="74">
        <v>472</v>
      </c>
      <c r="D402" s="74" t="str">
        <f t="shared" si="114"/>
        <v>4720p</v>
      </c>
      <c r="E402" s="78" t="s">
        <v>375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33833.333333333336</v>
      </c>
      <c r="CM402" s="105">
        <v>33833.333333333336</v>
      </c>
      <c r="CN402" s="105">
        <v>33833.333333333336</v>
      </c>
      <c r="CO402" s="105">
        <v>33833.333333333336</v>
      </c>
      <c r="CP402" s="105">
        <v>33833.333333333336</v>
      </c>
      <c r="CQ402" s="105">
        <v>33833.333333333336</v>
      </c>
      <c r="CR402" s="105">
        <v>33833.333333333336</v>
      </c>
      <c r="CS402" s="105">
        <v>33833.333333333336</v>
      </c>
      <c r="CT402" s="105">
        <v>33833.333333333336</v>
      </c>
      <c r="CU402" s="105">
        <v>33833.333333333336</v>
      </c>
      <c r="CV402" s="105">
        <v>33833.333333333336</v>
      </c>
      <c r="CW402" s="106">
        <v>33833.333333333336</v>
      </c>
      <c r="CX402" s="314">
        <v>0</v>
      </c>
      <c r="CY402" s="317">
        <v>0</v>
      </c>
      <c r="CZ402" s="317">
        <v>0</v>
      </c>
      <c r="DA402" s="317">
        <v>0</v>
      </c>
      <c r="DB402" s="317">
        <v>0</v>
      </c>
      <c r="DC402" s="317">
        <v>0</v>
      </c>
      <c r="DD402" s="317">
        <v>0</v>
      </c>
      <c r="DE402" s="317">
        <v>0</v>
      </c>
      <c r="DF402" s="317">
        <v>0</v>
      </c>
      <c r="DG402" s="317">
        <v>0</v>
      </c>
      <c r="DH402" s="317">
        <v>0</v>
      </c>
      <c r="DI402" s="313">
        <v>0</v>
      </c>
      <c r="DJ402" s="104">
        <v>0</v>
      </c>
      <c r="DK402" s="105">
        <v>0</v>
      </c>
      <c r="DL402" s="105">
        <v>0</v>
      </c>
      <c r="DM402" s="105">
        <v>0</v>
      </c>
      <c r="DN402" s="105">
        <v>0</v>
      </c>
      <c r="DO402" s="105">
        <v>0</v>
      </c>
      <c r="DP402" s="105">
        <v>0</v>
      </c>
      <c r="DQ402" s="105">
        <v>0</v>
      </c>
      <c r="DR402" s="105">
        <v>0</v>
      </c>
      <c r="DS402" s="105">
        <v>0</v>
      </c>
      <c r="DT402" s="105">
        <v>0</v>
      </c>
      <c r="DU402" s="106">
        <v>0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473</v>
      </c>
      <c r="D403" s="74" t="str">
        <f t="shared" si="114"/>
        <v>4730p</v>
      </c>
      <c r="E403" s="78" t="s">
        <v>377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D404" s="74">
        <v>1005</v>
      </c>
      <c r="E404" s="78" t="s">
        <v>701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104"/>
      <c r="CY404" s="105"/>
      <c r="CZ404" s="105"/>
      <c r="DA404" s="105"/>
      <c r="DB404" s="105"/>
      <c r="DC404" s="105"/>
      <c r="DD404" s="105"/>
      <c r="DE404" s="105"/>
      <c r="DF404" s="105"/>
      <c r="DG404" s="105"/>
      <c r="DH404" s="105"/>
      <c r="DI404" s="106"/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</sheetData>
  <mergeCells count="22">
    <mergeCell ref="CX215:DI215"/>
    <mergeCell ref="DJ215:DU215"/>
    <mergeCell ref="AP215:BA215"/>
    <mergeCell ref="BB215:BM215"/>
    <mergeCell ref="BN215:BY215"/>
    <mergeCell ref="BZ215:CK215"/>
    <mergeCell ref="CL215:CW215"/>
    <mergeCell ref="E6:E7"/>
    <mergeCell ref="E215:E216"/>
    <mergeCell ref="F215:Q215"/>
    <mergeCell ref="R215:AC215"/>
    <mergeCell ref="AD215:AO215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10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Oktobar</v>
      </c>
    </row>
    <row r="243" spans="4:7">
      <c r="D243" s="49"/>
      <c r="E243" s="9"/>
      <c r="F243" s="10"/>
      <c r="G243" s="52" t="str">
        <f>+CONCATENATE("Jan - ",LEFT(G242,3))</f>
        <v>Jan - Okt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Oktobar</v>
      </c>
      <c r="F251" s="10" t="str">
        <f>+CONCATENATE("Analytics for period ",G242)</f>
        <v>Analytics for period Oktobar</v>
      </c>
      <c r="G251" s="52" t="str">
        <f>+IF(ISBLANK(IF($B$2=1,E251,F251)),"",IF($B$2=1,E251,F251))</f>
        <v>Analitika za period Oktobar</v>
      </c>
    </row>
    <row r="252" spans="4:7">
      <c r="D252" s="46"/>
      <c r="E252" s="9" t="str">
        <f>+CONCATENATE("Analitika za period ",G243)</f>
        <v>Analitika za period Jan - Okt</v>
      </c>
      <c r="F252" s="10" t="str">
        <f>+CONCATENATE("Analytics for period ",G243)</f>
        <v>Analytics for period Jan - Okt</v>
      </c>
      <c r="G252" s="52" t="str">
        <f>+IF(ISBLANK(IF($B$2=1,E252,F252)),"",IF($B$2=1,E252,F252))</f>
        <v>Analitika za period Jan - Okt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Oktobar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Oktobar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Oktobar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Oktobar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Oktobar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Oktobar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tabSelected="1" workbookViewId="0">
      <pane ySplit="5" topLeftCell="A6" activePane="bottomLeft" state="frozen"/>
      <selection activeCell="DK219" sqref="DK219"/>
      <selection pane="bottomLeft" activeCell="Z19" sqref="Z19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Oktobar</v>
      </c>
      <c r="E11" s="158"/>
      <c r="F11" s="158"/>
      <c r="G11" s="158"/>
      <c r="H11" s="319" t="str">
        <f>+Master!G271</f>
        <v>Prihodi za period Januar - Oktobar</v>
      </c>
      <c r="I11" s="320"/>
      <c r="J11" s="308"/>
      <c r="K11" s="159"/>
    </row>
    <row r="12" spans="3:11">
      <c r="C12" s="157"/>
      <c r="D12" s="161">
        <f>+'Analitika - 2017'!N10</f>
        <v>138809581.91</v>
      </c>
      <c r="E12" s="162">
        <f>+D12/'2017'!T7</f>
        <v>3.3033383762880467E-2</v>
      </c>
      <c r="F12" s="158"/>
      <c r="G12" s="158"/>
      <c r="H12" s="321">
        <f>+'Analitika - 2017'!G10</f>
        <v>1254923059.7</v>
      </c>
      <c r="I12" s="322">
        <f>+H12/'2017'!T7</f>
        <v>0.2986418837486019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Oktobar</v>
      </c>
      <c r="E15" s="158"/>
      <c r="F15" s="158"/>
      <c r="G15" s="158"/>
      <c r="H15" s="319" t="str">
        <f>+Master!G272</f>
        <v>Rashodi za period Januar - Oktobar</v>
      </c>
      <c r="I15" s="320"/>
      <c r="J15" s="308"/>
      <c r="K15" s="159"/>
    </row>
    <row r="16" spans="3:11">
      <c r="C16" s="157"/>
      <c r="D16" s="161">
        <f>+'Analitika - 2017'!N29</f>
        <v>156786792.56999999</v>
      </c>
      <c r="E16" s="162">
        <f>+D16/'2017'!T7</f>
        <v>3.731153294067252E-2</v>
      </c>
      <c r="F16" s="158"/>
      <c r="G16" s="158"/>
      <c r="H16" s="321">
        <f>+'Analitika - 2017'!G29</f>
        <v>1375546151.52</v>
      </c>
      <c r="I16" s="322">
        <f>+H16/'2017'!T7</f>
        <v>0.32734731479974299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Oktobar</v>
      </c>
      <c r="E19" s="158"/>
      <c r="F19" s="158"/>
      <c r="G19" s="158"/>
      <c r="H19" s="319" t="str">
        <f>+Master!G273</f>
        <v>Deficit za period Januar - Oktobar</v>
      </c>
      <c r="I19" s="320"/>
      <c r="J19" s="308"/>
      <c r="K19" s="159"/>
    </row>
    <row r="20" spans="3:11">
      <c r="C20" s="157"/>
      <c r="D20" s="161">
        <f>+'Analitika - 2017'!N55</f>
        <v>-17977210.659999996</v>
      </c>
      <c r="E20" s="162">
        <f>+D20/'2017'!T7</f>
        <v>-4.2781491777920556E-3</v>
      </c>
      <c r="F20" s="158"/>
      <c r="G20" s="158"/>
      <c r="H20" s="321">
        <f>+'Analitika - 2017'!G55</f>
        <v>-120623091.81999999</v>
      </c>
      <c r="I20" s="322">
        <f>+H20/'2017'!T7</f>
        <v>-2.8705431051141095E-2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71" t="str">
        <f>+Master!G275</f>
        <v>Stanje javnog duga (% BDP)</v>
      </c>
      <c r="E22" s="472"/>
      <c r="F22" s="472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T76"/>
  <sheetViews>
    <sheetView zoomScale="112" zoomScaleNormal="112" workbookViewId="0">
      <pane ySplit="5" topLeftCell="A6" activePane="bottomLeft" state="frozen"/>
      <selection activeCell="DK219" sqref="DK219"/>
      <selection pane="bottomLeft" activeCell="J22" sqref="J22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0" width="9.140625" style="5" customWidth="1"/>
    <col min="21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2017-10</v>
      </c>
      <c r="O6" s="169" t="str">
        <f>+CONCATENATE(N6,"p")</f>
        <v>2017-10p</v>
      </c>
      <c r="P6" s="153"/>
      <c r="Q6" s="153"/>
      <c r="R6" s="169" t="str">
        <f>+IF(Master!B3-10&gt;=0,CONCATENATE(Master!B4-1,"-",Master!B3),CONCATENATE(Master!B4-1,"-0",Master!B3))</f>
        <v>2016-10</v>
      </c>
      <c r="S6" s="153"/>
      <c r="T6" s="153"/>
    </row>
    <row r="7" spans="1:20">
      <c r="A7" s="170"/>
      <c r="B7" s="453" t="str">
        <f>+Master!G252</f>
        <v>Analitika za period Jan - Okt</v>
      </c>
      <c r="C7" s="454"/>
      <c r="D7" s="454"/>
      <c r="E7" s="454"/>
      <c r="F7" s="454"/>
      <c r="G7" s="462" t="str">
        <f>+Master!G243</f>
        <v>Jan - Okt</v>
      </c>
      <c r="H7" s="463"/>
      <c r="I7" s="463"/>
      <c r="J7" s="463"/>
      <c r="K7" s="463"/>
      <c r="L7" s="463"/>
      <c r="M7" s="464"/>
      <c r="N7" s="465" t="str">
        <f>+Master!G242</f>
        <v>Oktobar</v>
      </c>
      <c r="O7" s="463"/>
      <c r="P7" s="463"/>
      <c r="Q7" s="463"/>
      <c r="R7" s="463"/>
      <c r="S7" s="463"/>
      <c r="T7" s="466"/>
    </row>
    <row r="8" spans="1:20">
      <c r="A8" s="170"/>
      <c r="B8" s="455"/>
      <c r="C8" s="456"/>
      <c r="D8" s="456"/>
      <c r="E8" s="456"/>
      <c r="F8" s="457"/>
      <c r="G8" s="171" t="str">
        <f>+Master!G21</f>
        <v>Ostvarenje</v>
      </c>
      <c r="H8" s="171" t="str">
        <f>+Master!G20</f>
        <v>Plan</v>
      </c>
      <c r="I8" s="451" t="str">
        <f>+Master!G258</f>
        <v>Odstupanje</v>
      </c>
      <c r="J8" s="451"/>
      <c r="K8" s="171" t="str">
        <f>+CONCATENATE(Master!G243," ",Master!B4-1)</f>
        <v>Jan - Okt 2016</v>
      </c>
      <c r="L8" s="451" t="str">
        <f>+I8</f>
        <v>Odstupanje</v>
      </c>
      <c r="M8" s="461"/>
      <c r="N8" s="172" t="str">
        <f>+G8</f>
        <v>Ostvarenje</v>
      </c>
      <c r="O8" s="171" t="str">
        <f>+H8</f>
        <v>Plan</v>
      </c>
      <c r="P8" s="451" t="str">
        <f>+I8</f>
        <v>Odstupanje</v>
      </c>
      <c r="Q8" s="451"/>
      <c r="R8" s="171" t="str">
        <f>+CONCATENATE(Master!G242," ",Master!B4-1)</f>
        <v>Oktobar 2016</v>
      </c>
      <c r="S8" s="451" t="str">
        <f>+P8</f>
        <v>Odstupanje</v>
      </c>
      <c r="T8" s="452"/>
    </row>
    <row r="9" spans="1:20" ht="15.75" thickBot="1">
      <c r="A9" s="170"/>
      <c r="B9" s="458"/>
      <c r="C9" s="459"/>
      <c r="D9" s="459"/>
      <c r="E9" s="459"/>
      <c r="F9" s="460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21" t="str">
        <f>+VLOOKUP($A10,Master!$D$25:$G$223,4,FALSE)</f>
        <v>Prihodi budžeta</v>
      </c>
      <c r="C10" s="422"/>
      <c r="D10" s="422"/>
      <c r="E10" s="422"/>
      <c r="F10" s="422"/>
      <c r="G10" s="177">
        <f>+SUMPRODUCT(('2017'!$G10:$R10)*('2017'!$G$5:$R$5&lt;=Master!$B$3)*($A10='2017'!$A$10:$A$65))</f>
        <v>1254923059.7</v>
      </c>
      <c r="H10" s="177">
        <f>+SUMPRODUCT(('2017'!$G104:$R104)*('2017'!$G$5:$R$5&lt;=Master!$B$3))</f>
        <v>1246467279.5280805</v>
      </c>
      <c r="I10" s="178">
        <f>+G10-H10</f>
        <v>8455780.1719195843</v>
      </c>
      <c r="J10" s="179">
        <f>+IF(ISNUMBER(G10/H10-1),G10/H10-1,"…")</f>
        <v>6.7837963425088077E-3</v>
      </c>
      <c r="K10" s="177">
        <f>+SUMPRODUCT(('2016'!$G10:$R10)*('2016'!$G$5:$R$5&lt;=Master!$B$3))</f>
        <v>1203947462.6900003</v>
      </c>
      <c r="L10" s="178">
        <f>+G10-K10</f>
        <v>50975597.009999752</v>
      </c>
      <c r="M10" s="180">
        <f>+IF(ISNUMBER(G10/K10-1),G10/K10-1,"…")</f>
        <v>4.234038327229328E-2</v>
      </c>
      <c r="N10" s="177">
        <f>+INDEX('2017'!$1:$1048576,MATCH('Analitika - 2017'!$A10,'2017'!$A:$A,0),MATCH('Analitika - 2017'!$N$6,'2017'!$6:$6,0))</f>
        <v>138809581.91</v>
      </c>
      <c r="O10" s="177">
        <f>+INDEX('2017'!$1:$1048576,MATCH(CONCATENATE('Analitika - 2017'!$A10,"p"),'2017'!$A:$A,0),MATCH('Analitika - 2017'!$O$6,'2017'!$100:$100,0))</f>
        <v>131696453.535413</v>
      </c>
      <c r="P10" s="178">
        <f>+N10-O10</f>
        <v>7113128.3745869994</v>
      </c>
      <c r="Q10" s="179">
        <f>+IF(ISNUMBER(N10/O10-1),N10/O10-1,"…")</f>
        <v>5.4011540809443925E-2</v>
      </c>
      <c r="R10" s="177">
        <f>+INDEX('2016'!$1:$1048576,MATCH('Analitika - 2017'!$A10,'2016'!$A:$A,0),MATCH('Analitika - 2017'!$R$6,'2016'!$6:$6,0))</f>
        <v>120689605.48999999</v>
      </c>
      <c r="S10" s="178">
        <f>+N10-R10</f>
        <v>18119976.420000002</v>
      </c>
      <c r="T10" s="180">
        <f>+IF(ISNUMBER(N10/R10-1),N10/R10-1,"…")</f>
        <v>0.15013700928454332</v>
      </c>
    </row>
    <row r="11" spans="1:20">
      <c r="A11" s="176">
        <v>711</v>
      </c>
      <c r="B11" s="423" t="str">
        <f>+VLOOKUP($A11,Master!$D$25:$G$223,4,FALSE)</f>
        <v>Porezi</v>
      </c>
      <c r="C11" s="424"/>
      <c r="D11" s="424"/>
      <c r="E11" s="424"/>
      <c r="F11" s="424"/>
      <c r="G11" s="183">
        <f>+SUMPRODUCT(('2017'!$G11:$R11)*('2017'!$G$5:$R$5&lt;=Master!$B$3)*($A11='2017'!$A$10:$A$65))</f>
        <v>807106587.3900001</v>
      </c>
      <c r="H11" s="342">
        <f>+SUMPRODUCT(('2017'!$G105:$R105)*('2017'!$G$5:$R$5&lt;=Master!$B$3))</f>
        <v>788063513.05245507</v>
      </c>
      <c r="I11" s="184">
        <f t="shared" ref="I11:I66" si="0">+G11-H11</f>
        <v>19043074.337545037</v>
      </c>
      <c r="J11" s="185">
        <f t="shared" ref="J11:J65" si="1">+IF(ISNUMBER(G11/H11-1),G11/H11-1,"…")</f>
        <v>2.4164390334205921E-2</v>
      </c>
      <c r="K11" s="183">
        <f>+SUMPRODUCT(('2015'!$G11:$R11)*('2015'!$G$5:$R$5&lt;=Master!$B$3))</f>
        <v>663481996.35000002</v>
      </c>
      <c r="L11" s="184">
        <f>+G11-K11</f>
        <v>143624591.04000008</v>
      </c>
      <c r="M11" s="186">
        <f t="shared" ref="M11:M66" si="2">+IF(ISNUMBER(G11/K11-1),G11/K11-1,"…")</f>
        <v>0.21647096956679923</v>
      </c>
      <c r="N11" s="183">
        <f>+INDEX('2017'!$1:$1048576,MATCH('Analitika - 2017'!$A11,'2017'!$A:$A,0),MATCH('Analitika - 2017'!$N$6,'2017'!$6:$6,0))</f>
        <v>86378572.320000008</v>
      </c>
      <c r="O11" s="342">
        <f>+INDEX('2017'!$1:$1048576,MATCH(CONCATENATE('Analitika - 2017'!$A11,"p"),'2017'!$A:$A,0),MATCH('Analitika - 2017'!$O$6,'2017'!$100:$100,0))</f>
        <v>81590409.643190965</v>
      </c>
      <c r="P11" s="184">
        <f t="shared" ref="P11:P66" si="3">+N11-O11</f>
        <v>4788162.6768090427</v>
      </c>
      <c r="Q11" s="185">
        <f t="shared" ref="Q11:Q66" si="4">+IF(ISNUMBER(N11/O11-1),N11/O11-1,"…")</f>
        <v>5.8685361401523917E-2</v>
      </c>
      <c r="R11" s="183">
        <f>+INDEX('2016'!$1:$1048576,MATCH('Analitika - 2017'!$A11,'2016'!$A:$A,0),MATCH('Analitika - 2017'!$R$6,'2016'!$6:$6,0))</f>
        <v>76418294.650000006</v>
      </c>
      <c r="S11" s="184">
        <f t="shared" ref="S11:S66" si="5">+N11-R11</f>
        <v>9960277.6700000018</v>
      </c>
      <c r="T11" s="186">
        <f t="shared" ref="T11:T66" si="6">+IF(ISNUMBER(N11/R11-1),N11/R11-1,"…")</f>
        <v>0.13033891577427403</v>
      </c>
    </row>
    <row r="12" spans="1:20">
      <c r="A12" s="176">
        <v>7111</v>
      </c>
      <c r="B12" s="425" t="str">
        <f>+VLOOKUP($A12,Master!$D$25:$G$223,4,FALSE)</f>
        <v>Porez na dohodak fizičkih lica</v>
      </c>
      <c r="C12" s="426"/>
      <c r="D12" s="426"/>
      <c r="E12" s="426"/>
      <c r="F12" s="426"/>
      <c r="G12" s="189">
        <f>+SUMPRODUCT(('2017'!$G12:$R12)*('2017'!$G$5:$R$5&lt;=Master!$B$3)*($A12='2017'!$A$10:$A$65))</f>
        <v>89865694.430000007</v>
      </c>
      <c r="H12" s="189">
        <f>+SUMPRODUCT(('2017'!$G106:$R106)*('2017'!$G$5:$R$5&lt;=Master!$B$3))</f>
        <v>98100917.185333878</v>
      </c>
      <c r="I12" s="190">
        <f t="shared" si="0"/>
        <v>-8235222.7553338706</v>
      </c>
      <c r="J12" s="191">
        <f t="shared" si="1"/>
        <v>-8.3946439968300757E-2</v>
      </c>
      <c r="K12" s="189">
        <f>+SUMPRODUCT(('2016'!$G12:$R12)*('2016'!$G$5:$R$5&lt;=Master!$B$3))</f>
        <v>96185673.830000013</v>
      </c>
      <c r="L12" s="190">
        <f>+G12-K12</f>
        <v>-6319979.400000006</v>
      </c>
      <c r="M12" s="192">
        <f t="shared" si="2"/>
        <v>-6.5706036547293234E-2</v>
      </c>
      <c r="N12" s="189">
        <f>+INDEX('2017'!$1:$1048576,MATCH('Analitika - 2017'!$A12,'2017'!$A:$A,0),MATCH('Analitika - 2017'!$N$6,'2017'!$6:$6,0))</f>
        <v>10226839.18</v>
      </c>
      <c r="O12" s="189">
        <f>+INDEX('2017'!$1:$1048576,MATCH(CONCATENATE('Analitika - 2017'!$A12,"p"),'2017'!$A:$A,0),MATCH('Analitika - 2017'!$O$6,'2017'!$100:$100,0))</f>
        <v>10424403.066179592</v>
      </c>
      <c r="P12" s="190">
        <f t="shared" si="3"/>
        <v>-197563.88617959246</v>
      </c>
      <c r="Q12" s="191">
        <f t="shared" si="4"/>
        <v>-1.8952057487162888E-2</v>
      </c>
      <c r="R12" s="189">
        <f>+INDEX('2016'!$1:$1048576,MATCH('Analitika - 2017'!$A12,'2016'!$A:$A,0),MATCH('Analitika - 2017'!$R$6,'2016'!$6:$6,0))</f>
        <v>10220885.41</v>
      </c>
      <c r="S12" s="190">
        <f t="shared" si="5"/>
        <v>5953.769999999553</v>
      </c>
      <c r="T12" s="192">
        <f t="shared" si="6"/>
        <v>5.8251019957378247E-4</v>
      </c>
    </row>
    <row r="13" spans="1:20">
      <c r="A13" s="176">
        <v>7112</v>
      </c>
      <c r="B13" s="425" t="str">
        <f>+VLOOKUP($A13,Master!$D$25:$G$223,4,FALSE)</f>
        <v>Porez na dobit pravnih lica</v>
      </c>
      <c r="C13" s="426"/>
      <c r="D13" s="426"/>
      <c r="E13" s="426"/>
      <c r="F13" s="426"/>
      <c r="G13" s="189">
        <f>+SUMPRODUCT(('2017'!$G13:$R13)*('2017'!$G$5:$R$5&lt;=Master!$B$3)*($A13='2017'!$A$10:$A$65))</f>
        <v>46896042.780000001</v>
      </c>
      <c r="H13" s="189">
        <f>+SUMPRODUCT(('2017'!$G107:$R107)*('2017'!$G$5:$R$5&lt;=Master!$B$3))</f>
        <v>45381734.140417688</v>
      </c>
      <c r="I13" s="190">
        <f t="shared" si="0"/>
        <v>1514308.6395823136</v>
      </c>
      <c r="J13" s="191">
        <f t="shared" si="1"/>
        <v>3.3368240951234363E-2</v>
      </c>
      <c r="K13" s="189">
        <f>+SUMPRODUCT(('2016'!$G13:$R13)*('2016'!$G$5:$R$5&lt;=Master!$B$3))</f>
        <v>43768416.909999996</v>
      </c>
      <c r="L13" s="190">
        <f t="shared" ref="L13:L66" si="7">+G13-K13</f>
        <v>3127625.8700000048</v>
      </c>
      <c r="M13" s="192">
        <f t="shared" si="2"/>
        <v>7.1458510286795951E-2</v>
      </c>
      <c r="N13" s="189">
        <f>+INDEX('2017'!$1:$1048576,MATCH('Analitika - 2017'!$A13,'2017'!$A:$A,0),MATCH('Analitika - 2017'!$N$6,'2017'!$6:$6,0))</f>
        <v>1688078.63</v>
      </c>
      <c r="O13" s="189">
        <f>+INDEX('2017'!$1:$1048576,MATCH(CONCATENATE('Analitika - 2017'!$A13,"p"),'2017'!$A:$A,0),MATCH('Analitika - 2017'!$O$6,'2017'!$100:$100,0))</f>
        <v>1613666.6581515796</v>
      </c>
      <c r="P13" s="190">
        <f t="shared" si="3"/>
        <v>74411.971848420333</v>
      </c>
      <c r="Q13" s="191">
        <f t="shared" si="4"/>
        <v>4.6113595687511832E-2</v>
      </c>
      <c r="R13" s="189">
        <f>+INDEX('2016'!$1:$1048576,MATCH('Analitika - 2017'!$A13,'2016'!$A:$A,0),MATCH('Analitika - 2017'!$R$6,'2016'!$6:$6,0))</f>
        <v>1556300.93</v>
      </c>
      <c r="S13" s="190">
        <f t="shared" si="5"/>
        <v>131777.69999999995</v>
      </c>
      <c r="T13" s="192">
        <f t="shared" si="6"/>
        <v>8.467366269581289E-2</v>
      </c>
    </row>
    <row r="14" spans="1:20">
      <c r="A14" s="176">
        <v>7113</v>
      </c>
      <c r="B14" s="425" t="str">
        <f>+VLOOKUP($A14,Master!$D$25:$G$223,4,FALSE)</f>
        <v>Porez na promet nepokretnosti</v>
      </c>
      <c r="C14" s="426"/>
      <c r="D14" s="426"/>
      <c r="E14" s="426"/>
      <c r="F14" s="426"/>
      <c r="G14" s="189">
        <f>+SUMPRODUCT(('2017'!$G14:$R14)*('2017'!$G$5:$R$5&lt;=Master!$B$3)*($A14='2017'!$A$10:$A$65))</f>
        <v>1228918.27</v>
      </c>
      <c r="H14" s="189">
        <f>+SUMPRODUCT(('2017'!$G108:$R108)*('2017'!$G$5:$R$5&lt;=Master!$B$3))</f>
        <v>2017133.060581021</v>
      </c>
      <c r="I14" s="190">
        <f t="shared" si="0"/>
        <v>-788214.79058102099</v>
      </c>
      <c r="J14" s="191">
        <f t="shared" si="1"/>
        <v>-0.39075993844153312</v>
      </c>
      <c r="K14" s="189">
        <f>+SUMPRODUCT(('2016'!$G14:$R14)*('2016'!$G$5:$R$5&lt;=Master!$B$3))</f>
        <v>1090873.3500000001</v>
      </c>
      <c r="L14" s="190">
        <f t="shared" si="7"/>
        <v>138044.91999999993</v>
      </c>
      <c r="M14" s="192">
        <f t="shared" si="2"/>
        <v>0.1265453226077986</v>
      </c>
      <c r="N14" s="189">
        <f>+INDEX('2017'!$1:$1048576,MATCH('Analitika - 2017'!$A14,'2017'!$A:$A,0),MATCH('Analitika - 2017'!$N$6,'2017'!$6:$6,0))</f>
        <v>195735.62</v>
      </c>
      <c r="O14" s="189">
        <f>+INDEX('2017'!$1:$1048576,MATCH(CONCATENATE('Analitika - 2017'!$A14,"p"),'2017'!$A:$A,0),MATCH('Analitika - 2017'!$O$6,'2017'!$100:$100,0))</f>
        <v>190322.06899586218</v>
      </c>
      <c r="P14" s="190">
        <f t="shared" si="3"/>
        <v>5413.5510041378147</v>
      </c>
      <c r="Q14" s="191">
        <f t="shared" si="4"/>
        <v>2.8444158014357734E-2</v>
      </c>
      <c r="R14" s="189">
        <f>+INDEX('2016'!$1:$1048576,MATCH('Analitika - 2017'!$A14,'2016'!$A:$A,0),MATCH('Analitika - 2017'!$R$6,'2016'!$6:$6,0))</f>
        <v>102926.91</v>
      </c>
      <c r="S14" s="190">
        <f t="shared" si="5"/>
        <v>92808.709999999992</v>
      </c>
      <c r="T14" s="192">
        <f t="shared" si="6"/>
        <v>0.9016952903764428</v>
      </c>
    </row>
    <row r="15" spans="1:20">
      <c r="A15" s="176">
        <v>7114</v>
      </c>
      <c r="B15" s="425" t="str">
        <f>+VLOOKUP($A15,Master!$D$25:$G$223,4,FALSE)</f>
        <v>Porez na dodatu vrijednost</v>
      </c>
      <c r="C15" s="426"/>
      <c r="D15" s="426"/>
      <c r="E15" s="426"/>
      <c r="F15" s="426"/>
      <c r="G15" s="189">
        <f>+SUMPRODUCT(('2017'!$G15:$R15)*('2017'!$G$5:$R$5&lt;=Master!$B$3)*($A15='2017'!$A$10:$A$65))</f>
        <v>453568254.34000003</v>
      </c>
      <c r="H15" s="189">
        <f>+SUMPRODUCT(('2017'!$G109:$R109)*('2017'!$G$5:$R$5&lt;=Master!$B$3))</f>
        <v>437417157.30037928</v>
      </c>
      <c r="I15" s="190">
        <f t="shared" si="0"/>
        <v>16151097.039620757</v>
      </c>
      <c r="J15" s="191">
        <f t="shared" si="1"/>
        <v>3.6923784927187064E-2</v>
      </c>
      <c r="K15" s="189">
        <f>+SUMPRODUCT(('2016'!$G15:$R15)*('2016'!$G$5:$R$5&lt;=Master!$B$3))</f>
        <v>417003703.40000004</v>
      </c>
      <c r="L15" s="190">
        <f t="shared" si="7"/>
        <v>36564550.939999998</v>
      </c>
      <c r="M15" s="192">
        <f t="shared" si="2"/>
        <v>8.768399571004859E-2</v>
      </c>
      <c r="N15" s="189">
        <f>+INDEX('2017'!$1:$1048576,MATCH('Analitika - 2017'!$A15,'2017'!$A:$A,0),MATCH('Analitika - 2017'!$N$6,'2017'!$6:$6,0))</f>
        <v>50058448.369999997</v>
      </c>
      <c r="O15" s="189">
        <f>+INDEX('2017'!$1:$1048576,MATCH(CONCATENATE('Analitika - 2017'!$A15,"p"),'2017'!$A:$A,0),MATCH('Analitika - 2017'!$O$6,'2017'!$100:$100,0))</f>
        <v>46963099.251775004</v>
      </c>
      <c r="P15" s="190">
        <f t="shared" si="3"/>
        <v>3095349.1182249933</v>
      </c>
      <c r="Q15" s="191">
        <f t="shared" si="4"/>
        <v>6.5910239476113741E-2</v>
      </c>
      <c r="R15" s="189">
        <f>+INDEX('2016'!$1:$1048576,MATCH('Analitika - 2017'!$A15,'2016'!$A:$A,0),MATCH('Analitika - 2017'!$R$6,'2016'!$6:$6,0))</f>
        <v>44771417.82</v>
      </c>
      <c r="S15" s="190">
        <f t="shared" si="5"/>
        <v>5287030.549999997</v>
      </c>
      <c r="T15" s="192">
        <f t="shared" si="6"/>
        <v>0.11808941524380789</v>
      </c>
    </row>
    <row r="16" spans="1:20">
      <c r="A16" s="176">
        <v>7115</v>
      </c>
      <c r="B16" s="425" t="str">
        <f>+VLOOKUP($A16,Master!$D$25:$G$223,4,FALSE)</f>
        <v>Akcize</v>
      </c>
      <c r="C16" s="426"/>
      <c r="D16" s="426"/>
      <c r="E16" s="426"/>
      <c r="F16" s="426"/>
      <c r="G16" s="189">
        <f>+SUMPRODUCT(('2017'!$G16:$R16)*('2017'!$G$5:$R$5&lt;=Master!$B$3)*($A16='2017'!$A$10:$A$65))</f>
        <v>186592553.54999998</v>
      </c>
      <c r="H16" s="189">
        <f>+SUMPRODUCT(('2017'!$G110:$R110)*('2017'!$G$5:$R$5&lt;=Master!$B$3))</f>
        <v>176378541.09886384</v>
      </c>
      <c r="I16" s="190">
        <f t="shared" si="0"/>
        <v>10214012.451136142</v>
      </c>
      <c r="J16" s="191">
        <f t="shared" si="1"/>
        <v>5.7909609567588838E-2</v>
      </c>
      <c r="K16" s="189">
        <f>+SUMPRODUCT(('2016'!$G16:$R16)*('2016'!$G$5:$R$5&lt;=Master!$B$3))</f>
        <v>153074079.72</v>
      </c>
      <c r="L16" s="190">
        <f t="shared" si="7"/>
        <v>33518473.829999983</v>
      </c>
      <c r="M16" s="192">
        <f t="shared" si="2"/>
        <v>0.2189689716986134</v>
      </c>
      <c r="N16" s="189">
        <f>+INDEX('2017'!$1:$1048576,MATCH('Analitika - 2017'!$A16,'2017'!$A:$A,0),MATCH('Analitika - 2017'!$N$6,'2017'!$6:$6,0))</f>
        <v>21225508.199999999</v>
      </c>
      <c r="O16" s="189">
        <f>+INDEX('2017'!$1:$1048576,MATCH(CONCATENATE('Analitika - 2017'!$A16,"p"),'2017'!$A:$A,0),MATCH('Analitika - 2017'!$O$6,'2017'!$100:$100,0))</f>
        <v>19541702.474037282</v>
      </c>
      <c r="P16" s="190">
        <f t="shared" si="3"/>
        <v>1683805.7259627171</v>
      </c>
      <c r="Q16" s="191">
        <f t="shared" si="4"/>
        <v>8.6164740671893281E-2</v>
      </c>
      <c r="R16" s="189">
        <f>+INDEX('2016'!$1:$1048576,MATCH('Analitika - 2017'!$A16,'2016'!$A:$A,0),MATCH('Analitika - 2017'!$R$6,'2016'!$6:$6,0))</f>
        <v>16959705.550000001</v>
      </c>
      <c r="S16" s="190">
        <f t="shared" si="5"/>
        <v>4265802.6499999985</v>
      </c>
      <c r="T16" s="192">
        <f t="shared" si="6"/>
        <v>0.25152574951397066</v>
      </c>
    </row>
    <row r="17" spans="1:20">
      <c r="A17" s="176">
        <v>7116</v>
      </c>
      <c r="B17" s="425" t="str">
        <f>+VLOOKUP($A17,Master!$D$25:$G$223,4,FALSE)</f>
        <v>Porez na međunarodnu trgovinu i transakcije</v>
      </c>
      <c r="C17" s="426"/>
      <c r="D17" s="426"/>
      <c r="E17" s="426"/>
      <c r="F17" s="426"/>
      <c r="G17" s="189">
        <f>+SUMPRODUCT(('2017'!$G17:$R17)*('2017'!$G$5:$R$5&lt;=Master!$B$3)*($A17='2017'!$A$10:$A$65))</f>
        <v>21248886.84</v>
      </c>
      <c r="H17" s="189">
        <f>+SUMPRODUCT(('2017'!$G111:$R111)*('2017'!$G$5:$R$5&lt;=Master!$B$3))</f>
        <v>20649162.844862897</v>
      </c>
      <c r="I17" s="190">
        <f t="shared" si="0"/>
        <v>599723.9951371029</v>
      </c>
      <c r="J17" s="191">
        <f t="shared" si="1"/>
        <v>2.9043501649089976E-2</v>
      </c>
      <c r="K17" s="189">
        <f>+SUMPRODUCT(('2016'!$G17:$R17)*('2016'!$G$5:$R$5&lt;=Master!$B$3))</f>
        <v>20528192.490000002</v>
      </c>
      <c r="L17" s="190">
        <f t="shared" si="7"/>
        <v>720694.34999999776</v>
      </c>
      <c r="M17" s="192">
        <f t="shared" si="2"/>
        <v>3.5107540537291593E-2</v>
      </c>
      <c r="N17" s="189">
        <f>+INDEX('2017'!$1:$1048576,MATCH('Analitika - 2017'!$A17,'2017'!$A:$A,0),MATCH('Analitika - 2017'!$N$6,'2017'!$6:$6,0))</f>
        <v>2167495.09</v>
      </c>
      <c r="O17" s="189">
        <f>+INDEX('2017'!$1:$1048576,MATCH(CONCATENATE('Analitika - 2017'!$A17,"p"),'2017'!$A:$A,0),MATCH('Analitika - 2017'!$O$6,'2017'!$100:$100,0))</f>
        <v>2053687.1611713313</v>
      </c>
      <c r="P17" s="190">
        <f t="shared" si="3"/>
        <v>113807.92882866855</v>
      </c>
      <c r="Q17" s="191">
        <f t="shared" si="4"/>
        <v>5.5416390081417077E-2</v>
      </c>
      <c r="R17" s="189">
        <f>+INDEX('2016'!$1:$1048576,MATCH('Analitika - 2017'!$A17,'2016'!$A:$A,0),MATCH('Analitika - 2017'!$R$6,'2016'!$6:$6,0))</f>
        <v>2041655.91</v>
      </c>
      <c r="S17" s="190">
        <f t="shared" si="5"/>
        <v>125839.17999999993</v>
      </c>
      <c r="T17" s="192">
        <f t="shared" si="6"/>
        <v>6.1635841467527097E-2</v>
      </c>
    </row>
    <row r="18" spans="1:20">
      <c r="A18" s="176">
        <v>7118</v>
      </c>
      <c r="B18" s="425" t="str">
        <f>+VLOOKUP($A18,Master!$D$25:$G$223,4,FALSE)</f>
        <v>Ostali državni porezi</v>
      </c>
      <c r="C18" s="426"/>
      <c r="D18" s="426"/>
      <c r="E18" s="426"/>
      <c r="F18" s="426"/>
      <c r="G18" s="189">
        <f>+SUMPRODUCT(('2017'!$G18:$R18)*('2017'!$G$5:$R$5&lt;=Master!$B$3)*($A18='2017'!$A$10:$A$65))</f>
        <v>7706237.1799999997</v>
      </c>
      <c r="H18" s="189">
        <f>+SUMPRODUCT(('2017'!$G112:$R112)*('2017'!$G$5:$R$5&lt;=Master!$B$3))</f>
        <v>8118867.4220164428</v>
      </c>
      <c r="I18" s="190">
        <f t="shared" si="0"/>
        <v>-412630.24201644305</v>
      </c>
      <c r="J18" s="191">
        <f t="shared" si="1"/>
        <v>-5.0823621149113429E-2</v>
      </c>
      <c r="K18" s="189">
        <f>+SUMPRODUCT(('2016'!$G18:$R18)*('2016'!$G$5:$R$5&lt;=Master!$B$3))</f>
        <v>7733633.29</v>
      </c>
      <c r="L18" s="190">
        <f t="shared" si="7"/>
        <v>-27396.110000000335</v>
      </c>
      <c r="M18" s="192">
        <f t="shared" si="2"/>
        <v>-3.5424630277498537E-3</v>
      </c>
      <c r="N18" s="189">
        <f>+INDEX('2017'!$1:$1048576,MATCH('Analitika - 2017'!$A18,'2017'!$A:$A,0),MATCH('Analitika - 2017'!$N$6,'2017'!$6:$6,0))</f>
        <v>816467.23</v>
      </c>
      <c r="O18" s="189">
        <f>+INDEX('2017'!$1:$1048576,MATCH(CONCATENATE('Analitika - 2017'!$A18,"p"),'2017'!$A:$A,0),MATCH('Analitika - 2017'!$O$6,'2017'!$100:$100,0))</f>
        <v>803528.96288030746</v>
      </c>
      <c r="P18" s="190">
        <f t="shared" si="3"/>
        <v>12938.267119692522</v>
      </c>
      <c r="Q18" s="191">
        <f t="shared" si="4"/>
        <v>1.6101805556970161E-2</v>
      </c>
      <c r="R18" s="189">
        <f>+INDEX('2016'!$1:$1048576,MATCH('Analitika - 2017'!$A18,'2016'!$A:$A,0),MATCH('Analitika - 2017'!$R$6,'2016'!$6:$6,0))</f>
        <v>765402.12</v>
      </c>
      <c r="S18" s="190">
        <f t="shared" si="5"/>
        <v>51065.109999999986</v>
      </c>
      <c r="T18" s="192">
        <f t="shared" si="6"/>
        <v>6.6716708336266306E-2</v>
      </c>
    </row>
    <row r="19" spans="1:20">
      <c r="A19" s="176">
        <v>712</v>
      </c>
      <c r="B19" s="429" t="str">
        <f>+VLOOKUP($A19,Master!$D$25:$G$223,4,FALSE)</f>
        <v>Doprinosi</v>
      </c>
      <c r="C19" s="430"/>
      <c r="D19" s="430"/>
      <c r="E19" s="430"/>
      <c r="F19" s="430"/>
      <c r="G19" s="195">
        <f>+SUMPRODUCT(('2017'!$G19:$R19)*('2017'!$G$5:$R$5&lt;=Master!$B$3)*($A19='2017'!$A$10:$A$65))</f>
        <v>373597269.86999995</v>
      </c>
      <c r="H19" s="195">
        <f>+SUMPRODUCT(('2017'!$G113:$R113)*('2017'!$G$5:$R$5&lt;=Master!$B$3))</f>
        <v>371522979.59116685</v>
      </c>
      <c r="I19" s="196">
        <f t="shared" si="0"/>
        <v>2074290.2788330913</v>
      </c>
      <c r="J19" s="197">
        <f t="shared" si="1"/>
        <v>5.583208557154995E-3</v>
      </c>
      <c r="K19" s="195">
        <f>+SUMPRODUCT(('2016'!$G19:$R19)*('2016'!$G$5:$R$5&lt;=Master!$B$3))</f>
        <v>348483766.76000005</v>
      </c>
      <c r="L19" s="196">
        <f t="shared" si="7"/>
        <v>25113503.109999895</v>
      </c>
      <c r="M19" s="198">
        <f t="shared" si="2"/>
        <v>7.206505870701152E-2</v>
      </c>
      <c r="N19" s="195">
        <f>+INDEX('2017'!$1:$1048576,MATCH('Analitika - 2017'!$A19,'2017'!$A:$A,0),MATCH('Analitika - 2017'!$N$6,'2017'!$6:$6,0))</f>
        <v>42882136.189999998</v>
      </c>
      <c r="O19" s="195">
        <f>+INDEX('2017'!$1:$1048576,MATCH(CONCATENATE('Analitika - 2017'!$A19,"p"),'2017'!$A:$A,0),MATCH('Analitika - 2017'!$O$6,'2017'!$100:$100,0))</f>
        <v>39620758.48069074</v>
      </c>
      <c r="P19" s="196">
        <f t="shared" si="3"/>
        <v>3261377.7093092576</v>
      </c>
      <c r="Q19" s="197">
        <f t="shared" si="4"/>
        <v>8.2314873171817071E-2</v>
      </c>
      <c r="R19" s="195">
        <f>+INDEX('2016'!$1:$1048576,MATCH('Analitika - 2017'!$A19,'2016'!$A:$A,0),MATCH('Analitika - 2017'!$R$6,'2016'!$6:$6,0))</f>
        <v>36918801.259999998</v>
      </c>
      <c r="S19" s="196">
        <f t="shared" si="5"/>
        <v>5963334.9299999997</v>
      </c>
      <c r="T19" s="198">
        <f t="shared" si="6"/>
        <v>0.1615256922347863</v>
      </c>
    </row>
    <row r="20" spans="1:20">
      <c r="A20" s="176">
        <v>7121</v>
      </c>
      <c r="B20" s="425" t="str">
        <f>+VLOOKUP($A20,Master!$D$25:$G$223,4,FALSE)</f>
        <v>Doprinosi za penzijsko i invalidsko osiguranje</v>
      </c>
      <c r="C20" s="426"/>
      <c r="D20" s="426"/>
      <c r="E20" s="426"/>
      <c r="F20" s="426"/>
      <c r="G20" s="189">
        <f>+SUMPRODUCT(('2017'!$G20:$R20)*('2017'!$G$5:$R$5&lt;=Master!$B$3)*($A20='2017'!$A$10:$A$65))</f>
        <v>225519823.30000001</v>
      </c>
      <c r="H20" s="189">
        <f>+SUMPRODUCT(('2017'!$G114:$R114)*('2017'!$G$5:$R$5&lt;=Master!$B$3))</f>
        <v>220927682.35313755</v>
      </c>
      <c r="I20" s="190">
        <f t="shared" si="0"/>
        <v>4592140.9468624592</v>
      </c>
      <c r="J20" s="191">
        <f t="shared" si="1"/>
        <v>2.0785720005527697E-2</v>
      </c>
      <c r="K20" s="189">
        <f>+SUMPRODUCT(('2016'!$G20:$R20)*('2016'!$G$5:$R$5&lt;=Master!$B$3))</f>
        <v>205834006.94000003</v>
      </c>
      <c r="L20" s="190">
        <f t="shared" si="7"/>
        <v>19685816.359999985</v>
      </c>
      <c r="M20" s="192">
        <f t="shared" si="2"/>
        <v>9.5639280664338022E-2</v>
      </c>
      <c r="N20" s="189">
        <f>+INDEX('2017'!$1:$1048576,MATCH('Analitika - 2017'!$A20,'2017'!$A:$A,0),MATCH('Analitika - 2017'!$N$6,'2017'!$6:$6,0))</f>
        <v>25998719</v>
      </c>
      <c r="O20" s="189">
        <f>+INDEX('2017'!$1:$1048576,MATCH(CONCATENATE('Analitika - 2017'!$A20,"p"),'2017'!$A:$A,0),MATCH('Analitika - 2017'!$O$6,'2017'!$100:$100,0))</f>
        <v>23008561.099321935</v>
      </c>
      <c r="P20" s="190">
        <f t="shared" si="3"/>
        <v>2990157.9006780647</v>
      </c>
      <c r="Q20" s="191">
        <f t="shared" si="4"/>
        <v>0.12995849187484332</v>
      </c>
      <c r="R20" s="189">
        <f>+INDEX('2016'!$1:$1048576,MATCH('Analitika - 2017'!$A20,'2016'!$A:$A,0),MATCH('Analitika - 2017'!$R$6,'2016'!$6:$6,0))</f>
        <v>21436627.02</v>
      </c>
      <c r="S20" s="190">
        <f t="shared" si="5"/>
        <v>4562091.9800000004</v>
      </c>
      <c r="T20" s="192">
        <f t="shared" si="6"/>
        <v>0.21281762171556418</v>
      </c>
    </row>
    <row r="21" spans="1:20">
      <c r="A21" s="176">
        <v>7122</v>
      </c>
      <c r="B21" s="425" t="str">
        <f>+VLOOKUP($A21,Master!$D$25:$G$223,4,FALSE)</f>
        <v>Doprinosi za zdravstveno osiguranje</v>
      </c>
      <c r="C21" s="426"/>
      <c r="D21" s="426"/>
      <c r="E21" s="426"/>
      <c r="F21" s="426"/>
      <c r="G21" s="189">
        <f>+SUMPRODUCT(('2017'!$G21:$R21)*('2017'!$G$5:$R$5&lt;=Master!$B$3)*($A21='2017'!$A$10:$A$65))</f>
        <v>128519208.94999999</v>
      </c>
      <c r="H21" s="189">
        <f>+SUMPRODUCT(('2017'!$G115:$R115)*('2017'!$G$5:$R$5&lt;=Master!$B$3))</f>
        <v>129573254.13102111</v>
      </c>
      <c r="I21" s="190">
        <f t="shared" si="0"/>
        <v>-1054045.1810211241</v>
      </c>
      <c r="J21" s="191">
        <f t="shared" si="1"/>
        <v>-8.1347434552758724E-3</v>
      </c>
      <c r="K21" s="189">
        <f>+SUMPRODUCT(('2016'!$G21:$R21)*('2016'!$G$5:$R$5&lt;=Master!$B$3))</f>
        <v>123564466.52000003</v>
      </c>
      <c r="L21" s="190">
        <f t="shared" si="7"/>
        <v>4954742.4299999624</v>
      </c>
      <c r="M21" s="192">
        <f t="shared" si="2"/>
        <v>4.0098440672650781E-2</v>
      </c>
      <c r="N21" s="189">
        <f>+INDEX('2017'!$1:$1048576,MATCH('Analitika - 2017'!$A21,'2017'!$A:$A,0),MATCH('Analitika - 2017'!$N$6,'2017'!$6:$6,0))</f>
        <v>14691858.58</v>
      </c>
      <c r="O21" s="189">
        <f>+INDEX('2017'!$1:$1048576,MATCH(CONCATENATE('Analitika - 2017'!$A21,"p"),'2017'!$A:$A,0),MATCH('Analitika - 2017'!$O$6,'2017'!$100:$100,0))</f>
        <v>14029532.008260634</v>
      </c>
      <c r="P21" s="190">
        <f t="shared" si="3"/>
        <v>662326.57173936628</v>
      </c>
      <c r="Q21" s="191">
        <f t="shared" si="4"/>
        <v>4.7209455835689029E-2</v>
      </c>
      <c r="R21" s="189">
        <f>+INDEX('2016'!$1:$1048576,MATCH('Analitika - 2017'!$A21,'2016'!$A:$A,0),MATCH('Analitika - 2017'!$R$6,'2016'!$6:$6,0))</f>
        <v>13378931.09</v>
      </c>
      <c r="S21" s="190">
        <f t="shared" si="5"/>
        <v>1312927.4900000002</v>
      </c>
      <c r="T21" s="192">
        <f t="shared" si="6"/>
        <v>9.8133960117437136E-2</v>
      </c>
    </row>
    <row r="22" spans="1:20">
      <c r="A22" s="176">
        <v>7123</v>
      </c>
      <c r="B22" s="425" t="str">
        <f>+VLOOKUP($A22,Master!$D$25:$G$223,4,FALSE)</f>
        <v>Doprinosi za osiguranje od nezaposlenosti</v>
      </c>
      <c r="C22" s="426"/>
      <c r="D22" s="426"/>
      <c r="E22" s="426"/>
      <c r="F22" s="426"/>
      <c r="G22" s="189">
        <f>+SUMPRODUCT(('2017'!$G22:$R22)*('2017'!$G$5:$R$5&lt;=Master!$B$3)*($A22='2017'!$A$10:$A$65))</f>
        <v>10205376.169999998</v>
      </c>
      <c r="H22" s="189">
        <f>+SUMPRODUCT(('2017'!$G116:$R116)*('2017'!$G$5:$R$5&lt;=Master!$B$3))</f>
        <v>11589010.365175677</v>
      </c>
      <c r="I22" s="190">
        <f t="shared" si="0"/>
        <v>-1383634.1951756794</v>
      </c>
      <c r="J22" s="191">
        <f t="shared" si="1"/>
        <v>-0.11939191972193086</v>
      </c>
      <c r="K22" s="189">
        <f>+SUMPRODUCT(('2016'!$G22:$R22)*('2016'!$G$5:$R$5&lt;=Master!$B$3))</f>
        <v>9890941.5199999996</v>
      </c>
      <c r="L22" s="190">
        <f t="shared" si="7"/>
        <v>314434.64999999851</v>
      </c>
      <c r="M22" s="192">
        <f t="shared" si="2"/>
        <v>3.1790163693132367E-2</v>
      </c>
      <c r="N22" s="189">
        <f>+INDEX('2017'!$1:$1048576,MATCH('Analitika - 2017'!$A22,'2017'!$A:$A,0),MATCH('Analitika - 2017'!$N$6,'2017'!$6:$6,0))</f>
        <v>1140055.95</v>
      </c>
      <c r="O22" s="189">
        <f>+INDEX('2017'!$1:$1048576,MATCH(CONCATENATE('Analitika - 2017'!$A22,"p"),'2017'!$A:$A,0),MATCH('Analitika - 2017'!$O$6,'2017'!$100:$100,0))</f>
        <v>1431813.379118765</v>
      </c>
      <c r="P22" s="190">
        <f t="shared" si="3"/>
        <v>-291757.42911876505</v>
      </c>
      <c r="Q22" s="191">
        <f t="shared" si="4"/>
        <v>-0.20376777684416691</v>
      </c>
      <c r="R22" s="189">
        <f>+INDEX('2016'!$1:$1048576,MATCH('Analitika - 2017'!$A22,'2016'!$A:$A,0),MATCH('Analitika - 2017'!$R$6,'2016'!$6:$6,0))</f>
        <v>981510.79</v>
      </c>
      <c r="S22" s="190">
        <f t="shared" si="5"/>
        <v>158545.15999999992</v>
      </c>
      <c r="T22" s="192">
        <f t="shared" si="6"/>
        <v>0.16153175453119561</v>
      </c>
    </row>
    <row r="23" spans="1:20">
      <c r="A23" s="176">
        <v>7124</v>
      </c>
      <c r="B23" s="425" t="str">
        <f>+VLOOKUP($A23,Master!$D$25:$G$223,4,FALSE)</f>
        <v>Ostali doprinosi</v>
      </c>
      <c r="C23" s="426"/>
      <c r="D23" s="426"/>
      <c r="E23" s="426"/>
      <c r="F23" s="426"/>
      <c r="G23" s="189">
        <f>+SUMPRODUCT(('2017'!$G23:$R23)*('2017'!$G$5:$R$5&lt;=Master!$B$3)*($A23='2017'!$A$10:$A$65))</f>
        <v>9352861.4499999993</v>
      </c>
      <c r="H23" s="189">
        <f>+SUMPRODUCT(('2017'!$G117:$R117)*('2017'!$G$5:$R$5&lt;=Master!$B$3))</f>
        <v>9433032.7418325134</v>
      </c>
      <c r="I23" s="190">
        <f t="shared" si="0"/>
        <v>-80171.291832514107</v>
      </c>
      <c r="J23" s="191">
        <f t="shared" si="1"/>
        <v>-8.498994334767862E-3</v>
      </c>
      <c r="K23" s="189">
        <f>+SUMPRODUCT(('2016'!$G23:$R23)*('2016'!$G$5:$R$5&lt;=Master!$B$3))</f>
        <v>9194351.7800000012</v>
      </c>
      <c r="L23" s="190">
        <f t="shared" si="7"/>
        <v>158509.66999999806</v>
      </c>
      <c r="M23" s="192">
        <f t="shared" si="2"/>
        <v>1.7239896165904378E-2</v>
      </c>
      <c r="N23" s="189">
        <f>+INDEX('2017'!$1:$1048576,MATCH('Analitika - 2017'!$A23,'2017'!$A:$A,0),MATCH('Analitika - 2017'!$N$6,'2017'!$6:$6,0))</f>
        <v>1051502.6599999999</v>
      </c>
      <c r="O23" s="189">
        <f>+INDEX('2017'!$1:$1048576,MATCH(CONCATENATE('Analitika - 2017'!$A23,"p"),'2017'!$A:$A,0),MATCH('Analitika - 2017'!$O$6,'2017'!$100:$100,0))</f>
        <v>1150851.9939894073</v>
      </c>
      <c r="P23" s="190">
        <f t="shared" si="3"/>
        <v>-99349.333989407402</v>
      </c>
      <c r="Q23" s="191">
        <f t="shared" si="4"/>
        <v>-8.6326768783720587E-2</v>
      </c>
      <c r="R23" s="189">
        <f>+INDEX('2016'!$1:$1048576,MATCH('Analitika - 2017'!$A23,'2016'!$A:$A,0),MATCH('Analitika - 2017'!$R$6,'2016'!$6:$6,0))</f>
        <v>1121732.3600000001</v>
      </c>
      <c r="S23" s="190">
        <f t="shared" si="5"/>
        <v>-70229.700000000186</v>
      </c>
      <c r="T23" s="192">
        <f t="shared" si="6"/>
        <v>-6.2608249975065533E-2</v>
      </c>
    </row>
    <row r="24" spans="1:20">
      <c r="A24" s="176">
        <v>713</v>
      </c>
      <c r="B24" s="427" t="str">
        <f>+VLOOKUP($A24,Master!$D$25:$G$223,4,FALSE)</f>
        <v>Takse</v>
      </c>
      <c r="C24" s="428"/>
      <c r="D24" s="428"/>
      <c r="E24" s="428"/>
      <c r="F24" s="428"/>
      <c r="G24" s="201">
        <f>+SUMPRODUCT(('2017'!$G24:$R24)*('2017'!$G$5:$R$5&lt;=Master!$B$3)*($A24='2017'!$A$10:$A$65))</f>
        <v>11166332.340000002</v>
      </c>
      <c r="H24" s="201">
        <f>+SUMPRODUCT(('2017'!$G118:$R118)*('2017'!$G$5:$R$5&lt;=Master!$B$3))</f>
        <v>11607127.521506894</v>
      </c>
      <c r="I24" s="202">
        <f t="shared" si="0"/>
        <v>-440795.18150689267</v>
      </c>
      <c r="J24" s="203">
        <f t="shared" si="1"/>
        <v>-3.7976250428035874E-2</v>
      </c>
      <c r="K24" s="201">
        <f>+SUMPRODUCT(('2016'!$G24:$R24)*('2016'!$G$5:$R$5&lt;=Master!$B$3))</f>
        <v>10882616.400000002</v>
      </c>
      <c r="L24" s="202">
        <f t="shared" si="7"/>
        <v>283715.93999999948</v>
      </c>
      <c r="M24" s="204">
        <f t="shared" si="2"/>
        <v>2.6070563325194529E-2</v>
      </c>
      <c r="N24" s="201">
        <f>+INDEX('2017'!$1:$1048576,MATCH('Analitika - 2017'!$A24,'2017'!$A:$A,0),MATCH('Analitika - 2017'!$N$6,'2017'!$6:$6,0))</f>
        <v>1211636.73</v>
      </c>
      <c r="O24" s="201">
        <f>+INDEX('2017'!$1:$1048576,MATCH(CONCATENATE('Analitika - 2017'!$A24,"p"),'2017'!$A:$A,0),MATCH('Analitika - 2017'!$O$6,'2017'!$100:$100,0))</f>
        <v>1090007.5802936796</v>
      </c>
      <c r="P24" s="202">
        <f t="shared" si="3"/>
        <v>121629.14970632037</v>
      </c>
      <c r="Q24" s="203">
        <f t="shared" si="4"/>
        <v>0.11158559986669991</v>
      </c>
      <c r="R24" s="201">
        <f>+INDEX('2016'!$1:$1048576,MATCH('Analitika - 2017'!$A24,'2016'!$A:$A,0),MATCH('Analitika - 2017'!$R$6,'2016'!$6:$6,0))</f>
        <v>1023354.38</v>
      </c>
      <c r="S24" s="202">
        <f t="shared" si="5"/>
        <v>188282.34999999998</v>
      </c>
      <c r="T24" s="204">
        <f t="shared" si="6"/>
        <v>0.18398548311289775</v>
      </c>
    </row>
    <row r="25" spans="1:20">
      <c r="A25" s="176">
        <v>714</v>
      </c>
      <c r="B25" s="427" t="str">
        <f>+VLOOKUP($A25,Master!$D$25:$G$223,4,FALSE)</f>
        <v>Naknade</v>
      </c>
      <c r="C25" s="428"/>
      <c r="D25" s="428"/>
      <c r="E25" s="428"/>
      <c r="F25" s="428"/>
      <c r="G25" s="201">
        <f>+SUMPRODUCT(('2017'!$G25:$R25)*('2017'!$G$5:$R$5&lt;=Master!$B$3)*($A25='2017'!$A$10:$A$65))</f>
        <v>15206241.16</v>
      </c>
      <c r="H25" s="201">
        <f>+SUMPRODUCT(('2017'!$G119:$R119)*('2017'!$G$5:$R$5&lt;=Master!$B$3))</f>
        <v>19357105.199537702</v>
      </c>
      <c r="I25" s="202">
        <f t="shared" si="0"/>
        <v>-4150864.0395377018</v>
      </c>
      <c r="J25" s="203">
        <f t="shared" si="1"/>
        <v>-0.21443619780693424</v>
      </c>
      <c r="K25" s="201">
        <f>+SUMPRODUCT(('2016'!$G25:$R25)*('2016'!$G$5:$R$5&lt;=Master!$B$3))</f>
        <v>69723767.359999999</v>
      </c>
      <c r="L25" s="202">
        <f t="shared" si="7"/>
        <v>-54517526.200000003</v>
      </c>
      <c r="M25" s="204">
        <f t="shared" si="2"/>
        <v>-0.78190735045215431</v>
      </c>
      <c r="N25" s="201">
        <f>+INDEX('2017'!$1:$1048576,MATCH('Analitika - 2017'!$A25,'2017'!$A:$A,0),MATCH('Analitika - 2017'!$N$6,'2017'!$6:$6,0))</f>
        <v>1997706.83</v>
      </c>
      <c r="O25" s="201">
        <f>+INDEX('2017'!$1:$1048576,MATCH(CONCATENATE('Analitika - 2017'!$A25,"p"),'2017'!$A:$A,0),MATCH('Analitika - 2017'!$O$6,'2017'!$100:$100,0))</f>
        <v>2793048.4100497989</v>
      </c>
      <c r="P25" s="202">
        <f t="shared" si="3"/>
        <v>-795341.58004979882</v>
      </c>
      <c r="Q25" s="203">
        <f t="shared" si="4"/>
        <v>-0.28475753488125832</v>
      </c>
      <c r="R25" s="201">
        <f>+INDEX('2016'!$1:$1048576,MATCH('Analitika - 2017'!$A25,'2016'!$A:$A,0),MATCH('Analitika - 2017'!$R$6,'2016'!$6:$6,0))</f>
        <v>2766199.72</v>
      </c>
      <c r="S25" s="202">
        <f t="shared" si="5"/>
        <v>-768492.89000000013</v>
      </c>
      <c r="T25" s="204">
        <f t="shared" si="6"/>
        <v>-0.27781540300351126</v>
      </c>
    </row>
    <row r="26" spans="1:20">
      <c r="A26" s="176">
        <v>715</v>
      </c>
      <c r="B26" s="427" t="str">
        <f>+VLOOKUP($A26,Master!$D$25:$G$223,4,FALSE)</f>
        <v>Ostali prihodi</v>
      </c>
      <c r="C26" s="428"/>
      <c r="D26" s="428"/>
      <c r="E26" s="428"/>
      <c r="F26" s="428"/>
      <c r="G26" s="201">
        <f>+SUMPRODUCT(('2017'!$G26:$R26)*('2017'!$G$5:$R$5&lt;=Master!$B$3)*($A26='2017'!$A$10:$A$65))</f>
        <v>28799776.440000001</v>
      </c>
      <c r="H26" s="201">
        <f>+SUMPRODUCT(('2017'!$G120:$R120)*('2017'!$G$5:$R$5&lt;=Master!$B$3))</f>
        <v>29948266.047071844</v>
      </c>
      <c r="I26" s="202">
        <f t="shared" si="0"/>
        <v>-1148489.607071843</v>
      </c>
      <c r="J26" s="203">
        <f t="shared" si="1"/>
        <v>-3.8349118618977163E-2</v>
      </c>
      <c r="K26" s="201">
        <f>+SUMPRODUCT(('2016'!$G26:$R26)*('2016'!$G$5:$R$5&lt;=Master!$B$3))</f>
        <v>25458990.159999996</v>
      </c>
      <c r="L26" s="202">
        <f t="shared" si="7"/>
        <v>3340786.2800000049</v>
      </c>
      <c r="M26" s="204">
        <f t="shared" si="2"/>
        <v>0.13122226211662147</v>
      </c>
      <c r="N26" s="201">
        <f>+INDEX('2017'!$1:$1048576,MATCH('Analitika - 2017'!$A26,'2017'!$A:$A,0),MATCH('Analitika - 2017'!$N$6,'2017'!$6:$6,0))</f>
        <v>3082692.52</v>
      </c>
      <c r="O26" s="201">
        <f>+INDEX('2017'!$1:$1048576,MATCH(CONCATENATE('Analitika - 2017'!$A26,"p"),'2017'!$A:$A,0),MATCH('Analitika - 2017'!$O$6,'2017'!$100:$100,0))</f>
        <v>2324139.1651606886</v>
      </c>
      <c r="P26" s="202">
        <f t="shared" si="3"/>
        <v>758553.35483931145</v>
      </c>
      <c r="Q26" s="203">
        <f t="shared" si="4"/>
        <v>0.32638035028632451</v>
      </c>
      <c r="R26" s="201">
        <f>+INDEX('2016'!$1:$1048576,MATCH('Analitika - 2017'!$A26,'2016'!$A:$A,0),MATCH('Analitika - 2017'!$R$6,'2016'!$6:$6,0))</f>
        <v>2033246.9300000002</v>
      </c>
      <c r="S26" s="202">
        <f t="shared" si="5"/>
        <v>1049445.5899999999</v>
      </c>
      <c r="T26" s="204">
        <f t="shared" si="6"/>
        <v>0.51614271464804307</v>
      </c>
    </row>
    <row r="27" spans="1:20">
      <c r="A27" s="176">
        <v>73</v>
      </c>
      <c r="B27" s="427" t="str">
        <f>+VLOOKUP($A27,Master!$D$25:$G$223,4,FALSE)</f>
        <v>Primici od otplate kredita i sredstva prenesena iz prethodne godine</v>
      </c>
      <c r="C27" s="428"/>
      <c r="D27" s="428"/>
      <c r="E27" s="428"/>
      <c r="F27" s="428"/>
      <c r="G27" s="201">
        <f>+SUMPRODUCT(('2017'!$G27:$R27)*('2017'!$G$5:$R$5&lt;=Master!$B$3)*($A27='2017'!$A$10:$A$65))</f>
        <v>4133438.46</v>
      </c>
      <c r="H27" s="201">
        <f>+SUMPRODUCT(('2017'!$G121:$R121)*('2017'!$G$5:$R$5&lt;=Master!$B$3))</f>
        <v>3056200.9523937171</v>
      </c>
      <c r="I27" s="202">
        <f t="shared" si="0"/>
        <v>1077237.5076062828</v>
      </c>
      <c r="J27" s="203">
        <f t="shared" si="1"/>
        <v>0.35247600677650293</v>
      </c>
      <c r="K27" s="201">
        <f>+SUMPRODUCT(('2016'!$G27:$R27)*('2016'!$G$5:$R$5&lt;=Master!$B$3))</f>
        <v>2464803.5900000003</v>
      </c>
      <c r="L27" s="202">
        <f t="shared" si="7"/>
        <v>1668634.8699999996</v>
      </c>
      <c r="M27" s="204">
        <f t="shared" si="2"/>
        <v>0.67698492357356521</v>
      </c>
      <c r="N27" s="201">
        <f>+INDEX('2017'!$1:$1048576,MATCH('Analitika - 2017'!$A27,'2017'!$A:$A,0),MATCH('Analitika - 2017'!$N$6,'2017'!$6:$6,0))</f>
        <v>603855.75</v>
      </c>
      <c r="O27" s="201">
        <f>+INDEX('2017'!$1:$1048576,MATCH(CONCATENATE('Analitika - 2017'!$A27,"p"),'2017'!$A:$A,0),MATCH('Analitika - 2017'!$O$6,'2017'!$100:$100,0))</f>
        <v>280543.43877720588</v>
      </c>
      <c r="P27" s="202">
        <f t="shared" si="3"/>
        <v>323312.31122279412</v>
      </c>
      <c r="Q27" s="203">
        <f t="shared" si="4"/>
        <v>1.152450089839931</v>
      </c>
      <c r="R27" s="201">
        <f>+INDEX('2016'!$1:$1048576,MATCH('Analitika - 2017'!$A27,'2016'!$A:$A,0),MATCH('Analitika - 2017'!$R$6,'2016'!$6:$6,0))</f>
        <v>226256.22</v>
      </c>
      <c r="S27" s="202">
        <f t="shared" si="5"/>
        <v>377599.53</v>
      </c>
      <c r="T27" s="204">
        <f t="shared" si="6"/>
        <v>1.6689023179119671</v>
      </c>
    </row>
    <row r="28" spans="1:20" ht="15.75" thickBot="1">
      <c r="A28" s="176">
        <v>74</v>
      </c>
      <c r="B28" s="431" t="str">
        <f>+VLOOKUP($A28,Master!$D$25:$G$223,4,FALSE)</f>
        <v>Donacije i transferi</v>
      </c>
      <c r="C28" s="432"/>
      <c r="D28" s="432"/>
      <c r="E28" s="432"/>
      <c r="F28" s="432"/>
      <c r="G28" s="201">
        <f>+SUMPRODUCT(('2017'!$G28:$R28)*('2017'!$G$5:$R$5&lt;=Master!$B$3)*($A28='2017'!$A$10:$A$65))</f>
        <v>14913414.040000003</v>
      </c>
      <c r="H28" s="201">
        <f>+SUMPRODUCT(('2017'!$G122:$R122)*('2017'!$G$5:$R$5&lt;=Master!$B$3))</f>
        <v>22912087.16394832</v>
      </c>
      <c r="I28" s="202">
        <f t="shared" si="0"/>
        <v>-7998673.123948317</v>
      </c>
      <c r="J28" s="203">
        <f t="shared" si="1"/>
        <v>-0.34910277124530398</v>
      </c>
      <c r="K28" s="201">
        <f>+SUMPRODUCT(('2016'!$G28:$R28)*('2016'!$G$5:$R$5&lt;=Master!$B$3))</f>
        <v>7548945.4300000006</v>
      </c>
      <c r="L28" s="202">
        <f t="shared" si="7"/>
        <v>7364468.6100000022</v>
      </c>
      <c r="M28" s="204">
        <f t="shared" si="2"/>
        <v>0.9755625707311546</v>
      </c>
      <c r="N28" s="201">
        <f>+INDEX('2017'!$1:$1048576,MATCH('Analitika - 2017'!$A28,'2017'!$A:$A,0),MATCH('Analitika - 2017'!$N$6,'2017'!$6:$6,0))</f>
        <v>2652981.5699999998</v>
      </c>
      <c r="O28" s="201">
        <f>+INDEX('2017'!$1:$1048576,MATCH(CONCATENATE('Analitika - 2017'!$A28,"p"),'2017'!$A:$A,0),MATCH('Analitika - 2017'!$O$6,'2017'!$100:$100,0))</f>
        <v>3997546.8172499253</v>
      </c>
      <c r="P28" s="202">
        <f t="shared" si="3"/>
        <v>-1344565.2472499255</v>
      </c>
      <c r="Q28" s="203">
        <f t="shared" si="4"/>
        <v>-0.33634759234037104</v>
      </c>
      <c r="R28" s="201">
        <f>+INDEX('2016'!$1:$1048576,MATCH('Analitika - 2017'!$A28,'2016'!$A:$A,0),MATCH('Analitika - 2017'!$R$6,'2016'!$6:$6,0))</f>
        <v>1303452.33</v>
      </c>
      <c r="S28" s="202">
        <f t="shared" si="5"/>
        <v>1349529.2399999998</v>
      </c>
      <c r="T28" s="204">
        <f t="shared" si="6"/>
        <v>1.0353499003680477</v>
      </c>
    </row>
    <row r="29" spans="1:20" ht="15.75" thickBot="1">
      <c r="A29" s="176">
        <v>4</v>
      </c>
      <c r="B29" s="433" t="str">
        <f>+VLOOKUP($A29,Master!$D$25:$G$223,4,FALSE)</f>
        <v>Budžetki izdaci</v>
      </c>
      <c r="C29" s="434"/>
      <c r="D29" s="434"/>
      <c r="E29" s="434"/>
      <c r="F29" s="434"/>
      <c r="G29" s="177">
        <f>+SUMPRODUCT(('2017'!$G29:$R29)*('2017'!$G$5:$R$5&lt;=Master!$B$3)*($A29='2017'!$A$10:$A$65))</f>
        <v>1375546151.52</v>
      </c>
      <c r="H29" s="177">
        <f>+SUMPRODUCT(('2017'!$G123:$R123)*('2017'!$G$5:$R$5&lt;=Master!$B$3))</f>
        <v>1472769704.405</v>
      </c>
      <c r="I29" s="178">
        <f t="shared" si="0"/>
        <v>-97223552.88499999</v>
      </c>
      <c r="J29" s="179">
        <f t="shared" si="1"/>
        <v>-6.6014090725934893E-2</v>
      </c>
      <c r="K29" s="177">
        <f>+SUMPRODUCT(('2016'!$G29:$R29)*('2016'!$G$5:$R$5&lt;=Master!$B$3))</f>
        <v>1226147007.01</v>
      </c>
      <c r="L29" s="178">
        <f t="shared" si="7"/>
        <v>149399144.50999999</v>
      </c>
      <c r="M29" s="180">
        <f t="shared" si="2"/>
        <v>0.12184439847413953</v>
      </c>
      <c r="N29" s="177">
        <f>+INDEX('2017'!$1:$1048576,MATCH('Analitika - 2017'!$A29,'2017'!$A:$A,0),MATCH('Analitika - 2017'!$N$6,'2017'!$6:$6,0))</f>
        <v>156786792.56999999</v>
      </c>
      <c r="O29" s="177">
        <f>+INDEX('2017'!$1:$1048576,MATCH(CONCATENATE('Analitika - 2017'!$A29,"p"),'2017'!$A:$A,0),MATCH('Analitika - 2017'!$O$6,'2017'!$100:$100,0))</f>
        <v>154012096.79249999</v>
      </c>
      <c r="P29" s="178">
        <f t="shared" si="3"/>
        <v>2774695.7775000036</v>
      </c>
      <c r="Q29" s="179">
        <f t="shared" si="4"/>
        <v>1.8016089874020258E-2</v>
      </c>
      <c r="R29" s="177">
        <f>+INDEX('2016'!$1:$1048576,MATCH('Analitika - 2017'!$A29,'2016'!$A:$A,0),MATCH('Analitika - 2017'!$R$6,'2016'!$6:$6,0))</f>
        <v>114726572.50999999</v>
      </c>
      <c r="S29" s="178">
        <f t="shared" si="5"/>
        <v>42060220.060000002</v>
      </c>
      <c r="T29" s="180">
        <f t="shared" si="6"/>
        <v>0.36661271351354863</v>
      </c>
    </row>
    <row r="30" spans="1:20" ht="15.75" thickBot="1">
      <c r="A30" s="176">
        <v>41</v>
      </c>
      <c r="B30" s="435" t="str">
        <f>+VLOOKUP($A30,Master!$D$25:$G$223,4,FALSE)</f>
        <v>Tekući izdaci</v>
      </c>
      <c r="C30" s="436"/>
      <c r="D30" s="436"/>
      <c r="E30" s="436"/>
      <c r="F30" s="436"/>
      <c r="G30" s="390">
        <f>+SUMPRODUCT(('2017'!$G30:$R30)*('2017'!$G$5:$R$5&lt;=Master!$B$3)*($A30='2017'!$A$10:$A$65))</f>
        <v>1244484106.1299999</v>
      </c>
      <c r="H30" s="343">
        <f>+SUMPRODUCT(('2017'!$G124:$R124)*('2017'!$G$5:$R$5&lt;=Master!$B$3))</f>
        <v>1255742777.7249999</v>
      </c>
      <c r="I30" s="208">
        <f t="shared" si="0"/>
        <v>-11258671.595000029</v>
      </c>
      <c r="J30" s="209">
        <f t="shared" si="1"/>
        <v>-8.9657466439083677E-3</v>
      </c>
      <c r="K30" s="343">
        <f>+SUMPRODUCT(('2016'!$G30:$R30)*('2016'!$G$5:$R$5&lt;=Master!$B$3))</f>
        <v>1197295548.8099999</v>
      </c>
      <c r="L30" s="208">
        <f t="shared" si="7"/>
        <v>47188557.319999933</v>
      </c>
      <c r="M30" s="210">
        <f t="shared" si="2"/>
        <v>3.9412622361204797E-2</v>
      </c>
      <c r="N30" s="390">
        <f>+INDEX('2017'!$1:$1048576,MATCH('Analitika - 2017'!$A30,'2017'!$A:$A,0),MATCH('Analitika - 2017'!$N$6,'2017'!$6:$6,0))</f>
        <v>126793507.28</v>
      </c>
      <c r="O30" s="343">
        <f>+INDEX('2017'!$1:$1048576,MATCH(CONCATENATE('Analitika - 2017'!$A30,"p"),'2017'!$A:$A,0),MATCH('Analitika - 2017'!$O$6,'2017'!$100:$100,0))</f>
        <v>120986260.12249999</v>
      </c>
      <c r="P30" s="208">
        <f t="shared" si="3"/>
        <v>5807247.1575000137</v>
      </c>
      <c r="Q30" s="209">
        <f t="shared" si="4"/>
        <v>4.7999228603480271E-2</v>
      </c>
      <c r="R30" s="343">
        <f>+INDEX('2016'!$1:$1048576,MATCH('Analitika - 2017'!$A30,'2016'!$A:$A,0),MATCH('Analitika - 2017'!$R$6,'2016'!$6:$6,0))</f>
        <v>111159088.31999999</v>
      </c>
      <c r="S30" s="208">
        <f t="shared" si="5"/>
        <v>15634418.960000008</v>
      </c>
      <c r="T30" s="210">
        <f t="shared" si="6"/>
        <v>0.14064903910503768</v>
      </c>
    </row>
    <row r="31" spans="1:20">
      <c r="A31" s="176">
        <v>40</v>
      </c>
      <c r="B31" s="437" t="str">
        <f>+VLOOKUP($A31,Master!$D$25:$G$223,4,FALSE)</f>
        <v>Tekući budžetski izdaci</v>
      </c>
      <c r="C31" s="438"/>
      <c r="D31" s="438"/>
      <c r="E31" s="438"/>
      <c r="F31" s="438"/>
      <c r="G31" s="391">
        <f>+SUMPRODUCT(('2017'!$G31:$R31)*('2017'!$G$5:$R$5&lt;=Master!$B$3)*($A31='2017'!$A$10:$A$65))</f>
        <v>617326091.57000005</v>
      </c>
      <c r="H31" s="392">
        <f>+SUMPRODUCT(('2017'!$G125:$R125)*('2017'!$G$5:$R$5&lt;=Master!$B$3))</f>
        <v>629124628.625</v>
      </c>
      <c r="I31" s="214">
        <f t="shared" si="0"/>
        <v>-11798537.054999948</v>
      </c>
      <c r="J31" s="215">
        <f t="shared" si="1"/>
        <v>-1.8753894726370124E-2</v>
      </c>
      <c r="K31" s="392">
        <f>+SUMPRODUCT(('2016'!$G31:$R31)*('2016'!$G$5:$R$5&lt;=Master!$B$3))</f>
        <v>569471239.93999994</v>
      </c>
      <c r="L31" s="214">
        <f t="shared" si="7"/>
        <v>47854851.630000114</v>
      </c>
      <c r="M31" s="216">
        <f t="shared" si="2"/>
        <v>8.4033833973849337E-2</v>
      </c>
      <c r="N31" s="391">
        <f>+INDEX('2017'!$1:$1048576,MATCH('Analitika - 2017'!$A31,'2017'!$A:$A,0),MATCH('Analitika - 2017'!$N$6,'2017'!$6:$6,0))</f>
        <v>60486450.390000001</v>
      </c>
      <c r="O31" s="392">
        <f>+INDEX('2017'!$1:$1048576,MATCH(CONCATENATE('Analitika - 2017'!$A31,"p"),'2017'!$A:$A,0),MATCH('Analitika - 2017'!$O$6,'2017'!$100:$100,0))</f>
        <v>58324445.212499991</v>
      </c>
      <c r="P31" s="214">
        <f t="shared" si="3"/>
        <v>2162005.1775000095</v>
      </c>
      <c r="Q31" s="215">
        <f t="shared" si="4"/>
        <v>3.7068593959581397E-2</v>
      </c>
      <c r="R31" s="392">
        <f>+INDEX('2016'!$1:$1048576,MATCH('Analitika - 2017'!$A31,'2016'!$A:$A,0),MATCH('Analitika - 2017'!$R$6,'2016'!$6:$6,0))</f>
        <v>51043161.530000001</v>
      </c>
      <c r="S31" s="214">
        <f t="shared" si="5"/>
        <v>9443288.8599999994</v>
      </c>
      <c r="T31" s="216">
        <f t="shared" si="6"/>
        <v>0.18500595529236219</v>
      </c>
    </row>
    <row r="32" spans="1:20">
      <c r="A32" s="176">
        <v>411</v>
      </c>
      <c r="B32" s="425" t="str">
        <f>+VLOOKUP($A32,Master!$D$25:$G$223,4,FALSE)</f>
        <v>Bruto zarade i doprinosi na teret poslodavca</v>
      </c>
      <c r="C32" s="426"/>
      <c r="D32" s="426"/>
      <c r="E32" s="426"/>
      <c r="F32" s="426"/>
      <c r="G32" s="189">
        <f>+SUMPRODUCT(('2017'!$G32:$R32)*('2017'!$G$5:$R$5&lt;=Master!$B$3)*($A32='2017'!$A$10:$A$65))</f>
        <v>366643672.59000003</v>
      </c>
      <c r="H32" s="189">
        <f>+SUMPRODUCT(('2017'!$G126:$R126)*('2017'!$G$5:$R$5&lt;=Master!$B$3))</f>
        <v>365205199.98333329</v>
      </c>
      <c r="I32" s="190">
        <f t="shared" si="0"/>
        <v>1438472.6066667438</v>
      </c>
      <c r="J32" s="191">
        <f t="shared" si="1"/>
        <v>3.9388064757357455E-3</v>
      </c>
      <c r="K32" s="189">
        <f>+SUMPRODUCT(('2016'!$G32:$R32)*('2016'!$G$5:$R$5&lt;=Master!$B$3))</f>
        <v>343788258.89999998</v>
      </c>
      <c r="L32" s="190">
        <f t="shared" si="7"/>
        <v>22855413.690000057</v>
      </c>
      <c r="M32" s="192">
        <f t="shared" si="2"/>
        <v>6.6481076937092709E-2</v>
      </c>
      <c r="N32" s="189">
        <f>+INDEX('2017'!$1:$1048576,MATCH('Analitika - 2017'!$A32,'2017'!$A:$A,0),MATCH('Analitika - 2017'!$N$6,'2017'!$6:$6,0))</f>
        <v>37968977.82</v>
      </c>
      <c r="O32" s="189">
        <f>+INDEX('2017'!$1:$1048576,MATCH(CONCATENATE('Analitika - 2017'!$A32,"p"),'2017'!$A:$A,0),MATCH('Analitika - 2017'!$O$6,'2017'!$100:$100,0))</f>
        <v>36520519.998333327</v>
      </c>
      <c r="P32" s="190">
        <f t="shared" si="3"/>
        <v>1448457.8216666728</v>
      </c>
      <c r="Q32" s="191">
        <f t="shared" si="4"/>
        <v>3.9661478580611087E-2</v>
      </c>
      <c r="R32" s="189">
        <f>+INDEX('2016'!$1:$1048576,MATCH('Analitika - 2017'!$A32,'2016'!$A:$A,0),MATCH('Analitika - 2017'!$R$6,'2016'!$6:$6,0))</f>
        <v>36033379.700000003</v>
      </c>
      <c r="S32" s="190">
        <f t="shared" si="5"/>
        <v>1935598.1199999973</v>
      </c>
      <c r="T32" s="192">
        <f t="shared" si="6"/>
        <v>5.3716807474487149E-2</v>
      </c>
    </row>
    <row r="33" spans="1:20">
      <c r="A33" s="176">
        <v>412</v>
      </c>
      <c r="B33" s="425" t="str">
        <f>+VLOOKUP($A33,Master!$D$25:$G$223,4,FALSE)</f>
        <v>Ostala lična primanja</v>
      </c>
      <c r="C33" s="426"/>
      <c r="D33" s="426"/>
      <c r="E33" s="426"/>
      <c r="F33" s="426"/>
      <c r="G33" s="189">
        <f>+SUMPRODUCT(('2017'!$G33:$R33)*('2017'!$G$5:$R$5&lt;=Master!$B$3)*($A33='2017'!$A$10:$A$65))</f>
        <v>7668707.209999999</v>
      </c>
      <c r="H33" s="189">
        <f>+SUMPRODUCT(('2017'!$G127:$R127)*('2017'!$G$5:$R$5&lt;=Master!$B$3))</f>
        <v>8490122.4750000034</v>
      </c>
      <c r="I33" s="190">
        <f t="shared" si="0"/>
        <v>-821415.26500000432</v>
      </c>
      <c r="J33" s="191">
        <f t="shared" si="1"/>
        <v>-9.674951891668726E-2</v>
      </c>
      <c r="K33" s="189">
        <f>+SUMPRODUCT(('2016'!$G33:$R33)*('2016'!$G$5:$R$5&lt;=Master!$B$3))</f>
        <v>7900846.669999999</v>
      </c>
      <c r="L33" s="190">
        <f t="shared" si="7"/>
        <v>-232139.45999999996</v>
      </c>
      <c r="M33" s="192">
        <f t="shared" si="2"/>
        <v>-2.9381592846428495E-2</v>
      </c>
      <c r="N33" s="189">
        <f>+INDEX('2017'!$1:$1048576,MATCH('Analitika - 2017'!$A33,'2017'!$A:$A,0),MATCH('Analitika - 2017'!$N$6,'2017'!$6:$6,0))</f>
        <v>864910.68</v>
      </c>
      <c r="O33" s="189">
        <f>+INDEX('2017'!$1:$1048576,MATCH(CONCATENATE('Analitika - 2017'!$A33,"p"),'2017'!$A:$A,0),MATCH('Analitika - 2017'!$O$6,'2017'!$100:$100,0))</f>
        <v>849012.24750000006</v>
      </c>
      <c r="P33" s="190">
        <f t="shared" si="3"/>
        <v>15898.432499999995</v>
      </c>
      <c r="Q33" s="191">
        <f t="shared" si="4"/>
        <v>1.8725798770058422E-2</v>
      </c>
      <c r="R33" s="189">
        <f>+INDEX('2016'!$1:$1048576,MATCH('Analitika - 2017'!$A33,'2016'!$A:$A,0),MATCH('Analitika - 2017'!$R$6,'2016'!$6:$6,0))</f>
        <v>888747.37</v>
      </c>
      <c r="S33" s="190">
        <f t="shared" si="5"/>
        <v>-23836.689999999944</v>
      </c>
      <c r="T33" s="192">
        <f t="shared" si="6"/>
        <v>-2.6820546315653115E-2</v>
      </c>
    </row>
    <row r="34" spans="1:20">
      <c r="A34" s="176">
        <v>413</v>
      </c>
      <c r="B34" s="425" t="str">
        <f>+VLOOKUP($A34,Master!$D$25:$G$223,4,FALSE)</f>
        <v>Rashodi za materijal</v>
      </c>
      <c r="C34" s="426"/>
      <c r="D34" s="426"/>
      <c r="E34" s="426"/>
      <c r="F34" s="426"/>
      <c r="G34" s="189">
        <f>+SUMPRODUCT(('2017'!$G34:$R34)*('2017'!$G$5:$R$5&lt;=Master!$B$3)*($A34='2017'!$A$10:$A$65))</f>
        <v>21026090.219999999</v>
      </c>
      <c r="H34" s="189">
        <f>+SUMPRODUCT(('2017'!$G128:$R128)*('2017'!$G$5:$R$5&lt;=Master!$B$3))</f>
        <v>23677690.319999997</v>
      </c>
      <c r="I34" s="190">
        <f t="shared" si="0"/>
        <v>-2651600.0999999978</v>
      </c>
      <c r="J34" s="191">
        <f t="shared" si="1"/>
        <v>-0.11198727849566703</v>
      </c>
      <c r="K34" s="189">
        <f>+SUMPRODUCT(('2016'!$G34:$R34)*('2016'!$G$5:$R$5&lt;=Master!$B$3))</f>
        <v>21277898.620000001</v>
      </c>
      <c r="L34" s="190">
        <f t="shared" si="7"/>
        <v>-251808.40000000224</v>
      </c>
      <c r="M34" s="192">
        <f t="shared" si="2"/>
        <v>-1.1834270126812041E-2</v>
      </c>
      <c r="N34" s="189">
        <f>+INDEX('2017'!$1:$1048576,MATCH('Analitika - 2017'!$A34,'2017'!$A:$A,0),MATCH('Analitika - 2017'!$N$6,'2017'!$6:$6,0))</f>
        <v>3032654.88</v>
      </c>
      <c r="O34" s="189">
        <f>+INDEX('2017'!$1:$1048576,MATCH(CONCATENATE('Analitika - 2017'!$A34,"p"),'2017'!$A:$A,0),MATCH('Analitika - 2017'!$O$6,'2017'!$100:$100,0))</f>
        <v>2959711.29</v>
      </c>
      <c r="P34" s="190">
        <f t="shared" si="3"/>
        <v>72943.589999999851</v>
      </c>
      <c r="Q34" s="191">
        <f t="shared" si="4"/>
        <v>2.4645508582696873E-2</v>
      </c>
      <c r="R34" s="189">
        <f>+INDEX('2016'!$1:$1048576,MATCH('Analitika - 2017'!$A34,'2016'!$A:$A,0),MATCH('Analitika - 2017'!$R$6,'2016'!$6:$6,0))</f>
        <v>1474564.59</v>
      </c>
      <c r="S34" s="190">
        <f t="shared" si="5"/>
        <v>1558090.2899999998</v>
      </c>
      <c r="T34" s="192">
        <f t="shared" si="6"/>
        <v>1.0566443142378725</v>
      </c>
    </row>
    <row r="35" spans="1:20">
      <c r="A35" s="176">
        <v>414</v>
      </c>
      <c r="B35" s="425" t="str">
        <f>+VLOOKUP($A35,Master!$D$25:$G$223,4,FALSE)</f>
        <v>Rashodi za usluge</v>
      </c>
      <c r="C35" s="426"/>
      <c r="D35" s="426"/>
      <c r="E35" s="426"/>
      <c r="F35" s="426"/>
      <c r="G35" s="189">
        <f>+SUMPRODUCT(('2017'!$G35:$R35)*('2017'!$G$5:$R$5&lt;=Master!$B$3)*($A35='2017'!$A$10:$A$65))</f>
        <v>44748762.009999998</v>
      </c>
      <c r="H35" s="189">
        <f>+SUMPRODUCT(('2017'!$G129:$R129)*('2017'!$G$5:$R$5&lt;=Master!$B$3))</f>
        <v>42419800.760000005</v>
      </c>
      <c r="I35" s="190">
        <f t="shared" si="0"/>
        <v>2328961.2499999925</v>
      </c>
      <c r="J35" s="191">
        <f t="shared" si="1"/>
        <v>5.4902691862619424E-2</v>
      </c>
      <c r="K35" s="189">
        <f>+SUMPRODUCT(('2016'!$G35:$R35)*('2016'!$G$5:$R$5&lt;=Master!$B$3))</f>
        <v>41218787.729999997</v>
      </c>
      <c r="L35" s="190">
        <f t="shared" si="7"/>
        <v>3529974.2800000012</v>
      </c>
      <c r="M35" s="192">
        <f t="shared" si="2"/>
        <v>8.5639934466845258E-2</v>
      </c>
      <c r="N35" s="189">
        <f>+INDEX('2017'!$1:$1048576,MATCH('Analitika - 2017'!$A35,'2017'!$A:$A,0),MATCH('Analitika - 2017'!$N$6,'2017'!$6:$6,0))</f>
        <v>4884082.33</v>
      </c>
      <c r="O35" s="189">
        <f>+INDEX('2017'!$1:$1048576,MATCH(CONCATENATE('Analitika - 2017'!$A35,"p"),'2017'!$A:$A,0),MATCH('Analitika - 2017'!$O$6,'2017'!$100:$100,0))</f>
        <v>5302475.09</v>
      </c>
      <c r="P35" s="190">
        <f t="shared" si="3"/>
        <v>-418392.75999999978</v>
      </c>
      <c r="Q35" s="191">
        <f t="shared" si="4"/>
        <v>-7.8905181617741404E-2</v>
      </c>
      <c r="R35" s="189">
        <f>+INDEX('2016'!$1:$1048576,MATCH('Analitika - 2017'!$A35,'2016'!$A:$A,0),MATCH('Analitika - 2017'!$R$6,'2016'!$6:$6,0))</f>
        <v>4068406.26</v>
      </c>
      <c r="S35" s="190">
        <f t="shared" si="5"/>
        <v>815676.0700000003</v>
      </c>
      <c r="T35" s="192">
        <f t="shared" si="6"/>
        <v>0.2004903192730807</v>
      </c>
    </row>
    <row r="36" spans="1:20">
      <c r="A36" s="176">
        <v>415</v>
      </c>
      <c r="B36" s="425" t="str">
        <f>+VLOOKUP($A36,Master!$D$25:$G$223,4,FALSE)</f>
        <v>Rashodi za tekuće održavanje</v>
      </c>
      <c r="C36" s="426"/>
      <c r="D36" s="426"/>
      <c r="E36" s="426"/>
      <c r="F36" s="426"/>
      <c r="G36" s="189">
        <f>+SUMPRODUCT(('2017'!$G36:$R36)*('2017'!$G$5:$R$5&lt;=Master!$B$3)*($A36='2017'!$A$10:$A$65))</f>
        <v>14477218.310000002</v>
      </c>
      <c r="H36" s="189">
        <f>+SUMPRODUCT(('2017'!$G130:$R130)*('2017'!$G$5:$R$5&lt;=Master!$B$3))</f>
        <v>16981575.740000002</v>
      </c>
      <c r="I36" s="190">
        <f t="shared" si="0"/>
        <v>-2504357.4299999997</v>
      </c>
      <c r="J36" s="191">
        <f t="shared" si="1"/>
        <v>-0.14747497336781301</v>
      </c>
      <c r="K36" s="189">
        <f>+SUMPRODUCT(('2016'!$G36:$R36)*('2016'!$G$5:$R$5&lt;=Master!$B$3))</f>
        <v>13256722.130000001</v>
      </c>
      <c r="L36" s="190">
        <f t="shared" si="7"/>
        <v>1220496.1800000016</v>
      </c>
      <c r="M36" s="192">
        <f t="shared" si="2"/>
        <v>9.2066211242220586E-2</v>
      </c>
      <c r="N36" s="189">
        <f>+INDEX('2017'!$1:$1048576,MATCH('Analitika - 2017'!$A36,'2017'!$A:$A,0),MATCH('Analitika - 2017'!$N$6,'2017'!$6:$6,0))</f>
        <v>1881648.29</v>
      </c>
      <c r="O36" s="189">
        <f>+INDEX('2017'!$1:$1048576,MATCH(CONCATENATE('Analitika - 2017'!$A36,"p"),'2017'!$A:$A,0),MATCH('Analitika - 2017'!$O$6,'2017'!$100:$100,0))</f>
        <v>2122696.9700000002</v>
      </c>
      <c r="P36" s="190">
        <f t="shared" si="3"/>
        <v>-241048.68000000017</v>
      </c>
      <c r="Q36" s="191">
        <f t="shared" si="4"/>
        <v>-0.11355774441982647</v>
      </c>
      <c r="R36" s="189">
        <f>+INDEX('2016'!$1:$1048576,MATCH('Analitika - 2017'!$A36,'2016'!$A:$A,0),MATCH('Analitika - 2017'!$R$6,'2016'!$6:$6,0))</f>
        <v>2089865.16</v>
      </c>
      <c r="S36" s="190">
        <f t="shared" si="5"/>
        <v>-208216.86999999988</v>
      </c>
      <c r="T36" s="192">
        <f t="shared" si="6"/>
        <v>-9.9631724565426016E-2</v>
      </c>
    </row>
    <row r="37" spans="1:20">
      <c r="A37" s="176">
        <v>416</v>
      </c>
      <c r="B37" s="425" t="str">
        <f>+VLOOKUP($A37,Master!$D$25:$G$223,4,FALSE)</f>
        <v>Kamate</v>
      </c>
      <c r="C37" s="426"/>
      <c r="D37" s="426"/>
      <c r="E37" s="426"/>
      <c r="F37" s="426"/>
      <c r="G37" s="189">
        <f>+SUMPRODUCT(('2017'!$G37:$R37)*('2017'!$G$5:$R$5&lt;=Master!$B$3)*($A37='2017'!$A$10:$A$65))</f>
        <v>92517631.489999995</v>
      </c>
      <c r="H37" s="189">
        <f>+SUMPRODUCT(('2017'!$G131:$R131)*('2017'!$G$5:$R$5&lt;=Master!$B$3))</f>
        <v>89389486.420000002</v>
      </c>
      <c r="I37" s="190">
        <f t="shared" si="0"/>
        <v>3128145.0699999928</v>
      </c>
      <c r="J37" s="191">
        <f t="shared" si="1"/>
        <v>3.4994552438776472E-2</v>
      </c>
      <c r="K37" s="189">
        <f>+SUMPRODUCT(('2016'!$G37:$R37)*('2016'!$G$5:$R$5&lt;=Master!$B$3))</f>
        <v>78091751.459999993</v>
      </c>
      <c r="L37" s="190">
        <f t="shared" si="7"/>
        <v>14425880.030000001</v>
      </c>
      <c r="M37" s="192">
        <f t="shared" si="2"/>
        <v>0.18472988196953422</v>
      </c>
      <c r="N37" s="189">
        <f>+INDEX('2017'!$1:$1048576,MATCH('Analitika - 2017'!$A37,'2017'!$A:$A,0),MATCH('Analitika - 2017'!$N$6,'2017'!$6:$6,0))</f>
        <v>1739140.99</v>
      </c>
      <c r="O37" s="189">
        <f>+INDEX('2017'!$1:$1048576,MATCH(CONCATENATE('Analitika - 2017'!$A37,"p"),'2017'!$A:$A,0),MATCH('Analitika - 2017'!$O$6,'2017'!$100:$100,0))</f>
        <v>394180.91</v>
      </c>
      <c r="P37" s="190">
        <f t="shared" si="3"/>
        <v>1344960.08</v>
      </c>
      <c r="Q37" s="191">
        <f t="shared" si="4"/>
        <v>3.4120375844685125</v>
      </c>
      <c r="R37" s="189">
        <f>+INDEX('2016'!$1:$1048576,MATCH('Analitika - 2017'!$A37,'2016'!$A:$A,0),MATCH('Analitika - 2017'!$R$6,'2016'!$6:$6,0))</f>
        <v>414135.02</v>
      </c>
      <c r="S37" s="190">
        <f t="shared" si="5"/>
        <v>1325005.97</v>
      </c>
      <c r="T37" s="192">
        <f t="shared" si="6"/>
        <v>3.1994540572782277</v>
      </c>
    </row>
    <row r="38" spans="1:20">
      <c r="A38" s="176">
        <v>417</v>
      </c>
      <c r="B38" s="425" t="str">
        <f>+VLOOKUP($A38,Master!$D$25:$G$223,4,FALSE)</f>
        <v>Renta</v>
      </c>
      <c r="C38" s="426"/>
      <c r="D38" s="426"/>
      <c r="E38" s="426"/>
      <c r="F38" s="426"/>
      <c r="G38" s="189">
        <f>+SUMPRODUCT(('2017'!$G38:$R38)*('2017'!$G$5:$R$5&lt;=Master!$B$3)*($A38='2017'!$A$10:$A$65))</f>
        <v>6827756.5300000003</v>
      </c>
      <c r="H38" s="189">
        <f>+SUMPRODUCT(('2017'!$G132:$R132)*('2017'!$G$5:$R$5&lt;=Master!$B$3))</f>
        <v>7769816.2666666675</v>
      </c>
      <c r="I38" s="190">
        <f t="shared" si="0"/>
        <v>-942059.73666666728</v>
      </c>
      <c r="J38" s="191">
        <f t="shared" si="1"/>
        <v>-0.12124607639799712</v>
      </c>
      <c r="K38" s="189">
        <f>+SUMPRODUCT(('2016'!$G38:$R38)*('2016'!$G$5:$R$5&lt;=Master!$B$3))</f>
        <v>7193696.1400000006</v>
      </c>
      <c r="L38" s="190">
        <f t="shared" si="7"/>
        <v>-365939.61000000034</v>
      </c>
      <c r="M38" s="192">
        <f t="shared" si="2"/>
        <v>-5.0869483903444479E-2</v>
      </c>
      <c r="N38" s="189">
        <f>+INDEX('2017'!$1:$1048576,MATCH('Analitika - 2017'!$A38,'2017'!$A:$A,0),MATCH('Analitika - 2017'!$N$6,'2017'!$6:$6,0))</f>
        <v>802737.21</v>
      </c>
      <c r="O38" s="189">
        <f>+INDEX('2017'!$1:$1048576,MATCH(CONCATENATE('Analitika - 2017'!$A38,"p"),'2017'!$A:$A,0),MATCH('Analitika - 2017'!$O$6,'2017'!$100:$100,0))</f>
        <v>776981.62666666659</v>
      </c>
      <c r="P38" s="190">
        <f t="shared" si="3"/>
        <v>25755.583333333372</v>
      </c>
      <c r="Q38" s="191">
        <f t="shared" si="4"/>
        <v>3.3148252737748241E-2</v>
      </c>
      <c r="R38" s="189">
        <f>+INDEX('2016'!$1:$1048576,MATCH('Analitika - 2017'!$A38,'2016'!$A:$A,0),MATCH('Analitika - 2017'!$R$6,'2016'!$6:$6,0))</f>
        <v>798294.91</v>
      </c>
      <c r="S38" s="190">
        <f t="shared" si="5"/>
        <v>4442.2999999999302</v>
      </c>
      <c r="T38" s="192">
        <f t="shared" si="6"/>
        <v>5.5647354685000039E-3</v>
      </c>
    </row>
    <row r="39" spans="1:20">
      <c r="A39" s="176">
        <v>418</v>
      </c>
      <c r="B39" s="425" t="str">
        <f>+VLOOKUP($A39,Master!$D$25:$G$223,4,FALSE)</f>
        <v>Subvencije</v>
      </c>
      <c r="C39" s="426"/>
      <c r="D39" s="426"/>
      <c r="E39" s="426"/>
      <c r="F39" s="426"/>
      <c r="G39" s="189">
        <f>+SUMPRODUCT(('2017'!$G39:$R39)*('2017'!$G$5:$R$5&lt;=Master!$B$3)*($A39='2017'!$A$10:$A$65))</f>
        <v>16565637.600000001</v>
      </c>
      <c r="H39" s="189">
        <f>+SUMPRODUCT(('2017'!$G133:$R133)*('2017'!$G$5:$R$5&lt;=Master!$B$3))</f>
        <v>19937439.98</v>
      </c>
      <c r="I39" s="190">
        <f t="shared" si="0"/>
        <v>-3371802.379999999</v>
      </c>
      <c r="J39" s="191">
        <f t="shared" si="1"/>
        <v>-0.16911912378832894</v>
      </c>
      <c r="K39" s="189">
        <f>+SUMPRODUCT(('2016'!$G39:$R39)*('2016'!$G$5:$R$5&lt;=Master!$B$3))</f>
        <v>13668945.590000002</v>
      </c>
      <c r="L39" s="190">
        <f t="shared" si="7"/>
        <v>2896692.01</v>
      </c>
      <c r="M39" s="192">
        <f t="shared" si="2"/>
        <v>0.21191773651650037</v>
      </c>
      <c r="N39" s="189">
        <f>+INDEX('2017'!$1:$1048576,MATCH('Analitika - 2017'!$A39,'2017'!$A:$A,0),MATCH('Analitika - 2017'!$N$6,'2017'!$6:$6,0))</f>
        <v>2388415.48</v>
      </c>
      <c r="O39" s="189">
        <f>+INDEX('2017'!$1:$1048576,MATCH(CONCATENATE('Analitika - 2017'!$A39,"p"),'2017'!$A:$A,0),MATCH('Analitika - 2017'!$O$6,'2017'!$100:$100,0))</f>
        <v>2492180</v>
      </c>
      <c r="P39" s="190">
        <f t="shared" si="3"/>
        <v>-103764.52000000002</v>
      </c>
      <c r="Q39" s="191">
        <f t="shared" si="4"/>
        <v>-4.1636045550481948E-2</v>
      </c>
      <c r="R39" s="189">
        <f>+INDEX('2016'!$1:$1048576,MATCH('Analitika - 2017'!$A39,'2016'!$A:$A,0),MATCH('Analitika - 2017'!$R$6,'2016'!$6:$6,0))</f>
        <v>1866021.33</v>
      </c>
      <c r="S39" s="190">
        <f t="shared" si="5"/>
        <v>522394.14999999991</v>
      </c>
      <c r="T39" s="192">
        <f t="shared" si="6"/>
        <v>0.27995079241671905</v>
      </c>
    </row>
    <row r="40" spans="1:20">
      <c r="A40" s="176">
        <v>419</v>
      </c>
      <c r="B40" s="425" t="str">
        <f>+VLOOKUP($A40,Master!$D$25:$G$223,4,FALSE)</f>
        <v>Ostali izdaci</v>
      </c>
      <c r="C40" s="426"/>
      <c r="D40" s="426"/>
      <c r="E40" s="426"/>
      <c r="F40" s="426"/>
      <c r="G40" s="189">
        <f>+SUMPRODUCT(('2017'!$G40:$R40)*('2017'!$G$5:$R$5&lt;=Master!$B$3)*($A40='2017'!$A$10:$A$65))</f>
        <v>25474926.829999998</v>
      </c>
      <c r="H40" s="189">
        <f>+SUMPRODUCT(('2017'!$G134:$R134)*('2017'!$G$5:$R$5&lt;=Master!$B$3))</f>
        <v>26367958.039999999</v>
      </c>
      <c r="I40" s="190">
        <f t="shared" si="0"/>
        <v>-893031.21000000089</v>
      </c>
      <c r="J40" s="191">
        <f t="shared" si="1"/>
        <v>-3.3868045779095968E-2</v>
      </c>
      <c r="K40" s="189">
        <f>+SUMPRODUCT(('2016'!$G40:$R40)*('2016'!$G$5:$R$5&lt;=Master!$B$3))</f>
        <v>24926783.760000002</v>
      </c>
      <c r="L40" s="190">
        <f t="shared" si="7"/>
        <v>548143.06999999657</v>
      </c>
      <c r="M40" s="192">
        <f t="shared" si="2"/>
        <v>2.1990124168349556E-2</v>
      </c>
      <c r="N40" s="189">
        <f>+INDEX('2017'!$1:$1048576,MATCH('Analitika - 2017'!$A40,'2017'!$A:$A,0),MATCH('Analitika - 2017'!$N$6,'2017'!$6:$6,0))</f>
        <v>3382897.72</v>
      </c>
      <c r="O40" s="189">
        <f>+INDEX('2017'!$1:$1048576,MATCH(CONCATENATE('Analitika - 2017'!$A40,"p"),'2017'!$A:$A,0),MATCH('Analitika - 2017'!$O$6,'2017'!$100:$100,0))</f>
        <v>3295994.75</v>
      </c>
      <c r="P40" s="190">
        <f t="shared" si="3"/>
        <v>86902.970000000205</v>
      </c>
      <c r="Q40" s="191">
        <f t="shared" si="4"/>
        <v>2.6366234351556495E-2</v>
      </c>
      <c r="R40" s="189">
        <f>+INDEX('2016'!$1:$1048576,MATCH('Analitika - 2017'!$A40,'2016'!$A:$A,0),MATCH('Analitika - 2017'!$R$6,'2016'!$6:$6,0))</f>
        <v>2190412.1</v>
      </c>
      <c r="S40" s="190">
        <f t="shared" si="5"/>
        <v>1192485.6200000001</v>
      </c>
      <c r="T40" s="192">
        <f t="shared" si="6"/>
        <v>0.54441153790193186</v>
      </c>
    </row>
    <row r="41" spans="1:20">
      <c r="A41" s="176">
        <v>440</v>
      </c>
      <c r="B41" s="425" t="str">
        <f>+VLOOKUP($A41,Master!$D$25:$G$223,4,FALSE)</f>
        <v>Kapitalni izdaci u tekućem budžetu</v>
      </c>
      <c r="C41" s="426"/>
      <c r="D41" s="426"/>
      <c r="E41" s="426"/>
      <c r="F41" s="426"/>
      <c r="G41" s="189">
        <f>+SUMPRODUCT(('2017'!$G41:$R41)*('2017'!$G$5:$R$5&lt;=Master!$B$3)*($A41='2017'!$A$10:$A$65))</f>
        <v>21375688.780000001</v>
      </c>
      <c r="H41" s="189">
        <f>+SUMPRODUCT(('2017'!$G135:$R135)*('2017'!$G$5:$R$5&lt;=Master!$B$3))</f>
        <v>28885538.640000001</v>
      </c>
      <c r="I41" s="190">
        <f t="shared" si="0"/>
        <v>-7509849.8599999994</v>
      </c>
      <c r="J41" s="191">
        <f t="shared" si="1"/>
        <v>-0.2599864919811653</v>
      </c>
      <c r="K41" s="189">
        <f>+SUMPRODUCT(('2016'!$G41:$R41)*('2016'!$G$5:$R$5&lt;=Master!$B$3))</f>
        <v>18147548.939999998</v>
      </c>
      <c r="L41" s="190">
        <f t="shared" si="7"/>
        <v>3228139.8400000036</v>
      </c>
      <c r="M41" s="192">
        <f t="shared" si="2"/>
        <v>0.17788296649167235</v>
      </c>
      <c r="N41" s="189">
        <f>+INDEX('2017'!$1:$1048576,MATCH('Analitika - 2017'!$A41,'2017'!$A:$A,0),MATCH('Analitika - 2017'!$N$6,'2017'!$6:$6,0))</f>
        <v>3540984.99</v>
      </c>
      <c r="O41" s="189">
        <f>+INDEX('2017'!$1:$1048576,MATCH(CONCATENATE('Analitika - 2017'!$A41,"p"),'2017'!$A:$A,0),MATCH('Analitika - 2017'!$O$6,'2017'!$100:$100,0))</f>
        <v>3610692.33</v>
      </c>
      <c r="P41" s="190">
        <f t="shared" si="3"/>
        <v>-69707.339999999851</v>
      </c>
      <c r="Q41" s="191">
        <f t="shared" si="4"/>
        <v>-1.9305809974675903E-2</v>
      </c>
      <c r="R41" s="189">
        <f>+INDEX('2016'!$1:$1048576,MATCH('Analitika - 2017'!$A41,'2016'!$A:$A,0),MATCH('Analitika - 2017'!$R$6,'2016'!$6:$6,0))</f>
        <v>1219335.0900000001</v>
      </c>
      <c r="S41" s="190">
        <f t="shared" si="5"/>
        <v>2321649.9000000004</v>
      </c>
      <c r="T41" s="192">
        <f t="shared" si="6"/>
        <v>1.9040294329592369</v>
      </c>
    </row>
    <row r="42" spans="1:20">
      <c r="A42" s="176">
        <v>42</v>
      </c>
      <c r="B42" s="441" t="str">
        <f>+VLOOKUP($A42,Master!$D$25:$G$223,4,FALSE)</f>
        <v>Transferi za socijalnu zaštitu</v>
      </c>
      <c r="C42" s="442"/>
      <c r="D42" s="442"/>
      <c r="E42" s="442"/>
      <c r="F42" s="442"/>
      <c r="G42" s="201">
        <f>+SUMPRODUCT(('2017'!$G42:$R42)*('2017'!$G$5:$R$5&lt;=Master!$B$3)*($A42='2017'!$A$10:$A$65))</f>
        <v>449103919.55000001</v>
      </c>
      <c r="H42" s="201">
        <f>+SUMPRODUCT(('2017'!$G136:$R136)*('2017'!$G$5:$R$5&lt;=Master!$B$3))</f>
        <v>475765087.5</v>
      </c>
      <c r="I42" s="220">
        <f t="shared" si="0"/>
        <v>-26661167.949999988</v>
      </c>
      <c r="J42" s="221">
        <f t="shared" si="1"/>
        <v>-5.6038512809118202E-2</v>
      </c>
      <c r="K42" s="201">
        <f>+SUMPRODUCT(('2016'!$G42:$R42)*('2016'!$G$5:$R$5&lt;=Master!$B$3))</f>
        <v>453556867.99000001</v>
      </c>
      <c r="L42" s="220">
        <f t="shared" si="7"/>
        <v>-4452948.4399999976</v>
      </c>
      <c r="M42" s="222">
        <f t="shared" si="2"/>
        <v>-9.8178392926423497E-3</v>
      </c>
      <c r="N42" s="201">
        <f>+INDEX('2017'!$1:$1048576,MATCH('Analitika - 2017'!$A42,'2017'!$A:$A,0),MATCH('Analitika - 2017'!$N$6,'2017'!$6:$6,0))</f>
        <v>44748881.450000003</v>
      </c>
      <c r="O42" s="201">
        <f>+INDEX('2017'!$1:$1048576,MATCH(CONCATENATE('Analitika - 2017'!$A42,"p"),'2017'!$A:$A,0),MATCH('Analitika - 2017'!$O$6,'2017'!$100:$100,0))</f>
        <v>47576508.75</v>
      </c>
      <c r="P42" s="220">
        <f t="shared" si="3"/>
        <v>-2827627.299999997</v>
      </c>
      <c r="Q42" s="221">
        <f t="shared" si="4"/>
        <v>-5.9433266002310359E-2</v>
      </c>
      <c r="R42" s="201">
        <f>+INDEX('2016'!$1:$1048576,MATCH('Analitika - 2017'!$A42,'2016'!$A:$A,0),MATCH('Analitika - 2017'!$R$6,'2016'!$6:$6,0))</f>
        <v>46686420.859999999</v>
      </c>
      <c r="S42" s="220">
        <f t="shared" si="5"/>
        <v>-1937539.4099999964</v>
      </c>
      <c r="T42" s="222">
        <f t="shared" si="6"/>
        <v>-4.1501134040884291E-2</v>
      </c>
    </row>
    <row r="43" spans="1:20">
      <c r="A43" s="176">
        <v>421</v>
      </c>
      <c r="B43" s="425" t="str">
        <f>+VLOOKUP($A43,Master!$D$25:$G$223,4,FALSE)</f>
        <v>Prava iz oblasti socijalne zaštite</v>
      </c>
      <c r="C43" s="426"/>
      <c r="D43" s="426"/>
      <c r="E43" s="426"/>
      <c r="F43" s="426"/>
      <c r="G43" s="189">
        <f>+SUMPRODUCT(('2017'!$G43:$R43)*('2017'!$G$5:$R$5&lt;=Master!$B$3)*($A43='2017'!$A$10:$A$65))</f>
        <v>85696860.890000001</v>
      </c>
      <c r="H43" s="189">
        <f>+SUMPRODUCT(('2017'!$G137:$R137)*('2017'!$G$5:$R$5&lt;=Master!$B$3))</f>
        <v>95596354.166666672</v>
      </c>
      <c r="I43" s="190">
        <f t="shared" si="0"/>
        <v>-9899493.276666671</v>
      </c>
      <c r="J43" s="191">
        <f t="shared" si="1"/>
        <v>-0.10355513411533956</v>
      </c>
      <c r="K43" s="189">
        <f>+SUMPRODUCT(('2016'!$G43:$R43)*('2016'!$G$5:$R$5&lt;=Master!$B$3))</f>
        <v>92881095.119999975</v>
      </c>
      <c r="L43" s="190">
        <f t="shared" si="7"/>
        <v>-7184234.2299999744</v>
      </c>
      <c r="M43" s="192">
        <f t="shared" si="2"/>
        <v>-7.7348724417150017E-2</v>
      </c>
      <c r="N43" s="189">
        <f>+INDEX('2017'!$1:$1048576,MATCH('Analitika - 2017'!$A43,'2017'!$A:$A,0),MATCH('Analitika - 2017'!$N$6,'2017'!$6:$6,0))</f>
        <v>7602969.7000000002</v>
      </c>
      <c r="O43" s="189">
        <f>+INDEX('2017'!$1:$1048576,MATCH(CONCATENATE('Analitika - 2017'!$A43,"p"),'2017'!$A:$A,0),MATCH('Analitika - 2017'!$O$6,'2017'!$100:$100,0))</f>
        <v>9559635.416666666</v>
      </c>
      <c r="P43" s="190">
        <f t="shared" si="3"/>
        <v>-1956665.7166666659</v>
      </c>
      <c r="Q43" s="191">
        <f t="shared" si="4"/>
        <v>-0.20467995183742405</v>
      </c>
      <c r="R43" s="189">
        <f>+INDEX('2016'!$1:$1048576,MATCH('Analitika - 2017'!$A43,'2016'!$A:$A,0),MATCH('Analitika - 2017'!$R$6,'2016'!$6:$6,0))</f>
        <v>10288758.039999999</v>
      </c>
      <c r="S43" s="190">
        <f t="shared" si="5"/>
        <v>-2685788.3399999989</v>
      </c>
      <c r="T43" s="192">
        <f t="shared" si="6"/>
        <v>-0.26104106341682409</v>
      </c>
    </row>
    <row r="44" spans="1:20">
      <c r="A44" s="176">
        <v>422</v>
      </c>
      <c r="B44" s="425" t="str">
        <f>+VLOOKUP($A44,Master!$D$25:$G$223,4,FALSE)</f>
        <v>Sredstva za tehnološke viškove</v>
      </c>
      <c r="C44" s="426"/>
      <c r="D44" s="426"/>
      <c r="E44" s="426"/>
      <c r="F44" s="426"/>
      <c r="G44" s="189">
        <f>+SUMPRODUCT(('2017'!$G44:$R44)*('2017'!$G$5:$R$5&lt;=Master!$B$3)*($A44='2017'!$A$10:$A$65))</f>
        <v>9803382.1000000015</v>
      </c>
      <c r="H44" s="189">
        <f>+SUMPRODUCT(('2017'!$G138:$R138)*('2017'!$G$5:$R$5&lt;=Master!$B$3))</f>
        <v>17163733.333333336</v>
      </c>
      <c r="I44" s="190">
        <f t="shared" si="0"/>
        <v>-7360351.2333333343</v>
      </c>
      <c r="J44" s="191">
        <f t="shared" si="1"/>
        <v>-0.428831600351128</v>
      </c>
      <c r="K44" s="189">
        <f>+SUMPRODUCT(('2016'!$G44:$R44)*('2016'!$G$5:$R$5&lt;=Master!$B$3))</f>
        <v>16948351.219999999</v>
      </c>
      <c r="L44" s="190">
        <f t="shared" si="7"/>
        <v>-7144969.1199999973</v>
      </c>
      <c r="M44" s="192">
        <f t="shared" si="2"/>
        <v>-0.42157310922188918</v>
      </c>
      <c r="N44" s="189">
        <f>+INDEX('2017'!$1:$1048576,MATCH('Analitika - 2017'!$A44,'2017'!$A:$A,0),MATCH('Analitika - 2017'!$N$6,'2017'!$6:$6,0))</f>
        <v>1056401.0900000001</v>
      </c>
      <c r="O44" s="189">
        <f>+INDEX('2017'!$1:$1048576,MATCH(CONCATENATE('Analitika - 2017'!$A44,"p"),'2017'!$A:$A,0),MATCH('Analitika - 2017'!$O$6,'2017'!$100:$100,0))</f>
        <v>1716373.3333333333</v>
      </c>
      <c r="P44" s="190">
        <f t="shared" si="3"/>
        <v>-659972.24333333317</v>
      </c>
      <c r="Q44" s="191">
        <f t="shared" si="4"/>
        <v>-0.38451555411410099</v>
      </c>
      <c r="R44" s="189">
        <f>+INDEX('2016'!$1:$1048576,MATCH('Analitika - 2017'!$A44,'2016'!$A:$A,0),MATCH('Analitika - 2017'!$R$6,'2016'!$6:$6,0))</f>
        <v>943438.5</v>
      </c>
      <c r="S44" s="190">
        <f t="shared" si="5"/>
        <v>112962.59000000008</v>
      </c>
      <c r="T44" s="192">
        <f t="shared" si="6"/>
        <v>0.11973498007554295</v>
      </c>
    </row>
    <row r="45" spans="1:20">
      <c r="A45" s="176">
        <v>423</v>
      </c>
      <c r="B45" s="425" t="str">
        <f>+VLOOKUP($A45,Master!$D$25:$G$223,4,FALSE)</f>
        <v>Prava iz oblasti penzijskog i invalidskog osiguranja</v>
      </c>
      <c r="C45" s="426"/>
      <c r="D45" s="426"/>
      <c r="E45" s="426"/>
      <c r="F45" s="426"/>
      <c r="G45" s="189">
        <f>+SUMPRODUCT(('2017'!$G45:$R45)*('2017'!$G$5:$R$5&lt;=Master!$B$3)*($A45='2017'!$A$10:$A$65))</f>
        <v>333250009.76999998</v>
      </c>
      <c r="H45" s="189">
        <f>+SUMPRODUCT(('2017'!$G139:$R139)*('2017'!$G$5:$R$5&lt;=Master!$B$3))</f>
        <v>342625000</v>
      </c>
      <c r="I45" s="190">
        <f t="shared" si="0"/>
        <v>-9374990.2300000191</v>
      </c>
      <c r="J45" s="191">
        <f t="shared" si="1"/>
        <v>-2.7362248026267855E-2</v>
      </c>
      <c r="K45" s="189">
        <f>+SUMPRODUCT(('2016'!$G45:$R45)*('2016'!$G$5:$R$5&lt;=Master!$B$3))</f>
        <v>324977710.71999997</v>
      </c>
      <c r="L45" s="190">
        <f t="shared" si="7"/>
        <v>8272299.0500000119</v>
      </c>
      <c r="M45" s="192">
        <f t="shared" si="2"/>
        <v>2.5454973609335907E-2</v>
      </c>
      <c r="N45" s="189">
        <f>+INDEX('2017'!$1:$1048576,MATCH('Analitika - 2017'!$A45,'2017'!$A:$A,0),MATCH('Analitika - 2017'!$N$6,'2017'!$6:$6,0))</f>
        <v>33960612.219999999</v>
      </c>
      <c r="O45" s="189">
        <f>+INDEX('2017'!$1:$1048576,MATCH(CONCATENATE('Analitika - 2017'!$A45,"p"),'2017'!$A:$A,0),MATCH('Analitika - 2017'!$O$6,'2017'!$100:$100,0))</f>
        <v>34262500</v>
      </c>
      <c r="P45" s="190">
        <f t="shared" si="3"/>
        <v>-301887.78000000119</v>
      </c>
      <c r="Q45" s="191">
        <f t="shared" si="4"/>
        <v>-8.8110260488872827E-3</v>
      </c>
      <c r="R45" s="189">
        <f>+INDEX('2016'!$1:$1048576,MATCH('Analitika - 2017'!$A45,'2016'!$A:$A,0),MATCH('Analitika - 2017'!$R$6,'2016'!$6:$6,0))</f>
        <v>33137883.899999999</v>
      </c>
      <c r="S45" s="190">
        <f t="shared" si="5"/>
        <v>822728.3200000003</v>
      </c>
      <c r="T45" s="192">
        <f t="shared" si="6"/>
        <v>2.4827424783149699E-2</v>
      </c>
    </row>
    <row r="46" spans="1:20">
      <c r="A46" s="176">
        <v>424</v>
      </c>
      <c r="B46" s="425" t="str">
        <f>+VLOOKUP($A46,Master!$D$25:$G$223,4,FALSE)</f>
        <v>Ostala prava iz oblasti zdravstvene zaštite</v>
      </c>
      <c r="C46" s="426"/>
      <c r="D46" s="426"/>
      <c r="E46" s="426"/>
      <c r="F46" s="426"/>
      <c r="G46" s="189">
        <f>+SUMPRODUCT(('2017'!$G46:$R46)*('2017'!$G$5:$R$5&lt;=Master!$B$3)*($A46='2017'!$A$10:$A$65))</f>
        <v>13252605.859999999</v>
      </c>
      <c r="H46" s="189">
        <f>+SUMPRODUCT(('2017'!$G140:$R140)*('2017'!$G$5:$R$5&lt;=Master!$B$3))</f>
        <v>13275833.333333334</v>
      </c>
      <c r="I46" s="190">
        <f t="shared" si="0"/>
        <v>-23227.47333333455</v>
      </c>
      <c r="J46" s="191">
        <f t="shared" si="1"/>
        <v>-1.749605674471244E-3</v>
      </c>
      <c r="K46" s="189">
        <f>+SUMPRODUCT(('2016'!$G46:$R46)*('2016'!$G$5:$R$5&lt;=Master!$B$3))</f>
        <v>11495454.709999997</v>
      </c>
      <c r="L46" s="190">
        <f t="shared" si="7"/>
        <v>1757151.1500000022</v>
      </c>
      <c r="M46" s="192">
        <f t="shared" si="2"/>
        <v>0.1528561674442892</v>
      </c>
      <c r="N46" s="189">
        <f>+INDEX('2017'!$1:$1048576,MATCH('Analitika - 2017'!$A46,'2017'!$A:$A,0),MATCH('Analitika - 2017'!$N$6,'2017'!$6:$6,0))</f>
        <v>1424217.95</v>
      </c>
      <c r="O46" s="189">
        <f>+INDEX('2017'!$1:$1048576,MATCH(CONCATENATE('Analitika - 2017'!$A46,"p"),'2017'!$A:$A,0),MATCH('Analitika - 2017'!$O$6,'2017'!$100:$100,0))</f>
        <v>1327583.3333333333</v>
      </c>
      <c r="P46" s="190">
        <f t="shared" si="3"/>
        <v>96634.616666666698</v>
      </c>
      <c r="Q46" s="191">
        <f t="shared" si="4"/>
        <v>7.2789868809239877E-2</v>
      </c>
      <c r="R46" s="189">
        <f>+INDEX('2016'!$1:$1048576,MATCH('Analitika - 2017'!$A46,'2016'!$A:$A,0),MATCH('Analitika - 2017'!$R$6,'2016'!$6:$6,0))</f>
        <v>1613956.28</v>
      </c>
      <c r="S46" s="190">
        <f t="shared" si="5"/>
        <v>-189738.33000000007</v>
      </c>
      <c r="T46" s="192">
        <f t="shared" si="6"/>
        <v>-0.11756100976911221</v>
      </c>
    </row>
    <row r="47" spans="1:20">
      <c r="A47" s="176">
        <v>425</v>
      </c>
      <c r="B47" s="425" t="str">
        <f>+VLOOKUP($A47,Master!$D$25:$G$223,4,FALSE)</f>
        <v>Ostala prava iz zdravstvenog osiguranja</v>
      </c>
      <c r="C47" s="426"/>
      <c r="D47" s="426"/>
      <c r="E47" s="426"/>
      <c r="F47" s="426"/>
      <c r="G47" s="189">
        <f>+SUMPRODUCT(('2017'!$G47:$R47)*('2017'!$G$5:$R$5&lt;=Master!$B$3)*($A47='2017'!$A$10:$A$65))</f>
        <v>7101060.9299999997</v>
      </c>
      <c r="H47" s="189">
        <f>+SUMPRODUCT(('2017'!$G141:$R141)*('2017'!$G$5:$R$5&lt;=Master!$B$3))</f>
        <v>7104166.6666666679</v>
      </c>
      <c r="I47" s="190">
        <f t="shared" si="0"/>
        <v>-3105.7366666682065</v>
      </c>
      <c r="J47" s="191">
        <f t="shared" si="1"/>
        <v>-4.3717114369523635E-4</v>
      </c>
      <c r="K47" s="189">
        <f>+SUMPRODUCT(('2016'!$G47:$R47)*('2016'!$G$5:$R$5&lt;=Master!$B$3))</f>
        <v>7254256.2199999997</v>
      </c>
      <c r="L47" s="190">
        <f t="shared" si="7"/>
        <v>-153195.29000000004</v>
      </c>
      <c r="M47" s="192">
        <f t="shared" si="2"/>
        <v>-2.1117987200071631E-2</v>
      </c>
      <c r="N47" s="189">
        <f>+INDEX('2017'!$1:$1048576,MATCH('Analitika - 2017'!$A47,'2017'!$A:$A,0),MATCH('Analitika - 2017'!$N$6,'2017'!$6:$6,0))</f>
        <v>704680.49</v>
      </c>
      <c r="O47" s="189">
        <f>+INDEX('2017'!$1:$1048576,MATCH(CONCATENATE('Analitika - 2017'!$A47,"p"),'2017'!$A:$A,0),MATCH('Analitika - 2017'!$O$6,'2017'!$100:$100,0))</f>
        <v>710416.66666666663</v>
      </c>
      <c r="P47" s="190">
        <f t="shared" si="3"/>
        <v>-5736.1766666666372</v>
      </c>
      <c r="Q47" s="191">
        <f t="shared" si="4"/>
        <v>-8.0743835777126183E-3</v>
      </c>
      <c r="R47" s="189">
        <f>+INDEX('2016'!$1:$1048576,MATCH('Analitika - 2017'!$A47,'2016'!$A:$A,0),MATCH('Analitika - 2017'!$R$6,'2016'!$6:$6,0))</f>
        <v>702384.14</v>
      </c>
      <c r="S47" s="190">
        <f t="shared" si="5"/>
        <v>2296.3499999999767</v>
      </c>
      <c r="T47" s="192">
        <f t="shared" si="6"/>
        <v>3.2693648236419293E-3</v>
      </c>
    </row>
    <row r="48" spans="1:20">
      <c r="A48" s="176">
        <v>43</v>
      </c>
      <c r="B48" s="439" t="str">
        <f>+VLOOKUP($A48,Master!$D$25:$G$223,4,FALSE)</f>
        <v xml:space="preserve">Transferi institucijama, pojedincima, nevladinom i javnom sektoru </v>
      </c>
      <c r="C48" s="440"/>
      <c r="D48" s="440"/>
      <c r="E48" s="440"/>
      <c r="F48" s="440"/>
      <c r="G48" s="201">
        <f>+SUMPRODUCT(('2017'!$G48:$R48)*('2017'!$G$5:$R$5&lt;=Master!$B$3)*($A48='2017'!$A$10:$A$65))</f>
        <v>125842936.61</v>
      </c>
      <c r="H48" s="201">
        <f>+SUMPRODUCT(('2017'!$G142:$R142)*('2017'!$G$5:$R$5&lt;=Master!$B$3))</f>
        <v>136916666.69999999</v>
      </c>
      <c r="I48" s="202">
        <f t="shared" si="0"/>
        <v>-11073730.089999989</v>
      </c>
      <c r="J48" s="203">
        <f t="shared" si="1"/>
        <v>-8.0879343303498552E-2</v>
      </c>
      <c r="K48" s="201">
        <f>+SUMPRODUCT(('2016'!$G48:$R48)*('2016'!$G$5:$R$5&lt;=Master!$B$3))</f>
        <v>118161146.36</v>
      </c>
      <c r="L48" s="202">
        <f t="shared" si="7"/>
        <v>7681790.25</v>
      </c>
      <c r="M48" s="204">
        <f t="shared" si="2"/>
        <v>6.5011135103547391E-2</v>
      </c>
      <c r="N48" s="201">
        <f>+INDEX('2017'!$1:$1048576,MATCH('Analitika - 2017'!$A48,'2017'!$A:$A,0),MATCH('Analitika - 2017'!$N$6,'2017'!$6:$6,0))</f>
        <v>13251144.24</v>
      </c>
      <c r="O48" s="201">
        <f>+INDEX('2017'!$1:$1048576,MATCH(CONCATENATE('Analitika - 2017'!$A48,"p"),'2017'!$A:$A,0),MATCH('Analitika - 2017'!$O$6,'2017'!$100:$100,0))</f>
        <v>13691666.67</v>
      </c>
      <c r="P48" s="202">
        <f t="shared" si="3"/>
        <v>-440522.4299999997</v>
      </c>
      <c r="Q48" s="203">
        <f t="shared" si="4"/>
        <v>-3.2174492749318384E-2</v>
      </c>
      <c r="R48" s="201">
        <f>+INDEX('2016'!$1:$1048576,MATCH('Analitika - 2017'!$A48,'2016'!$A:$A,0),MATCH('Analitika - 2017'!$R$6,'2016'!$6:$6,0))</f>
        <v>10639076.880000001</v>
      </c>
      <c r="S48" s="202">
        <f t="shared" si="5"/>
        <v>2612067.3599999994</v>
      </c>
      <c r="T48" s="204">
        <f t="shared" si="6"/>
        <v>0.24551635348272804</v>
      </c>
    </row>
    <row r="49" spans="1:20">
      <c r="A49" s="176">
        <v>44</v>
      </c>
      <c r="B49" s="439" t="str">
        <f>+VLOOKUP($A49,Master!$D$25:$G$223,4,FALSE)</f>
        <v>Kapitalni budžet</v>
      </c>
      <c r="C49" s="440"/>
      <c r="D49" s="440"/>
      <c r="E49" s="440"/>
      <c r="F49" s="440"/>
      <c r="G49" s="402">
        <f>+SUMPRODUCT(('2017'!$G49:$R49)*('2017'!$G$5:$R$5&lt;=Master!$B$3)*($A49='2017'!$A$10:$A$65))</f>
        <v>131062045.39000002</v>
      </c>
      <c r="H49" s="201">
        <f>+SUMPRODUCT(('2017'!$G143:$R143)*('2017'!$G$5:$R$5&lt;=Master!$B$3))</f>
        <v>217026926.68000001</v>
      </c>
      <c r="I49" s="202">
        <f t="shared" si="0"/>
        <v>-85964881.289999992</v>
      </c>
      <c r="J49" s="203">
        <f t="shared" si="1"/>
        <v>-0.3961023758897565</v>
      </c>
      <c r="K49" s="201">
        <f>+SUMPRODUCT(('2016'!$G49:$R49)*('2016'!$G$5:$R$5&lt;=Master!$B$3))</f>
        <v>28851458.199999999</v>
      </c>
      <c r="L49" s="202">
        <f t="shared" si="7"/>
        <v>102210587.19000001</v>
      </c>
      <c r="M49" s="204">
        <f t="shared" si="2"/>
        <v>3.5426489185215608</v>
      </c>
      <c r="N49" s="402">
        <f>+INDEX('2017'!$1:$1048576,MATCH('Analitika - 2017'!$A49,'2017'!$A:$A,0),MATCH('Analitika - 2017'!$N$6,'2017'!$6:$6,0))</f>
        <v>29993285.289999999</v>
      </c>
      <c r="O49" s="201">
        <f>+INDEX('2017'!$1:$1048576,MATCH(CONCATENATE('Analitika - 2017'!$A49,"p"),'2017'!$A:$A,0),MATCH('Analitika - 2017'!$O$6,'2017'!$100:$100,0))</f>
        <v>33025836.670000002</v>
      </c>
      <c r="P49" s="202">
        <f t="shared" si="3"/>
        <v>-3032551.3800000027</v>
      </c>
      <c r="Q49" s="203">
        <f t="shared" si="4"/>
        <v>-9.1823604964252459E-2</v>
      </c>
      <c r="R49" s="201">
        <f>+INDEX('2016'!$1:$1048576,MATCH('Analitika - 2017'!$A49,'2016'!$A:$A,0),MATCH('Analitika - 2017'!$R$6,'2016'!$6:$6,0))</f>
        <v>3567484.19</v>
      </c>
      <c r="S49" s="202">
        <f t="shared" si="5"/>
        <v>26425801.099999998</v>
      </c>
      <c r="T49" s="204">
        <f t="shared" si="6"/>
        <v>7.4074052448708958</v>
      </c>
    </row>
    <row r="50" spans="1:20">
      <c r="A50" s="176">
        <v>451</v>
      </c>
      <c r="B50" s="443" t="str">
        <f>+VLOOKUP($A50,Master!$D$25:$G$223,4,FALSE)</f>
        <v>Pozajmice i krediti</v>
      </c>
      <c r="C50" s="444"/>
      <c r="D50" s="444"/>
      <c r="E50" s="444"/>
      <c r="F50" s="444"/>
      <c r="G50" s="189">
        <f>+SUMPRODUCT(('2017'!$G50:$R50)*('2017'!$G$5:$R$5&lt;=Master!$B$3)*($A50='2017'!$A$10:$A$65))</f>
        <v>1836212</v>
      </c>
      <c r="H50" s="189">
        <f>+SUMPRODUCT(('2017'!$G144:$R144)*('2017'!$G$5:$R$5&lt;=Master!$B$3))</f>
        <v>2020833.333333333</v>
      </c>
      <c r="I50" s="190">
        <f>G50-H50</f>
        <v>-184621.33333333302</v>
      </c>
      <c r="J50" s="344">
        <f t="shared" si="1"/>
        <v>-9.1359010309278177E-2</v>
      </c>
      <c r="K50" s="189">
        <f>+SUMPRODUCT(('2016'!$G50:$R50)*('2016'!$G$5:$R$5&lt;=Master!$B$3))</f>
        <v>1962533.67</v>
      </c>
      <c r="L50" s="350">
        <f t="shared" si="7"/>
        <v>-126321.66999999993</v>
      </c>
      <c r="M50" s="353">
        <f t="shared" si="2"/>
        <v>-6.4366625618198947E-2</v>
      </c>
      <c r="N50" s="189">
        <f>+INDEX('2017'!$1:$1048576,MATCH('Analitika - 2017'!$A50,'2017'!$A:$A,0),MATCH('Analitika - 2017'!$N$6,'2017'!$6:$6,0))</f>
        <v>691995.33</v>
      </c>
      <c r="O50" s="189">
        <f>+INDEX('2017'!$1:$1048576,MATCH(CONCATENATE('Analitika - 2017'!$A50,"p"),'2017'!$A:$A,0),MATCH('Analitika - 2017'!$O$6,'2017'!$100:$100,0))</f>
        <v>202083.33333333334</v>
      </c>
      <c r="P50" s="190">
        <f t="shared" si="3"/>
        <v>489911.99666666659</v>
      </c>
      <c r="Q50" s="344">
        <f t="shared" si="4"/>
        <v>2.4243067876288658</v>
      </c>
      <c r="R50" s="189">
        <f>+INDEX('2016'!$1:$1048576,MATCH('Analitika - 2017'!$A50,'2016'!$A:$A,0),MATCH('Analitika - 2017'!$R$6,'2016'!$6:$6,0))</f>
        <v>100940</v>
      </c>
      <c r="S50" s="350">
        <f t="shared" si="5"/>
        <v>591055.32999999996</v>
      </c>
      <c r="T50" s="353">
        <f t="shared" si="6"/>
        <v>5.855511491975431</v>
      </c>
    </row>
    <row r="51" spans="1:20">
      <c r="A51" s="176">
        <v>47</v>
      </c>
      <c r="B51" s="443" t="str">
        <f>+VLOOKUP($A51,Master!$D$25:$G$223,4,FALSE)</f>
        <v>Rezerve</v>
      </c>
      <c r="C51" s="444"/>
      <c r="D51" s="444"/>
      <c r="E51" s="444"/>
      <c r="F51" s="444"/>
      <c r="G51" s="189">
        <f>+SUMPRODUCT(('2017'!$G51:$R51)*('2017'!$G$5:$R$5&lt;=Master!$B$3)*($A51='2017'!$A$10:$A$65))</f>
        <v>14680712.52</v>
      </c>
      <c r="H51" s="189">
        <f>+SUMPRODUCT(('2017'!$G145:$R145)*('2017'!$G$5:$R$5&lt;=Master!$B$3))</f>
        <v>11915561.566666665</v>
      </c>
      <c r="I51" s="190">
        <f t="shared" ref="I51:I52" si="8">G51-H51</f>
        <v>2765150.953333335</v>
      </c>
      <c r="J51" s="345">
        <f t="shared" si="1"/>
        <v>0.23206215987912326</v>
      </c>
      <c r="K51" s="189">
        <f>+SUMPRODUCT(('2016'!$G51:$R51)*('2016'!$G$5:$R$5&lt;=Master!$B$3))</f>
        <v>10056650.319999998</v>
      </c>
      <c r="L51" s="351">
        <f t="shared" si="7"/>
        <v>4624062.2000000011</v>
      </c>
      <c r="M51" s="354">
        <f t="shared" si="2"/>
        <v>0.45980143018436004</v>
      </c>
      <c r="N51" s="189">
        <f>+INDEX('2017'!$1:$1048576,MATCH('Analitika - 2017'!$A51,'2017'!$A:$A,0),MATCH('Analitika - 2017'!$N$6,'2017'!$6:$6,0))</f>
        <v>4740919.33</v>
      </c>
      <c r="O51" s="189">
        <f>+INDEX('2017'!$1:$1048576,MATCH(CONCATENATE('Analitika - 2017'!$A51,"p"),'2017'!$A:$A,0),MATCH('Analitika - 2017'!$O$6,'2017'!$100:$100,0))</f>
        <v>1191556.1566666667</v>
      </c>
      <c r="P51" s="190">
        <f t="shared" si="3"/>
        <v>3549363.1733333333</v>
      </c>
      <c r="Q51" s="345">
        <f t="shared" si="4"/>
        <v>2.978762816569672</v>
      </c>
      <c r="R51" s="189">
        <f>+INDEX('2016'!$1:$1048576,MATCH('Analitika - 2017'!$A51,'2016'!$A:$A,0),MATCH('Analitika - 2017'!$R$6,'2016'!$6:$6,0))</f>
        <v>773947.6</v>
      </c>
      <c r="S51" s="351">
        <f t="shared" si="5"/>
        <v>3966971.73</v>
      </c>
      <c r="T51" s="354">
        <f t="shared" si="6"/>
        <v>5.1256334795792382</v>
      </c>
    </row>
    <row r="52" spans="1:20" ht="15.75" thickBot="1">
      <c r="A52" s="176">
        <v>462</v>
      </c>
      <c r="B52" s="445" t="str">
        <f>+VLOOKUP($A52,Master!$D$25:$G$223,4,FALSE)</f>
        <v>Otplata garancija</v>
      </c>
      <c r="C52" s="446"/>
      <c r="D52" s="446"/>
      <c r="E52" s="446"/>
      <c r="F52" s="446"/>
      <c r="G52" s="189">
        <f>+SUMPRODUCT(('2017'!$G52:$R52)*('2017'!$G$5:$R$5&lt;=Master!$B$3)*($A52='2017'!$A$10:$A$65))</f>
        <v>0</v>
      </c>
      <c r="H52" s="189">
        <f>+SUMPRODUCT(('2017'!$G146:$R146)*('2017'!$G$5:$R$5&lt;=Master!$B$3))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+INDEX('2017'!$1:$1048576,MATCH('Analitika - 2017'!$A52,'2017'!$A:$A,0),MATCH('Analitika - 2017'!$N$6,'2017'!$6:$6,0))</f>
        <v>0</v>
      </c>
      <c r="O52" s="189">
        <f>+INDEX('2017'!$1:$1048576,MATCH(CONCATENATE('Analitika - 2017'!$A52,"p"),'2017'!$A:$A,0),MATCH('Analitika - 2017'!$O$6,'2017'!$100:$100,0))</f>
        <v>0</v>
      </c>
      <c r="P52" s="190">
        <f t="shared" si="3"/>
        <v>0</v>
      </c>
      <c r="Q52" s="346" t="str">
        <f t="shared" si="4"/>
        <v>…</v>
      </c>
      <c r="R52" s="189">
        <f>+INDEX('2016'!$1:$1048576,MATCH('Analitika - 2017'!$A52,'2016'!$A:$A,0),MATCH('Analitika - 2017'!$R$6,'2016'!$6:$6,0))</f>
        <v>0</v>
      </c>
      <c r="S52" s="351">
        <f t="shared" si="5"/>
        <v>0</v>
      </c>
      <c r="T52" s="355" t="str">
        <f t="shared" si="6"/>
        <v>…</v>
      </c>
    </row>
    <row r="53" spans="1:20" ht="15.75" thickBot="1">
      <c r="A53" s="170">
        <v>4630</v>
      </c>
      <c r="B53" s="445" t="str">
        <f>+VLOOKUP($A53,Master!$D$25:$G$223,4,FALSE)</f>
        <v>Otplata obaveza iz prethodnih godina</v>
      </c>
      <c r="C53" s="446"/>
      <c r="D53" s="446"/>
      <c r="E53" s="446"/>
      <c r="F53" s="446"/>
      <c r="G53" s="393">
        <f>+SUMPRODUCT(('2017'!$G53:$R53)*('2017'!$G$5:$R$5&lt;=Master!$B$3)*($A53='2017'!$A$10:$A$65))</f>
        <v>35694233.880000003</v>
      </c>
      <c r="H53" s="393">
        <v>0</v>
      </c>
      <c r="I53" s="352">
        <f>G53-H53</f>
        <v>35694233.880000003</v>
      </c>
      <c r="J53" s="347" t="str">
        <f t="shared" si="1"/>
        <v>…</v>
      </c>
      <c r="K53" s="393">
        <f>+SUMPRODUCT(('2016'!$G53:$R53)*('2016'!$G$5:$R$5&lt;=Master!$B$3))</f>
        <v>44087110.530000001</v>
      </c>
      <c r="L53" s="358">
        <f t="shared" si="7"/>
        <v>-8392876.6499999985</v>
      </c>
      <c r="M53" s="356">
        <f t="shared" si="2"/>
        <v>-0.19037030436115543</v>
      </c>
      <c r="N53" s="393">
        <f>+INDEX('2017'!$1:$1048576,MATCH('Analitika - 2017'!$A53,'2017'!$A:$A,0),MATCH('Analitika - 2017'!$N$6,'2017'!$6:$6,0))</f>
        <v>2874116.54</v>
      </c>
      <c r="O53" s="393">
        <v>0</v>
      </c>
      <c r="P53" s="352">
        <f>N53-O53</f>
        <v>2874116.54</v>
      </c>
      <c r="Q53" s="347" t="str">
        <f t="shared" si="4"/>
        <v>…</v>
      </c>
      <c r="R53" s="393">
        <f>+INDEX('2016'!$1:$1048576,MATCH('Analitika - 2017'!$A53,'2016'!$A:$A,0),MATCH('Analitika - 2017'!$R$6,'2016'!$6:$6,0))</f>
        <v>1915541.45</v>
      </c>
      <c r="S53" s="358">
        <f>+N53-R53</f>
        <v>958575.09000000008</v>
      </c>
      <c r="T53" s="356">
        <f>+IF(ISNUMBER(N53/R53-1),N53/R53-1,"…")</f>
        <v>0.50041991521509499</v>
      </c>
    </row>
    <row r="54" spans="1:20" ht="15.75" thickBot="1">
      <c r="A54" s="170">
        <v>1005</v>
      </c>
      <c r="B54" s="445" t="str">
        <f>+VLOOKUP($A54,Master!$D$25:$G$225,4,FALSE)</f>
        <v>Neto povećanje obaveza</v>
      </c>
      <c r="C54" s="446"/>
      <c r="D54" s="446"/>
      <c r="E54" s="446"/>
      <c r="F54" s="446"/>
      <c r="G54" s="189">
        <f>+SUMPRODUCT(('2017'!$G54:$R54)*('2017'!$G$5:$R$5&lt;=Master!$B$3)*($A54='2017'!$A$10:$A$65))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+INDEX('2017'!$1:$1048576,MATCH('Analitika - 2017'!$A54,'2017'!$A:$A,0),MATCH('Analitika - 2017'!$N$6,'2017'!$6:$6,0))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+INDEX('2016'!$1:$1048576,MATCH('Analitika - 2017'!$A54,'2016'!$A:$A,0),MATCH('Analitika - 2017'!$R$6,'2016'!$6:$6,0))</f>
        <v>0</v>
      </c>
      <c r="S54" s="358">
        <f>+N54-R54</f>
        <v>0</v>
      </c>
      <c r="T54" s="356" t="str">
        <f>+IF(ISNUMBER(N54/R54-1),N54/R54-1,"…")</f>
        <v>…</v>
      </c>
    </row>
    <row r="55" spans="1:20" ht="15.75" thickBot="1">
      <c r="A55" s="170">
        <v>1000</v>
      </c>
      <c r="B55" s="447" t="str">
        <f>+VLOOKUP($A55,Master!$D$25:$G$223,4,FALSE)</f>
        <v>Suficit / deficit</v>
      </c>
      <c r="C55" s="448"/>
      <c r="D55" s="448"/>
      <c r="E55" s="448"/>
      <c r="F55" s="448"/>
      <c r="G55" s="177">
        <f>+SUMPRODUCT(('2017'!$G55:$R55)*('2017'!$G$5:$R$5&lt;=Master!$B$3)*($A55='2017'!$A$10:$A$65))</f>
        <v>-120623091.81999999</v>
      </c>
      <c r="H55" s="415">
        <f>+SUMPRODUCT(('2017'!$G148:$R148)*('2017'!$G$5:$R$5&lt;=Master!$B$3))</f>
        <v>-226302424.87691954</v>
      </c>
      <c r="I55" s="406">
        <f>+G55-H55</f>
        <v>105679333.05691954</v>
      </c>
      <c r="J55" s="349">
        <f t="shared" si="1"/>
        <v>-0.46698276924958271</v>
      </c>
      <c r="K55" s="177">
        <f>+SUMPRODUCT(('2016'!$G55:$R55)*('2016'!$G$5:$R$5&lt;=Master!$B$3))</f>
        <v>-22199544.319999948</v>
      </c>
      <c r="L55" s="359">
        <f t="shared" si="7"/>
        <v>-98423547.500000045</v>
      </c>
      <c r="M55" s="357">
        <f t="shared" si="2"/>
        <v>4.4335841349377878</v>
      </c>
      <c r="N55" s="177">
        <f>+INDEX('2017'!$1:$1048576,MATCH('Analitika - 2017'!$A55,'2017'!$A:$A,0),MATCH('Analitika - 2017'!$N$6,'2017'!$6:$6,0))</f>
        <v>-17977210.659999996</v>
      </c>
      <c r="O55" s="177">
        <f>+INDEX('2017'!$1:$1048576,MATCH(CONCATENATE('Analitika - 2017'!$A55,"p"),'2017'!$A:$A,0),MATCH('Analitika - 2017'!$O$6,'2017'!$100:$100,0))</f>
        <v>-22315643.257086992</v>
      </c>
      <c r="P55" s="406">
        <f>N55+O55</f>
        <v>-40292853.917086989</v>
      </c>
      <c r="Q55" s="349">
        <f t="shared" si="4"/>
        <v>-0.19441216850019316</v>
      </c>
      <c r="R55" s="177">
        <f>+INDEX('2016'!$1:$1048576,MATCH('Analitika - 2017'!$A55,'2016'!$A:$A,0),MATCH('Analitika - 2017'!$R$6,'2016'!$6:$6,0))</f>
        <v>5963032.9800000042</v>
      </c>
      <c r="S55" s="359">
        <f t="shared" si="5"/>
        <v>-23940243.640000001</v>
      </c>
      <c r="T55" s="357">
        <f t="shared" si="6"/>
        <v>-4.0147763261238882</v>
      </c>
    </row>
    <row r="56" spans="1:20" ht="15.75" thickBot="1">
      <c r="A56" s="170">
        <v>1001</v>
      </c>
      <c r="B56" s="449" t="str">
        <f>+VLOOKUP($A56,Master!$D$25:$G$223,4,FALSE)</f>
        <v>Primarni bilans</v>
      </c>
      <c r="C56" s="450"/>
      <c r="D56" s="450"/>
      <c r="E56" s="450"/>
      <c r="F56" s="450"/>
      <c r="G56" s="177">
        <f>+SUMPRODUCT(('2017'!$G56:$R56)*('2017'!$G$5:$R$5&lt;=Master!$B$3)*($A56='2017'!$A$10:$A$65))</f>
        <v>-28105460.329999983</v>
      </c>
      <c r="H56" s="415">
        <f>+SUMPRODUCT(('2017'!$G149:$R149)*('2017'!$G$5:$R$5&lt;=Master!$B$3))</f>
        <v>-136912938.45691952</v>
      </c>
      <c r="I56" s="232">
        <f t="shared" si="0"/>
        <v>108807478.12691954</v>
      </c>
      <c r="J56" s="233">
        <f t="shared" si="1"/>
        <v>-0.79472020214624539</v>
      </c>
      <c r="K56" s="177">
        <f>+SUMPRODUCT(('2016'!$G56:$R56)*('2016'!$G$5:$R$5&lt;=Master!$B$3))</f>
        <v>55892207.14000006</v>
      </c>
      <c r="L56" s="232">
        <f t="shared" si="7"/>
        <v>-83997667.470000044</v>
      </c>
      <c r="M56" s="234">
        <f t="shared" si="2"/>
        <v>-1.5028511445182473</v>
      </c>
      <c r="N56" s="177">
        <f>+INDEX('2017'!$1:$1048576,MATCH('Analitika - 2017'!$A56,'2017'!$A:$A,0),MATCH('Analitika - 2017'!$N$6,'2017'!$6:$6,0))</f>
        <v>-16238069.669999996</v>
      </c>
      <c r="O56" s="177">
        <f>+INDEX('2017'!$1:$1048576,MATCH(CONCATENATE('Analitika - 2017'!$A56,"p"),'2017'!$A:$A,0),MATCH('Analitika - 2017'!$O$6,'2017'!$100:$100,0))</f>
        <v>-21921462.347086992</v>
      </c>
      <c r="P56" s="232">
        <f t="shared" si="3"/>
        <v>5683392.6770869959</v>
      </c>
      <c r="Q56" s="233">
        <f t="shared" si="4"/>
        <v>-0.25926156691103353</v>
      </c>
      <c r="R56" s="177">
        <f>+INDEX('2016'!$1:$1048576,MATCH('Analitika - 2017'!$A56,'2016'!$A:$A,0),MATCH('Analitika - 2017'!$R$6,'2016'!$6:$6,0))</f>
        <v>6377168.0000000037</v>
      </c>
      <c r="S56" s="232">
        <f t="shared" si="5"/>
        <v>-22615237.670000002</v>
      </c>
      <c r="T56" s="234">
        <f t="shared" si="6"/>
        <v>-3.5462822478567269</v>
      </c>
    </row>
    <row r="57" spans="1:20">
      <c r="A57" s="170">
        <v>46</v>
      </c>
      <c r="B57" s="441" t="str">
        <f>+VLOOKUP($A57,Master!$D$25:$G$223,4,FALSE)</f>
        <v>Otplata dugova</v>
      </c>
      <c r="C57" s="442"/>
      <c r="D57" s="442"/>
      <c r="E57" s="442"/>
      <c r="F57" s="442"/>
      <c r="G57" s="183">
        <f>+SUMPRODUCT(('2017'!$G57:$R57)*('2017'!$G$5:$R$5&lt;=Master!$B$3)*($A57='2017'!$A$10:$A$65))</f>
        <v>290311148.76999998</v>
      </c>
      <c r="H57" s="183">
        <f>+SUMPRODUCT(('2017'!$G150:$R150)*('2017'!$G$5:$R$5&lt;=Master!$B$3))</f>
        <v>189072306.85333332</v>
      </c>
      <c r="I57" s="220">
        <f t="shared" si="0"/>
        <v>101238841.91666666</v>
      </c>
      <c r="J57" s="221">
        <f t="shared" si="1"/>
        <v>0.53545039779516412</v>
      </c>
      <c r="K57" s="201">
        <f>+SUMPRODUCT(('2016'!$G57:$R57)*('2016'!$G$5:$R$5&lt;=Master!$B$3))</f>
        <v>495818903.59999985</v>
      </c>
      <c r="L57" s="220">
        <f t="shared" si="7"/>
        <v>-205507754.82999986</v>
      </c>
      <c r="M57" s="222">
        <f t="shared" si="2"/>
        <v>-0.41448148373905591</v>
      </c>
      <c r="N57" s="183">
        <f>+INDEX('2017'!$1:$1048576,MATCH('Analitika - 2017'!$A57,'2017'!$A:$A,0),MATCH('Analitika - 2017'!$N$6,'2017'!$6:$6,0))</f>
        <v>7199515.9700000007</v>
      </c>
      <c r="O57" s="183">
        <f>+INDEX('2017'!$1:$1048576,MATCH(CONCATENATE('Analitika - 2017'!$A57,"p"),'2017'!$A:$A,0),MATCH('Analitika - 2017'!$O$6,'2017'!$100:$100,0))</f>
        <v>9686739.4033333324</v>
      </c>
      <c r="P57" s="220">
        <f t="shared" si="3"/>
        <v>-2487223.4333333317</v>
      </c>
      <c r="Q57" s="221">
        <f t="shared" si="4"/>
        <v>-0.25676580423722828</v>
      </c>
      <c r="R57" s="201">
        <f>+INDEX('2016'!$1:$1048576,MATCH('Analitika - 2017'!$A57,'2016'!$A:$A,0),MATCH('Analitika - 2017'!$R$6,'2016'!$6:$6,0))</f>
        <v>18021216.960000001</v>
      </c>
      <c r="S57" s="220">
        <f t="shared" si="5"/>
        <v>-10821700.99</v>
      </c>
      <c r="T57" s="222">
        <f t="shared" si="6"/>
        <v>-0.6004977917984069</v>
      </c>
    </row>
    <row r="58" spans="1:20">
      <c r="A58" s="170">
        <v>4611</v>
      </c>
      <c r="B58" s="467" t="str">
        <f>+VLOOKUP($A58,Master!$D$25:$G$223,4,FALSE)</f>
        <v>Otplata hartija od vrijednosti i kredita rezidentima</v>
      </c>
      <c r="C58" s="468"/>
      <c r="D58" s="468"/>
      <c r="E58" s="468"/>
      <c r="F58" s="468"/>
      <c r="G58" s="189">
        <f>+SUMPRODUCT(('2017'!$G58:$R58)*('2017'!$G$5:$R$5&lt;=Master!$B$3)*($A58='2017'!$A$10:$A$65))</f>
        <v>175473795.75</v>
      </c>
      <c r="H58" s="189">
        <f>+SUMPRODUCT(('2017'!$G151:$R151)*('2017'!$G$5:$R$5&lt;=Master!$B$3))</f>
        <v>45237119.149999999</v>
      </c>
      <c r="I58" s="238">
        <f t="shared" si="0"/>
        <v>130236676.59999999</v>
      </c>
      <c r="J58" s="239">
        <f t="shared" si="1"/>
        <v>2.8789781278545457</v>
      </c>
      <c r="K58" s="189">
        <f>+SUMPRODUCT(('2016'!$G58:$R58)*('2016'!$G$5:$R$5&lt;=Master!$B$3))</f>
        <v>216363614.97999999</v>
      </c>
      <c r="L58" s="238">
        <f t="shared" si="7"/>
        <v>-40889819.229999989</v>
      </c>
      <c r="M58" s="240">
        <f t="shared" si="2"/>
        <v>-0.18898657814429531</v>
      </c>
      <c r="N58" s="189">
        <f>+INDEX('2017'!$1:$1048576,MATCH('Analitika - 2017'!$A58,'2017'!$A:$A,0),MATCH('Analitika - 2017'!$N$6,'2017'!$6:$6,0))</f>
        <v>2314998.5699999998</v>
      </c>
      <c r="O58" s="189">
        <f>+INDEX('2017'!$1:$1048576,MATCH(CONCATENATE('Analitika - 2017'!$A58,"p"),'2017'!$A:$A,0),MATCH('Analitika - 2017'!$O$6,'2017'!$100:$100,0))</f>
        <v>1834828.67</v>
      </c>
      <c r="P58" s="238">
        <f t="shared" si="3"/>
        <v>480169.89999999991</v>
      </c>
      <c r="Q58" s="239">
        <f t="shared" si="4"/>
        <v>0.26169740415054665</v>
      </c>
      <c r="R58" s="189">
        <f>+INDEX('2016'!$1:$1048576,MATCH('Analitika - 2017'!$A58,'2016'!$A:$A,0),MATCH('Analitika - 2017'!$R$6,'2016'!$6:$6,0))</f>
        <v>13507697.57</v>
      </c>
      <c r="S58" s="238">
        <f t="shared" si="5"/>
        <v>-11192699</v>
      </c>
      <c r="T58" s="240">
        <f t="shared" si="6"/>
        <v>-0.82861634575373455</v>
      </c>
    </row>
    <row r="59" spans="1:20">
      <c r="A59" s="170">
        <v>4612</v>
      </c>
      <c r="B59" s="443" t="str">
        <f>+VLOOKUP($A59,Master!$D$25:$G$223,4,FALSE)</f>
        <v>Otplata hartija od vrijednosti i kredita nerezidentima</v>
      </c>
      <c r="C59" s="444"/>
      <c r="D59" s="444"/>
      <c r="E59" s="444"/>
      <c r="F59" s="444"/>
      <c r="G59" s="189">
        <f>+SUMPRODUCT(('2017'!$G59:$R59)*('2017'!$G$5:$R$5&lt;=Master!$B$3)*($A59='2017'!$A$10:$A$65))</f>
        <v>114837353.02000004</v>
      </c>
      <c r="H59" s="189">
        <f>+SUMPRODUCT(('2017'!$G152:$R152)*('2017'!$G$5:$R$5&lt;=Master!$B$3))</f>
        <v>115738105.36999999</v>
      </c>
      <c r="I59" s="238">
        <f t="shared" si="0"/>
        <v>-900752.34999994934</v>
      </c>
      <c r="J59" s="239">
        <f t="shared" si="1"/>
        <v>-7.7826775124784087E-3</v>
      </c>
      <c r="K59" s="189">
        <f>+SUMPRODUCT(('2016'!$G59:$R59)*('2016'!$G$5:$R$5&lt;=Master!$B$3))</f>
        <v>279455288.61999995</v>
      </c>
      <c r="L59" s="238">
        <f t="shared" si="7"/>
        <v>-164617935.5999999</v>
      </c>
      <c r="M59" s="240">
        <f t="shared" si="2"/>
        <v>-0.58906716853673668</v>
      </c>
      <c r="N59" s="189">
        <f>+INDEX('2017'!$1:$1048576,MATCH('Analitika - 2017'!$A59,'2017'!$A:$A,0),MATCH('Analitika - 2017'!$N$6,'2017'!$6:$6,0))</f>
        <v>4884517.4000000004</v>
      </c>
      <c r="O59" s="189">
        <f>+INDEX('2017'!$1:$1048576,MATCH(CONCATENATE('Analitika - 2017'!$A59,"p"),'2017'!$A:$A,0),MATCH('Analitika - 2017'!$O$6,'2017'!$100:$100,0))</f>
        <v>5042202.5</v>
      </c>
      <c r="P59" s="238">
        <f t="shared" si="3"/>
        <v>-157685.09999999963</v>
      </c>
      <c r="Q59" s="239">
        <f t="shared" si="4"/>
        <v>-3.1273059739270637E-2</v>
      </c>
      <c r="R59" s="189">
        <f>+INDEX('2016'!$1:$1048576,MATCH('Analitika - 2017'!$A59,'2016'!$A:$A,0),MATCH('Analitika - 2017'!$R$6,'2016'!$6:$6,0))</f>
        <v>4513519.3899999997</v>
      </c>
      <c r="S59" s="238">
        <f t="shared" si="5"/>
        <v>370998.01000000071</v>
      </c>
      <c r="T59" s="240">
        <f t="shared" si="6"/>
        <v>8.2197056873616559E-2</v>
      </c>
    </row>
    <row r="60" spans="1:20" ht="15.75" thickBot="1">
      <c r="A60" s="170"/>
      <c r="B60" s="400" t="s">
        <v>369</v>
      </c>
      <c r="C60" s="401"/>
      <c r="D60" s="401"/>
      <c r="E60" s="401"/>
      <c r="F60" s="401"/>
      <c r="G60" s="189">
        <v>0</v>
      </c>
      <c r="H60" s="189">
        <f>+SUMPRODUCT(('2017'!$G153:$R153)*('2017'!$G$5:$R$5&lt;=Master!$B$3))</f>
        <v>28097082.333333336</v>
      </c>
      <c r="I60" s="238">
        <f t="shared" si="0"/>
        <v>-28097082.333333336</v>
      </c>
      <c r="J60" s="239">
        <f t="shared" si="1"/>
        <v>-1</v>
      </c>
      <c r="K60" s="189">
        <v>0</v>
      </c>
      <c r="L60" s="238">
        <f t="shared" si="7"/>
        <v>0</v>
      </c>
      <c r="M60" s="240" t="str">
        <f t="shared" si="2"/>
        <v>…</v>
      </c>
      <c r="N60" s="189">
        <v>0</v>
      </c>
      <c r="O60" s="189">
        <f>'2017'!G153</f>
        <v>2809708.2333333329</v>
      </c>
      <c r="P60" s="238">
        <f t="shared" si="3"/>
        <v>-2809708.2333333329</v>
      </c>
      <c r="Q60" s="239">
        <f t="shared" si="4"/>
        <v>-1</v>
      </c>
      <c r="R60" s="189">
        <v>0</v>
      </c>
      <c r="S60" s="238">
        <f t="shared" si="5"/>
        <v>0</v>
      </c>
      <c r="T60" s="240" t="str">
        <f t="shared" si="6"/>
        <v>…</v>
      </c>
    </row>
    <row r="61" spans="1:20" ht="15.75" thickBot="1">
      <c r="A61" s="170">
        <v>1002</v>
      </c>
      <c r="B61" s="469" t="str">
        <f>+VLOOKUP($A61,Master!$D$25:$G$223,4,FALSE)</f>
        <v>Nedostajuća sredstva</v>
      </c>
      <c r="C61" s="470"/>
      <c r="D61" s="470"/>
      <c r="E61" s="470"/>
      <c r="F61" s="470"/>
      <c r="G61" s="394">
        <f>+SUMPRODUCT(('2017'!$G60:$R60)*('2017'!$G$5:$R$5&lt;=Master!$B$3)*($A61='2017'!$A$10:$A$65))</f>
        <v>-410934240.58999997</v>
      </c>
      <c r="H61" s="405">
        <f>+SUMPRODUCT(('2017'!$G154:$R154)*('2017'!$G$5:$R$5&lt;=Master!$B$3))</f>
        <v>-415374731.73025286</v>
      </c>
      <c r="I61" s="407">
        <f t="shared" si="0"/>
        <v>4440491.1402528882</v>
      </c>
      <c r="J61" s="408">
        <f t="shared" si="1"/>
        <v>-1.0690325628995079E-2</v>
      </c>
      <c r="K61" s="405">
        <f>+SUMPRODUCT(('2016'!$G60:$R60)*('2016'!$G$5:$R$5&lt;=Master!$B$3))</f>
        <v>-518018447.92000002</v>
      </c>
      <c r="L61" s="407">
        <f t="shared" si="7"/>
        <v>107084207.33000004</v>
      </c>
      <c r="M61" s="410">
        <f t="shared" si="2"/>
        <v>-0.20671890694235961</v>
      </c>
      <c r="N61" s="394">
        <f>+INDEX('2017'!$1:$1048576,MATCH('Analitika - 2017'!$A61,'2017'!$A:$A,0),MATCH('Analitika - 2017'!$N$6,'2017'!$6:$6,0))</f>
        <v>-25176726.629999995</v>
      </c>
      <c r="O61" s="405">
        <f>+INDEX('2017'!$1:$1048576,MATCH(CONCATENATE('Analitika - 2017'!$A61,"p"),'2017'!$A:$A,0),MATCH('Analitika - 2017'!$O$6,'2017'!$100:$100,0))</f>
        <v>-32002382.660420325</v>
      </c>
      <c r="P61" s="407">
        <f t="shared" si="3"/>
        <v>6825656.0304203294</v>
      </c>
      <c r="Q61" s="408">
        <f t="shared" si="4"/>
        <v>-0.21328587008185851</v>
      </c>
      <c r="R61" s="405">
        <f>+INDEX('2016'!$1:$1048576,MATCH('Analitika - 2017'!$A61,'2016'!$A:$A,0),MATCH('Analitika - 2017'!$R$6,'2016'!$6:$6,0))</f>
        <v>-12058183.979999997</v>
      </c>
      <c r="S61" s="407">
        <f t="shared" si="5"/>
        <v>-13118542.649999999</v>
      </c>
      <c r="T61" s="410">
        <f t="shared" si="6"/>
        <v>1.0879368461916603</v>
      </c>
    </row>
    <row r="62" spans="1:20" ht="15.75" thickBot="1">
      <c r="A62" s="170">
        <v>1003</v>
      </c>
      <c r="B62" s="433" t="str">
        <f>+VLOOKUP($A62,Master!$D$25:$G$223,4,FALSE)</f>
        <v>Finansiranje</v>
      </c>
      <c r="C62" s="434"/>
      <c r="D62" s="434"/>
      <c r="E62" s="434"/>
      <c r="F62" s="434"/>
      <c r="G62" s="177">
        <f>+SUMPRODUCT(('2017'!$G61:$R61)*('2017'!$G$5:$R$5&lt;=Master!$B$3)*($A62='2017'!$A$10:$A$65))</f>
        <v>410934240.58999997</v>
      </c>
      <c r="H62" s="177">
        <f>+SUMPRODUCT(('2017'!$G155:$R155)*('2017'!$G$5:$R$5&lt;=Master!$B$3))</f>
        <v>415374731.73025286</v>
      </c>
      <c r="I62" s="406">
        <f t="shared" si="0"/>
        <v>-4440491.1402528882</v>
      </c>
      <c r="J62" s="409">
        <f t="shared" si="1"/>
        <v>-1.0690325628995079E-2</v>
      </c>
      <c r="K62" s="177">
        <f>+SUMPRODUCT(('2016'!$G61:$R61)*('2016'!$G$5:$R$5&lt;=Master!$B$3))</f>
        <v>518018447.91999996</v>
      </c>
      <c r="L62" s="406">
        <f t="shared" si="7"/>
        <v>-107084207.32999998</v>
      </c>
      <c r="M62" s="411">
        <f t="shared" si="2"/>
        <v>-0.2067189069423595</v>
      </c>
      <c r="N62" s="177">
        <f>+INDEX('2017'!$1:$1048576,MATCH('Analitika - 2017'!$A62,'2017'!$A:$A,0),MATCH('Analitika - 2017'!$N$6,'2017'!$6:$6,0))</f>
        <v>25176726.629999995</v>
      </c>
      <c r="O62" s="177">
        <f>+INDEX('2017'!$1:$1048576,MATCH(CONCATENATE('Analitika - 2017'!$A62,"p"),'2017'!$A:$A,0),MATCH('Analitika - 2017'!$O$6,'2017'!$100:$100,0))</f>
        <v>32002382.660420325</v>
      </c>
      <c r="P62" s="406">
        <f t="shared" si="3"/>
        <v>-6825656.0304203294</v>
      </c>
      <c r="Q62" s="409">
        <f t="shared" si="4"/>
        <v>-0.21328587008185851</v>
      </c>
      <c r="R62" s="177">
        <f>+INDEX('2016'!$1:$1048576,MATCH('Analitika - 2017'!$A62,'2016'!$A:$A,0),MATCH('Analitika - 2017'!$R$6,'2016'!$6:$6,0))</f>
        <v>12058183.979999997</v>
      </c>
      <c r="S62" s="406">
        <f t="shared" si="5"/>
        <v>13118542.649999999</v>
      </c>
      <c r="T62" s="411">
        <f t="shared" si="6"/>
        <v>1.0879368461916603</v>
      </c>
    </row>
    <row r="63" spans="1:20">
      <c r="A63" s="170">
        <v>7511</v>
      </c>
      <c r="B63" s="467" t="str">
        <f>+VLOOKUP($A63,Master!$D$25:$G$223,4,FALSE)</f>
        <v>Pozajmice i krediti od domaćih izvora</v>
      </c>
      <c r="C63" s="468"/>
      <c r="D63" s="468"/>
      <c r="E63" s="468"/>
      <c r="F63" s="468"/>
      <c r="G63" s="189">
        <f>+SUMPRODUCT(('2017'!$G62:$R62)*('2017'!$G$5:$R$5&lt;=Master!$B$3)*($A63='2017'!$A$10:$A$65))</f>
        <v>257070000</v>
      </c>
      <c r="H63" s="189">
        <f>+SUMPRODUCT(('2017'!$G156:$R156)*('2017'!$G$5:$R$5&lt;=Master!$B$3))</f>
        <v>83333333.333333328</v>
      </c>
      <c r="I63" s="238">
        <f t="shared" si="0"/>
        <v>173736666.66666669</v>
      </c>
      <c r="J63" s="239">
        <f t="shared" si="1"/>
        <v>2.0848400000000002</v>
      </c>
      <c r="K63" s="189">
        <f>+SUMPRODUCT(('2016'!$G62:$R62)*('2016'!$G$5:$R$5&lt;=Master!$B$3))</f>
        <v>209484300</v>
      </c>
      <c r="L63" s="238">
        <f t="shared" si="7"/>
        <v>47585700</v>
      </c>
      <c r="M63" s="240">
        <f t="shared" si="2"/>
        <v>0.2271564026516546</v>
      </c>
      <c r="N63" s="189">
        <f>+INDEX('2017'!$1:$1048576,MATCH('Analitika - 2017'!$A63,'2017'!$A:$A,0),MATCH('Analitika - 2017'!$N$6,'2017'!$6:$6,0))</f>
        <v>0</v>
      </c>
      <c r="O63" s="189">
        <f>+INDEX('2017'!$1:$1048576,MATCH(CONCATENATE('Analitika - 2017'!$A63,"p"),'2017'!$A:$A,0),MATCH('Analitika - 2017'!$O$6,'2017'!$100:$100,0))</f>
        <v>8333333.333333333</v>
      </c>
      <c r="P63" s="238">
        <f t="shared" si="3"/>
        <v>-8333333.333333333</v>
      </c>
      <c r="Q63" s="239">
        <f t="shared" si="4"/>
        <v>-1</v>
      </c>
      <c r="R63" s="189">
        <f>+INDEX('2016'!$1:$1048576,MATCH('Analitika - 2017'!$A63,'2016'!$A:$A,0),MATCH('Analitika - 2017'!$R$6,'2016'!$6:$6,0))</f>
        <v>0</v>
      </c>
      <c r="S63" s="238">
        <f t="shared" si="5"/>
        <v>0</v>
      </c>
      <c r="T63" s="240" t="str">
        <f t="shared" si="6"/>
        <v>…</v>
      </c>
    </row>
    <row r="64" spans="1:20">
      <c r="A64" s="170">
        <v>7512</v>
      </c>
      <c r="B64" s="443" t="str">
        <f>+VLOOKUP($A64,Master!$D$25:$G$223,4,FALSE)</f>
        <v>Pozajmice i krediti od inostranih izvora</v>
      </c>
      <c r="C64" s="444"/>
      <c r="D64" s="444"/>
      <c r="E64" s="444"/>
      <c r="F64" s="444"/>
      <c r="G64" s="189">
        <f>+SUMPRODUCT(('2017'!$G63:$R63)*('2017'!$G$5:$R$5&lt;=Master!$B$3)*($A64='2017'!$A$10:$A$65))</f>
        <v>197100304.11000001</v>
      </c>
      <c r="H64" s="189">
        <f>+SUMPRODUCT(('2017'!$G157:$R157)*('2017'!$G$5:$R$5&lt;=Master!$B$3))</f>
        <v>295144853.02905828</v>
      </c>
      <c r="I64" s="238">
        <f t="shared" si="0"/>
        <v>-98044548.919058263</v>
      </c>
      <c r="J64" s="239">
        <f t="shared" si="1"/>
        <v>-0.33219128815167021</v>
      </c>
      <c r="K64" s="189">
        <f>+SUMPRODUCT(('2016'!$G63:$R63)*('2016'!$G$5:$R$5&lt;=Master!$B$3))</f>
        <v>311118203.23000002</v>
      </c>
      <c r="L64" s="238">
        <f t="shared" si="7"/>
        <v>-114017899.12</v>
      </c>
      <c r="M64" s="240">
        <f t="shared" si="2"/>
        <v>-0.36647775005215655</v>
      </c>
      <c r="N64" s="189">
        <f>+INDEX('2017'!$1:$1048576,MATCH('Analitika - 2017'!$A64,'2017'!$A:$A,0),MATCH('Analitika - 2017'!$N$6,'2017'!$6:$6,0))</f>
        <v>20632990.120000001</v>
      </c>
      <c r="O64" s="189">
        <f>+INDEX('2017'!$1:$1048576,MATCH(CONCATENATE('Analitika - 2017'!$A64,"p"),'2017'!$A:$A,0),MATCH('Analitika - 2017'!$O$6,'2017'!$100:$100,0))</f>
        <v>29514485.302905828</v>
      </c>
      <c r="P64" s="238">
        <f t="shared" si="3"/>
        <v>-8881495.1829058267</v>
      </c>
      <c r="Q64" s="239">
        <f t="shared" si="4"/>
        <v>-0.30091987347078708</v>
      </c>
      <c r="R64" s="189">
        <f>+INDEX('2016'!$1:$1048576,MATCH('Analitika - 2017'!$A64,'2016'!$A:$A,0),MATCH('Analitika - 2017'!$R$6,'2016'!$6:$6,0))</f>
        <v>713462.32</v>
      </c>
      <c r="S64" s="238">
        <f t="shared" si="5"/>
        <v>19919527.800000001</v>
      </c>
      <c r="T64" s="240">
        <f t="shared" si="6"/>
        <v>27.919523206215015</v>
      </c>
    </row>
    <row r="65" spans="1:20">
      <c r="A65" s="170">
        <v>72</v>
      </c>
      <c r="B65" s="443" t="str">
        <f>+VLOOKUP($A65,Master!$D$25:$G$223,4,FALSE)</f>
        <v>Primici od prodaje imovine</v>
      </c>
      <c r="C65" s="444"/>
      <c r="D65" s="444"/>
      <c r="E65" s="444"/>
      <c r="F65" s="444"/>
      <c r="G65" s="189">
        <f>+SUMPRODUCT(('2017'!$G64:$R64)*('2017'!$G$5:$R$5&lt;=Master!$B$3)*($A65='2017'!$A$10:$A$65))</f>
        <v>4702505.67</v>
      </c>
      <c r="H65" s="189">
        <f>+SUMPRODUCT(('2017'!$G158:$R158)*('2017'!$G$5:$R$5&lt;=Master!$B$3))</f>
        <v>0</v>
      </c>
      <c r="I65" s="238">
        <f t="shared" si="0"/>
        <v>4702505.67</v>
      </c>
      <c r="J65" s="239" t="str">
        <f t="shared" si="1"/>
        <v>…</v>
      </c>
      <c r="K65" s="189">
        <f>+SUMPRODUCT(('2016'!$G64:$R64)*('2016'!$G$5:$R$5&lt;=Master!$B$3))</f>
        <v>2246596.67</v>
      </c>
      <c r="L65" s="238">
        <f t="shared" si="7"/>
        <v>2455909</v>
      </c>
      <c r="M65" s="240">
        <f t="shared" si="2"/>
        <v>1.0931686282611643</v>
      </c>
      <c r="N65" s="189">
        <f>+INDEX('2017'!$1:$1048576,MATCH('Analitika - 2017'!$A65,'2017'!$A:$A,0),MATCH('Analitika - 2017'!$N$6,'2017'!$6:$6,0))</f>
        <v>68693.73</v>
      </c>
      <c r="O65" s="189">
        <f>+INDEX('2017'!$1:$1048576,MATCH(CONCATENATE('Analitika - 2017'!$A65,"p"),'2017'!$A:$A,0),MATCH('Analitika - 2017'!$O$6,'2017'!$100:$100,0))</f>
        <v>0</v>
      </c>
      <c r="P65" s="238">
        <f t="shared" si="3"/>
        <v>68693.73</v>
      </c>
      <c r="Q65" s="239" t="str">
        <f t="shared" si="4"/>
        <v>…</v>
      </c>
      <c r="R65" s="189">
        <f>+INDEX('2016'!$1:$1048576,MATCH('Analitika - 2017'!$A65,'2016'!$A:$A,0),MATCH('Analitika - 2017'!$R$6,'2016'!$6:$6,0))</f>
        <v>54505.3</v>
      </c>
      <c r="S65" s="238">
        <f t="shared" si="5"/>
        <v>14188.429999999993</v>
      </c>
      <c r="T65" s="240">
        <f t="shared" si="6"/>
        <v>0.26031285030996965</v>
      </c>
    </row>
    <row r="66" spans="1:20" ht="15.7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+SUMPRODUCT(('2017'!$G65:$R65)*('2017'!$G$5:$R$5&lt;=Master!$B$3)*($A66='2017'!$A$10:$A$65))</f>
        <v>-47938569.189999998</v>
      </c>
      <c r="H66" s="399">
        <f>+SUMPRODUCT(('2017'!$G159:$R159)*('2017'!$G$5:$R$5&lt;=Master!$B$3))</f>
        <v>36896545.367861241</v>
      </c>
      <c r="I66" s="252">
        <f t="shared" si="0"/>
        <v>-84835114.557861239</v>
      </c>
      <c r="J66" s="253" t="str">
        <f>+IF(ISNUMBER(G65/H65-1),G65/H65-1,"…")</f>
        <v>…</v>
      </c>
      <c r="K66" s="399">
        <f>+SUMPRODUCT(('2016'!$G65:$R65)*('2016'!$G$5:$R$5&lt;=Master!$B$3))</f>
        <v>-4830651.9800001048</v>
      </c>
      <c r="L66" s="252">
        <f t="shared" si="7"/>
        <v>-43107917.209999889</v>
      </c>
      <c r="M66" s="254">
        <f t="shared" si="2"/>
        <v>8.9238300313240444</v>
      </c>
      <c r="N66" s="395">
        <f>+INDEX('2017'!$1:$1048576,MATCH('Analitika - 2017'!$A66,'2017'!$A:$A,0),MATCH('Analitika - 2017'!$N$6,'2017'!$6:$6,0))</f>
        <v>4475042.7799999937</v>
      </c>
      <c r="O66" s="399">
        <f>+INDEX('2017'!$1:$1048576,MATCH(CONCATENATE('Analitika - 2017'!$A66,"p"),'2017'!$A:$A,0),MATCH('Analitika - 2017'!$O$6,'2017'!$100:$100,0))</f>
        <v>-5845435.9758188389</v>
      </c>
      <c r="P66" s="252">
        <f t="shared" si="3"/>
        <v>10320478.755818833</v>
      </c>
      <c r="Q66" s="253">
        <f t="shared" si="4"/>
        <v>-1.7655618500505639</v>
      </c>
      <c r="R66" s="399">
        <f>+INDEX('2016'!$1:$1048576,MATCH('Analitika - 2017'!$A66,'2016'!$A:$A,0),MATCH('Analitika - 2017'!$R$6,'2016'!$6:$6,0))</f>
        <v>11290216.359999998</v>
      </c>
      <c r="S66" s="252">
        <f t="shared" si="5"/>
        <v>-6815173.5800000038</v>
      </c>
      <c r="T66" s="254">
        <f t="shared" si="6"/>
        <v>-0.60363533901311395</v>
      </c>
    </row>
    <row r="68" spans="1:20">
      <c r="H68" s="396"/>
    </row>
    <row r="69" spans="1:20">
      <c r="G69" s="412"/>
      <c r="H69" s="412"/>
    </row>
    <row r="71" spans="1:20">
      <c r="H71" s="413"/>
    </row>
    <row r="73" spans="1:20">
      <c r="G73" s="413"/>
      <c r="H73" s="413"/>
      <c r="N73" s="413"/>
      <c r="O73" s="413"/>
      <c r="P73" s="413"/>
      <c r="Q73" s="413"/>
      <c r="R73" s="413"/>
      <c r="S73" s="413"/>
      <c r="T73" s="413"/>
    </row>
    <row r="74" spans="1:20">
      <c r="G74" s="413"/>
      <c r="H74" s="413"/>
      <c r="N74" s="413"/>
      <c r="O74" s="413"/>
      <c r="P74" s="413"/>
      <c r="Q74" s="413"/>
      <c r="R74" s="413"/>
      <c r="S74" s="413"/>
      <c r="T74" s="413"/>
    </row>
    <row r="75" spans="1:20">
      <c r="G75" s="413"/>
      <c r="H75" s="413"/>
      <c r="N75" s="413"/>
      <c r="O75" s="413"/>
      <c r="P75" s="413"/>
      <c r="Q75" s="413"/>
      <c r="R75" s="413"/>
      <c r="S75" s="413"/>
      <c r="T75" s="413"/>
    </row>
    <row r="76" spans="1:20">
      <c r="G76" s="413"/>
      <c r="H76" s="413"/>
      <c r="N76" s="413"/>
      <c r="O76" s="413"/>
      <c r="P76" s="413"/>
      <c r="Q76" s="413"/>
      <c r="R76" s="413"/>
      <c r="S76" s="413"/>
      <c r="T76" s="413"/>
    </row>
  </sheetData>
  <mergeCells count="62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4:F64"/>
    <mergeCell ref="B65:F65"/>
    <mergeCell ref="B57:F57"/>
    <mergeCell ref="B58:F58"/>
    <mergeCell ref="B59:F59"/>
    <mergeCell ref="B61:F61"/>
    <mergeCell ref="B62:F62"/>
    <mergeCell ref="B63:F6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X17" sqref="X17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473" t="str">
        <f>+Master!G249</f>
        <v>Ostvarenje budžeta</v>
      </c>
      <c r="C7" s="454"/>
      <c r="D7" s="454"/>
      <c r="E7" s="454"/>
      <c r="F7" s="454"/>
      <c r="G7" s="462">
        <v>2017</v>
      </c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6"/>
      <c r="S7" s="261" t="str">
        <f>+Master!G246</f>
        <v>BDP</v>
      </c>
      <c r="T7" s="262">
        <v>4202100000</v>
      </c>
    </row>
    <row r="8" spans="1:20" ht="16.5" customHeight="1">
      <c r="A8" s="170"/>
      <c r="B8" s="455"/>
      <c r="C8" s="456"/>
      <c r="D8" s="456"/>
      <c r="E8" s="456"/>
      <c r="F8" s="457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62" t="str">
        <f>+Master!G243</f>
        <v>Jan - Okt</v>
      </c>
      <c r="T8" s="466"/>
    </row>
    <row r="9" spans="1:20" ht="13.5" thickBot="1">
      <c r="A9" s="170"/>
      <c r="B9" s="458"/>
      <c r="C9" s="459"/>
      <c r="D9" s="459"/>
      <c r="E9" s="459"/>
      <c r="F9" s="460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21" t="str">
        <f>+VLOOKUP($A10,Master!$D$25:$G$223,4,FALSE)</f>
        <v>Prihodi budžeta</v>
      </c>
      <c r="C10" s="422"/>
      <c r="D10" s="422"/>
      <c r="E10" s="422"/>
      <c r="F10" s="422"/>
      <c r="G10" s="177">
        <f t="shared" ref="G10:R10" si="1">+G11+G19+SUM(G24:G28)</f>
        <v>73679375.480000004</v>
      </c>
      <c r="H10" s="177">
        <f t="shared" si="1"/>
        <v>88789581.970000014</v>
      </c>
      <c r="I10" s="177">
        <f t="shared" si="1"/>
        <v>135366631.31999999</v>
      </c>
      <c r="J10" s="177">
        <f t="shared" si="1"/>
        <v>124911661.66999999</v>
      </c>
      <c r="K10" s="177">
        <f t="shared" si="1"/>
        <v>125322663.43999998</v>
      </c>
      <c r="L10" s="177">
        <f t="shared" si="1"/>
        <v>134014727.38</v>
      </c>
      <c r="M10" s="177">
        <f t="shared" si="1"/>
        <v>145928872.41</v>
      </c>
      <c r="N10" s="177">
        <f t="shared" si="1"/>
        <v>149410835.64000002</v>
      </c>
      <c r="O10" s="177">
        <f t="shared" si="1"/>
        <v>138689128.48000002</v>
      </c>
      <c r="P10" s="177">
        <f t="shared" si="1"/>
        <v>138809581.91</v>
      </c>
      <c r="Q10" s="177">
        <f t="shared" si="1"/>
        <v>0</v>
      </c>
      <c r="R10" s="177">
        <f t="shared" si="1"/>
        <v>0</v>
      </c>
      <c r="S10" s="265">
        <f>+SUM(G10:R10)</f>
        <v>1254923059.7</v>
      </c>
      <c r="T10" s="266">
        <f>+S10/$T$7</f>
        <v>0.2986418837486019</v>
      </c>
    </row>
    <row r="11" spans="1:20">
      <c r="A11" s="176">
        <v>711</v>
      </c>
      <c r="B11" s="423" t="str">
        <f>+VLOOKUP($A11,Master!$D$25:$G$223,4,FALSE)</f>
        <v>Porezi</v>
      </c>
      <c r="C11" s="424"/>
      <c r="D11" s="424"/>
      <c r="E11" s="424"/>
      <c r="F11" s="424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90524246.909999996</v>
      </c>
      <c r="J11" s="183">
        <f t="shared" si="2"/>
        <v>81677988.170000002</v>
      </c>
      <c r="K11" s="183">
        <f t="shared" si="2"/>
        <v>77800336.479999989</v>
      </c>
      <c r="L11" s="183">
        <f t="shared" si="2"/>
        <v>85282444.409999996</v>
      </c>
      <c r="M11" s="183">
        <f t="shared" si="2"/>
        <v>89248400.649999991</v>
      </c>
      <c r="N11" s="183">
        <f t="shared" si="2"/>
        <v>99153787.180000007</v>
      </c>
      <c r="O11" s="183">
        <f t="shared" si="2"/>
        <v>92913520.620000005</v>
      </c>
      <c r="P11" s="183">
        <f t="shared" si="2"/>
        <v>86378572.320000008</v>
      </c>
      <c r="Q11" s="183">
        <f t="shared" si="2"/>
        <v>0</v>
      </c>
      <c r="R11" s="267">
        <f t="shared" si="2"/>
        <v>0</v>
      </c>
      <c r="S11" s="268">
        <f t="shared" ref="S11:S64" si="3">+SUM(G11:R11)</f>
        <v>807106587.3900001</v>
      </c>
      <c r="T11" s="269">
        <f t="shared" ref="T11:T65" si="4">+S11/$T$7</f>
        <v>0.19207219899336048</v>
      </c>
    </row>
    <row r="12" spans="1:20">
      <c r="A12" s="176">
        <v>7111</v>
      </c>
      <c r="B12" s="425" t="str">
        <f>+VLOOKUP($A12,Master!$D$25:$G$223,4,FALSE)</f>
        <v>Porez na dohodak fizičkih lica</v>
      </c>
      <c r="C12" s="426"/>
      <c r="D12" s="426"/>
      <c r="E12" s="426"/>
      <c r="F12" s="426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7751521.5300000003</v>
      </c>
      <c r="I12" s="189">
        <f>+INDEX(DataEx!$1:$1048576,MATCH('2017'!$A12,DataEx!$D:$D,0),MATCH('2017'!I$6,DataEx!$7:$7,0))</f>
        <v>9093379.6300000008</v>
      </c>
      <c r="J12" s="189">
        <f>+INDEX(DataEx!$1:$1048576,MATCH('2017'!$A12,DataEx!$D:$D,0),MATCH('2017'!J$6,DataEx!$7:$7,0))</f>
        <v>8729072.4399999995</v>
      </c>
      <c r="K12" s="189">
        <f>+INDEX(DataEx!$1:$1048576,MATCH('2017'!$A12,DataEx!$D:$D,0),MATCH('2017'!K$6,DataEx!$7:$7,0))</f>
        <v>9825835.5299999993</v>
      </c>
      <c r="L12" s="189">
        <f>+INDEX(DataEx!$1:$1048576,MATCH('2017'!$A12,DataEx!$D:$D,0),MATCH('2017'!L$6,DataEx!$7:$7,0))</f>
        <v>9719543.6799999997</v>
      </c>
      <c r="M12" s="189">
        <f>+INDEX(DataEx!$1:$1048576,MATCH('2017'!$A12,DataEx!$D:$D,0),MATCH('2017'!M$6,DataEx!$7:$7,0))</f>
        <v>10577855.74</v>
      </c>
      <c r="N12" s="189">
        <f>+INDEX(DataEx!$1:$1048576,MATCH('2017'!$A12,DataEx!$D:$D,0),MATCH('2017'!N$6,DataEx!$7:$7,0))</f>
        <v>10476522.35</v>
      </c>
      <c r="O12" s="189">
        <f>+INDEX(DataEx!$1:$1048576,MATCH('2017'!$A12,DataEx!$D:$D,0),MATCH('2017'!O$6,DataEx!$7:$7,0))</f>
        <v>9609655.3800000008</v>
      </c>
      <c r="P12" s="189">
        <f>+INDEX(DataEx!$1:$1048576,MATCH('2017'!$A12,DataEx!$D:$D,0),MATCH('2017'!P$6,DataEx!$7:$7,0))</f>
        <v>10226839.18</v>
      </c>
      <c r="Q12" s="189">
        <f>+INDEX(DataEx!$1:$1048576,MATCH('2017'!$A12,DataEx!$D:$D,0),MATCH('2017'!Q$6,DataEx!$7:$7,0))</f>
        <v>0</v>
      </c>
      <c r="R12" s="189">
        <f>+INDEX(DataEx!$1:$1048576,MATCH('2017'!$A12,DataEx!$D:$D,0),MATCH('2017'!R$6,DataEx!$7:$7,0))</f>
        <v>0</v>
      </c>
      <c r="S12" s="270">
        <f t="shared" si="3"/>
        <v>89865694.430000007</v>
      </c>
      <c r="T12" s="271">
        <f t="shared" si="4"/>
        <v>2.1385900961424051E-2</v>
      </c>
    </row>
    <row r="13" spans="1:20">
      <c r="A13" s="176">
        <v>7112</v>
      </c>
      <c r="B13" s="425" t="str">
        <f>+VLOOKUP($A13,Master!$D$25:$G$223,4,FALSE)</f>
        <v>Porez na dobit pravnih lica</v>
      </c>
      <c r="C13" s="426"/>
      <c r="D13" s="426"/>
      <c r="E13" s="426"/>
      <c r="F13" s="426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1242026.04</v>
      </c>
      <c r="I13" s="189">
        <f>+INDEX(DataEx!$1:$1048576,MATCH('2017'!$A13,DataEx!$D:$D,0),MATCH('2017'!I$6,DataEx!$7:$7,0))</f>
        <v>17612665.690000001</v>
      </c>
      <c r="J13" s="189">
        <f>+INDEX(DataEx!$1:$1048576,MATCH('2017'!$A13,DataEx!$D:$D,0),MATCH('2017'!J$6,DataEx!$7:$7,0))</f>
        <v>14506801.98</v>
      </c>
      <c r="K13" s="189">
        <f>+INDEX(DataEx!$1:$1048576,MATCH('2017'!$A13,DataEx!$D:$D,0),MATCH('2017'!K$6,DataEx!$7:$7,0))</f>
        <v>2683183.94</v>
      </c>
      <c r="L13" s="189">
        <f>+INDEX(DataEx!$1:$1048576,MATCH('2017'!$A13,DataEx!$D:$D,0),MATCH('2017'!L$6,DataEx!$7:$7,0))</f>
        <v>2493382.48</v>
      </c>
      <c r="M13" s="189">
        <f>+INDEX(DataEx!$1:$1048576,MATCH('2017'!$A13,DataEx!$D:$D,0),MATCH('2017'!M$6,DataEx!$7:$7,0))</f>
        <v>2422592.44</v>
      </c>
      <c r="N13" s="189">
        <f>+INDEX(DataEx!$1:$1048576,MATCH('2017'!$A13,DataEx!$D:$D,0),MATCH('2017'!N$6,DataEx!$7:$7,0))</f>
        <v>2511333.39</v>
      </c>
      <c r="O13" s="189">
        <f>+INDEX(DataEx!$1:$1048576,MATCH('2017'!$A13,DataEx!$D:$D,0),MATCH('2017'!O$6,DataEx!$7:$7,0))</f>
        <v>1103662</v>
      </c>
      <c r="P13" s="189">
        <f>+INDEX(DataEx!$1:$1048576,MATCH('2017'!$A13,DataEx!$D:$D,0),MATCH('2017'!P$6,DataEx!$7:$7,0))</f>
        <v>1688078.63</v>
      </c>
      <c r="Q13" s="189">
        <f>+INDEX(DataEx!$1:$1048576,MATCH('2017'!$A13,DataEx!$D:$D,0),MATCH('2017'!Q$6,DataEx!$7:$7,0))</f>
        <v>0</v>
      </c>
      <c r="R13" s="189">
        <f>+INDEX(DataEx!$1:$1048576,MATCH('2017'!$A13,DataEx!$D:$D,0),MATCH('2017'!R$6,DataEx!$7:$7,0))</f>
        <v>0</v>
      </c>
      <c r="S13" s="270">
        <f t="shared" si="3"/>
        <v>46896042.780000001</v>
      </c>
      <c r="T13" s="271">
        <f t="shared" si="4"/>
        <v>1.1160144399228957E-2</v>
      </c>
    </row>
    <row r="14" spans="1:20">
      <c r="A14" s="176">
        <v>7113</v>
      </c>
      <c r="B14" s="425" t="str">
        <f>+VLOOKUP($A14,Master!$D$25:$G$223,4,FALSE)</f>
        <v>Porez na promet nepokretnosti</v>
      </c>
      <c r="C14" s="426"/>
      <c r="D14" s="426"/>
      <c r="E14" s="426"/>
      <c r="F14" s="426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107978.26</v>
      </c>
      <c r="I14" s="189">
        <f>+INDEX(DataEx!$1:$1048576,MATCH('2017'!$A14,DataEx!$D:$D,0),MATCH('2017'!I$6,DataEx!$7:$7,0))</f>
        <v>88556.13</v>
      </c>
      <c r="J14" s="189">
        <f>+INDEX(DataEx!$1:$1048576,MATCH('2017'!$A14,DataEx!$D:$D,0),MATCH('2017'!J$6,DataEx!$7:$7,0))</f>
        <v>93919.51</v>
      </c>
      <c r="K14" s="189">
        <f>+INDEX(DataEx!$1:$1048576,MATCH('2017'!$A14,DataEx!$D:$D,0),MATCH('2017'!K$6,DataEx!$7:$7,0))</f>
        <v>178761.83</v>
      </c>
      <c r="L14" s="189">
        <f>+INDEX(DataEx!$1:$1048576,MATCH('2017'!$A14,DataEx!$D:$D,0),MATCH('2017'!L$6,DataEx!$7:$7,0))</f>
        <v>96074.04</v>
      </c>
      <c r="M14" s="189">
        <f>+INDEX(DataEx!$1:$1048576,MATCH('2017'!$A14,DataEx!$D:$D,0),MATCH('2017'!M$6,DataEx!$7:$7,0))</f>
        <v>140635.43</v>
      </c>
      <c r="N14" s="189">
        <f>+INDEX(DataEx!$1:$1048576,MATCH('2017'!$A14,DataEx!$D:$D,0),MATCH('2017'!N$6,DataEx!$7:$7,0))</f>
        <v>152546.72</v>
      </c>
      <c r="O14" s="189">
        <f>+INDEX(DataEx!$1:$1048576,MATCH('2017'!$A14,DataEx!$D:$D,0),MATCH('2017'!O$6,DataEx!$7:$7,0))</f>
        <v>115920.43</v>
      </c>
      <c r="P14" s="189">
        <f>+INDEX(DataEx!$1:$1048576,MATCH('2017'!$A14,DataEx!$D:$D,0),MATCH('2017'!P$6,DataEx!$7:$7,0))</f>
        <v>195735.62</v>
      </c>
      <c r="Q14" s="189">
        <f>+INDEX(DataEx!$1:$1048576,MATCH('2017'!$A14,DataEx!$D:$D,0),MATCH('2017'!Q$6,DataEx!$7:$7,0))</f>
        <v>0</v>
      </c>
      <c r="R14" s="189">
        <f>+INDEX(DataEx!$1:$1048576,MATCH('2017'!$A14,DataEx!$D:$D,0),MATCH('2017'!R$6,DataEx!$7:$7,0))</f>
        <v>0</v>
      </c>
      <c r="S14" s="270">
        <f t="shared" si="3"/>
        <v>1228918.27</v>
      </c>
      <c r="T14" s="271">
        <f t="shared" si="4"/>
        <v>2.9245336141453082E-4</v>
      </c>
    </row>
    <row r="15" spans="1:20">
      <c r="A15" s="176">
        <v>7114</v>
      </c>
      <c r="B15" s="425" t="str">
        <f>+VLOOKUP($A15,Master!$D$25:$G$223,4,FALSE)</f>
        <v>Porez na dodatu vrijednost</v>
      </c>
      <c r="C15" s="426"/>
      <c r="D15" s="426"/>
      <c r="E15" s="426"/>
      <c r="F15" s="426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26961493.609999999</v>
      </c>
      <c r="I15" s="189">
        <f>+INDEX(DataEx!$1:$1048576,MATCH('2017'!$A15,DataEx!$D:$D,0),MATCH('2017'!I$6,DataEx!$7:$7,0))</f>
        <v>45891894.880000003</v>
      </c>
      <c r="J15" s="189">
        <f>+INDEX(DataEx!$1:$1048576,MATCH('2017'!$A15,DataEx!$D:$D,0),MATCH('2017'!J$6,DataEx!$7:$7,0))</f>
        <v>39843066.039999999</v>
      </c>
      <c r="K15" s="189">
        <f>+INDEX(DataEx!$1:$1048576,MATCH('2017'!$A15,DataEx!$D:$D,0),MATCH('2017'!K$6,DataEx!$7:$7,0))</f>
        <v>44329065.979999997</v>
      </c>
      <c r="L15" s="189">
        <f>+INDEX(DataEx!$1:$1048576,MATCH('2017'!$A15,DataEx!$D:$D,0),MATCH('2017'!L$6,DataEx!$7:$7,0))</f>
        <v>51058078.640000001</v>
      </c>
      <c r="M15" s="189">
        <f>+INDEX(DataEx!$1:$1048576,MATCH('2017'!$A15,DataEx!$D:$D,0),MATCH('2017'!M$6,DataEx!$7:$7,0))</f>
        <v>51792411.350000001</v>
      </c>
      <c r="N15" s="189">
        <f>+INDEX(DataEx!$1:$1048576,MATCH('2017'!$A15,DataEx!$D:$D,0),MATCH('2017'!N$6,DataEx!$7:$7,0))</f>
        <v>56845360.840000004</v>
      </c>
      <c r="O15" s="189">
        <f>+INDEX(DataEx!$1:$1048576,MATCH('2017'!$A15,DataEx!$D:$D,0),MATCH('2017'!O$6,DataEx!$7:$7,0))</f>
        <v>53436415.75</v>
      </c>
      <c r="P15" s="189">
        <f>+INDEX(DataEx!$1:$1048576,MATCH('2017'!$A15,DataEx!$D:$D,0),MATCH('2017'!P$6,DataEx!$7:$7,0))</f>
        <v>50058448.369999997</v>
      </c>
      <c r="Q15" s="189">
        <f>+INDEX(DataEx!$1:$1048576,MATCH('2017'!$A15,DataEx!$D:$D,0),MATCH('2017'!Q$6,DataEx!$7:$7,0))</f>
        <v>0</v>
      </c>
      <c r="R15" s="189">
        <f>+INDEX(DataEx!$1:$1048576,MATCH('2017'!$A15,DataEx!$D:$D,0),MATCH('2017'!R$6,DataEx!$7:$7,0))</f>
        <v>0</v>
      </c>
      <c r="S15" s="270">
        <f t="shared" si="3"/>
        <v>453568254.34000003</v>
      </c>
      <c r="T15" s="271">
        <f t="shared" si="4"/>
        <v>0.10793847227338713</v>
      </c>
    </row>
    <row r="16" spans="1:20">
      <c r="A16" s="176">
        <v>7115</v>
      </c>
      <c r="B16" s="425" t="str">
        <f>+VLOOKUP($A16,Master!$D$25:$G$223,4,FALSE)</f>
        <v>Akcize</v>
      </c>
      <c r="C16" s="426"/>
      <c r="D16" s="426"/>
      <c r="E16" s="426"/>
      <c r="F16" s="426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12356371.449999999</v>
      </c>
      <c r="I16" s="189">
        <f>+INDEX(DataEx!$1:$1048576,MATCH('2017'!$A16,DataEx!$D:$D,0),MATCH('2017'!I$6,DataEx!$7:$7,0))</f>
        <v>14808666.49</v>
      </c>
      <c r="J16" s="189">
        <f>+INDEX(DataEx!$1:$1048576,MATCH('2017'!$A16,DataEx!$D:$D,0),MATCH('2017'!J$6,DataEx!$7:$7,0))</f>
        <v>15647198.060000001</v>
      </c>
      <c r="K16" s="189">
        <f>+INDEX(DataEx!$1:$1048576,MATCH('2017'!$A16,DataEx!$D:$D,0),MATCH('2017'!K$6,DataEx!$7:$7,0))</f>
        <v>17742897.41</v>
      </c>
      <c r="L16" s="189">
        <f>+INDEX(DataEx!$1:$1048576,MATCH('2017'!$A16,DataEx!$D:$D,0),MATCH('2017'!L$6,DataEx!$7:$7,0))</f>
        <v>18687302.640000001</v>
      </c>
      <c r="M16" s="189">
        <f>+INDEX(DataEx!$1:$1048576,MATCH('2017'!$A16,DataEx!$D:$D,0),MATCH('2017'!M$6,DataEx!$7:$7,0))</f>
        <v>20939541.420000002</v>
      </c>
      <c r="N16" s="189">
        <f>+INDEX(DataEx!$1:$1048576,MATCH('2017'!$A16,DataEx!$D:$D,0),MATCH('2017'!N$6,DataEx!$7:$7,0))</f>
        <v>25506175.510000002</v>
      </c>
      <c r="O16" s="189">
        <f>+INDEX(DataEx!$1:$1048576,MATCH('2017'!$A16,DataEx!$D:$D,0),MATCH('2017'!O$6,DataEx!$7:$7,0))</f>
        <v>25706299.34</v>
      </c>
      <c r="P16" s="189">
        <f>+INDEX(DataEx!$1:$1048576,MATCH('2017'!$A16,DataEx!$D:$D,0),MATCH('2017'!P$6,DataEx!$7:$7,0))</f>
        <v>21225508.199999999</v>
      </c>
      <c r="Q16" s="189">
        <f>+INDEX(DataEx!$1:$1048576,MATCH('2017'!$A16,DataEx!$D:$D,0),MATCH('2017'!Q$6,DataEx!$7:$7,0))</f>
        <v>0</v>
      </c>
      <c r="R16" s="189">
        <f>+INDEX(DataEx!$1:$1048576,MATCH('2017'!$A16,DataEx!$D:$D,0),MATCH('2017'!R$6,DataEx!$7:$7,0))</f>
        <v>0</v>
      </c>
      <c r="S16" s="270">
        <f t="shared" si="3"/>
        <v>186592553.54999998</v>
      </c>
      <c r="T16" s="271">
        <f t="shared" si="4"/>
        <v>4.4404596166202612E-2</v>
      </c>
    </row>
    <row r="17" spans="1:25">
      <c r="A17" s="176">
        <v>7116</v>
      </c>
      <c r="B17" s="425" t="str">
        <f>+VLOOKUP($A17,Master!$D$25:$G$223,4,FALSE)</f>
        <v>Porez na međunarodnu trgovinu i transakcije</v>
      </c>
      <c r="C17" s="426"/>
      <c r="D17" s="426"/>
      <c r="E17" s="426"/>
      <c r="F17" s="426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1596950.17</v>
      </c>
      <c r="I17" s="189">
        <f>+INDEX(DataEx!$1:$1048576,MATCH('2017'!$A17,DataEx!$D:$D,0),MATCH('2017'!I$6,DataEx!$7:$7,0))</f>
        <v>2226840.15</v>
      </c>
      <c r="J17" s="189">
        <f>+INDEX(DataEx!$1:$1048576,MATCH('2017'!$A17,DataEx!$D:$D,0),MATCH('2017'!J$6,DataEx!$7:$7,0))</f>
        <v>2007545.03</v>
      </c>
      <c r="K17" s="189">
        <f>+INDEX(DataEx!$1:$1048576,MATCH('2017'!$A17,DataEx!$D:$D,0),MATCH('2017'!K$6,DataEx!$7:$7,0))</f>
        <v>2283048.27</v>
      </c>
      <c r="L17" s="189">
        <f>+INDEX(DataEx!$1:$1048576,MATCH('2017'!$A17,DataEx!$D:$D,0),MATCH('2017'!L$6,DataEx!$7:$7,0))</f>
        <v>2361499.6</v>
      </c>
      <c r="M17" s="189">
        <f>+INDEX(DataEx!$1:$1048576,MATCH('2017'!$A17,DataEx!$D:$D,0),MATCH('2017'!M$6,DataEx!$7:$7,0))</f>
        <v>2521752.11</v>
      </c>
      <c r="N17" s="189">
        <f>+INDEX(DataEx!$1:$1048576,MATCH('2017'!$A17,DataEx!$D:$D,0),MATCH('2017'!N$6,DataEx!$7:$7,0))</f>
        <v>2861682.41</v>
      </c>
      <c r="O17" s="189">
        <f>+INDEX(DataEx!$1:$1048576,MATCH('2017'!$A17,DataEx!$D:$D,0),MATCH('2017'!O$6,DataEx!$7:$7,0))</f>
        <v>2150781.52</v>
      </c>
      <c r="P17" s="189">
        <f>+INDEX(DataEx!$1:$1048576,MATCH('2017'!$A17,DataEx!$D:$D,0),MATCH('2017'!P$6,DataEx!$7:$7,0))</f>
        <v>2167495.09</v>
      </c>
      <c r="Q17" s="189">
        <f>+INDEX(DataEx!$1:$1048576,MATCH('2017'!$A17,DataEx!$D:$D,0),MATCH('2017'!Q$6,DataEx!$7:$7,0))</f>
        <v>0</v>
      </c>
      <c r="R17" s="189">
        <f>+INDEX(DataEx!$1:$1048576,MATCH('2017'!$A17,DataEx!$D:$D,0),MATCH('2017'!R$6,DataEx!$7:$7,0))</f>
        <v>0</v>
      </c>
      <c r="S17" s="270">
        <f t="shared" si="3"/>
        <v>21248886.84</v>
      </c>
      <c r="T17" s="271">
        <f t="shared" si="4"/>
        <v>5.0567304062254584E-3</v>
      </c>
    </row>
    <row r="18" spans="1:25">
      <c r="A18" s="176">
        <v>7118</v>
      </c>
      <c r="B18" s="425" t="str">
        <f>+VLOOKUP($A18,Master!$D$25:$G$223,4,FALSE)</f>
        <v>Ostali državni porezi</v>
      </c>
      <c r="C18" s="426"/>
      <c r="D18" s="426"/>
      <c r="E18" s="426"/>
      <c r="F18" s="426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598779.14</v>
      </c>
      <c r="I18" s="189">
        <f>+INDEX(DataEx!$1:$1048576,MATCH('2017'!$A18,DataEx!$D:$D,0),MATCH('2017'!I$6,DataEx!$7:$7,0))</f>
        <v>802243.94</v>
      </c>
      <c r="J18" s="189">
        <f>+INDEX(DataEx!$1:$1048576,MATCH('2017'!$A18,DataEx!$D:$D,0),MATCH('2017'!J$6,DataEx!$7:$7,0))</f>
        <v>850385.11</v>
      </c>
      <c r="K18" s="189">
        <f>+INDEX(DataEx!$1:$1048576,MATCH('2017'!$A18,DataEx!$D:$D,0),MATCH('2017'!K$6,DataEx!$7:$7,0))</f>
        <v>757543.52</v>
      </c>
      <c r="L18" s="189">
        <f>+INDEX(DataEx!$1:$1048576,MATCH('2017'!$A18,DataEx!$D:$D,0),MATCH('2017'!L$6,DataEx!$7:$7,0))</f>
        <v>866563.33</v>
      </c>
      <c r="M18" s="189">
        <f>+INDEX(DataEx!$1:$1048576,MATCH('2017'!$A18,DataEx!$D:$D,0),MATCH('2017'!M$6,DataEx!$7:$7,0))</f>
        <v>853612.16</v>
      </c>
      <c r="N18" s="189">
        <f>+INDEX(DataEx!$1:$1048576,MATCH('2017'!$A18,DataEx!$D:$D,0),MATCH('2017'!N$6,DataEx!$7:$7,0))</f>
        <v>800165.96</v>
      </c>
      <c r="O18" s="189">
        <f>+INDEX(DataEx!$1:$1048576,MATCH('2017'!$A18,DataEx!$D:$D,0),MATCH('2017'!O$6,DataEx!$7:$7,0))</f>
        <v>790786.2</v>
      </c>
      <c r="P18" s="189">
        <f>+INDEX(DataEx!$1:$1048576,MATCH('2017'!$A18,DataEx!$D:$D,0),MATCH('2017'!P$6,DataEx!$7:$7,0))</f>
        <v>816467.23</v>
      </c>
      <c r="Q18" s="189">
        <f>+INDEX(DataEx!$1:$1048576,MATCH('2017'!$A18,DataEx!$D:$D,0),MATCH('2017'!Q$6,DataEx!$7:$7,0))</f>
        <v>0</v>
      </c>
      <c r="R18" s="189">
        <f>+INDEX(DataEx!$1:$1048576,MATCH('2017'!$A18,DataEx!$D:$D,0),MATCH('2017'!R$6,DataEx!$7:$7,0))</f>
        <v>0</v>
      </c>
      <c r="S18" s="270">
        <f t="shared" si="3"/>
        <v>7706237.1799999997</v>
      </c>
      <c r="T18" s="271">
        <f t="shared" si="4"/>
        <v>1.8339014254777372E-3</v>
      </c>
    </row>
    <row r="19" spans="1:25">
      <c r="A19" s="176">
        <v>712</v>
      </c>
      <c r="B19" s="429" t="str">
        <f>+VLOOKUP($A19,Master!$D$25:$G$223,4,FALSE)</f>
        <v>Doprinosi</v>
      </c>
      <c r="C19" s="430"/>
      <c r="D19" s="430"/>
      <c r="E19" s="430"/>
      <c r="F19" s="430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32105522.039999999</v>
      </c>
      <c r="I19" s="195">
        <f>+INDEX(DataEx!$1:$1048576,MATCH('2017'!$A19,DataEx!$D:$D,0),MATCH('2017'!I$6,DataEx!$7:$7,0))</f>
        <v>37652066.75</v>
      </c>
      <c r="J19" s="195">
        <f>+INDEX(DataEx!$1:$1048576,MATCH('2017'!$A19,DataEx!$D:$D,0),MATCH('2017'!J$6,DataEx!$7:$7,0))</f>
        <v>35977730.460000001</v>
      </c>
      <c r="K19" s="195">
        <f>+INDEX(DataEx!$1:$1048576,MATCH('2017'!$A19,DataEx!$D:$D,0),MATCH('2017'!K$6,DataEx!$7:$7,0))</f>
        <v>40567246.729999997</v>
      </c>
      <c r="L19" s="195">
        <f>+INDEX(DataEx!$1:$1048576,MATCH('2017'!$A19,DataEx!$D:$D,0),MATCH('2017'!L$6,DataEx!$7:$7,0))</f>
        <v>40389805.469999999</v>
      </c>
      <c r="M19" s="195">
        <f>+INDEX(DataEx!$1:$1048576,MATCH('2017'!$A19,DataEx!$D:$D,0),MATCH('2017'!M$6,DataEx!$7:$7,0))</f>
        <v>44393326.049999997</v>
      </c>
      <c r="N19" s="195">
        <f>+INDEX(DataEx!$1:$1048576,MATCH('2017'!$A19,DataEx!$D:$D,0),MATCH('2017'!N$6,DataEx!$7:$7,0))</f>
        <v>43764113.43</v>
      </c>
      <c r="O19" s="195">
        <f>+INDEX(DataEx!$1:$1048576,MATCH('2017'!$A19,DataEx!$D:$D,0),MATCH('2017'!O$6,DataEx!$7:$7,0))</f>
        <v>39922755.840000004</v>
      </c>
      <c r="P19" s="195">
        <f>+INDEX(DataEx!$1:$1048576,MATCH('2017'!$A19,DataEx!$D:$D,0),MATCH('2017'!P$6,DataEx!$7:$7,0))</f>
        <v>42882136.189999998</v>
      </c>
      <c r="Q19" s="195">
        <f>+INDEX(DataEx!$1:$1048576,MATCH('2017'!$A19,DataEx!$D:$D,0),MATCH('2017'!Q$6,DataEx!$7:$7,0))</f>
        <v>0</v>
      </c>
      <c r="R19" s="195">
        <f>+INDEX(DataEx!$1:$1048576,MATCH('2017'!$A19,DataEx!$D:$D,0),MATCH('2017'!R$6,DataEx!$7:$7,0))</f>
        <v>0</v>
      </c>
      <c r="S19" s="273">
        <f t="shared" si="3"/>
        <v>373597269.86999995</v>
      </c>
      <c r="T19" s="274">
        <f t="shared" si="4"/>
        <v>8.8907277282787162E-2</v>
      </c>
    </row>
    <row r="20" spans="1:25">
      <c r="A20" s="176">
        <v>7121</v>
      </c>
      <c r="B20" s="425" t="str">
        <f>+VLOOKUP($A20,Master!$D$25:$G$223,4,FALSE)</f>
        <v>Doprinosi za penzijsko i invalidsko osiguranje</v>
      </c>
      <c r="C20" s="426"/>
      <c r="D20" s="426"/>
      <c r="E20" s="426"/>
      <c r="F20" s="426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19294210.57</v>
      </c>
      <c r="I20" s="189">
        <f>+INDEX(DataEx!$1:$1048576,MATCH('2017'!$A20,DataEx!$D:$D,0),MATCH('2017'!I$6,DataEx!$7:$7,0))</f>
        <v>22627334.059999999</v>
      </c>
      <c r="J20" s="189">
        <f>+INDEX(DataEx!$1:$1048576,MATCH('2017'!$A20,DataEx!$D:$D,0),MATCH('2017'!J$6,DataEx!$7:$7,0))</f>
        <v>21639290.52</v>
      </c>
      <c r="K20" s="189">
        <f>+INDEX(DataEx!$1:$1048576,MATCH('2017'!$A20,DataEx!$D:$D,0),MATCH('2017'!K$6,DataEx!$7:$7,0))</f>
        <v>24386054.73</v>
      </c>
      <c r="L20" s="189">
        <f>+INDEX(DataEx!$1:$1048576,MATCH('2017'!$A20,DataEx!$D:$D,0),MATCH('2017'!L$6,DataEx!$7:$7,0))</f>
        <v>24310877.91</v>
      </c>
      <c r="M20" s="189">
        <f>+INDEX(DataEx!$1:$1048576,MATCH('2017'!$A20,DataEx!$D:$D,0),MATCH('2017'!M$6,DataEx!$7:$7,0))</f>
        <v>27022741.59</v>
      </c>
      <c r="N20" s="189">
        <f>+INDEX(DataEx!$1:$1048576,MATCH('2017'!$A20,DataEx!$D:$D,0),MATCH('2017'!N$6,DataEx!$7:$7,0))</f>
        <v>26577706.039999999</v>
      </c>
      <c r="O20" s="189">
        <f>+INDEX(DataEx!$1:$1048576,MATCH('2017'!$A20,DataEx!$D:$D,0),MATCH('2017'!O$6,DataEx!$7:$7,0))</f>
        <v>24050825.579999998</v>
      </c>
      <c r="P20" s="189">
        <f>+INDEX(DataEx!$1:$1048576,MATCH('2017'!$A20,DataEx!$D:$D,0),MATCH('2017'!P$6,DataEx!$7:$7,0))</f>
        <v>25998719</v>
      </c>
      <c r="Q20" s="189">
        <f>+INDEX(DataEx!$1:$1048576,MATCH('2017'!$A20,DataEx!$D:$D,0),MATCH('2017'!Q$6,DataEx!$7:$7,0))</f>
        <v>0</v>
      </c>
      <c r="R20" s="189">
        <f>+INDEX(DataEx!$1:$1048576,MATCH('2017'!$A20,DataEx!$D:$D,0),MATCH('2017'!R$6,DataEx!$7:$7,0))</f>
        <v>0</v>
      </c>
      <c r="S20" s="270">
        <f t="shared" si="3"/>
        <v>225519823.30000001</v>
      </c>
      <c r="T20" s="271">
        <f t="shared" si="4"/>
        <v>5.3668361842888083E-2</v>
      </c>
    </row>
    <row r="21" spans="1:25">
      <c r="A21" s="176">
        <v>7122</v>
      </c>
      <c r="B21" s="425" t="str">
        <f>+VLOOKUP($A21,Master!$D$25:$G$223,4,FALSE)</f>
        <v>Doprinosi za zdravstveno osiguranje</v>
      </c>
      <c r="C21" s="426"/>
      <c r="D21" s="426"/>
      <c r="E21" s="426"/>
      <c r="F21" s="426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11136277.539999999</v>
      </c>
      <c r="I21" s="189">
        <f>+INDEX(DataEx!$1:$1048576,MATCH('2017'!$A21,DataEx!$D:$D,0),MATCH('2017'!I$6,DataEx!$7:$7,0))</f>
        <v>13033326.75</v>
      </c>
      <c r="J21" s="189">
        <f>+INDEX(DataEx!$1:$1048576,MATCH('2017'!$A21,DataEx!$D:$D,0),MATCH('2017'!J$6,DataEx!$7:$7,0))</f>
        <v>12438084.859999999</v>
      </c>
      <c r="K21" s="189">
        <f>+INDEX(DataEx!$1:$1048576,MATCH('2017'!$A21,DataEx!$D:$D,0),MATCH('2017'!K$6,DataEx!$7:$7,0))</f>
        <v>14031927.32</v>
      </c>
      <c r="L21" s="189">
        <f>+INDEX(DataEx!$1:$1048576,MATCH('2017'!$A21,DataEx!$D:$D,0),MATCH('2017'!L$6,DataEx!$7:$7,0))</f>
        <v>13948315.880000001</v>
      </c>
      <c r="M21" s="189">
        <f>+INDEX(DataEx!$1:$1048576,MATCH('2017'!$A21,DataEx!$D:$D,0),MATCH('2017'!M$6,DataEx!$7:$7,0))</f>
        <v>15063870.800000001</v>
      </c>
      <c r="N21" s="189">
        <f>+INDEX(DataEx!$1:$1048576,MATCH('2017'!$A21,DataEx!$D:$D,0),MATCH('2017'!N$6,DataEx!$7:$7,0))</f>
        <v>14906718.880000001</v>
      </c>
      <c r="O21" s="189">
        <f>+INDEX(DataEx!$1:$1048576,MATCH('2017'!$A21,DataEx!$D:$D,0),MATCH('2017'!O$6,DataEx!$7:$7,0))</f>
        <v>13781012.470000001</v>
      </c>
      <c r="P21" s="189">
        <f>+INDEX(DataEx!$1:$1048576,MATCH('2017'!$A21,DataEx!$D:$D,0),MATCH('2017'!P$6,DataEx!$7:$7,0))</f>
        <v>14691858.58</v>
      </c>
      <c r="Q21" s="189">
        <f>+INDEX(DataEx!$1:$1048576,MATCH('2017'!$A21,DataEx!$D:$D,0),MATCH('2017'!Q$6,DataEx!$7:$7,0))</f>
        <v>0</v>
      </c>
      <c r="R21" s="189">
        <f>+INDEX(DataEx!$1:$1048576,MATCH('2017'!$A21,DataEx!$D:$D,0),MATCH('2017'!R$6,DataEx!$7:$7,0))</f>
        <v>0</v>
      </c>
      <c r="S21" s="270">
        <f t="shared" si="3"/>
        <v>128519208.94999999</v>
      </c>
      <c r="T21" s="271">
        <f t="shared" si="4"/>
        <v>3.0584519395064371E-2</v>
      </c>
    </row>
    <row r="22" spans="1:25">
      <c r="A22" s="176">
        <v>7123</v>
      </c>
      <c r="B22" s="425" t="str">
        <f>+VLOOKUP($A22,Master!$D$25:$G$223,4,FALSE)</f>
        <v>Doprinosi za osiguranje od nezaposlenosti</v>
      </c>
      <c r="C22" s="426"/>
      <c r="D22" s="426"/>
      <c r="E22" s="426"/>
      <c r="F22" s="426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884778.14</v>
      </c>
      <c r="I22" s="189">
        <f>+INDEX(DataEx!$1:$1048576,MATCH('2017'!$A22,DataEx!$D:$D,0),MATCH('2017'!I$6,DataEx!$7:$7,0))</f>
        <v>1037531.02</v>
      </c>
      <c r="J22" s="189">
        <f>+INDEX(DataEx!$1:$1048576,MATCH('2017'!$A22,DataEx!$D:$D,0),MATCH('2017'!J$6,DataEx!$7:$7,0))</f>
        <v>991786.18</v>
      </c>
      <c r="K22" s="189">
        <f>+INDEX(DataEx!$1:$1048576,MATCH('2017'!$A22,DataEx!$D:$D,0),MATCH('2017'!K$6,DataEx!$7:$7,0))</f>
        <v>1119552.6000000001</v>
      </c>
      <c r="L22" s="189">
        <f>+INDEX(DataEx!$1:$1048576,MATCH('2017'!$A22,DataEx!$D:$D,0),MATCH('2017'!L$6,DataEx!$7:$7,0))</f>
        <v>1110270.08</v>
      </c>
      <c r="M22" s="189">
        <f>+INDEX(DataEx!$1:$1048576,MATCH('2017'!$A22,DataEx!$D:$D,0),MATCH('2017'!M$6,DataEx!$7:$7,0))</f>
        <v>1208802.52</v>
      </c>
      <c r="N22" s="189">
        <f>+INDEX(DataEx!$1:$1048576,MATCH('2017'!$A22,DataEx!$D:$D,0),MATCH('2017'!N$6,DataEx!$7:$7,0))</f>
        <v>1182973.0900000001</v>
      </c>
      <c r="O22" s="189">
        <f>+INDEX(DataEx!$1:$1048576,MATCH('2017'!$A22,DataEx!$D:$D,0),MATCH('2017'!O$6,DataEx!$7:$7,0))</f>
        <v>1093203.53</v>
      </c>
      <c r="P22" s="189">
        <f>+INDEX(DataEx!$1:$1048576,MATCH('2017'!$A22,DataEx!$D:$D,0),MATCH('2017'!P$6,DataEx!$7:$7,0))</f>
        <v>1140055.95</v>
      </c>
      <c r="Q22" s="189">
        <f>+INDEX(DataEx!$1:$1048576,MATCH('2017'!$A22,DataEx!$D:$D,0),MATCH('2017'!Q$6,DataEx!$7:$7,0))</f>
        <v>0</v>
      </c>
      <c r="R22" s="189">
        <f>+INDEX(DataEx!$1:$1048576,MATCH('2017'!$A22,DataEx!$D:$D,0),MATCH('2017'!R$6,DataEx!$7:$7,0))</f>
        <v>0</v>
      </c>
      <c r="S22" s="270">
        <f t="shared" si="3"/>
        <v>10205376.169999998</v>
      </c>
      <c r="T22" s="271">
        <f t="shared" si="4"/>
        <v>2.4286371504723824E-3</v>
      </c>
    </row>
    <row r="23" spans="1:25">
      <c r="A23" s="176">
        <v>7124</v>
      </c>
      <c r="B23" s="425" t="str">
        <f>+VLOOKUP($A23,Master!$D$25:$G$223,4,FALSE)</f>
        <v>Ostali doprinosi</v>
      </c>
      <c r="C23" s="426"/>
      <c r="D23" s="426"/>
      <c r="E23" s="426"/>
      <c r="F23" s="426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790255.79</v>
      </c>
      <c r="I23" s="189">
        <f>+INDEX(DataEx!$1:$1048576,MATCH('2017'!$A23,DataEx!$D:$D,0),MATCH('2017'!I$6,DataEx!$7:$7,0))</f>
        <v>953874.92</v>
      </c>
      <c r="J23" s="189">
        <f>+INDEX(DataEx!$1:$1048576,MATCH('2017'!$A23,DataEx!$D:$D,0),MATCH('2017'!J$6,DataEx!$7:$7,0))</f>
        <v>908568.9</v>
      </c>
      <c r="K23" s="189">
        <f>+INDEX(DataEx!$1:$1048576,MATCH('2017'!$A23,DataEx!$D:$D,0),MATCH('2017'!K$6,DataEx!$7:$7,0))</f>
        <v>1029712.08</v>
      </c>
      <c r="L23" s="189">
        <f>+INDEX(DataEx!$1:$1048576,MATCH('2017'!$A23,DataEx!$D:$D,0),MATCH('2017'!L$6,DataEx!$7:$7,0))</f>
        <v>1020341.6</v>
      </c>
      <c r="M23" s="189">
        <f>+INDEX(DataEx!$1:$1048576,MATCH('2017'!$A23,DataEx!$D:$D,0),MATCH('2017'!M$6,DataEx!$7:$7,0))</f>
        <v>1097911.1399999999</v>
      </c>
      <c r="N23" s="189">
        <f>+INDEX(DataEx!$1:$1048576,MATCH('2017'!$A23,DataEx!$D:$D,0),MATCH('2017'!N$6,DataEx!$7:$7,0))</f>
        <v>1096715.42</v>
      </c>
      <c r="O23" s="189">
        <f>+INDEX(DataEx!$1:$1048576,MATCH('2017'!$A23,DataEx!$D:$D,0),MATCH('2017'!O$6,DataEx!$7:$7,0))</f>
        <v>997714.26</v>
      </c>
      <c r="P23" s="189">
        <f>+INDEX(DataEx!$1:$1048576,MATCH('2017'!$A23,DataEx!$D:$D,0),MATCH('2017'!P$6,DataEx!$7:$7,0))</f>
        <v>1051502.6599999999</v>
      </c>
      <c r="Q23" s="189">
        <f>+INDEX(DataEx!$1:$1048576,MATCH('2017'!$A23,DataEx!$D:$D,0),MATCH('2017'!Q$6,DataEx!$7:$7,0))</f>
        <v>0</v>
      </c>
      <c r="R23" s="189">
        <f>+INDEX(DataEx!$1:$1048576,MATCH('2017'!$A23,DataEx!$D:$D,0),MATCH('2017'!R$6,DataEx!$7:$7,0))</f>
        <v>0</v>
      </c>
      <c r="S23" s="270">
        <f t="shared" si="3"/>
        <v>9352861.4499999993</v>
      </c>
      <c r="T23" s="271">
        <f t="shared" si="4"/>
        <v>2.2257588943623424E-3</v>
      </c>
      <c r="W23" s="304" t="s">
        <v>96</v>
      </c>
      <c r="Y23" s="380"/>
    </row>
    <row r="24" spans="1:25">
      <c r="A24" s="176">
        <v>713</v>
      </c>
      <c r="B24" s="427" t="str">
        <f>+VLOOKUP($A24,Master!$D$25:$G$223,4,FALSE)</f>
        <v>Takse</v>
      </c>
      <c r="C24" s="428"/>
      <c r="D24" s="428"/>
      <c r="E24" s="428"/>
      <c r="F24" s="428"/>
      <c r="G24" s="201">
        <f>+INDEX(DataEx!$1:$1048576,MATCH('2017'!$A24,DataEx!$D:$D,0),MATCH('2017'!G$6,DataEx!$7:$7,0))</f>
        <v>579949.69999999995</v>
      </c>
      <c r="H24" s="201">
        <f>+INDEX(DataEx!$1:$1048576,MATCH('2017'!$A24,DataEx!$D:$D,0),MATCH('2017'!H$6,DataEx!$7:$7,0))</f>
        <v>799058.78</v>
      </c>
      <c r="I24" s="201">
        <f>+INDEX(DataEx!$1:$1048576,MATCH('2017'!$A24,DataEx!$D:$D,0),MATCH('2017'!I$6,DataEx!$7:$7,0))</f>
        <v>1000001.89</v>
      </c>
      <c r="J24" s="201">
        <f>+INDEX(DataEx!$1:$1048576,MATCH('2017'!$A24,DataEx!$D:$D,0),MATCH('2017'!J$6,DataEx!$7:$7,0))</f>
        <v>900446.92</v>
      </c>
      <c r="K24" s="201">
        <f>+INDEX(DataEx!$1:$1048576,MATCH('2017'!$A24,DataEx!$D:$D,0),MATCH('2017'!K$6,DataEx!$7:$7,0))</f>
        <v>1009485.35</v>
      </c>
      <c r="L24" s="201">
        <f>+INDEX(DataEx!$1:$1048576,MATCH('2017'!$A24,DataEx!$D:$D,0),MATCH('2017'!L$6,DataEx!$7:$7,0))</f>
        <v>1339433.32</v>
      </c>
      <c r="M24" s="201">
        <f>+INDEX(DataEx!$1:$1048576,MATCH('2017'!$A24,DataEx!$D:$D,0),MATCH('2017'!M$6,DataEx!$7:$7,0))</f>
        <v>1451074.53</v>
      </c>
      <c r="N24" s="201">
        <f>+INDEX(DataEx!$1:$1048576,MATCH('2017'!$A24,DataEx!$D:$D,0),MATCH('2017'!N$6,DataEx!$7:$7,0))</f>
        <v>1575123.38</v>
      </c>
      <c r="O24" s="201">
        <f>+INDEX(DataEx!$1:$1048576,MATCH('2017'!$A24,DataEx!$D:$D,0),MATCH('2017'!O$6,DataEx!$7:$7,0))</f>
        <v>1300121.74</v>
      </c>
      <c r="P24" s="201">
        <f>+INDEX(DataEx!$1:$1048576,MATCH('2017'!$A24,DataEx!$D:$D,0),MATCH('2017'!P$6,DataEx!$7:$7,0))</f>
        <v>1211636.73</v>
      </c>
      <c r="Q24" s="201">
        <f>+INDEX(DataEx!$1:$1048576,MATCH('2017'!$A24,DataEx!$D:$D,0),MATCH('2017'!Q$6,DataEx!$7:$7,0))</f>
        <v>0</v>
      </c>
      <c r="R24" s="275">
        <f>+INDEX(DataEx!$1:$1048576,MATCH('2017'!$A24,DataEx!$D:$D,0),MATCH('2017'!R$6,DataEx!$7:$7,0))</f>
        <v>0</v>
      </c>
      <c r="S24" s="273">
        <f t="shared" si="3"/>
        <v>11166332.340000002</v>
      </c>
      <c r="T24" s="274">
        <f t="shared" si="4"/>
        <v>2.6573218961947601E-3</v>
      </c>
      <c r="Y24" s="380"/>
    </row>
    <row r="25" spans="1:25">
      <c r="A25" s="176">
        <v>714</v>
      </c>
      <c r="B25" s="427" t="str">
        <f>+VLOOKUP($A25,Master!$D$25:$G$223,4,FALSE)</f>
        <v>Naknade</v>
      </c>
      <c r="C25" s="428"/>
      <c r="D25" s="428"/>
      <c r="E25" s="428"/>
      <c r="F25" s="428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1287615.1399999999</v>
      </c>
      <c r="I25" s="201">
        <f>+INDEX(DataEx!$1:$1048576,MATCH('2017'!$A25,DataEx!$D:$D,0),MATCH('2017'!I$6,DataEx!$7:$7,0))</f>
        <v>1508161.35</v>
      </c>
      <c r="J25" s="201">
        <f>+INDEX(DataEx!$1:$1048576,MATCH('2017'!$A25,DataEx!$D:$D,0),MATCH('2017'!J$6,DataEx!$7:$7,0))</f>
        <v>1901163.79</v>
      </c>
      <c r="K25" s="201">
        <f>+INDEX(DataEx!$1:$1048576,MATCH('2017'!$A25,DataEx!$D:$D,0),MATCH('2017'!K$6,DataEx!$7:$7,0))</f>
        <v>1513570.26</v>
      </c>
      <c r="L25" s="201">
        <f>+INDEX(DataEx!$1:$1048576,MATCH('2017'!$A25,DataEx!$D:$D,0),MATCH('2017'!L$6,DataEx!$7:$7,0))</f>
        <v>830213.16</v>
      </c>
      <c r="M25" s="201">
        <f>+INDEX(DataEx!$1:$1048576,MATCH('2017'!$A25,DataEx!$D:$D,0),MATCH('2017'!M$6,DataEx!$7:$7,0))</f>
        <v>1705945.14</v>
      </c>
      <c r="N25" s="201">
        <f>+INDEX(DataEx!$1:$1048576,MATCH('2017'!$A25,DataEx!$D:$D,0),MATCH('2017'!N$6,DataEx!$7:$7,0))</f>
        <v>1608311.46</v>
      </c>
      <c r="O25" s="201">
        <f>+INDEX(DataEx!$1:$1048576,MATCH('2017'!$A25,DataEx!$D:$D,0),MATCH('2017'!O$6,DataEx!$7:$7,0))</f>
        <v>1107710.8999999999</v>
      </c>
      <c r="P25" s="201">
        <f>+INDEX(DataEx!$1:$1048576,MATCH('2017'!$A25,DataEx!$D:$D,0),MATCH('2017'!P$6,DataEx!$7:$7,0))</f>
        <v>1997706.83</v>
      </c>
      <c r="Q25" s="201">
        <f>+INDEX(DataEx!$1:$1048576,MATCH('2017'!$A25,DataEx!$D:$D,0),MATCH('2017'!Q$6,DataEx!$7:$7,0))</f>
        <v>0</v>
      </c>
      <c r="R25" s="275">
        <f>+INDEX(DataEx!$1:$1048576,MATCH('2017'!$A25,DataEx!$D:$D,0),MATCH('2017'!R$6,DataEx!$7:$7,0))</f>
        <v>0</v>
      </c>
      <c r="S25" s="273">
        <f t="shared" si="3"/>
        <v>15206241.16</v>
      </c>
      <c r="T25" s="274">
        <f t="shared" si="4"/>
        <v>3.6187242474001093E-3</v>
      </c>
      <c r="W25" s="367"/>
    </row>
    <row r="26" spans="1:25">
      <c r="A26" s="176">
        <v>715</v>
      </c>
      <c r="B26" s="427" t="str">
        <f>+VLOOKUP($A26,Master!$D$25:$G$223,4,FALSE)</f>
        <v>Ostali prihodi</v>
      </c>
      <c r="C26" s="428"/>
      <c r="D26" s="428"/>
      <c r="E26" s="428"/>
      <c r="F26" s="428"/>
      <c r="G26" s="201">
        <f>+INDEX(DataEx!$1:$1048576,MATCH('2017'!$A26,DataEx!$D:$D,0),MATCH('2017'!G$6,DataEx!$7:$7,0))</f>
        <v>1549592.16</v>
      </c>
      <c r="H26" s="201">
        <f>+INDEX(DataEx!$1:$1048576,MATCH('2017'!$A26,DataEx!$D:$D,0),MATCH('2017'!H$6,DataEx!$7:$7,0))</f>
        <v>2362532.17</v>
      </c>
      <c r="I26" s="201">
        <f>+INDEX(DataEx!$1:$1048576,MATCH('2017'!$A26,DataEx!$D:$D,0),MATCH('2017'!I$6,DataEx!$7:$7,0))</f>
        <v>2241014.4900000002</v>
      </c>
      <c r="J26" s="201">
        <f>+INDEX(DataEx!$1:$1048576,MATCH('2017'!$A26,DataEx!$D:$D,0),MATCH('2017'!J$6,DataEx!$7:$7,0))</f>
        <v>3537625.59</v>
      </c>
      <c r="K26" s="201">
        <f>+INDEX(DataEx!$1:$1048576,MATCH('2017'!$A26,DataEx!$D:$D,0),MATCH('2017'!K$6,DataEx!$7:$7,0))</f>
        <v>2195271.4</v>
      </c>
      <c r="L26" s="201">
        <f>+INDEX(DataEx!$1:$1048576,MATCH('2017'!$A26,DataEx!$D:$D,0),MATCH('2017'!L$6,DataEx!$7:$7,0))</f>
        <v>3677728.91</v>
      </c>
      <c r="M26" s="201">
        <f>+INDEX(DataEx!$1:$1048576,MATCH('2017'!$A26,DataEx!$D:$D,0),MATCH('2017'!M$6,DataEx!$7:$7,0))</f>
        <v>5924048.3300000001</v>
      </c>
      <c r="N26" s="201">
        <f>+INDEX(DataEx!$1:$1048576,MATCH('2017'!$A26,DataEx!$D:$D,0),MATCH('2017'!N$6,DataEx!$7:$7,0))</f>
        <v>2467617.2599999998</v>
      </c>
      <c r="O26" s="201">
        <f>+INDEX(DataEx!$1:$1048576,MATCH('2017'!$A26,DataEx!$D:$D,0),MATCH('2017'!O$6,DataEx!$7:$7,0))</f>
        <v>1761653.61</v>
      </c>
      <c r="P26" s="201">
        <f>+INDEX(DataEx!$1:$1048576,MATCH('2017'!$A26,DataEx!$D:$D,0),MATCH('2017'!P$6,DataEx!$7:$7,0))</f>
        <v>3082692.52</v>
      </c>
      <c r="Q26" s="201">
        <f>+INDEX(DataEx!$1:$1048576,MATCH('2017'!$A26,DataEx!$D:$D,0),MATCH('2017'!Q$6,DataEx!$7:$7,0))</f>
        <v>0</v>
      </c>
      <c r="R26" s="275">
        <f>+INDEX(DataEx!$1:$1048576,MATCH('2017'!$A26,DataEx!$D:$D,0),MATCH('2017'!R$6,DataEx!$7:$7,0))</f>
        <v>0</v>
      </c>
      <c r="S26" s="273">
        <f t="shared" si="3"/>
        <v>28799776.440000001</v>
      </c>
      <c r="T26" s="274">
        <f t="shared" si="4"/>
        <v>6.8536627971728424E-3</v>
      </c>
    </row>
    <row r="27" spans="1:25">
      <c r="A27" s="176">
        <v>73</v>
      </c>
      <c r="B27" s="427" t="str">
        <f>+VLOOKUP($A27,Master!$D$25:$G$223,4,FALSE)</f>
        <v>Primici od otplate kredita i sredstva prenesena iz prethodne godine</v>
      </c>
      <c r="C27" s="428"/>
      <c r="D27" s="428"/>
      <c r="E27" s="428"/>
      <c r="F27" s="428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500193.46</v>
      </c>
      <c r="I27" s="201">
        <f>+INDEX(DataEx!$1:$1048576,MATCH('2017'!$A27,DataEx!$D:$D,0),MATCH('2017'!I$6,DataEx!$7:$7,0))</f>
        <v>126045.79</v>
      </c>
      <c r="J27" s="201">
        <f>+INDEX(DataEx!$1:$1048576,MATCH('2017'!$A27,DataEx!$D:$D,0),MATCH('2017'!J$6,DataEx!$7:$7,0))</f>
        <v>67133.97</v>
      </c>
      <c r="K27" s="201">
        <f>+INDEX(DataEx!$1:$1048576,MATCH('2017'!$A27,DataEx!$D:$D,0),MATCH('2017'!K$6,DataEx!$7:$7,0))</f>
        <v>340170.16</v>
      </c>
      <c r="L27" s="201">
        <f>+INDEX(DataEx!$1:$1048576,MATCH('2017'!$A27,DataEx!$D:$D,0),MATCH('2017'!L$6,DataEx!$7:$7,0))</f>
        <v>1431878.17</v>
      </c>
      <c r="M27" s="201">
        <f>+INDEX(DataEx!$1:$1048576,MATCH('2017'!$A27,DataEx!$D:$D,0),MATCH('2017'!M$6,DataEx!$7:$7,0))</f>
        <v>588856.99</v>
      </c>
      <c r="N27" s="201">
        <f>+INDEX(DataEx!$1:$1048576,MATCH('2017'!$A27,DataEx!$D:$D,0),MATCH('2017'!N$6,DataEx!$7:$7,0))</f>
        <v>142813.88</v>
      </c>
      <c r="O27" s="201">
        <f>+INDEX(DataEx!$1:$1048576,MATCH('2017'!$A27,DataEx!$D:$D,0),MATCH('2017'!O$6,DataEx!$7:$7,0))</f>
        <v>182139.62</v>
      </c>
      <c r="P27" s="201">
        <f>+INDEX(DataEx!$1:$1048576,MATCH('2017'!$A27,DataEx!$D:$D,0),MATCH('2017'!P$6,DataEx!$7:$7,0))</f>
        <v>603855.75</v>
      </c>
      <c r="Q27" s="201">
        <f>+INDEX(DataEx!$1:$1048576,MATCH('2017'!$A27,DataEx!$D:$D,0),MATCH('2017'!Q$6,DataEx!$7:$7,0))</f>
        <v>0</v>
      </c>
      <c r="R27" s="275">
        <f>+INDEX(DataEx!$1:$1048576,MATCH('2017'!$A27,DataEx!$D:$D,0),MATCH('2017'!R$6,DataEx!$7:$7,0))</f>
        <v>0</v>
      </c>
      <c r="S27" s="273">
        <f t="shared" si="3"/>
        <v>4133438.46</v>
      </c>
      <c r="T27" s="274">
        <f t="shared" si="4"/>
        <v>9.8366018419361752E-4</v>
      </c>
    </row>
    <row r="28" spans="1:25" ht="13.5" thickBot="1">
      <c r="A28" s="176">
        <v>74</v>
      </c>
      <c r="B28" s="431" t="str">
        <f>+VLOOKUP($A28,Master!$D$25:$G$223,4,FALSE)</f>
        <v>Donacije i transferi</v>
      </c>
      <c r="C28" s="432"/>
      <c r="D28" s="432"/>
      <c r="E28" s="432"/>
      <c r="F28" s="432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1119540.18</v>
      </c>
      <c r="I28" s="201">
        <f>+INDEX(DataEx!$1:$1048576,MATCH('2017'!$A28,DataEx!$D:$D,0),MATCH('2017'!I$6,DataEx!$7:$7,0))</f>
        <v>2315094.14</v>
      </c>
      <c r="J28" s="201">
        <f>+INDEX(DataEx!$1:$1048576,MATCH('2017'!$A28,DataEx!$D:$D,0),MATCH('2017'!J$6,DataEx!$7:$7,0))</f>
        <v>849572.77</v>
      </c>
      <c r="K28" s="201">
        <f>+INDEX(DataEx!$1:$1048576,MATCH('2017'!$A28,DataEx!$D:$D,0),MATCH('2017'!K$6,DataEx!$7:$7,0))</f>
        <v>1896583.06</v>
      </c>
      <c r="L28" s="201">
        <f>+INDEX(DataEx!$1:$1048576,MATCH('2017'!$A28,DataEx!$D:$D,0),MATCH('2017'!L$6,DataEx!$7:$7,0))</f>
        <v>1063223.94</v>
      </c>
      <c r="M28" s="201">
        <f>+INDEX(DataEx!$1:$1048576,MATCH('2017'!$A28,DataEx!$D:$D,0),MATCH('2017'!M$6,DataEx!$7:$7,0))</f>
        <v>2617220.7200000002</v>
      </c>
      <c r="N28" s="201">
        <f>+INDEX(DataEx!$1:$1048576,MATCH('2017'!$A28,DataEx!$D:$D,0),MATCH('2017'!N$6,DataEx!$7:$7,0))</f>
        <v>699069.05</v>
      </c>
      <c r="O28" s="201">
        <f>+INDEX(DataEx!$1:$1048576,MATCH('2017'!$A28,DataEx!$D:$D,0),MATCH('2017'!O$6,DataEx!$7:$7,0))</f>
        <v>1501226.15</v>
      </c>
      <c r="P28" s="201">
        <f>+INDEX(DataEx!$1:$1048576,MATCH('2017'!$A28,DataEx!$D:$D,0),MATCH('2017'!P$6,DataEx!$7:$7,0))</f>
        <v>2652981.5699999998</v>
      </c>
      <c r="Q28" s="201">
        <f>+INDEX(DataEx!$1:$1048576,MATCH('2017'!$A28,DataEx!$D:$D,0),MATCH('2017'!Q$6,DataEx!$7:$7,0))</f>
        <v>0</v>
      </c>
      <c r="R28" s="275">
        <f>+INDEX(DataEx!$1:$1048576,MATCH('2017'!$A28,DataEx!$D:$D,0),MATCH('2017'!R$6,DataEx!$7:$7,0))</f>
        <v>0</v>
      </c>
      <c r="S28" s="276">
        <f t="shared" si="3"/>
        <v>14913414.040000003</v>
      </c>
      <c r="T28" s="277">
        <f t="shared" si="4"/>
        <v>3.5490383474929207E-3</v>
      </c>
    </row>
    <row r="29" spans="1:25" ht="13.5" thickBot="1">
      <c r="A29" s="176">
        <v>4</v>
      </c>
      <c r="B29" s="433" t="str">
        <f>+VLOOKUP($A29,Master!$D$25:$G$223,4,FALSE)</f>
        <v>Budžetki izdaci</v>
      </c>
      <c r="C29" s="434"/>
      <c r="D29" s="434"/>
      <c r="E29" s="434"/>
      <c r="F29" s="434"/>
      <c r="G29" s="177">
        <f>+G31+G42+G48+SUM(G49:G53)</f>
        <v>95289675.649999991</v>
      </c>
      <c r="H29" s="177">
        <f t="shared" ref="H29:R29" si="5">+H31+H42+H48+SUM(H49:H53)</f>
        <v>106551191.03999999</v>
      </c>
      <c r="I29" s="177">
        <f t="shared" si="5"/>
        <v>166331536.51000002</v>
      </c>
      <c r="J29" s="177">
        <f t="shared" si="5"/>
        <v>141200810.09999999</v>
      </c>
      <c r="K29" s="177">
        <f t="shared" si="5"/>
        <v>129581721.78</v>
      </c>
      <c r="L29" s="177">
        <f t="shared" si="5"/>
        <v>148187238.00999999</v>
      </c>
      <c r="M29" s="177">
        <f t="shared" si="5"/>
        <v>145817238.12</v>
      </c>
      <c r="N29" s="177">
        <f t="shared" si="5"/>
        <v>148221491.77000001</v>
      </c>
      <c r="O29" s="177">
        <f t="shared" si="5"/>
        <v>137578455.97</v>
      </c>
      <c r="P29" s="177">
        <f t="shared" si="5"/>
        <v>156786792.56999999</v>
      </c>
      <c r="Q29" s="177">
        <f t="shared" si="5"/>
        <v>0</v>
      </c>
      <c r="R29" s="177">
        <f t="shared" si="5"/>
        <v>0</v>
      </c>
      <c r="S29" s="278">
        <f t="shared" si="3"/>
        <v>1375546151.52</v>
      </c>
      <c r="T29" s="279">
        <f t="shared" si="4"/>
        <v>0.32734731479974299</v>
      </c>
    </row>
    <row r="30" spans="1:25" ht="13.5" thickBot="1">
      <c r="A30" s="176">
        <v>41</v>
      </c>
      <c r="B30" s="435" t="str">
        <f>+VLOOKUP($A30,Master!$D$25:$G$223,4,FALSE)</f>
        <v>Tekući izdaci</v>
      </c>
      <c r="C30" s="436"/>
      <c r="D30" s="436"/>
      <c r="E30" s="436"/>
      <c r="F30" s="436"/>
      <c r="G30" s="207">
        <f>+G29-G49</f>
        <v>95180031.209999993</v>
      </c>
      <c r="H30" s="207">
        <f t="shared" ref="H30:R30" si="6">+H29-H49</f>
        <v>105059600.69999999</v>
      </c>
      <c r="I30" s="207">
        <f t="shared" si="6"/>
        <v>158968716.02000001</v>
      </c>
      <c r="J30" s="207">
        <f t="shared" si="6"/>
        <v>134282292.84</v>
      </c>
      <c r="K30" s="207">
        <f t="shared" si="6"/>
        <v>127069977.61</v>
      </c>
      <c r="L30" s="207">
        <f t="shared" si="6"/>
        <v>125503615.61999999</v>
      </c>
      <c r="M30" s="207">
        <f t="shared" si="6"/>
        <v>135062797.90000001</v>
      </c>
      <c r="N30" s="207">
        <f t="shared" si="6"/>
        <v>118925412.65000001</v>
      </c>
      <c r="O30" s="207">
        <f t="shared" si="6"/>
        <v>117638154.3</v>
      </c>
      <c r="P30" s="207">
        <f t="shared" si="6"/>
        <v>126793507.28</v>
      </c>
      <c r="Q30" s="207">
        <f t="shared" si="6"/>
        <v>0</v>
      </c>
      <c r="R30" s="207">
        <f t="shared" si="6"/>
        <v>0</v>
      </c>
      <c r="S30" s="280">
        <f t="shared" si="3"/>
        <v>1244484106.1299999</v>
      </c>
      <c r="T30" s="281">
        <f t="shared" si="4"/>
        <v>0.2961576607243997</v>
      </c>
    </row>
    <row r="31" spans="1:25">
      <c r="A31" s="176">
        <v>40</v>
      </c>
      <c r="B31" s="437" t="str">
        <f>+VLOOKUP($A31,Master!$D$25:$G$223,4,FALSE)</f>
        <v>Tekući budžetski izdaci</v>
      </c>
      <c r="C31" s="438"/>
      <c r="D31" s="438"/>
      <c r="E31" s="438"/>
      <c r="F31" s="438"/>
      <c r="G31" s="213">
        <f>+SUM(G32:G41)</f>
        <v>43630080.390000001</v>
      </c>
      <c r="H31" s="213">
        <f t="shared" ref="H31:R31" si="7">+SUM(H32:H41)</f>
        <v>48410112.940000005</v>
      </c>
      <c r="I31" s="213">
        <f t="shared" si="7"/>
        <v>96905981.440000013</v>
      </c>
      <c r="J31" s="213">
        <f t="shared" si="7"/>
        <v>70977576.060000002</v>
      </c>
      <c r="K31" s="213">
        <f t="shared" si="7"/>
        <v>64496425.530000009</v>
      </c>
      <c r="L31" s="213">
        <f t="shared" si="7"/>
        <v>61427747.729999997</v>
      </c>
      <c r="M31" s="213">
        <f t="shared" si="7"/>
        <v>59172606.50999999</v>
      </c>
      <c r="N31" s="213">
        <f t="shared" si="7"/>
        <v>55560143.240000002</v>
      </c>
      <c r="O31" s="213">
        <f t="shared" si="7"/>
        <v>56258967.340000004</v>
      </c>
      <c r="P31" s="213">
        <f t="shared" si="7"/>
        <v>60486450.390000001</v>
      </c>
      <c r="Q31" s="213">
        <f t="shared" si="7"/>
        <v>0</v>
      </c>
      <c r="R31" s="282">
        <f t="shared" si="7"/>
        <v>0</v>
      </c>
      <c r="S31" s="268">
        <f t="shared" si="3"/>
        <v>617326091.57000005</v>
      </c>
      <c r="T31" s="269">
        <f t="shared" si="4"/>
        <v>0.14690894828062159</v>
      </c>
    </row>
    <row r="32" spans="1:25">
      <c r="A32" s="176">
        <v>411</v>
      </c>
      <c r="B32" s="425" t="str">
        <f>+VLOOKUP($A32,Master!$D$25:$G$223,4,FALSE)</f>
        <v>Bruto zarade i doprinosi na teret poslodavca</v>
      </c>
      <c r="C32" s="426"/>
      <c r="D32" s="426"/>
      <c r="E32" s="426"/>
      <c r="F32" s="426"/>
      <c r="G32" s="189">
        <f>+INDEX(DataEx!$1:$1048576,MATCH('2017'!$A32,DataEx!$D:$D,0),MATCH('2017'!G$6,DataEx!$7:$7,0))</f>
        <v>36273856.270000003</v>
      </c>
      <c r="H32" s="189">
        <f>+INDEX(DataEx!$1:$1048576,MATCH('2017'!$A32,DataEx!$D:$D,0),MATCH('2017'!H$6,DataEx!$7:$7,0))</f>
        <v>36442747.460000001</v>
      </c>
      <c r="I32" s="189">
        <f>+INDEX(DataEx!$1:$1048576,MATCH('2017'!$A32,DataEx!$D:$D,0),MATCH('2017'!I$6,DataEx!$7:$7,0))</f>
        <v>36477113.590000004</v>
      </c>
      <c r="J32" s="189">
        <f>+INDEX(DataEx!$1:$1048576,MATCH('2017'!$A32,DataEx!$D:$D,0),MATCH('2017'!J$6,DataEx!$7:$7,0))</f>
        <v>36703828.340000004</v>
      </c>
      <c r="K32" s="189">
        <f>+INDEX(DataEx!$1:$1048576,MATCH('2017'!$A32,DataEx!$D:$D,0),MATCH('2017'!K$6,DataEx!$7:$7,0))</f>
        <v>34203194.770000003</v>
      </c>
      <c r="L32" s="189">
        <f>+INDEX(DataEx!$1:$1048576,MATCH('2017'!$A32,DataEx!$D:$D,0),MATCH('2017'!L$6,DataEx!$7:$7,0))</f>
        <v>40628800.600000001</v>
      </c>
      <c r="M32" s="189">
        <f>+INDEX(DataEx!$1:$1048576,MATCH('2017'!$A32,DataEx!$D:$D,0),MATCH('2017'!M$6,DataEx!$7:$7,0))</f>
        <v>36224128.640000001</v>
      </c>
      <c r="N32" s="189">
        <f>+INDEX(DataEx!$1:$1048576,MATCH('2017'!$A32,DataEx!$D:$D,0),MATCH('2017'!N$6,DataEx!$7:$7,0))</f>
        <v>35575955.729999997</v>
      </c>
      <c r="O32" s="189">
        <f>+INDEX(DataEx!$1:$1048576,MATCH('2017'!$A32,DataEx!$D:$D,0),MATCH('2017'!O$6,DataEx!$7:$7,0))</f>
        <v>36145069.369999997</v>
      </c>
      <c r="P32" s="189">
        <f>+INDEX(DataEx!$1:$1048576,MATCH('2017'!$A32,DataEx!$D:$D,0),MATCH('2017'!P$6,DataEx!$7:$7,0))</f>
        <v>37968977.82</v>
      </c>
      <c r="Q32" s="189">
        <f>+INDEX(DataEx!$1:$1048576,MATCH('2017'!$A32,DataEx!$D:$D,0),MATCH('2017'!Q$6,DataEx!$7:$7,0))</f>
        <v>0</v>
      </c>
      <c r="R32" s="189">
        <f>+INDEX(DataEx!$1:$1048576,MATCH('2017'!$A32,DataEx!$D:$D,0),MATCH('2017'!R$6,DataEx!$7:$7,0))</f>
        <v>0</v>
      </c>
      <c r="S32" s="270">
        <f t="shared" si="3"/>
        <v>366643672.59000003</v>
      </c>
      <c r="T32" s="271">
        <f t="shared" si="4"/>
        <v>8.7252486278289437E-2</v>
      </c>
    </row>
    <row r="33" spans="1:22">
      <c r="A33" s="176">
        <v>412</v>
      </c>
      <c r="B33" s="425" t="str">
        <f>+VLOOKUP($A33,Master!$D$25:$G$223,4,FALSE)</f>
        <v>Ostala lična primanja</v>
      </c>
      <c r="C33" s="426"/>
      <c r="D33" s="426"/>
      <c r="E33" s="426"/>
      <c r="F33" s="426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920424.11</v>
      </c>
      <c r="I33" s="189">
        <f>+INDEX(DataEx!$1:$1048576,MATCH('2017'!$A33,DataEx!$D:$D,0),MATCH('2017'!I$6,DataEx!$7:$7,0))</f>
        <v>936990.91</v>
      </c>
      <c r="J33" s="189">
        <f>+INDEX(DataEx!$1:$1048576,MATCH('2017'!$A33,DataEx!$D:$D,0),MATCH('2017'!J$6,DataEx!$7:$7,0))</f>
        <v>685539.4</v>
      </c>
      <c r="K33" s="189">
        <f>+INDEX(DataEx!$1:$1048576,MATCH('2017'!$A33,DataEx!$D:$D,0),MATCH('2017'!K$6,DataEx!$7:$7,0))</f>
        <v>764036.59</v>
      </c>
      <c r="L33" s="189">
        <f>+INDEX(DataEx!$1:$1048576,MATCH('2017'!$A33,DataEx!$D:$D,0),MATCH('2017'!L$6,DataEx!$7:$7,0))</f>
        <v>888374.79</v>
      </c>
      <c r="M33" s="189">
        <f>+INDEX(DataEx!$1:$1048576,MATCH('2017'!$A33,DataEx!$D:$D,0),MATCH('2017'!M$6,DataEx!$7:$7,0))</f>
        <v>845413.4</v>
      </c>
      <c r="N33" s="189">
        <f>+INDEX(DataEx!$1:$1048576,MATCH('2017'!$A33,DataEx!$D:$D,0),MATCH('2017'!N$6,DataEx!$7:$7,0))</f>
        <v>982340.29</v>
      </c>
      <c r="O33" s="189">
        <f>+INDEX(DataEx!$1:$1048576,MATCH('2017'!$A33,DataEx!$D:$D,0),MATCH('2017'!O$6,DataEx!$7:$7,0))</f>
        <v>710611.47</v>
      </c>
      <c r="P33" s="189">
        <f>+INDEX(DataEx!$1:$1048576,MATCH('2017'!$A33,DataEx!$D:$D,0),MATCH('2017'!P$6,DataEx!$7:$7,0))</f>
        <v>864910.68</v>
      </c>
      <c r="Q33" s="189">
        <f>+INDEX(DataEx!$1:$1048576,MATCH('2017'!$A33,DataEx!$D:$D,0),MATCH('2017'!Q$6,DataEx!$7:$7,0))</f>
        <v>0</v>
      </c>
      <c r="R33" s="189">
        <f>+INDEX(DataEx!$1:$1048576,MATCH('2017'!$A33,DataEx!$D:$D,0),MATCH('2017'!R$6,DataEx!$7:$7,0))</f>
        <v>0</v>
      </c>
      <c r="S33" s="270">
        <f t="shared" si="3"/>
        <v>7668707.209999999</v>
      </c>
      <c r="T33" s="271">
        <f t="shared" si="4"/>
        <v>1.8249701839556411E-3</v>
      </c>
      <c r="U33" s="368"/>
    </row>
    <row r="34" spans="1:22">
      <c r="A34" s="176">
        <v>413</v>
      </c>
      <c r="B34" s="425" t="str">
        <f>+VLOOKUP($A34,Master!$D$25:$G$223,4,FALSE)</f>
        <v>Rashodi za materijal</v>
      </c>
      <c r="C34" s="426"/>
      <c r="D34" s="426"/>
      <c r="E34" s="426"/>
      <c r="F34" s="426"/>
      <c r="G34" s="189">
        <f>+INDEX(DataEx!$1:$1048576,MATCH('2017'!$A34,DataEx!$D:$D,0),MATCH('2017'!G$6,DataEx!$7:$7,0))</f>
        <v>963799.19</v>
      </c>
      <c r="H34" s="189">
        <f>+INDEX(DataEx!$1:$1048576,MATCH('2017'!$A34,DataEx!$D:$D,0),MATCH('2017'!H$6,DataEx!$7:$7,0))</f>
        <v>2109344.7799999998</v>
      </c>
      <c r="I34" s="189">
        <f>+INDEX(DataEx!$1:$1048576,MATCH('2017'!$A34,DataEx!$D:$D,0),MATCH('2017'!I$6,DataEx!$7:$7,0))</f>
        <v>2772386.02</v>
      </c>
      <c r="J34" s="189">
        <f>+INDEX(DataEx!$1:$1048576,MATCH('2017'!$A34,DataEx!$D:$D,0),MATCH('2017'!J$6,DataEx!$7:$7,0))</f>
        <v>1868404.05</v>
      </c>
      <c r="K34" s="189">
        <f>+INDEX(DataEx!$1:$1048576,MATCH('2017'!$A34,DataEx!$D:$D,0),MATCH('2017'!K$6,DataEx!$7:$7,0))</f>
        <v>2065751.38</v>
      </c>
      <c r="L34" s="189">
        <f>+INDEX(DataEx!$1:$1048576,MATCH('2017'!$A34,DataEx!$D:$D,0),MATCH('2017'!L$6,DataEx!$7:$7,0))</f>
        <v>2044302.92</v>
      </c>
      <c r="M34" s="189">
        <f>+INDEX(DataEx!$1:$1048576,MATCH('2017'!$A34,DataEx!$D:$D,0),MATCH('2017'!M$6,DataEx!$7:$7,0))</f>
        <v>1900343.87</v>
      </c>
      <c r="N34" s="189">
        <f>+INDEX(DataEx!$1:$1048576,MATCH('2017'!$A34,DataEx!$D:$D,0),MATCH('2017'!N$6,DataEx!$7:$7,0))</f>
        <v>2421002.2400000002</v>
      </c>
      <c r="O34" s="189">
        <f>+INDEX(DataEx!$1:$1048576,MATCH('2017'!$A34,DataEx!$D:$D,0),MATCH('2017'!O$6,DataEx!$7:$7,0))</f>
        <v>1848100.89</v>
      </c>
      <c r="P34" s="189">
        <f>+INDEX(DataEx!$1:$1048576,MATCH('2017'!$A34,DataEx!$D:$D,0),MATCH('2017'!P$6,DataEx!$7:$7,0))</f>
        <v>3032654.88</v>
      </c>
      <c r="Q34" s="189">
        <f>+INDEX(DataEx!$1:$1048576,MATCH('2017'!$A34,DataEx!$D:$D,0),MATCH('2017'!Q$6,DataEx!$7:$7,0))</f>
        <v>0</v>
      </c>
      <c r="R34" s="189">
        <f>+INDEX(DataEx!$1:$1048576,MATCH('2017'!$A34,DataEx!$D:$D,0),MATCH('2017'!R$6,DataEx!$7:$7,0))</f>
        <v>0</v>
      </c>
      <c r="S34" s="270">
        <f t="shared" si="3"/>
        <v>21026090.219999999</v>
      </c>
      <c r="T34" s="271">
        <f t="shared" si="4"/>
        <v>5.0037101020918113E-3</v>
      </c>
      <c r="U34" s="386"/>
      <c r="V34" s="366"/>
    </row>
    <row r="35" spans="1:22">
      <c r="A35" s="176">
        <v>414</v>
      </c>
      <c r="B35" s="425" t="str">
        <f>+VLOOKUP($A35,Master!$D$25:$G$223,4,FALSE)</f>
        <v>Rashodi za usluge</v>
      </c>
      <c r="C35" s="426"/>
      <c r="D35" s="426"/>
      <c r="E35" s="426"/>
      <c r="F35" s="426"/>
      <c r="G35" s="189">
        <f>+INDEX(DataEx!$1:$1048576,MATCH('2017'!$A35,DataEx!$D:$D,0),MATCH('2017'!G$6,DataEx!$7:$7,0))</f>
        <v>1449826.12</v>
      </c>
      <c r="H35" s="189">
        <f>+INDEX(DataEx!$1:$1048576,MATCH('2017'!$A35,DataEx!$D:$D,0),MATCH('2017'!H$6,DataEx!$7:$7,0))</f>
        <v>3315172.03</v>
      </c>
      <c r="I35" s="189">
        <f>+INDEX(DataEx!$1:$1048576,MATCH('2017'!$A35,DataEx!$D:$D,0),MATCH('2017'!I$6,DataEx!$7:$7,0))</f>
        <v>7048655.3200000003</v>
      </c>
      <c r="J35" s="189">
        <f>+INDEX(DataEx!$1:$1048576,MATCH('2017'!$A35,DataEx!$D:$D,0),MATCH('2017'!J$6,DataEx!$7:$7,0))</f>
        <v>5446915.71</v>
      </c>
      <c r="K35" s="189">
        <f>+INDEX(DataEx!$1:$1048576,MATCH('2017'!$A35,DataEx!$D:$D,0),MATCH('2017'!K$6,DataEx!$7:$7,0))</f>
        <v>3547406.95</v>
      </c>
      <c r="L35" s="189">
        <f>+INDEX(DataEx!$1:$1048576,MATCH('2017'!$A35,DataEx!$D:$D,0),MATCH('2017'!L$6,DataEx!$7:$7,0))</f>
        <v>4339520.79</v>
      </c>
      <c r="M35" s="189">
        <f>+INDEX(DataEx!$1:$1048576,MATCH('2017'!$A35,DataEx!$D:$D,0),MATCH('2017'!M$6,DataEx!$7:$7,0))</f>
        <v>5212260.33</v>
      </c>
      <c r="N35" s="189">
        <f>+INDEX(DataEx!$1:$1048576,MATCH('2017'!$A35,DataEx!$D:$D,0),MATCH('2017'!N$6,DataEx!$7:$7,0))</f>
        <v>5166785.47</v>
      </c>
      <c r="O35" s="189">
        <f>+INDEX(DataEx!$1:$1048576,MATCH('2017'!$A35,DataEx!$D:$D,0),MATCH('2017'!O$6,DataEx!$7:$7,0))</f>
        <v>4338136.96</v>
      </c>
      <c r="P35" s="189">
        <f>+INDEX(DataEx!$1:$1048576,MATCH('2017'!$A35,DataEx!$D:$D,0),MATCH('2017'!P$6,DataEx!$7:$7,0))</f>
        <v>4884082.33</v>
      </c>
      <c r="Q35" s="189">
        <f>+INDEX(DataEx!$1:$1048576,MATCH('2017'!$A35,DataEx!$D:$D,0),MATCH('2017'!Q$6,DataEx!$7:$7,0))</f>
        <v>0</v>
      </c>
      <c r="R35" s="189">
        <f>+INDEX(DataEx!$1:$1048576,MATCH('2017'!$A35,DataEx!$D:$D,0),MATCH('2017'!R$6,DataEx!$7:$7,0))</f>
        <v>0</v>
      </c>
      <c r="S35" s="270">
        <f t="shared" si="3"/>
        <v>44748762.009999998</v>
      </c>
      <c r="T35" s="271">
        <f t="shared" si="4"/>
        <v>1.064914257395112E-2</v>
      </c>
    </row>
    <row r="36" spans="1:22">
      <c r="A36" s="176">
        <v>415</v>
      </c>
      <c r="B36" s="425" t="str">
        <f>+VLOOKUP($A36,Master!$D$25:$G$223,4,FALSE)</f>
        <v>Rashodi za tekuće održavanje</v>
      </c>
      <c r="C36" s="426"/>
      <c r="D36" s="426"/>
      <c r="E36" s="426"/>
      <c r="F36" s="426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831406.02</v>
      </c>
      <c r="I36" s="189">
        <f>+INDEX(DataEx!$1:$1048576,MATCH('2017'!$A36,DataEx!$D:$D,0),MATCH('2017'!I$6,DataEx!$7:$7,0))</f>
        <v>1518146.21</v>
      </c>
      <c r="J36" s="189">
        <f>+INDEX(DataEx!$1:$1048576,MATCH('2017'!$A36,DataEx!$D:$D,0),MATCH('2017'!J$6,DataEx!$7:$7,0))</f>
        <v>1549212.25</v>
      </c>
      <c r="K36" s="189">
        <f>+INDEX(DataEx!$1:$1048576,MATCH('2017'!$A36,DataEx!$D:$D,0),MATCH('2017'!K$6,DataEx!$7:$7,0))</f>
        <v>2002570.68</v>
      </c>
      <c r="L36" s="189">
        <f>+INDEX(DataEx!$1:$1048576,MATCH('2017'!$A36,DataEx!$D:$D,0),MATCH('2017'!L$6,DataEx!$7:$7,0))</f>
        <v>1160348.8799999999</v>
      </c>
      <c r="M36" s="189">
        <f>+INDEX(DataEx!$1:$1048576,MATCH('2017'!$A36,DataEx!$D:$D,0),MATCH('2017'!M$6,DataEx!$7:$7,0))</f>
        <v>1865668.51</v>
      </c>
      <c r="N36" s="189">
        <f>+INDEX(DataEx!$1:$1048576,MATCH('2017'!$A36,DataEx!$D:$D,0),MATCH('2017'!N$6,DataEx!$7:$7,0))</f>
        <v>1371232.73</v>
      </c>
      <c r="O36" s="189">
        <f>+INDEX(DataEx!$1:$1048576,MATCH('2017'!$A36,DataEx!$D:$D,0),MATCH('2017'!O$6,DataEx!$7:$7,0))</f>
        <v>2163282.15</v>
      </c>
      <c r="P36" s="189">
        <f>+INDEX(DataEx!$1:$1048576,MATCH('2017'!$A36,DataEx!$D:$D,0),MATCH('2017'!P$6,DataEx!$7:$7,0))</f>
        <v>1881648.29</v>
      </c>
      <c r="Q36" s="189">
        <f>+INDEX(DataEx!$1:$1048576,MATCH('2017'!$A36,DataEx!$D:$D,0),MATCH('2017'!Q$6,DataEx!$7:$7,0))</f>
        <v>0</v>
      </c>
      <c r="R36" s="189">
        <f>+INDEX(DataEx!$1:$1048576,MATCH('2017'!$A36,DataEx!$D:$D,0),MATCH('2017'!R$6,DataEx!$7:$7,0))</f>
        <v>0</v>
      </c>
      <c r="S36" s="270">
        <f t="shared" si="3"/>
        <v>14477218.310000002</v>
      </c>
      <c r="T36" s="271">
        <f t="shared" si="4"/>
        <v>3.4452341234144836E-3</v>
      </c>
    </row>
    <row r="37" spans="1:22">
      <c r="A37" s="176">
        <v>416</v>
      </c>
      <c r="B37" s="425" t="str">
        <f>+VLOOKUP($A37,Master!$D$25:$G$223,4,FALSE)</f>
        <v>Kamate</v>
      </c>
      <c r="C37" s="426"/>
      <c r="D37" s="426"/>
      <c r="E37" s="426"/>
      <c r="F37" s="426"/>
      <c r="G37" s="189">
        <f>+INDEX(DataEx!$1:$1048576,MATCH('2017'!$A37,DataEx!$D:$D,0),MATCH('2017'!G$6,DataEx!$7:$7,0))</f>
        <v>3233271.99</v>
      </c>
      <c r="H37" s="189">
        <f>+INDEX(DataEx!$1:$1048576,MATCH('2017'!$A37,DataEx!$D:$D,0),MATCH('2017'!H$6,DataEx!$7:$7,0))</f>
        <v>1109355.6299999999</v>
      </c>
      <c r="I37" s="189">
        <f>+INDEX(DataEx!$1:$1048576,MATCH('2017'!$A37,DataEx!$D:$D,0),MATCH('2017'!I$6,DataEx!$7:$7,0))</f>
        <v>39265862.130000003</v>
      </c>
      <c r="J37" s="189">
        <f>+INDEX(DataEx!$1:$1048576,MATCH('2017'!$A37,DataEx!$D:$D,0),MATCH('2017'!J$6,DataEx!$7:$7,0))</f>
        <v>18359667.859999999</v>
      </c>
      <c r="K37" s="189">
        <f>+INDEX(DataEx!$1:$1048576,MATCH('2017'!$A37,DataEx!$D:$D,0),MATCH('2017'!K$6,DataEx!$7:$7,0))</f>
        <v>16351185.949999999</v>
      </c>
      <c r="L37" s="189">
        <f>+INDEX(DataEx!$1:$1048576,MATCH('2017'!$A37,DataEx!$D:$D,0),MATCH('2017'!L$6,DataEx!$7:$7,0))</f>
        <v>2523673.19</v>
      </c>
      <c r="M37" s="189">
        <f>+INDEX(DataEx!$1:$1048576,MATCH('2017'!$A37,DataEx!$D:$D,0),MATCH('2017'!M$6,DataEx!$7:$7,0))</f>
        <v>6585094.8899999997</v>
      </c>
      <c r="N37" s="189">
        <f>+INDEX(DataEx!$1:$1048576,MATCH('2017'!$A37,DataEx!$D:$D,0),MATCH('2017'!N$6,DataEx!$7:$7,0))</f>
        <v>1270865.0900000001</v>
      </c>
      <c r="O37" s="189">
        <f>+INDEX(DataEx!$1:$1048576,MATCH('2017'!$A37,DataEx!$D:$D,0),MATCH('2017'!O$6,DataEx!$7:$7,0))</f>
        <v>2079513.77</v>
      </c>
      <c r="P37" s="189">
        <f>+INDEX(DataEx!$1:$1048576,MATCH('2017'!$A37,DataEx!$D:$D,0),MATCH('2017'!P$6,DataEx!$7:$7,0))</f>
        <v>1739140.99</v>
      </c>
      <c r="Q37" s="189">
        <f>+INDEX(DataEx!$1:$1048576,MATCH('2017'!$A37,DataEx!$D:$D,0),MATCH('2017'!Q$6,DataEx!$7:$7,0))</f>
        <v>0</v>
      </c>
      <c r="R37" s="189">
        <f>+INDEX(DataEx!$1:$1048576,MATCH('2017'!$A37,DataEx!$D:$D,0),MATCH('2017'!R$6,DataEx!$7:$7,0))</f>
        <v>0</v>
      </c>
      <c r="S37" s="270">
        <f>+SUM(G37:R37)</f>
        <v>92517631.489999995</v>
      </c>
      <c r="T37" s="271">
        <f t="shared" si="4"/>
        <v>2.2016998998119985E-2</v>
      </c>
    </row>
    <row r="38" spans="1:22">
      <c r="A38" s="176">
        <v>417</v>
      </c>
      <c r="B38" s="425" t="str">
        <f>+VLOOKUP($A38,Master!$D$25:$G$223,4,FALSE)</f>
        <v>Renta</v>
      </c>
      <c r="C38" s="426"/>
      <c r="D38" s="426"/>
      <c r="E38" s="426"/>
      <c r="F38" s="426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609518.68999999994</v>
      </c>
      <c r="I38" s="189">
        <f>+INDEX(DataEx!$1:$1048576,MATCH('2017'!$A38,DataEx!$D:$D,0),MATCH('2017'!I$6,DataEx!$7:$7,0))</f>
        <v>647095.18000000005</v>
      </c>
      <c r="J38" s="189">
        <f>+INDEX(DataEx!$1:$1048576,MATCH('2017'!$A38,DataEx!$D:$D,0),MATCH('2017'!J$6,DataEx!$7:$7,0))</f>
        <v>737903.15</v>
      </c>
      <c r="K38" s="189">
        <f>+INDEX(DataEx!$1:$1048576,MATCH('2017'!$A38,DataEx!$D:$D,0),MATCH('2017'!K$6,DataEx!$7:$7,0))</f>
        <v>649640.18999999994</v>
      </c>
      <c r="L38" s="189">
        <f>+INDEX(DataEx!$1:$1048576,MATCH('2017'!$A38,DataEx!$D:$D,0),MATCH('2017'!L$6,DataEx!$7:$7,0))</f>
        <v>723692.29</v>
      </c>
      <c r="M38" s="189">
        <f>+INDEX(DataEx!$1:$1048576,MATCH('2017'!$A38,DataEx!$D:$D,0),MATCH('2017'!M$6,DataEx!$7:$7,0))</f>
        <v>744151.17</v>
      </c>
      <c r="N38" s="189">
        <f>+INDEX(DataEx!$1:$1048576,MATCH('2017'!$A38,DataEx!$D:$D,0),MATCH('2017'!N$6,DataEx!$7:$7,0))</f>
        <v>655865.84</v>
      </c>
      <c r="O38" s="189">
        <f>+INDEX(DataEx!$1:$1048576,MATCH('2017'!$A38,DataEx!$D:$D,0),MATCH('2017'!O$6,DataEx!$7:$7,0))</f>
        <v>680713.27</v>
      </c>
      <c r="P38" s="189">
        <f>+INDEX(DataEx!$1:$1048576,MATCH('2017'!$A38,DataEx!$D:$D,0),MATCH('2017'!P$6,DataEx!$7:$7,0))</f>
        <v>802737.21</v>
      </c>
      <c r="Q38" s="189">
        <f>+INDEX(DataEx!$1:$1048576,MATCH('2017'!$A38,DataEx!$D:$D,0),MATCH('2017'!Q$6,DataEx!$7:$7,0))</f>
        <v>0</v>
      </c>
      <c r="R38" s="189">
        <f>+INDEX(DataEx!$1:$1048576,MATCH('2017'!$A38,DataEx!$D:$D,0),MATCH('2017'!R$6,DataEx!$7:$7,0))</f>
        <v>0</v>
      </c>
      <c r="S38" s="270">
        <f t="shared" si="3"/>
        <v>6827756.5300000003</v>
      </c>
      <c r="T38" s="271">
        <f t="shared" si="4"/>
        <v>1.6248438947193071E-3</v>
      </c>
    </row>
    <row r="39" spans="1:22">
      <c r="A39" s="176">
        <v>418</v>
      </c>
      <c r="B39" s="425" t="str">
        <f>+VLOOKUP($A39,Master!$D$25:$G$223,4,FALSE)</f>
        <v>Subvencije</v>
      </c>
      <c r="C39" s="426"/>
      <c r="D39" s="426"/>
      <c r="E39" s="426"/>
      <c r="F39" s="426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437077.96</v>
      </c>
      <c r="I39" s="189">
        <f>+INDEX(DataEx!$1:$1048576,MATCH('2017'!$A39,DataEx!$D:$D,0),MATCH('2017'!I$6,DataEx!$7:$7,0))</f>
        <v>2564740.2200000002</v>
      </c>
      <c r="J39" s="189">
        <f>+INDEX(DataEx!$1:$1048576,MATCH('2017'!$A39,DataEx!$D:$D,0),MATCH('2017'!J$6,DataEx!$7:$7,0))</f>
        <v>735427.01</v>
      </c>
      <c r="K39" s="189">
        <f>+INDEX(DataEx!$1:$1048576,MATCH('2017'!$A39,DataEx!$D:$D,0),MATCH('2017'!K$6,DataEx!$7:$7,0))</f>
        <v>700208.25</v>
      </c>
      <c r="L39" s="189">
        <f>+INDEX(DataEx!$1:$1048576,MATCH('2017'!$A39,DataEx!$D:$D,0),MATCH('2017'!L$6,DataEx!$7:$7,0))</f>
        <v>1456109.61</v>
      </c>
      <c r="M39" s="189">
        <f>+INDEX(DataEx!$1:$1048576,MATCH('2017'!$A39,DataEx!$D:$D,0),MATCH('2017'!M$6,DataEx!$7:$7,0))</f>
        <v>1493000.87</v>
      </c>
      <c r="N39" s="189">
        <f>+INDEX(DataEx!$1:$1048576,MATCH('2017'!$A39,DataEx!$D:$D,0),MATCH('2017'!N$6,DataEx!$7:$7,0))</f>
        <v>2964968.57</v>
      </c>
      <c r="O39" s="189">
        <f>+INDEX(DataEx!$1:$1048576,MATCH('2017'!$A39,DataEx!$D:$D,0),MATCH('2017'!O$6,DataEx!$7:$7,0))</f>
        <v>3824679.63</v>
      </c>
      <c r="P39" s="189">
        <f>+INDEX(DataEx!$1:$1048576,MATCH('2017'!$A39,DataEx!$D:$D,0),MATCH('2017'!P$6,DataEx!$7:$7,0))</f>
        <v>2388415.48</v>
      </c>
      <c r="Q39" s="189">
        <f>+INDEX(DataEx!$1:$1048576,MATCH('2017'!$A39,DataEx!$D:$D,0),MATCH('2017'!Q$6,DataEx!$7:$7,0))</f>
        <v>0</v>
      </c>
      <c r="R39" s="189">
        <f>+INDEX(DataEx!$1:$1048576,MATCH('2017'!$A39,DataEx!$D:$D,0),MATCH('2017'!R$6,DataEx!$7:$7,0))</f>
        <v>0</v>
      </c>
      <c r="S39" s="270">
        <f t="shared" si="3"/>
        <v>16565637.600000001</v>
      </c>
      <c r="T39" s="271">
        <f t="shared" si="4"/>
        <v>3.942228314414222E-3</v>
      </c>
    </row>
    <row r="40" spans="1:22">
      <c r="A40" s="176">
        <v>419</v>
      </c>
      <c r="B40" s="425" t="str">
        <f>+VLOOKUP($A40,Master!$D$25:$G$223,4,FALSE)</f>
        <v>Ostali izdaci</v>
      </c>
      <c r="C40" s="426"/>
      <c r="D40" s="426"/>
      <c r="E40" s="426"/>
      <c r="F40" s="426"/>
      <c r="G40" s="189">
        <f>+INDEX(DataEx!$1:$1048576,MATCH('2017'!$A40,DataEx!$D:$D,0),MATCH('2017'!G$6,DataEx!$7:$7,0))</f>
        <v>642181.18999999994</v>
      </c>
      <c r="H40" s="189">
        <f>+INDEX(DataEx!$1:$1048576,MATCH('2017'!$A40,DataEx!$D:$D,0),MATCH('2017'!H$6,DataEx!$7:$7,0))</f>
        <v>1813185.28</v>
      </c>
      <c r="I40" s="189">
        <f>+INDEX(DataEx!$1:$1048576,MATCH('2017'!$A40,DataEx!$D:$D,0),MATCH('2017'!I$6,DataEx!$7:$7,0))</f>
        <v>3850774.87</v>
      </c>
      <c r="J40" s="189">
        <f>+INDEX(DataEx!$1:$1048576,MATCH('2017'!$A40,DataEx!$D:$D,0),MATCH('2017'!J$6,DataEx!$7:$7,0))</f>
        <v>2539698.67</v>
      </c>
      <c r="K40" s="189">
        <f>+INDEX(DataEx!$1:$1048576,MATCH('2017'!$A40,DataEx!$D:$D,0),MATCH('2017'!K$6,DataEx!$7:$7,0))</f>
        <v>2629633.84</v>
      </c>
      <c r="L40" s="189">
        <f>+INDEX(DataEx!$1:$1048576,MATCH('2017'!$A40,DataEx!$D:$D,0),MATCH('2017'!L$6,DataEx!$7:$7,0))</f>
        <v>2650654.59</v>
      </c>
      <c r="M40" s="189">
        <f>+INDEX(DataEx!$1:$1048576,MATCH('2017'!$A40,DataEx!$D:$D,0),MATCH('2017'!M$6,DataEx!$7:$7,0))</f>
        <v>2527482.0099999998</v>
      </c>
      <c r="N40" s="189">
        <f>+INDEX(DataEx!$1:$1048576,MATCH('2017'!$A40,DataEx!$D:$D,0),MATCH('2017'!N$6,DataEx!$7:$7,0))</f>
        <v>2670416.61</v>
      </c>
      <c r="O40" s="189">
        <f>+INDEX(DataEx!$1:$1048576,MATCH('2017'!$A40,DataEx!$D:$D,0),MATCH('2017'!O$6,DataEx!$7:$7,0))</f>
        <v>2768002.05</v>
      </c>
      <c r="P40" s="189">
        <f>+INDEX(DataEx!$1:$1048576,MATCH('2017'!$A40,DataEx!$D:$D,0),MATCH('2017'!P$6,DataEx!$7:$7,0))</f>
        <v>3382897.72</v>
      </c>
      <c r="Q40" s="189">
        <f>+INDEX(DataEx!$1:$1048576,MATCH('2017'!$A40,DataEx!$D:$D,0),MATCH('2017'!Q$6,DataEx!$7:$7,0))</f>
        <v>0</v>
      </c>
      <c r="R40" s="189">
        <f>+INDEX(DataEx!$1:$1048576,MATCH('2017'!$A40,DataEx!$D:$D,0),MATCH('2017'!R$6,DataEx!$7:$7,0))</f>
        <v>0</v>
      </c>
      <c r="S40" s="270">
        <f t="shared" si="3"/>
        <v>25474926.829999998</v>
      </c>
      <c r="T40" s="271">
        <f t="shared" si="4"/>
        <v>6.0624275552699832E-3</v>
      </c>
    </row>
    <row r="41" spans="1:22">
      <c r="A41" s="176">
        <v>440</v>
      </c>
      <c r="B41" s="425" t="str">
        <f>+VLOOKUP($A41,Master!$D$25:$G$223,4,FALSE)</f>
        <v>Kapitalni izdaci u tekućem budžetu</v>
      </c>
      <c r="C41" s="426"/>
      <c r="D41" s="426"/>
      <c r="E41" s="426"/>
      <c r="F41" s="426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821880.98</v>
      </c>
      <c r="I41" s="189">
        <f>+INDEX(DataEx!$1:$1048576,MATCH('2017'!$A41,DataEx!$D:$D,0),MATCH('2017'!I$6,DataEx!$7:$7,0))</f>
        <v>1824216.99</v>
      </c>
      <c r="J41" s="189">
        <f>+INDEX(DataEx!$1:$1048576,MATCH('2017'!$A41,DataEx!$D:$D,0),MATCH('2017'!J$6,DataEx!$7:$7,0))</f>
        <v>2350979.62</v>
      </c>
      <c r="K41" s="189">
        <f>+INDEX(DataEx!$1:$1048576,MATCH('2017'!$A41,DataEx!$D:$D,0),MATCH('2017'!K$6,DataEx!$7:$7,0))</f>
        <v>1582796.93</v>
      </c>
      <c r="L41" s="189">
        <f>+INDEX(DataEx!$1:$1048576,MATCH('2017'!$A41,DataEx!$D:$D,0),MATCH('2017'!L$6,DataEx!$7:$7,0))</f>
        <v>5012270.07</v>
      </c>
      <c r="M41" s="189">
        <f>+INDEX(DataEx!$1:$1048576,MATCH('2017'!$A41,DataEx!$D:$D,0),MATCH('2017'!M$6,DataEx!$7:$7,0))</f>
        <v>1775062.82</v>
      </c>
      <c r="N41" s="189">
        <f>+INDEX(DataEx!$1:$1048576,MATCH('2017'!$A41,DataEx!$D:$D,0),MATCH('2017'!N$6,DataEx!$7:$7,0))</f>
        <v>2480710.67</v>
      </c>
      <c r="O41" s="189">
        <f>+INDEX(DataEx!$1:$1048576,MATCH('2017'!$A41,DataEx!$D:$D,0),MATCH('2017'!O$6,DataEx!$7:$7,0))</f>
        <v>1700857.78</v>
      </c>
      <c r="P41" s="189">
        <f>+INDEX(DataEx!$1:$1048576,MATCH('2017'!$A41,DataEx!$D:$D,0),MATCH('2017'!P$6,DataEx!$7:$7,0))</f>
        <v>3540984.99</v>
      </c>
      <c r="Q41" s="189">
        <f>+INDEX(DataEx!$1:$1048576,MATCH('2017'!$A41,DataEx!$D:$D,0),MATCH('2017'!Q$6,DataEx!$7:$7,0))</f>
        <v>0</v>
      </c>
      <c r="R41" s="189">
        <f>+INDEX(DataEx!$1:$1048576,MATCH('2017'!$A41,DataEx!$D:$D,0),MATCH('2017'!R$6,DataEx!$7:$7,0))</f>
        <v>0</v>
      </c>
      <c r="S41" s="270">
        <f t="shared" si="3"/>
        <v>21375688.780000001</v>
      </c>
      <c r="T41" s="271">
        <f t="shared" si="4"/>
        <v>5.0869062563956118E-3</v>
      </c>
    </row>
    <row r="42" spans="1:22">
      <c r="A42" s="176">
        <v>42</v>
      </c>
      <c r="B42" s="441" t="str">
        <f>+VLOOKUP($A42,Master!$D$25:$G$223,4,FALSE)</f>
        <v>Transferi za socijalnu zaštitu</v>
      </c>
      <c r="C42" s="442"/>
      <c r="D42" s="442"/>
      <c r="E42" s="442"/>
      <c r="F42" s="442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46061148.039999999</v>
      </c>
      <c r="J42" s="219">
        <f t="shared" si="8"/>
        <v>45239884.829999998</v>
      </c>
      <c r="K42" s="219">
        <f t="shared" si="8"/>
        <v>45683297.689999998</v>
      </c>
      <c r="L42" s="219">
        <f t="shared" si="8"/>
        <v>45402922.969999999</v>
      </c>
      <c r="M42" s="219">
        <f t="shared" si="8"/>
        <v>45269167.289999999</v>
      </c>
      <c r="N42" s="219">
        <f t="shared" si="8"/>
        <v>42103259.009999998</v>
      </c>
      <c r="O42" s="219">
        <f t="shared" si="8"/>
        <v>44046758.589999996</v>
      </c>
      <c r="P42" s="219">
        <f t="shared" si="8"/>
        <v>44748881.450000003</v>
      </c>
      <c r="Q42" s="219">
        <f t="shared" si="8"/>
        <v>0</v>
      </c>
      <c r="R42" s="283">
        <f t="shared" si="8"/>
        <v>0</v>
      </c>
      <c r="S42" s="273">
        <f t="shared" si="3"/>
        <v>449103919.55000001</v>
      </c>
      <c r="T42" s="274">
        <f t="shared" si="4"/>
        <v>0.10687606662145119</v>
      </c>
    </row>
    <row r="43" spans="1:22">
      <c r="A43" s="176">
        <v>421</v>
      </c>
      <c r="B43" s="425" t="str">
        <f>+VLOOKUP($A43,Master!$D$25:$G$223,4,FALSE)</f>
        <v>Prava iz oblasti socijalne zaštite</v>
      </c>
      <c r="C43" s="426"/>
      <c r="D43" s="426"/>
      <c r="E43" s="426"/>
      <c r="F43" s="426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10418756.810000001</v>
      </c>
      <c r="I43" s="189">
        <f>+INDEX(DataEx!$1:$1048576,MATCH('2017'!$A43,DataEx!$D:$D,0),MATCH('2017'!I$6,DataEx!$7:$7,0))</f>
        <v>9027967.8599999994</v>
      </c>
      <c r="J43" s="189">
        <f>+INDEX(DataEx!$1:$1048576,MATCH('2017'!$A43,DataEx!$D:$D,0),MATCH('2017'!J$6,DataEx!$7:$7,0))</f>
        <v>9060292.8100000005</v>
      </c>
      <c r="K43" s="189">
        <f>+INDEX(DataEx!$1:$1048576,MATCH('2017'!$A43,DataEx!$D:$D,0),MATCH('2017'!K$6,DataEx!$7:$7,0))</f>
        <v>9323783.9399999995</v>
      </c>
      <c r="L43" s="189">
        <f>+INDEX(DataEx!$1:$1048576,MATCH('2017'!$A43,DataEx!$D:$D,0),MATCH('2017'!L$6,DataEx!$7:$7,0))</f>
        <v>9371948.4000000004</v>
      </c>
      <c r="M43" s="189">
        <f>+INDEX(DataEx!$1:$1048576,MATCH('2017'!$A43,DataEx!$D:$D,0),MATCH('2017'!M$6,DataEx!$7:$7,0))</f>
        <v>9055138.0800000001</v>
      </c>
      <c r="N43" s="189">
        <f>+INDEX(DataEx!$1:$1048576,MATCH('2017'!$A43,DataEx!$D:$D,0),MATCH('2017'!N$6,DataEx!$7:$7,0))</f>
        <v>5035876.3099999996</v>
      </c>
      <c r="O43" s="189">
        <f>+INDEX(DataEx!$1:$1048576,MATCH('2017'!$A43,DataEx!$D:$D,0),MATCH('2017'!O$6,DataEx!$7:$7,0))</f>
        <v>6564978.3200000003</v>
      </c>
      <c r="P43" s="189">
        <f>+INDEX(DataEx!$1:$1048576,MATCH('2017'!$A43,DataEx!$D:$D,0),MATCH('2017'!P$6,DataEx!$7:$7,0))</f>
        <v>7602969.7000000002</v>
      </c>
      <c r="Q43" s="189">
        <f>+INDEX(DataEx!$1:$1048576,MATCH('2017'!$A43,DataEx!$D:$D,0),MATCH('2017'!Q$6,DataEx!$7:$7,0))</f>
        <v>0</v>
      </c>
      <c r="R43" s="189">
        <f>+INDEX(DataEx!$1:$1048576,MATCH('2017'!$A43,DataEx!$D:$D,0),MATCH('2017'!R$6,DataEx!$7:$7,0))</f>
        <v>0</v>
      </c>
      <c r="S43" s="270">
        <f t="shared" si="3"/>
        <v>85696860.890000001</v>
      </c>
      <c r="T43" s="271">
        <f t="shared" si="4"/>
        <v>2.0393817588824636E-2</v>
      </c>
    </row>
    <row r="44" spans="1:22">
      <c r="A44" s="176">
        <v>422</v>
      </c>
      <c r="B44" s="425" t="str">
        <f>+VLOOKUP($A44,Master!$D$25:$G$223,4,FALSE)</f>
        <v>Sredstva za tehnološke viškove</v>
      </c>
      <c r="C44" s="426"/>
      <c r="D44" s="426"/>
      <c r="E44" s="426"/>
      <c r="F44" s="426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1036027.42</v>
      </c>
      <c r="I44" s="189">
        <f>+INDEX(DataEx!$1:$1048576,MATCH('2017'!$A44,DataEx!$D:$D,0),MATCH('2017'!I$6,DataEx!$7:$7,0))</f>
        <v>1054894.68</v>
      </c>
      <c r="J44" s="189">
        <f>+INDEX(DataEx!$1:$1048576,MATCH('2017'!$A44,DataEx!$D:$D,0),MATCH('2017'!J$6,DataEx!$7:$7,0))</f>
        <v>1150894.96</v>
      </c>
      <c r="K44" s="189">
        <f>+INDEX(DataEx!$1:$1048576,MATCH('2017'!$A44,DataEx!$D:$D,0),MATCH('2017'!K$6,DataEx!$7:$7,0))</f>
        <v>1082297.17</v>
      </c>
      <c r="L44" s="189">
        <f>+INDEX(DataEx!$1:$1048576,MATCH('2017'!$A44,DataEx!$D:$D,0),MATCH('2017'!L$6,DataEx!$7:$7,0))</f>
        <v>1038790.65</v>
      </c>
      <c r="M44" s="189">
        <f>+INDEX(DataEx!$1:$1048576,MATCH('2017'!$A44,DataEx!$D:$D,0),MATCH('2017'!M$6,DataEx!$7:$7,0))</f>
        <v>1071057.58</v>
      </c>
      <c r="N44" s="189">
        <f>+INDEX(DataEx!$1:$1048576,MATCH('2017'!$A44,DataEx!$D:$D,0),MATCH('2017'!N$6,DataEx!$7:$7,0))</f>
        <v>1024731.32</v>
      </c>
      <c r="O44" s="189">
        <f>+INDEX(DataEx!$1:$1048576,MATCH('2017'!$A44,DataEx!$D:$D,0),MATCH('2017'!O$6,DataEx!$7:$7,0))</f>
        <v>1115186.56</v>
      </c>
      <c r="P44" s="189">
        <f>+INDEX(DataEx!$1:$1048576,MATCH('2017'!$A44,DataEx!$D:$D,0),MATCH('2017'!P$6,DataEx!$7:$7,0))</f>
        <v>1056401.0900000001</v>
      </c>
      <c r="Q44" s="189">
        <f>+INDEX(DataEx!$1:$1048576,MATCH('2017'!$A44,DataEx!$D:$D,0),MATCH('2017'!Q$6,DataEx!$7:$7,0))</f>
        <v>0</v>
      </c>
      <c r="R44" s="189">
        <f>+INDEX(DataEx!$1:$1048576,MATCH('2017'!$A44,DataEx!$D:$D,0),MATCH('2017'!R$6,DataEx!$7:$7,0))</f>
        <v>0</v>
      </c>
      <c r="S44" s="270">
        <f t="shared" si="3"/>
        <v>9803382.1000000015</v>
      </c>
      <c r="T44" s="271">
        <f t="shared" si="4"/>
        <v>2.3329721091835038E-3</v>
      </c>
    </row>
    <row r="45" spans="1:22">
      <c r="A45" s="176">
        <v>423</v>
      </c>
      <c r="B45" s="425" t="str">
        <f>+VLOOKUP($A45,Master!$D$25:$G$223,4,FALSE)</f>
        <v>Prava iz oblasti penzijskog i invalidskog osiguranja</v>
      </c>
      <c r="C45" s="426"/>
      <c r="D45" s="426"/>
      <c r="E45" s="426"/>
      <c r="F45" s="426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33304068.809999999</v>
      </c>
      <c r="I45" s="189">
        <f>+INDEX(DataEx!$1:$1048576,MATCH('2017'!$A45,DataEx!$D:$D,0),MATCH('2017'!I$6,DataEx!$7:$7,0))</f>
        <v>33118374.059999999</v>
      </c>
      <c r="J45" s="189">
        <f>+INDEX(DataEx!$1:$1048576,MATCH('2017'!$A45,DataEx!$D:$D,0),MATCH('2017'!J$6,DataEx!$7:$7,0))</f>
        <v>33225573.780000001</v>
      </c>
      <c r="K45" s="189">
        <f>+INDEX(DataEx!$1:$1048576,MATCH('2017'!$A45,DataEx!$D:$D,0),MATCH('2017'!K$6,DataEx!$7:$7,0))</f>
        <v>33097965.640000001</v>
      </c>
      <c r="L45" s="189">
        <f>+INDEX(DataEx!$1:$1048576,MATCH('2017'!$A45,DataEx!$D:$D,0),MATCH('2017'!L$6,DataEx!$7:$7,0))</f>
        <v>32864422.489999998</v>
      </c>
      <c r="M45" s="189">
        <f>+INDEX(DataEx!$1:$1048576,MATCH('2017'!$A45,DataEx!$D:$D,0),MATCH('2017'!M$6,DataEx!$7:$7,0))</f>
        <v>32909306.579999998</v>
      </c>
      <c r="N45" s="189">
        <f>+INDEX(DataEx!$1:$1048576,MATCH('2017'!$A45,DataEx!$D:$D,0),MATCH('2017'!N$6,DataEx!$7:$7,0))</f>
        <v>33878461.829999998</v>
      </c>
      <c r="O45" s="189">
        <f>+INDEX(DataEx!$1:$1048576,MATCH('2017'!$A45,DataEx!$D:$D,0),MATCH('2017'!O$6,DataEx!$7:$7,0))</f>
        <v>33914885.5</v>
      </c>
      <c r="P45" s="189">
        <f>+INDEX(DataEx!$1:$1048576,MATCH('2017'!$A45,DataEx!$D:$D,0),MATCH('2017'!P$6,DataEx!$7:$7,0))</f>
        <v>33960612.219999999</v>
      </c>
      <c r="Q45" s="189">
        <f>+INDEX(DataEx!$1:$1048576,MATCH('2017'!$A45,DataEx!$D:$D,0),MATCH('2017'!Q$6,DataEx!$7:$7,0))</f>
        <v>0</v>
      </c>
      <c r="R45" s="189">
        <f>+INDEX(DataEx!$1:$1048576,MATCH('2017'!$A45,DataEx!$D:$D,0),MATCH('2017'!R$6,DataEx!$7:$7,0))</f>
        <v>0</v>
      </c>
      <c r="S45" s="270">
        <f t="shared" si="3"/>
        <v>333250009.76999998</v>
      </c>
      <c r="T45" s="271">
        <f t="shared" si="4"/>
        <v>7.9305587627614763E-2</v>
      </c>
    </row>
    <row r="46" spans="1:22">
      <c r="A46" s="176">
        <v>424</v>
      </c>
      <c r="B46" s="425" t="str">
        <f>+VLOOKUP($A46,Master!$D$25:$G$223,4,FALSE)</f>
        <v>Ostala prava iz oblasti zdravstvene zaštite</v>
      </c>
      <c r="C46" s="426"/>
      <c r="D46" s="426"/>
      <c r="E46" s="426"/>
      <c r="F46" s="426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1122393.47</v>
      </c>
      <c r="I46" s="189">
        <f>+INDEX(DataEx!$1:$1048576,MATCH('2017'!$A46,DataEx!$D:$D,0),MATCH('2017'!I$6,DataEx!$7:$7,0))</f>
        <v>2105961.34</v>
      </c>
      <c r="J46" s="189">
        <f>+INDEX(DataEx!$1:$1048576,MATCH('2017'!$A46,DataEx!$D:$D,0),MATCH('2017'!J$6,DataEx!$7:$7,0))</f>
        <v>1278855.19</v>
      </c>
      <c r="K46" s="189">
        <f>+INDEX(DataEx!$1:$1048576,MATCH('2017'!$A46,DataEx!$D:$D,0),MATCH('2017'!K$6,DataEx!$7:$7,0))</f>
        <v>1134813.47</v>
      </c>
      <c r="L46" s="189">
        <f>+INDEX(DataEx!$1:$1048576,MATCH('2017'!$A46,DataEx!$D:$D,0),MATCH('2017'!L$6,DataEx!$7:$7,0))</f>
        <v>1335830.71</v>
      </c>
      <c r="M46" s="189">
        <f>+INDEX(DataEx!$1:$1048576,MATCH('2017'!$A46,DataEx!$D:$D,0),MATCH('2017'!M$6,DataEx!$7:$7,0))</f>
        <v>1666149.56</v>
      </c>
      <c r="N46" s="189">
        <f>+INDEX(DataEx!$1:$1048576,MATCH('2017'!$A46,DataEx!$D:$D,0),MATCH('2017'!N$6,DataEx!$7:$7,0))</f>
        <v>1463570.61</v>
      </c>
      <c r="O46" s="189">
        <f>+INDEX(DataEx!$1:$1048576,MATCH('2017'!$A46,DataEx!$D:$D,0),MATCH('2017'!O$6,DataEx!$7:$7,0))</f>
        <v>1518302.55</v>
      </c>
      <c r="P46" s="189">
        <f>+INDEX(DataEx!$1:$1048576,MATCH('2017'!$A46,DataEx!$D:$D,0),MATCH('2017'!P$6,DataEx!$7:$7,0))</f>
        <v>1424217.95</v>
      </c>
      <c r="Q46" s="189">
        <f>+INDEX(DataEx!$1:$1048576,MATCH('2017'!$A46,DataEx!$D:$D,0),MATCH('2017'!Q$6,DataEx!$7:$7,0))</f>
        <v>0</v>
      </c>
      <c r="R46" s="189">
        <f>+INDEX(DataEx!$1:$1048576,MATCH('2017'!$A46,DataEx!$D:$D,0),MATCH('2017'!R$6,DataEx!$7:$7,0))</f>
        <v>0</v>
      </c>
      <c r="S46" s="270">
        <f t="shared" si="3"/>
        <v>13252605.859999999</v>
      </c>
      <c r="T46" s="271">
        <f t="shared" si="4"/>
        <v>3.1538054448965991E-3</v>
      </c>
    </row>
    <row r="47" spans="1:22">
      <c r="A47" s="176">
        <v>425</v>
      </c>
      <c r="B47" s="425" t="str">
        <f>+VLOOKUP($A47,Master!$D$25:$G$223,4,FALSE)</f>
        <v>Ostala prava iz zdravstvenog osiguranja</v>
      </c>
      <c r="C47" s="426"/>
      <c r="D47" s="426"/>
      <c r="E47" s="426"/>
      <c r="F47" s="426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813711.97</v>
      </c>
      <c r="I47" s="189">
        <f>+INDEX(DataEx!$1:$1048576,MATCH('2017'!$A47,DataEx!$D:$D,0),MATCH('2017'!I$6,DataEx!$7:$7,0))</f>
        <v>753950.1</v>
      </c>
      <c r="J47" s="189">
        <f>+INDEX(DataEx!$1:$1048576,MATCH('2017'!$A47,DataEx!$D:$D,0),MATCH('2017'!J$6,DataEx!$7:$7,0))</f>
        <v>524268.09</v>
      </c>
      <c r="K47" s="189">
        <f>+INDEX(DataEx!$1:$1048576,MATCH('2017'!$A47,DataEx!$D:$D,0),MATCH('2017'!K$6,DataEx!$7:$7,0))</f>
        <v>1044437.47</v>
      </c>
      <c r="L47" s="189">
        <f>+INDEX(DataEx!$1:$1048576,MATCH('2017'!$A47,DataEx!$D:$D,0),MATCH('2017'!L$6,DataEx!$7:$7,0))</f>
        <v>791930.72</v>
      </c>
      <c r="M47" s="189">
        <f>+INDEX(DataEx!$1:$1048576,MATCH('2017'!$A47,DataEx!$D:$D,0),MATCH('2017'!M$6,DataEx!$7:$7,0))</f>
        <v>567515.49</v>
      </c>
      <c r="N47" s="189">
        <f>+INDEX(DataEx!$1:$1048576,MATCH('2017'!$A47,DataEx!$D:$D,0),MATCH('2017'!N$6,DataEx!$7:$7,0))</f>
        <v>700618.94</v>
      </c>
      <c r="O47" s="189">
        <f>+INDEX(DataEx!$1:$1048576,MATCH('2017'!$A47,DataEx!$D:$D,0),MATCH('2017'!O$6,DataEx!$7:$7,0))</f>
        <v>933405.66</v>
      </c>
      <c r="P47" s="189">
        <f>+INDEX(DataEx!$1:$1048576,MATCH('2017'!$A47,DataEx!$D:$D,0),MATCH('2017'!P$6,DataEx!$7:$7,0))</f>
        <v>704680.49</v>
      </c>
      <c r="Q47" s="189">
        <f>+INDEX(DataEx!$1:$1048576,MATCH('2017'!$A47,DataEx!$D:$D,0),MATCH('2017'!Q$6,DataEx!$7:$7,0))</f>
        <v>0</v>
      </c>
      <c r="R47" s="189">
        <f>+INDEX(DataEx!$1:$1048576,MATCH('2017'!$A47,DataEx!$D:$D,0),MATCH('2017'!R$6,DataEx!$7:$7,0))</f>
        <v>0</v>
      </c>
      <c r="S47" s="270">
        <f t="shared" si="3"/>
        <v>7101060.9299999997</v>
      </c>
      <c r="T47" s="271">
        <f t="shared" si="4"/>
        <v>1.689883850931677E-3</v>
      </c>
    </row>
    <row r="48" spans="1:22">
      <c r="A48" s="176">
        <v>43</v>
      </c>
      <c r="B48" s="439" t="str">
        <f>+VLOOKUP($A48,Master!$D$25:$G$223,4,FALSE)</f>
        <v xml:space="preserve">Transferi institucijama, pojedincima, nevladinom i javnom sektoru </v>
      </c>
      <c r="C48" s="440"/>
      <c r="D48" s="440"/>
      <c r="E48" s="440"/>
      <c r="F48" s="440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7878426.2999999998</v>
      </c>
      <c r="I48" s="201">
        <f>+INDEX(DataEx!$1:$1048576,MATCH('2017'!$A48,DataEx!$D:$D,0),MATCH('2017'!I$6,DataEx!$7:$7,0))</f>
        <v>12624632.02</v>
      </c>
      <c r="J48" s="201">
        <f>+INDEX(DataEx!$1:$1048576,MATCH('2017'!$A48,DataEx!$D:$D,0),MATCH('2017'!J$6,DataEx!$7:$7,0))</f>
        <v>15717196.880000001</v>
      </c>
      <c r="K48" s="201">
        <f>+INDEX(DataEx!$1:$1048576,MATCH('2017'!$A48,DataEx!$D:$D,0),MATCH('2017'!K$6,DataEx!$7:$7,0))</f>
        <v>10712461.529999999</v>
      </c>
      <c r="L48" s="201">
        <f>+INDEX(DataEx!$1:$1048576,MATCH('2017'!$A48,DataEx!$D:$D,0),MATCH('2017'!L$6,DataEx!$7:$7,0))</f>
        <v>13589172.92</v>
      </c>
      <c r="M48" s="201">
        <f>+INDEX(DataEx!$1:$1048576,MATCH('2017'!$A48,DataEx!$D:$D,0),MATCH('2017'!M$6,DataEx!$7:$7,0))</f>
        <v>17165199.760000002</v>
      </c>
      <c r="N48" s="201">
        <f>+INDEX(DataEx!$1:$1048576,MATCH('2017'!$A48,DataEx!$D:$D,0),MATCH('2017'!N$6,DataEx!$7:$7,0))</f>
        <v>15793377.119999999</v>
      </c>
      <c r="O48" s="201">
        <f>+INDEX(DataEx!$1:$1048576,MATCH('2017'!$A48,DataEx!$D:$D,0),MATCH('2017'!O$6,DataEx!$7:$7,0))</f>
        <v>13743974.02</v>
      </c>
      <c r="P48" s="201">
        <f>+INDEX(DataEx!$1:$1048576,MATCH('2017'!$A48,DataEx!$D:$D,0),MATCH('2017'!P$6,DataEx!$7:$7,0))</f>
        <v>13251144.24</v>
      </c>
      <c r="Q48" s="201">
        <f>+INDEX(DataEx!$1:$1048576,MATCH('2017'!$A48,DataEx!$D:$D,0),MATCH('2017'!Q$6,DataEx!$7:$7,0))</f>
        <v>0</v>
      </c>
      <c r="R48" s="275">
        <f>+INDEX(DataEx!$1:$1048576,MATCH('2017'!$A48,DataEx!$D:$D,0),MATCH('2017'!R$6,DataEx!$7:$7,0))</f>
        <v>0</v>
      </c>
      <c r="S48" s="273">
        <f t="shared" si="3"/>
        <v>125842936.61</v>
      </c>
      <c r="T48" s="274">
        <f t="shared" si="4"/>
        <v>2.9947630139692059E-2</v>
      </c>
    </row>
    <row r="49" spans="1:22">
      <c r="A49" s="176">
        <v>44</v>
      </c>
      <c r="B49" s="439" t="str">
        <f>+VLOOKUP($A49,Master!$D$25:$G$223,4,FALSE)</f>
        <v>Kapitalni budžet</v>
      </c>
      <c r="C49" s="440"/>
      <c r="D49" s="440"/>
      <c r="E49" s="440"/>
      <c r="F49" s="440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1491590.34</v>
      </c>
      <c r="I49" s="201">
        <f>+INDEX(DataEx!$1:$1048576,MATCH('2017'!$A49,DataEx!$D:$D,0),MATCH('2017'!I$6,DataEx!$7:$7,0))</f>
        <v>7362820.4900000002</v>
      </c>
      <c r="J49" s="201">
        <f>+INDEX(DataEx!$1:$1048576,MATCH('2017'!$A49,DataEx!$D:$D,0),MATCH('2017'!J$6,DataEx!$7:$7,0))</f>
        <v>6918517.2599999998</v>
      </c>
      <c r="K49" s="201">
        <f>+INDEX(DataEx!$1:$1048576,MATCH('2017'!$A49,DataEx!$D:$D,0),MATCH('2017'!K$6,DataEx!$7:$7,0))</f>
        <v>2511744.17</v>
      </c>
      <c r="L49" s="201">
        <f>+INDEX(DataEx!$1:$1048576,MATCH('2017'!$A49,DataEx!$D:$D,0),MATCH('2017'!L$6,DataEx!$7:$7,0))</f>
        <v>22683622.390000001</v>
      </c>
      <c r="M49" s="201">
        <f>+INDEX(DataEx!$1:$1048576,MATCH('2017'!$A49,DataEx!$D:$D,0),MATCH('2017'!M$6,DataEx!$7:$7,0))</f>
        <v>10754440.220000001</v>
      </c>
      <c r="N49" s="201">
        <f>+INDEX(DataEx!$1:$1048576,MATCH('2017'!$A49,DataEx!$D:$D,0),MATCH('2017'!N$6,DataEx!$7:$7,0))</f>
        <v>29296079.120000001</v>
      </c>
      <c r="O49" s="201">
        <f>+INDEX(DataEx!$1:$1048576,MATCH('2017'!$A49,DataEx!$D:$D,0),MATCH('2017'!O$6,DataEx!$7:$7,0))</f>
        <v>19940301.670000002</v>
      </c>
      <c r="P49" s="201">
        <f>+INDEX(DataEx!$1:$1048576,MATCH('2017'!$A49,DataEx!$D:$D,0),MATCH('2017'!P$6,DataEx!$7:$7,0))</f>
        <v>29993285.289999999</v>
      </c>
      <c r="Q49" s="201">
        <f>+INDEX(DataEx!$1:$1048576,MATCH('2017'!$A49,DataEx!$D:$D,0),MATCH('2017'!Q$6,DataEx!$7:$7,0))</f>
        <v>0</v>
      </c>
      <c r="R49" s="201">
        <f>+INDEX(DataEx!$1:$1048576,MATCH('2017'!$A49,DataEx!$D:$D,0),MATCH('2017'!R$6,DataEx!$7:$7,0))</f>
        <v>0</v>
      </c>
      <c r="S49" s="273">
        <f t="shared" si="3"/>
        <v>131062045.39000002</v>
      </c>
      <c r="T49" s="274">
        <f t="shared" si="4"/>
        <v>3.1189654075343284E-2</v>
      </c>
    </row>
    <row r="50" spans="1:22">
      <c r="A50" s="176">
        <v>451</v>
      </c>
      <c r="B50" s="443" t="str">
        <f>+VLOOKUP($A50,Master!$D$25:$G$223,4,FALSE)</f>
        <v>Pozajmice i krediti</v>
      </c>
      <c r="C50" s="444"/>
      <c r="D50" s="444"/>
      <c r="E50" s="444"/>
      <c r="F50" s="444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285802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294172</v>
      </c>
      <c r="K50" s="189">
        <f>+INDEX(DataEx!$1:$1048576,MATCH('2017'!$A50,DataEx!$D:$D,0),MATCH('2017'!K$6,DataEx!$7:$7,0))</f>
        <v>40272</v>
      </c>
      <c r="L50" s="189">
        <f>+INDEX(DataEx!$1:$1048576,MATCH('2017'!$A50,DataEx!$D:$D,0),MATCH('2017'!L$6,DataEx!$7:$7,0))</f>
        <v>468970.67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40000</v>
      </c>
      <c r="O50" s="189">
        <f>+INDEX(DataEx!$1:$1048576,MATCH('2017'!$A50,DataEx!$D:$D,0),MATCH('2017'!O$6,DataEx!$7:$7,0))</f>
        <v>15000</v>
      </c>
      <c r="P50" s="189">
        <f>+INDEX(DataEx!$1:$1048576,MATCH('2017'!$A50,DataEx!$D:$D,0),MATCH('2017'!P$6,DataEx!$7:$7,0))</f>
        <v>691995.33</v>
      </c>
      <c r="Q50" s="189">
        <f>+INDEX(DataEx!$1:$1048576,MATCH('2017'!$A50,DataEx!$D:$D,0),MATCH('2017'!Q$6,DataEx!$7:$7,0))</f>
        <v>0</v>
      </c>
      <c r="R50" s="189">
        <f>+INDEX(DataEx!$1:$1048576,MATCH('2017'!$A50,DataEx!$D:$D,0),MATCH('2017'!R$6,DataEx!$7:$7,0))</f>
        <v>0</v>
      </c>
      <c r="S50" s="270">
        <f t="shared" si="3"/>
        <v>1836212</v>
      </c>
      <c r="T50" s="271">
        <f t="shared" si="4"/>
        <v>4.3697484591037817E-4</v>
      </c>
    </row>
    <row r="51" spans="1:22">
      <c r="A51" s="176">
        <v>47</v>
      </c>
      <c r="B51" s="443" t="str">
        <f>+VLOOKUP($A51,Master!$D$25:$G$223,4,FALSE)</f>
        <v>Rezerve</v>
      </c>
      <c r="C51" s="444"/>
      <c r="D51" s="444"/>
      <c r="E51" s="444"/>
      <c r="F51" s="444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25400</v>
      </c>
      <c r="I51" s="189">
        <f>+INDEX(DataEx!$1:$1048576,MATCH('2017'!$A51,DataEx!$D:$D,0),MATCH('2017'!I$6,DataEx!$7:$7,0))</f>
        <v>493700</v>
      </c>
      <c r="J51" s="189">
        <f>+INDEX(DataEx!$1:$1048576,MATCH('2017'!$A51,DataEx!$D:$D,0),MATCH('2017'!J$6,DataEx!$7:$7,0))</f>
        <v>285897.84000000003</v>
      </c>
      <c r="K51" s="189">
        <f>+INDEX(DataEx!$1:$1048576,MATCH('2017'!$A51,DataEx!$D:$D,0),MATCH('2017'!K$6,DataEx!$7:$7,0))</f>
        <v>4318405.9400000004</v>
      </c>
      <c r="L51" s="189">
        <f>+INDEX(DataEx!$1:$1048576,MATCH('2017'!$A51,DataEx!$D:$D,0),MATCH('2017'!L$6,DataEx!$7:$7,0))</f>
        <v>1297104.97</v>
      </c>
      <c r="M51" s="189">
        <f>+INDEX(DataEx!$1:$1048576,MATCH('2017'!$A51,DataEx!$D:$D,0),MATCH('2017'!M$6,DataEx!$7:$7,0))</f>
        <v>826890.97</v>
      </c>
      <c r="N51" s="189">
        <f>+INDEX(DataEx!$1:$1048576,MATCH('2017'!$A51,DataEx!$D:$D,0),MATCH('2017'!N$6,DataEx!$7:$7,0))</f>
        <v>1509270</v>
      </c>
      <c r="O51" s="189">
        <f>+INDEX(DataEx!$1:$1048576,MATCH('2017'!$A51,DataEx!$D:$D,0),MATCH('2017'!O$6,DataEx!$7:$7,0))</f>
        <v>1178123.47</v>
      </c>
      <c r="P51" s="189">
        <f>+INDEX(DataEx!$1:$1048576,MATCH('2017'!$A51,DataEx!$D:$D,0),MATCH('2017'!P$6,DataEx!$7:$7,0))</f>
        <v>4740919.33</v>
      </c>
      <c r="Q51" s="189">
        <f>+INDEX(DataEx!$1:$1048576,MATCH('2017'!$A51,DataEx!$D:$D,0),MATCH('2017'!Q$6,DataEx!$7:$7,0))</f>
        <v>0</v>
      </c>
      <c r="R51" s="189">
        <f>+INDEX(DataEx!$1:$1048576,MATCH('2017'!$A51,DataEx!$D:$D,0),MATCH('2017'!R$6,DataEx!$7:$7,0))</f>
        <v>0</v>
      </c>
      <c r="S51" s="270">
        <f t="shared" si="3"/>
        <v>14680712.52</v>
      </c>
      <c r="T51" s="271">
        <f t="shared" si="4"/>
        <v>3.4936609124009421E-3</v>
      </c>
    </row>
    <row r="52" spans="1:22" ht="13.5" thickBot="1">
      <c r="A52" s="176">
        <v>462</v>
      </c>
      <c r="B52" s="445" t="str">
        <f>+VLOOKUP($A52,Master!$D$25:$G$223,4,FALSE)</f>
        <v>Otplata garancija</v>
      </c>
      <c r="C52" s="446"/>
      <c r="D52" s="446"/>
      <c r="E52" s="446"/>
      <c r="F52" s="446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5" t="str">
        <f>+VLOOKUP($A53,Master!$D$25:$G$223,4,TRUE)</f>
        <v>Otplata obaveza iz prethodnih godina</v>
      </c>
      <c r="C53" s="446"/>
      <c r="D53" s="446"/>
      <c r="E53" s="446"/>
      <c r="F53" s="446"/>
      <c r="G53" s="225">
        <f>+INDEX(DataEx!$1:$1048576,MATCH('2017'!$A53,DataEx!$D:$D,0),MATCH('2017'!G$6,DataEx!$7:$7,0))</f>
        <v>2323957.7999999998</v>
      </c>
      <c r="H53" s="225">
        <f>+INDEX(DataEx!$1:$1048576,MATCH('2017'!$A53,DataEx!$D:$D,0),MATCH('2017'!H$6,DataEx!$7:$7,0))</f>
        <v>1764900.98</v>
      </c>
      <c r="I53" s="225">
        <f>+INDEX(DataEx!$1:$1048576,MATCH('2017'!$A53,DataEx!$D:$D,0),MATCH('2017'!I$6,DataEx!$7:$7,0))</f>
        <v>2883254.52</v>
      </c>
      <c r="J53" s="225">
        <f>+INDEX(DataEx!$1:$1048576,MATCH('2017'!$A53,DataEx!$D:$D,0),MATCH('2017'!J$6,DataEx!$7:$7,0))</f>
        <v>1767565.23</v>
      </c>
      <c r="K53" s="225">
        <f>+INDEX(DataEx!$1:$1048576,MATCH('2017'!$A53,DataEx!$D:$D,0),MATCH('2017'!K$6,DataEx!$7:$7,0))</f>
        <v>1819114.92</v>
      </c>
      <c r="L53" s="225">
        <f>+INDEX(DataEx!$1:$1048576,MATCH('2017'!$A53,DataEx!$D:$D,0),MATCH('2017'!L$6,DataEx!$7:$7,0))</f>
        <v>3317696.36</v>
      </c>
      <c r="M53" s="225">
        <f>+INDEX(DataEx!$1:$1048576,MATCH('2017'!$A53,DataEx!$D:$D,0),MATCH('2017'!M$6,DataEx!$7:$7,0))</f>
        <v>12628933.369999999</v>
      </c>
      <c r="N53" s="225">
        <f>+INDEX(DataEx!$1:$1048576,MATCH('2017'!$A53,DataEx!$D:$D,0),MATCH('2017'!N$6,DataEx!$7:$7,0))</f>
        <v>3919363.28</v>
      </c>
      <c r="O53" s="225">
        <f>+INDEX(DataEx!$1:$1048576,MATCH('2017'!$A53,DataEx!$D:$D,0),MATCH('2017'!O$6,DataEx!$7:$7,0))</f>
        <v>2395330.88</v>
      </c>
      <c r="P53" s="225">
        <f>+INDEX(DataEx!$1:$1048576,MATCH('2017'!$A53,DataEx!$D:$D,0),MATCH('2017'!P$6,DataEx!$7:$7,0))</f>
        <v>2874116.54</v>
      </c>
      <c r="Q53" s="225">
        <f>+INDEX(DataEx!$1:$1048576,MATCH('2017'!$A53,DataEx!$D:$D,0),MATCH('2017'!Q$6,DataEx!$7:$7,0))</f>
        <v>0</v>
      </c>
      <c r="R53" s="225">
        <f>+INDEX(DataEx!$1:$1048576,MATCH('2017'!$A53,DataEx!$D:$D,0),MATCH('2017'!R$6,DataEx!$7:$7,0))</f>
        <v>0</v>
      </c>
      <c r="S53" s="284">
        <f>+SUM(G53:R53)</f>
        <v>35694233.880000003</v>
      </c>
      <c r="T53" s="285">
        <f>+S53/$T$7</f>
        <v>8.4943799243235533E-3</v>
      </c>
    </row>
    <row r="54" spans="1:22" ht="13.5" thickBot="1">
      <c r="A54" s="71">
        <v>1005</v>
      </c>
      <c r="B54" s="474" t="str">
        <f>+VLOOKUP($A54,Master!$D$25:$G$225,4,FALSE)</f>
        <v>Neto povećanje obaveza</v>
      </c>
      <c r="C54" s="475"/>
      <c r="D54" s="475"/>
      <c r="E54" s="475"/>
      <c r="F54" s="475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7" t="str">
        <f>+VLOOKUP($A55,Master!$D$25:$G$223,4,FALSE)</f>
        <v>Suficit / deficit</v>
      </c>
      <c r="C55" s="448"/>
      <c r="D55" s="448"/>
      <c r="E55" s="448"/>
      <c r="F55" s="448"/>
      <c r="G55" s="177">
        <f t="shared" ref="G55:R55" si="9">+G10-G29</f>
        <v>-21610300.169999987</v>
      </c>
      <c r="H55" s="177">
        <f t="shared" si="9"/>
        <v>-17761609.069999978</v>
      </c>
      <c r="I55" s="177">
        <f t="shared" si="9"/>
        <v>-30964905.190000027</v>
      </c>
      <c r="J55" s="177">
        <f t="shared" si="9"/>
        <v>-16289148.430000007</v>
      </c>
      <c r="K55" s="177">
        <f t="shared" si="9"/>
        <v>-4259058.3400000185</v>
      </c>
      <c r="L55" s="177">
        <f t="shared" si="9"/>
        <v>-14172510.629999995</v>
      </c>
      <c r="M55" s="177">
        <f t="shared" si="9"/>
        <v>111634.28999999166</v>
      </c>
      <c r="N55" s="177">
        <f t="shared" si="9"/>
        <v>1189343.8700000048</v>
      </c>
      <c r="O55" s="177">
        <f t="shared" si="9"/>
        <v>1110672.5100000203</v>
      </c>
      <c r="P55" s="177">
        <f t="shared" si="9"/>
        <v>-17977210.659999996</v>
      </c>
      <c r="Q55" s="177">
        <f t="shared" si="9"/>
        <v>0</v>
      </c>
      <c r="R55" s="177">
        <f t="shared" si="9"/>
        <v>0</v>
      </c>
      <c r="S55" s="286">
        <f t="shared" si="3"/>
        <v>-120623091.81999999</v>
      </c>
      <c r="T55" s="287">
        <f t="shared" si="4"/>
        <v>-2.8705431051141095E-2</v>
      </c>
    </row>
    <row r="56" spans="1:22" ht="13.5" thickBot="1">
      <c r="A56" s="170">
        <v>1001</v>
      </c>
      <c r="B56" s="449" t="str">
        <f>+VLOOKUP($A56,Master!$D$25:$G$223,4,FALSE)</f>
        <v>Primarni bilans</v>
      </c>
      <c r="C56" s="450"/>
      <c r="D56" s="450"/>
      <c r="E56" s="450"/>
      <c r="F56" s="450"/>
      <c r="G56" s="231">
        <f>+G55+G37</f>
        <v>-18377028.179999985</v>
      </c>
      <c r="H56" s="231">
        <f t="shared" ref="H56:R56" si="10">+H55+H37</f>
        <v>-16652253.439999979</v>
      </c>
      <c r="I56" s="231">
        <f t="shared" si="10"/>
        <v>8300956.9399999753</v>
      </c>
      <c r="J56" s="231">
        <f t="shared" si="10"/>
        <v>2070519.4299999923</v>
      </c>
      <c r="K56" s="231">
        <f t="shared" si="10"/>
        <v>12092127.609999981</v>
      </c>
      <c r="L56" s="231">
        <f t="shared" si="10"/>
        <v>-11648837.439999996</v>
      </c>
      <c r="M56" s="231">
        <f t="shared" si="10"/>
        <v>6696729.1799999913</v>
      </c>
      <c r="N56" s="231">
        <f t="shared" si="10"/>
        <v>2460208.9600000046</v>
      </c>
      <c r="O56" s="231">
        <f t="shared" si="10"/>
        <v>3190186.2800000203</v>
      </c>
      <c r="P56" s="231">
        <f t="shared" si="10"/>
        <v>-16238069.669999996</v>
      </c>
      <c r="Q56" s="231">
        <f t="shared" si="10"/>
        <v>0</v>
      </c>
      <c r="R56" s="231">
        <f t="shared" si="10"/>
        <v>0</v>
      </c>
      <c r="S56" s="286">
        <f t="shared" si="3"/>
        <v>-28105460.329999983</v>
      </c>
      <c r="T56" s="287">
        <f t="shared" si="4"/>
        <v>-6.6884320530211042E-3</v>
      </c>
    </row>
    <row r="57" spans="1:22">
      <c r="A57" s="170">
        <v>46</v>
      </c>
      <c r="B57" s="441" t="str">
        <f>+VLOOKUP($A57,Master!$D$25:$G$223,4,FALSE)</f>
        <v>Otplata dugova</v>
      </c>
      <c r="C57" s="442"/>
      <c r="D57" s="442"/>
      <c r="E57" s="442"/>
      <c r="F57" s="442"/>
      <c r="G57" s="219">
        <f t="shared" ref="G57:R57" si="11">+SUM(G58:G59)</f>
        <v>18311638.189999998</v>
      </c>
      <c r="H57" s="219">
        <f t="shared" si="11"/>
        <v>42352594.400000006</v>
      </c>
      <c r="I57" s="219">
        <f t="shared" si="11"/>
        <v>36492059.539999999</v>
      </c>
      <c r="J57" s="219">
        <f t="shared" si="11"/>
        <v>65432249.010000005</v>
      </c>
      <c r="K57" s="219">
        <f t="shared" si="11"/>
        <v>6070178.8200000003</v>
      </c>
      <c r="L57" s="219">
        <f t="shared" si="11"/>
        <v>29898962.890000001</v>
      </c>
      <c r="M57" s="219">
        <f t="shared" si="11"/>
        <v>35563936.18</v>
      </c>
      <c r="N57" s="219">
        <f t="shared" si="11"/>
        <v>35915518.009999998</v>
      </c>
      <c r="O57" s="219">
        <f t="shared" si="11"/>
        <v>13074495.76</v>
      </c>
      <c r="P57" s="219">
        <f t="shared" si="11"/>
        <v>7199515.9700000007</v>
      </c>
      <c r="Q57" s="219">
        <f t="shared" si="11"/>
        <v>0</v>
      </c>
      <c r="R57" s="219">
        <f t="shared" si="11"/>
        <v>0</v>
      </c>
      <c r="S57" s="288">
        <f t="shared" si="3"/>
        <v>290311148.76999998</v>
      </c>
      <c r="T57" s="289">
        <f t="shared" si="4"/>
        <v>6.9087158508840812E-2</v>
      </c>
      <c r="V57" s="384"/>
    </row>
    <row r="58" spans="1:22">
      <c r="A58" s="170">
        <v>4611</v>
      </c>
      <c r="B58" s="467" t="str">
        <f>+VLOOKUP($A58,Master!$D$25:$G$223,4,FALSE)</f>
        <v>Otplata hartija od vrijednosti i kredita rezidentima</v>
      </c>
      <c r="C58" s="468"/>
      <c r="D58" s="468"/>
      <c r="E58" s="468"/>
      <c r="F58" s="468"/>
      <c r="G58" s="237">
        <f>+INDEX(DataEx!$1:$1048576,MATCH('2017'!$A58,DataEx!$D:$D,0),MATCH('2017'!G$6,DataEx!$7:$7,0))</f>
        <v>16509330.02</v>
      </c>
      <c r="H58" s="237">
        <f>+INDEX(DataEx!$1:$1048576,MATCH('2017'!$A58,DataEx!$D:$D,0),MATCH('2017'!H$6,DataEx!$7:$7,0))</f>
        <v>40459986.270000003</v>
      </c>
      <c r="I58" s="237">
        <f>+INDEX(DataEx!$1:$1048576,MATCH('2017'!$A58,DataEx!$D:$D,0),MATCH('2017'!I$6,DataEx!$7:$7,0))</f>
        <v>28547623.149999999</v>
      </c>
      <c r="J58" s="237">
        <f>+INDEX(DataEx!$1:$1048576,MATCH('2017'!$A58,DataEx!$D:$D,0),MATCH('2017'!J$6,DataEx!$7:$7,0))</f>
        <v>111178.77</v>
      </c>
      <c r="K58" s="237">
        <f>+INDEX(DataEx!$1:$1048576,MATCH('2017'!$A58,DataEx!$D:$D,0),MATCH('2017'!K$6,DataEx!$7:$7,0))</f>
        <v>861846.67</v>
      </c>
      <c r="L58" s="237">
        <f>+INDEX(DataEx!$1:$1048576,MATCH('2017'!$A58,DataEx!$D:$D,0),MATCH('2017'!L$6,DataEx!$7:$7,0))</f>
        <v>18678429.690000001</v>
      </c>
      <c r="M58" s="237">
        <f>+INDEX(DataEx!$1:$1048576,MATCH('2017'!$A58,DataEx!$D:$D,0),MATCH('2017'!M$6,DataEx!$7:$7,0))</f>
        <v>25930516.890000001</v>
      </c>
      <c r="N58" s="237">
        <f>+INDEX(DataEx!$1:$1048576,MATCH('2017'!$A58,DataEx!$D:$D,0),MATCH('2017'!N$6,DataEx!$7:$7,0))</f>
        <v>33375871.859999999</v>
      </c>
      <c r="O58" s="237">
        <f>+INDEX(DataEx!$1:$1048576,MATCH('2017'!$A58,DataEx!$D:$D,0),MATCH('2017'!O$6,DataEx!$7:$7,0))</f>
        <v>8684013.8599999994</v>
      </c>
      <c r="P58" s="237">
        <f>+INDEX(DataEx!$1:$1048576,MATCH('2017'!$A58,DataEx!$D:$D,0),MATCH('2017'!P$6,DataEx!$7:$7,0))</f>
        <v>2314998.5699999998</v>
      </c>
      <c r="Q58" s="237">
        <f>+INDEX(DataEx!$1:$1048576,MATCH('2017'!$A58,DataEx!$D:$D,0),MATCH('2017'!Q$6,DataEx!$7:$7,0))</f>
        <v>0</v>
      </c>
      <c r="R58" s="237">
        <f>+INDEX(DataEx!$1:$1048576,MATCH('2017'!$A58,DataEx!$D:$D,0),MATCH('2017'!R$6,DataEx!$7:$7,0))</f>
        <v>0</v>
      </c>
      <c r="S58" s="290">
        <f t="shared" si="3"/>
        <v>175473795.75</v>
      </c>
      <c r="T58" s="291">
        <f t="shared" si="4"/>
        <v>4.1758595880631112E-2</v>
      </c>
    </row>
    <row r="59" spans="1:22" ht="13.5" thickBot="1">
      <c r="A59" s="170">
        <v>4612</v>
      </c>
      <c r="B59" s="443" t="str">
        <f>+VLOOKUP($A59,Master!$D$25:$G$223,4,FALSE)</f>
        <v>Otplata hartija od vrijednosti i kredita nerezidentima</v>
      </c>
      <c r="C59" s="444"/>
      <c r="D59" s="444"/>
      <c r="E59" s="444"/>
      <c r="F59" s="444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1892608.13</v>
      </c>
      <c r="I59" s="237">
        <f>+INDEX(DataEx!$1:$1048576,MATCH('2017'!$A59,DataEx!$D:$D,0),MATCH('2017'!I$6,DataEx!$7:$7,0))</f>
        <v>7944436.3899999997</v>
      </c>
      <c r="J59" s="237">
        <f>+INDEX(DataEx!$1:$1048576,MATCH('2017'!$A59,DataEx!$D:$D,0),MATCH('2017'!J$6,DataEx!$7:$7,0))</f>
        <v>65321070.240000002</v>
      </c>
      <c r="K59" s="237">
        <f>+INDEX(DataEx!$1:$1048576,MATCH('2017'!$A59,DataEx!$D:$D,0),MATCH('2017'!K$6,DataEx!$7:$7,0))</f>
        <v>5208332.1500000004</v>
      </c>
      <c r="L59" s="237">
        <f>+INDEX(DataEx!$1:$1048576,MATCH('2017'!$A59,DataEx!$D:$D,0),MATCH('2017'!L$6,DataEx!$7:$7,0))</f>
        <v>11220533.199999999</v>
      </c>
      <c r="M59" s="237">
        <f>+INDEX(DataEx!$1:$1048576,MATCH('2017'!$A59,DataEx!$D:$D,0),MATCH('2017'!M$6,DataEx!$7:$7,0))</f>
        <v>9633419.2899999991</v>
      </c>
      <c r="N59" s="237">
        <f>+INDEX(DataEx!$1:$1048576,MATCH('2017'!$A59,DataEx!$D:$D,0),MATCH('2017'!N$6,DataEx!$7:$7,0))</f>
        <v>2539646.15</v>
      </c>
      <c r="O59" s="237">
        <f>+INDEX(DataEx!$1:$1048576,MATCH('2017'!$A59,DataEx!$D:$D,0),MATCH('2017'!O$6,DataEx!$7:$7,0))</f>
        <v>4390481.9000000004</v>
      </c>
      <c r="P59" s="237">
        <f>+INDEX(DataEx!$1:$1048576,MATCH('2017'!$A59,DataEx!$D:$D,0),MATCH('2017'!P$6,DataEx!$7:$7,0))</f>
        <v>4884517.4000000004</v>
      </c>
      <c r="Q59" s="237">
        <f>+INDEX(DataEx!$1:$1048576,MATCH('2017'!$A59,DataEx!$D:$D,0),MATCH('2017'!Q$6,DataEx!$7:$7,0))</f>
        <v>0</v>
      </c>
      <c r="R59" s="237">
        <f>+INDEX(DataEx!$1:$1048576,MATCH('2017'!$A59,DataEx!$D:$D,0),MATCH('2017'!R$6,DataEx!$7:$7,0))</f>
        <v>0</v>
      </c>
      <c r="S59" s="270">
        <f t="shared" si="3"/>
        <v>114837353.02000004</v>
      </c>
      <c r="T59" s="291">
        <f t="shared" si="4"/>
        <v>2.7328562628209714E-2</v>
      </c>
      <c r="V59" s="404"/>
    </row>
    <row r="60" spans="1:22" ht="13.5" thickBot="1">
      <c r="A60" s="170">
        <v>1002</v>
      </c>
      <c r="B60" s="469" t="str">
        <f>+VLOOKUP($A60,Master!$D$25:$G$223,4,FALSE)</f>
        <v>Nedostajuća sredstva</v>
      </c>
      <c r="C60" s="470"/>
      <c r="D60" s="470"/>
      <c r="E60" s="470"/>
      <c r="F60" s="470"/>
      <c r="G60" s="243">
        <f t="shared" ref="G60:R60" si="12">+G55-G57</f>
        <v>-39921938.359999985</v>
      </c>
      <c r="H60" s="243">
        <f t="shared" si="12"/>
        <v>-60114203.469999984</v>
      </c>
      <c r="I60" s="243">
        <f t="shared" si="12"/>
        <v>-67456964.730000019</v>
      </c>
      <c r="J60" s="243">
        <f t="shared" si="12"/>
        <v>-81721397.440000013</v>
      </c>
      <c r="K60" s="243">
        <f t="shared" si="12"/>
        <v>-10329237.160000019</v>
      </c>
      <c r="L60" s="243">
        <f t="shared" si="12"/>
        <v>-44071473.519999996</v>
      </c>
      <c r="M60" s="243">
        <f t="shared" si="12"/>
        <v>-35452301.890000008</v>
      </c>
      <c r="N60" s="243">
        <f t="shared" si="12"/>
        <v>-34726174.139999993</v>
      </c>
      <c r="O60" s="243">
        <f t="shared" si="12"/>
        <v>-11963823.24999998</v>
      </c>
      <c r="P60" s="243">
        <f t="shared" si="12"/>
        <v>-25176726.629999995</v>
      </c>
      <c r="Q60" s="243">
        <f t="shared" si="12"/>
        <v>0</v>
      </c>
      <c r="R60" s="243">
        <f t="shared" si="12"/>
        <v>0</v>
      </c>
      <c r="S60" s="292">
        <f t="shared" si="3"/>
        <v>-410934240.58999997</v>
      </c>
      <c r="T60" s="293">
        <f t="shared" si="4"/>
        <v>-9.7792589559981907E-2</v>
      </c>
    </row>
    <row r="61" spans="1:22" ht="13.5" thickBot="1">
      <c r="A61" s="170">
        <v>1003</v>
      </c>
      <c r="B61" s="433" t="str">
        <f>+VLOOKUP($A61,Master!$D$25:$G$223,4,FALSE)</f>
        <v>Finansiranje</v>
      </c>
      <c r="C61" s="434"/>
      <c r="D61" s="434"/>
      <c r="E61" s="434"/>
      <c r="F61" s="434"/>
      <c r="G61" s="177">
        <f>+SUM(G62:G65)</f>
        <v>39921938.359999985</v>
      </c>
      <c r="H61" s="177">
        <f t="shared" ref="H61:R61" si="13">+SUM(H62:H65)</f>
        <v>60114203.469999984</v>
      </c>
      <c r="I61" s="177">
        <f t="shared" si="13"/>
        <v>67456964.730000019</v>
      </c>
      <c r="J61" s="177">
        <f t="shared" si="13"/>
        <v>81721397.440000013</v>
      </c>
      <c r="K61" s="177">
        <f t="shared" si="13"/>
        <v>10329237.160000019</v>
      </c>
      <c r="L61" s="177">
        <f t="shared" si="13"/>
        <v>44071473.519999996</v>
      </c>
      <c r="M61" s="177">
        <f t="shared" si="13"/>
        <v>35452301.890000008</v>
      </c>
      <c r="N61" s="177">
        <f t="shared" si="13"/>
        <v>34726174.139999993</v>
      </c>
      <c r="O61" s="177">
        <f t="shared" si="13"/>
        <v>11963823.249999978</v>
      </c>
      <c r="P61" s="177">
        <f t="shared" si="13"/>
        <v>25176726.629999995</v>
      </c>
      <c r="Q61" s="177">
        <f t="shared" si="13"/>
        <v>0</v>
      </c>
      <c r="R61" s="177">
        <f t="shared" si="13"/>
        <v>0</v>
      </c>
      <c r="S61" s="294">
        <f t="shared" si="3"/>
        <v>410934240.58999997</v>
      </c>
      <c r="T61" s="295">
        <f t="shared" si="4"/>
        <v>9.7792589559981907E-2</v>
      </c>
    </row>
    <row r="62" spans="1:22">
      <c r="A62" s="170">
        <v>7511</v>
      </c>
      <c r="B62" s="467" t="str">
        <f>+VLOOKUP($A62,Master!$D$25:$G$223,4,FALSE)</f>
        <v>Pozajmice i krediti od domaćih izvora</v>
      </c>
      <c r="C62" s="468"/>
      <c r="D62" s="468"/>
      <c r="E62" s="468"/>
      <c r="F62" s="468"/>
      <c r="G62" s="237">
        <f>+INDEX(DataEx!$1:$1048576,MATCH('2017'!$A62,DataEx!$D:$D,0),MATCH('2017'!G$6,DataEx!$7:$7,0))</f>
        <v>16700681.109999999</v>
      </c>
      <c r="H62" s="237">
        <f>+INDEX(DataEx!$1:$1048576,MATCH('2017'!$A62,DataEx!$D:$D,0),MATCH('2017'!H$6,DataEx!$7:$7,0))</f>
        <v>55339318.890000001</v>
      </c>
      <c r="I62" s="237">
        <f>+INDEX(DataEx!$1:$1048576,MATCH('2017'!$A62,DataEx!$D:$D,0),MATCH('2017'!I$6,DataEx!$7:$7,0))</f>
        <v>74583448.420000002</v>
      </c>
      <c r="J62" s="237">
        <f>+INDEX(DataEx!$1:$1048576,MATCH('2017'!$A62,DataEx!$D:$D,0),MATCH('2017'!J$6,DataEx!$7:$7,0))</f>
        <v>22911551.579999998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13000000</v>
      </c>
      <c r="M62" s="237">
        <f>+INDEX(DataEx!$1:$1048576,MATCH('2017'!$A62,DataEx!$D:$D,0),MATCH('2017'!M$6,DataEx!$7:$7,0))</f>
        <v>24450000</v>
      </c>
      <c r="N62" s="237">
        <f>+INDEX(DataEx!$1:$1048576,MATCH('2017'!$A62,DataEx!$D:$D,0),MATCH('2017'!N$6,DataEx!$7:$7,0))</f>
        <v>50085000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0</v>
      </c>
      <c r="S62" s="290">
        <f t="shared" si="3"/>
        <v>257070000</v>
      </c>
      <c r="T62" s="291">
        <f t="shared" si="4"/>
        <v>6.1176554579852931E-2</v>
      </c>
    </row>
    <row r="63" spans="1:22">
      <c r="A63" s="170">
        <v>7512</v>
      </c>
      <c r="B63" s="443" t="str">
        <f>+VLOOKUP($A63,Master!$D$25:$G$223,4,FALSE)</f>
        <v>Pozajmice i krediti od inostranih izvora</v>
      </c>
      <c r="C63" s="444"/>
      <c r="D63" s="444"/>
      <c r="E63" s="444"/>
      <c r="F63" s="444"/>
      <c r="G63" s="237">
        <f>+DataEx!EH52</f>
        <v>34554.129999999997</v>
      </c>
      <c r="H63" s="237">
        <f>+INDEX(DataEx!$1:$1048576,MATCH('2017'!$A63,DataEx!$D:$D,0),MATCH('2017'!H$6,DataEx!$7:$7,0))</f>
        <v>322585.33</v>
      </c>
      <c r="I63" s="237">
        <f>+INDEX(DataEx!$1:$1048576,MATCH('2017'!$A63,DataEx!$D:$D,0),MATCH('2017'!I$6,DataEx!$7:$7,0))</f>
        <v>5656594.5499999998</v>
      </c>
      <c r="J63" s="237">
        <f>+INDEX(DataEx!$1:$1048576,MATCH('2017'!$A63,DataEx!$D:$D,0),MATCH('2017'!J$6,DataEx!$7:$7,0))</f>
        <v>84125996.959999993</v>
      </c>
      <c r="K63" s="237">
        <f>+INDEX(DataEx!$1:$1048576,MATCH('2017'!$A63,DataEx!$D:$D,0),MATCH('2017'!K$6,DataEx!$7:$7,0))</f>
        <v>259019.66</v>
      </c>
      <c r="L63" s="237">
        <f>+INDEX(DataEx!$1:$1048576,MATCH('2017'!$A63,DataEx!$D:$D,0),MATCH('2017'!L$6,DataEx!$7:$7,0))</f>
        <v>16146143.310000001</v>
      </c>
      <c r="M63" s="237">
        <f>+INDEX(DataEx!$1:$1048576,MATCH('2017'!$A63,DataEx!$D:$D,0),MATCH('2017'!M$6,DataEx!$7:$7,0))</f>
        <v>733759.27</v>
      </c>
      <c r="N63" s="237">
        <f>+INDEX(DataEx!$1:$1048576,MATCH('2017'!$A63,DataEx!$D:$D,0),MATCH('2017'!N$6,DataEx!$7:$7,0))</f>
        <v>26168335.57</v>
      </c>
      <c r="O63" s="237">
        <f>+INDEX(DataEx!$1:$1048576,MATCH('2017'!$A63,DataEx!$D:$D,0),MATCH('2017'!O$6,DataEx!$7:$7,0))</f>
        <v>43020325.210000001</v>
      </c>
      <c r="P63" s="237">
        <f>+INDEX(DataEx!$1:$1048576,MATCH('2017'!$A63,DataEx!$D:$D,0),MATCH('2017'!P$6,DataEx!$7:$7,0))</f>
        <v>20632990.120000001</v>
      </c>
      <c r="Q63" s="237">
        <f>+INDEX(DataEx!$1:$1048576,MATCH('2017'!$A63,DataEx!$D:$D,0),MATCH('2017'!Q$6,DataEx!$7:$7,0))</f>
        <v>0</v>
      </c>
      <c r="R63" s="237">
        <f>+INDEX(DataEx!$1:$1048576,MATCH('2017'!$A63,DataEx!$D:$D,0),MATCH('2017'!R$6,DataEx!$7:$7,0))</f>
        <v>0</v>
      </c>
      <c r="S63" s="290">
        <f t="shared" si="3"/>
        <v>197100304.11000001</v>
      </c>
      <c r="T63" s="291">
        <f t="shared" si="4"/>
        <v>4.6905191240094242E-2</v>
      </c>
    </row>
    <row r="64" spans="1:22">
      <c r="A64" s="170">
        <v>72</v>
      </c>
      <c r="B64" s="443" t="str">
        <f>+VLOOKUP($A64,Master!$D$25:$G$223,4,FALSE)</f>
        <v>Primici od prodaje imovine</v>
      </c>
      <c r="C64" s="444"/>
      <c r="D64" s="444"/>
      <c r="E64" s="444"/>
      <c r="F64" s="444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70916.160000000003</v>
      </c>
      <c r="I64" s="237">
        <f>+INDEX(DataEx!$1:$1048576,MATCH('2017'!$A64,DataEx!$D:$D,0),MATCH('2017'!I$6,DataEx!$7:$7,0))</f>
        <v>65967</v>
      </c>
      <c r="J64" s="237">
        <f>+INDEX(DataEx!$1:$1048576,MATCH('2017'!$A64,DataEx!$D:$D,0),MATCH('2017'!J$6,DataEx!$7:$7,0))</f>
        <v>1070298.19</v>
      </c>
      <c r="K64" s="237">
        <f>+INDEX(DataEx!$1:$1048576,MATCH('2017'!$A64,DataEx!$D:$D,0),MATCH('2017'!K$6,DataEx!$7:$7,0))</f>
        <v>724479.47</v>
      </c>
      <c r="L64" s="237">
        <f>+INDEX(DataEx!$1:$1048576,MATCH('2017'!$A64,DataEx!$D:$D,0),MATCH('2017'!L$6,DataEx!$7:$7,0))</f>
        <v>1430729.48</v>
      </c>
      <c r="M64" s="237">
        <f>+INDEX(DataEx!$1:$1048576,MATCH('2017'!$A64,DataEx!$D:$D,0),MATCH('2017'!M$6,DataEx!$7:$7,0))</f>
        <v>1009041.84</v>
      </c>
      <c r="N64" s="237">
        <f>+INDEX(DataEx!$1:$1048576,MATCH('2017'!$A64,DataEx!$D:$D,0),MATCH('2017'!N$6,DataEx!$7:$7,0))</f>
        <v>73978.179999999993</v>
      </c>
      <c r="O64" s="237">
        <f>+INDEX(DataEx!$1:$1048576,MATCH('2017'!$A64,DataEx!$D:$D,0),MATCH('2017'!O$6,DataEx!$7:$7,0))</f>
        <v>167534.29</v>
      </c>
      <c r="P64" s="237">
        <f>+INDEX(DataEx!$1:$1048576,MATCH('2017'!$A64,DataEx!$D:$D,0),MATCH('2017'!P$6,DataEx!$7:$7,0))</f>
        <v>68693.73</v>
      </c>
      <c r="Q64" s="237">
        <f>+INDEX(DataEx!$1:$1048576,MATCH('2017'!$A64,DataEx!$D:$D,0),MATCH('2017'!Q$6,DataEx!$7:$7,0))</f>
        <v>0</v>
      </c>
      <c r="R64" s="237">
        <f>+INDEX(DataEx!$1:$1048576,MATCH('2017'!$A64,DataEx!$D:$D,0),MATCH('2017'!R$6,DataEx!$7:$7,0))</f>
        <v>0</v>
      </c>
      <c r="S64" s="290">
        <f t="shared" si="3"/>
        <v>4702505.67</v>
      </c>
      <c r="T64" s="291">
        <f t="shared" si="4"/>
        <v>1.1190846648104519E-3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23165835.789999984</v>
      </c>
      <c r="H65" s="251">
        <f t="shared" ref="H65:R65" si="14">-H60-SUM(H62:H64)</f>
        <v>4381383.0899999887</v>
      </c>
      <c r="I65" s="251">
        <f t="shared" si="14"/>
        <v>-12849045.23999998</v>
      </c>
      <c r="J65" s="251">
        <f t="shared" si="14"/>
        <v>-26386449.289999977</v>
      </c>
      <c r="K65" s="251">
        <f t="shared" si="14"/>
        <v>9345738.030000018</v>
      </c>
      <c r="L65" s="251">
        <f t="shared" si="14"/>
        <v>13494600.729999993</v>
      </c>
      <c r="M65" s="251">
        <f t="shared" si="14"/>
        <v>9259500.7800000086</v>
      </c>
      <c r="N65" s="251">
        <f t="shared" si="14"/>
        <v>-41601139.610000007</v>
      </c>
      <c r="O65" s="251">
        <f t="shared" si="14"/>
        <v>-31224036.250000022</v>
      </c>
      <c r="P65" s="251">
        <f t="shared" si="14"/>
        <v>4475042.7799999937</v>
      </c>
      <c r="Q65" s="251">
        <f t="shared" si="14"/>
        <v>0</v>
      </c>
      <c r="R65" s="251">
        <f t="shared" si="14"/>
        <v>0</v>
      </c>
      <c r="S65" s="296">
        <f>+SUM(G65:R65)</f>
        <v>-47938569.189999998</v>
      </c>
      <c r="T65" s="297">
        <f t="shared" si="4"/>
        <v>-1.1408240924775707E-2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484" t="str">
        <f>+Master!G250</f>
        <v>Plan ostvarenja budžeta</v>
      </c>
      <c r="C101" s="485"/>
      <c r="D101" s="485"/>
      <c r="E101" s="485"/>
      <c r="F101" s="485"/>
      <c r="G101" s="476">
        <v>2017</v>
      </c>
      <c r="H101" s="492"/>
      <c r="I101" s="492"/>
      <c r="J101" s="492"/>
      <c r="K101" s="492"/>
      <c r="L101" s="492"/>
      <c r="M101" s="492"/>
      <c r="N101" s="492"/>
      <c r="O101" s="492"/>
      <c r="P101" s="492"/>
      <c r="Q101" s="492"/>
      <c r="R101" s="477"/>
      <c r="S101" s="116" t="str">
        <f>+S7</f>
        <v>BDP</v>
      </c>
      <c r="T101" s="117">
        <f>+T7</f>
        <v>4202100000</v>
      </c>
    </row>
    <row r="102" spans="1:21" ht="15.75" customHeight="1">
      <c r="B102" s="486"/>
      <c r="C102" s="487"/>
      <c r="D102" s="487"/>
      <c r="E102" s="487"/>
      <c r="F102" s="488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6" t="str">
        <f>+Master!G244</f>
        <v>Jan - Dec</v>
      </c>
      <c r="T102" s="477">
        <f>+T8</f>
        <v>0</v>
      </c>
    </row>
    <row r="103" spans="1:21" ht="13.5" thickBot="1">
      <c r="B103" s="489"/>
      <c r="C103" s="490"/>
      <c r="D103" s="490"/>
      <c r="E103" s="490"/>
      <c r="F103" s="491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8" t="str">
        <f>+VLOOKUP(LEFT($A104,LEN(A104)-1)*1,Master!$D$25:$G$223,4,FALSE)</f>
        <v>Prihodi budžeta</v>
      </c>
      <c r="C104" s="479"/>
      <c r="D104" s="479"/>
      <c r="E104" s="479"/>
      <c r="F104" s="479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0.36924791496211701</v>
      </c>
    </row>
    <row r="105" spans="1:21">
      <c r="A105" s="138" t="str">
        <f t="shared" si="17"/>
        <v>711p</v>
      </c>
      <c r="B105" s="480" t="str">
        <f>+VLOOKUP(LEFT($A105,LEN(A105)-1)*1,Master!$D$25:$G$223,4,FALSE)</f>
        <v>Porezi</v>
      </c>
      <c r="C105" s="481"/>
      <c r="D105" s="481"/>
      <c r="E105" s="481"/>
      <c r="F105" s="481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0.22471540283776545</v>
      </c>
      <c r="U105" s="303"/>
    </row>
    <row r="106" spans="1:21">
      <c r="A106" s="138" t="str">
        <f t="shared" si="17"/>
        <v>7111p</v>
      </c>
      <c r="B106" s="482" t="str">
        <f>+VLOOKUP(LEFT($A106,LEN(A106)-1)*1,Master!$D$25:$G$223,4,FALSE)</f>
        <v>Porez na dohodak fizičkih lica</v>
      </c>
      <c r="C106" s="483"/>
      <c r="D106" s="483"/>
      <c r="E106" s="483"/>
      <c r="F106" s="483"/>
      <c r="G106" s="91">
        <f>+SUM(DataEx!EH220)</f>
        <v>3445730.68</v>
      </c>
      <c r="H106" s="91">
        <f>+SUM(DataEx!EI220)</f>
        <v>9145427.7004242092</v>
      </c>
      <c r="I106" s="91">
        <f>+SUM(DataEx!EJ220)</f>
        <v>10121749.817724096</v>
      </c>
      <c r="J106" s="91">
        <f>+SUM(DataEx!EK220)</f>
        <v>8543881.1088797171</v>
      </c>
      <c r="K106" s="91">
        <f>+SUM(DataEx!EL220)</f>
        <v>8733654.6548668258</v>
      </c>
      <c r="L106" s="91">
        <f>+SUM(DataEx!EM220)</f>
        <v>9954508.8904511016</v>
      </c>
      <c r="M106" s="91">
        <f>+SUM(DataEx!EN220)</f>
        <v>12848847.212564949</v>
      </c>
      <c r="N106" s="91">
        <f>+SUM(DataEx!EO220)</f>
        <v>11972281.172638645</v>
      </c>
      <c r="O106" s="91">
        <f>+SUM(DataEx!EP220)</f>
        <v>12910432.881604763</v>
      </c>
      <c r="P106" s="91">
        <f>+SUM(DataEx!EQ220)</f>
        <v>10424403.066179592</v>
      </c>
      <c r="Q106" s="91">
        <f>+SUM(DataEx!ER220)</f>
        <v>8922339.2000792101</v>
      </c>
      <c r="R106" s="91">
        <f>+SUM(DataEx!ES220)</f>
        <v>18560135.152000677</v>
      </c>
      <c r="S106" s="126">
        <f t="shared" si="20"/>
        <v>125583391.53741376</v>
      </c>
      <c r="T106" s="127">
        <f t="shared" si="21"/>
        <v>2.9885864576619729E-2</v>
      </c>
    </row>
    <row r="107" spans="1:21">
      <c r="A107" s="138" t="str">
        <f t="shared" si="17"/>
        <v>7112p</v>
      </c>
      <c r="B107" s="482" t="str">
        <f>+VLOOKUP(LEFT($A107,LEN(A107)-1)*1,Master!$D$25:$G$223,4,FALSE)</f>
        <v>Porez na dobit pravnih lica</v>
      </c>
      <c r="C107" s="483"/>
      <c r="D107" s="483"/>
      <c r="E107" s="483"/>
      <c r="F107" s="483"/>
      <c r="G107" s="91">
        <f>+SUM(DataEx!EH221)</f>
        <v>319868.36632967507</v>
      </c>
      <c r="H107" s="91">
        <f>+SUM(DataEx!EI221)</f>
        <v>1275692.7823229732</v>
      </c>
      <c r="I107" s="91">
        <f>+SUM(DataEx!EJ221)</f>
        <v>15606774.300851075</v>
      </c>
      <c r="J107" s="91">
        <f>+SUM(DataEx!EK221)</f>
        <v>11880917.025348544</v>
      </c>
      <c r="K107" s="91">
        <f>+SUM(DataEx!EL221)</f>
        <v>2694890.5355524938</v>
      </c>
      <c r="L107" s="91">
        <f>+SUM(DataEx!EM221)</f>
        <v>4614984.2836715048</v>
      </c>
      <c r="M107" s="91">
        <f>+SUM(DataEx!EN221)</f>
        <v>2644838.5201759087</v>
      </c>
      <c r="N107" s="91">
        <f>+SUM(DataEx!EO221)</f>
        <v>2920331.1421357361</v>
      </c>
      <c r="O107" s="91">
        <f>+SUM(DataEx!EP221)</f>
        <v>1809770.5258781903</v>
      </c>
      <c r="P107" s="91">
        <f>+SUM(DataEx!EQ221)</f>
        <v>1613666.6581515796</v>
      </c>
      <c r="Q107" s="91">
        <f>+SUM(DataEx!ER221)</f>
        <v>541050.49431968771</v>
      </c>
      <c r="R107" s="91">
        <f>+SUM(DataEx!ES221)</f>
        <v>999903.42131223751</v>
      </c>
      <c r="S107" s="126">
        <f t="shared" si="20"/>
        <v>46922688.056049608</v>
      </c>
      <c r="T107" s="127">
        <f t="shared" si="21"/>
        <v>1.1166485342102664E-2</v>
      </c>
    </row>
    <row r="108" spans="1:21">
      <c r="A108" s="138" t="str">
        <f t="shared" si="17"/>
        <v>7113p</v>
      </c>
      <c r="B108" s="482" t="str">
        <f>+VLOOKUP(LEFT($A108,LEN(A108)-1)*1,Master!$D$25:$G$223,4,FALSE)</f>
        <v>Porez na promet nepokretnosti</v>
      </c>
      <c r="C108" s="483"/>
      <c r="D108" s="483"/>
      <c r="E108" s="483"/>
      <c r="F108" s="483"/>
      <c r="G108" s="91">
        <f>+SUM(DataEx!EH222)</f>
        <v>156784.53115028006</v>
      </c>
      <c r="H108" s="91">
        <f>+SUM(DataEx!EI222)</f>
        <v>215996.23844451422</v>
      </c>
      <c r="I108" s="91">
        <f>+SUM(DataEx!EJ222)</f>
        <v>172844.23524068185</v>
      </c>
      <c r="J108" s="91">
        <f>+SUM(DataEx!EK222)</f>
        <v>166312.68055694172</v>
      </c>
      <c r="K108" s="91">
        <f>+SUM(DataEx!EL222)</f>
        <v>177348.58546757439</v>
      </c>
      <c r="L108" s="91">
        <f>+SUM(DataEx!EM222)</f>
        <v>232734.91327750011</v>
      </c>
      <c r="M108" s="91">
        <f>+SUM(DataEx!EN222)</f>
        <v>162468.08893173773</v>
      </c>
      <c r="N108" s="91">
        <f>+SUM(DataEx!EO222)</f>
        <v>245981.65668851638</v>
      </c>
      <c r="O108" s="91">
        <f>+SUM(DataEx!EP222)</f>
        <v>296340.06182741246</v>
      </c>
      <c r="P108" s="91">
        <f>+SUM(DataEx!EQ222)</f>
        <v>190322.06899586218</v>
      </c>
      <c r="Q108" s="91">
        <f>+SUM(DataEx!ER222)</f>
        <v>224798.65338931847</v>
      </c>
      <c r="R108" s="91">
        <f>+SUM(DataEx!ES222)</f>
        <v>217462.68507191085</v>
      </c>
      <c r="S108" s="126">
        <f t="shared" si="20"/>
        <v>2459394.3990422501</v>
      </c>
      <c r="T108" s="127">
        <f t="shared" si="21"/>
        <v>5.8527745628191865E-4</v>
      </c>
    </row>
    <row r="109" spans="1:21">
      <c r="A109" s="138" t="str">
        <f t="shared" si="17"/>
        <v>7114p</v>
      </c>
      <c r="B109" s="482" t="str">
        <f>+VLOOKUP(LEFT($A109,LEN(A109)-1)*1,Master!$D$25:$G$223,4,FALSE)</f>
        <v>Porez na dodatu vrijednost</v>
      </c>
      <c r="C109" s="483"/>
      <c r="D109" s="483"/>
      <c r="E109" s="483"/>
      <c r="F109" s="483"/>
      <c r="G109" s="91">
        <f>+SUM(DataEx!EH223)</f>
        <v>35038006.882620126</v>
      </c>
      <c r="H109" s="91">
        <f>+SUM(DataEx!EI223)</f>
        <v>34439419.532361373</v>
      </c>
      <c r="I109" s="91">
        <f>+SUM(DataEx!EJ223)</f>
        <v>36610416.4961081</v>
      </c>
      <c r="J109" s="91">
        <f>+SUM(DataEx!EK223)</f>
        <v>38572572.842501707</v>
      </c>
      <c r="K109" s="91">
        <f>+SUM(DataEx!EL223)</f>
        <v>41434170.447496742</v>
      </c>
      <c r="L109" s="91">
        <f>+SUM(DataEx!EM223)</f>
        <v>46352523.998122126</v>
      </c>
      <c r="M109" s="91">
        <f>+SUM(DataEx!EN223)</f>
        <v>50698247.403485686</v>
      </c>
      <c r="N109" s="91">
        <f>+SUM(DataEx!EO223)</f>
        <v>58728722.217279099</v>
      </c>
      <c r="O109" s="91">
        <f>+SUM(DataEx!EP223)</f>
        <v>48579978.228629358</v>
      </c>
      <c r="P109" s="91">
        <f>+SUM(DataEx!EQ223)</f>
        <v>46963099.251775004</v>
      </c>
      <c r="Q109" s="91">
        <f>+SUM(DataEx!ER223)</f>
        <v>42160271.759740531</v>
      </c>
      <c r="R109" s="91">
        <f>+SUM(DataEx!ES223)</f>
        <v>45168008.320931129</v>
      </c>
      <c r="S109" s="126">
        <f t="shared" si="20"/>
        <v>524745437.38105094</v>
      </c>
      <c r="T109" s="127">
        <f t="shared" si="21"/>
        <v>0.1248769513769427</v>
      </c>
    </row>
    <row r="110" spans="1:21">
      <c r="A110" s="138" t="str">
        <f t="shared" si="17"/>
        <v>7115p</v>
      </c>
      <c r="B110" s="482" t="str">
        <f>+VLOOKUP(LEFT($A110,LEN(A110)-1)*1,Master!$D$25:$G$223,4,FALSE)</f>
        <v>Akcize</v>
      </c>
      <c r="C110" s="483"/>
      <c r="D110" s="483"/>
      <c r="E110" s="483"/>
      <c r="F110" s="483"/>
      <c r="G110" s="91">
        <f>+SUM(DataEx!EH224)</f>
        <v>12892504.45877865</v>
      </c>
      <c r="H110" s="91">
        <f>+SUM(DataEx!EI224)</f>
        <v>12119703.851627368</v>
      </c>
      <c r="I110" s="91">
        <f>+SUM(DataEx!EJ224)</f>
        <v>13870804.729335839</v>
      </c>
      <c r="J110" s="91">
        <f>+SUM(DataEx!EK224)</f>
        <v>14610210.360753594</v>
      </c>
      <c r="K110" s="91">
        <f>+SUM(DataEx!EL224)</f>
        <v>16300422.349870451</v>
      </c>
      <c r="L110" s="91">
        <f>+SUM(DataEx!EM224)</f>
        <v>18609472.866493613</v>
      </c>
      <c r="M110" s="91">
        <f>+SUM(DataEx!EN224)</f>
        <v>20547920.740498953</v>
      </c>
      <c r="N110" s="91">
        <f>+SUM(DataEx!EO224)</f>
        <v>24414293.57144583</v>
      </c>
      <c r="O110" s="91">
        <f>+SUM(DataEx!EP224)</f>
        <v>23471505.696022253</v>
      </c>
      <c r="P110" s="91">
        <f>+SUM(DataEx!EQ224)</f>
        <v>19541702.474037282</v>
      </c>
      <c r="Q110" s="91">
        <f>+SUM(DataEx!ER224)</f>
        <v>16768578.081388976</v>
      </c>
      <c r="R110" s="91">
        <f>+SUM(DataEx!ES224)</f>
        <v>17334177.519377578</v>
      </c>
      <c r="S110" s="126">
        <f t="shared" si="20"/>
        <v>210481296.69963041</v>
      </c>
      <c r="T110" s="127">
        <f t="shared" si="21"/>
        <v>5.0089549677454229E-2</v>
      </c>
    </row>
    <row r="111" spans="1:21">
      <c r="A111" s="138" t="str">
        <f t="shared" si="17"/>
        <v>7116p</v>
      </c>
      <c r="B111" s="482" t="str">
        <f>+VLOOKUP(LEFT($A111,LEN(A111)-1)*1,Master!$D$25:$G$223,4,FALSE)</f>
        <v>Porez na međunarodnu trgovinu i transakcije</v>
      </c>
      <c r="C111" s="483"/>
      <c r="D111" s="483"/>
      <c r="E111" s="483"/>
      <c r="F111" s="483"/>
      <c r="G111" s="91">
        <f>+SUM(DataEx!EH225)</f>
        <v>1020117.0792786785</v>
      </c>
      <c r="H111" s="91">
        <f>+SUM(DataEx!EI225)</f>
        <v>1549568.1072133458</v>
      </c>
      <c r="I111" s="91">
        <f>+SUM(DataEx!EJ225)</f>
        <v>1995477.1757682527</v>
      </c>
      <c r="J111" s="91">
        <f>+SUM(DataEx!EK225)</f>
        <v>2074792.1116972775</v>
      </c>
      <c r="K111" s="91">
        <f>+SUM(DataEx!EL225)</f>
        <v>2086161.3669564624</v>
      </c>
      <c r="L111" s="91">
        <f>+SUM(DataEx!EM225)</f>
        <v>2213983.5460728402</v>
      </c>
      <c r="M111" s="91">
        <f>+SUM(DataEx!EN225)</f>
        <v>2470029.8389860876</v>
      </c>
      <c r="N111" s="91">
        <f>+SUM(DataEx!EO225)</f>
        <v>2792769.9688101793</v>
      </c>
      <c r="O111" s="91">
        <f>+SUM(DataEx!EP225)</f>
        <v>2392576.4889084394</v>
      </c>
      <c r="P111" s="91">
        <f>+SUM(DataEx!EQ225)</f>
        <v>2053687.1611713313</v>
      </c>
      <c r="Q111" s="91">
        <f>+SUM(DataEx!ER225)</f>
        <v>1789771.7782482144</v>
      </c>
      <c r="R111" s="91">
        <f>+SUM(DataEx!ES225)</f>
        <v>1987808.9022146964</v>
      </c>
      <c r="S111" s="126">
        <f t="shared" si="20"/>
        <v>24426743.525325805</v>
      </c>
      <c r="T111" s="127">
        <f t="shared" si="21"/>
        <v>5.8129848231421918E-3</v>
      </c>
    </row>
    <row r="112" spans="1:21">
      <c r="A112" s="138" t="str">
        <f t="shared" si="17"/>
        <v>7118p</v>
      </c>
      <c r="B112" s="482" t="str">
        <f>+VLOOKUP(LEFT($A112,LEN(A112)-1)*1,Master!$D$25:$G$223,4,FALSE)</f>
        <v>Ostali državni porezi</v>
      </c>
      <c r="C112" s="483"/>
      <c r="D112" s="483"/>
      <c r="E112" s="483"/>
      <c r="F112" s="483"/>
      <c r="G112" s="91">
        <f>+SUM(DataEx!EH227)</f>
        <v>519999.19958666293</v>
      </c>
      <c r="H112" s="91">
        <f>+SUM(DataEx!EI227)</f>
        <v>552690.53896879952</v>
      </c>
      <c r="I112" s="91">
        <f>+SUM(DataEx!EJ227)</f>
        <v>862173.85894013394</v>
      </c>
      <c r="J112" s="91">
        <f>+SUM(DataEx!EK227)</f>
        <v>921140.58562000177</v>
      </c>
      <c r="K112" s="91">
        <f>+SUM(DataEx!EL227)</f>
        <v>857926.48421483312</v>
      </c>
      <c r="L112" s="91">
        <f>+SUM(DataEx!EM227)</f>
        <v>889611.95593554468</v>
      </c>
      <c r="M112" s="91">
        <f>+SUM(DataEx!EN227)</f>
        <v>843301.64671243716</v>
      </c>
      <c r="N112" s="91">
        <f>+SUM(DataEx!EO227)</f>
        <v>1017536.9503792862</v>
      </c>
      <c r="O112" s="91">
        <f>+SUM(DataEx!EP227)</f>
        <v>850957.23877843586</v>
      </c>
      <c r="P112" s="91">
        <f>+SUM(DataEx!EQ227)</f>
        <v>803528.96288030746</v>
      </c>
      <c r="Q112" s="91">
        <f>+SUM(DataEx!ER227)</f>
        <v>697203.75185900577</v>
      </c>
      <c r="R112" s="91">
        <f>+SUM(DataEx!ES227)</f>
        <v>841571.49218586681</v>
      </c>
      <c r="S112" s="126">
        <f t="shared" si="20"/>
        <v>9657642.6660613157</v>
      </c>
      <c r="T112" s="127">
        <f t="shared" si="21"/>
        <v>2.2982895852219879E-3</v>
      </c>
    </row>
    <row r="113" spans="1:20">
      <c r="A113" s="138" t="str">
        <f t="shared" si="17"/>
        <v>712p</v>
      </c>
      <c r="B113" s="495" t="str">
        <f>+VLOOKUP(LEFT($A113,LEN(A113)-1)*1,Master!$D$25:$G$223,4,FALSE)</f>
        <v>Doprinosi</v>
      </c>
      <c r="C113" s="496"/>
      <c r="D113" s="496"/>
      <c r="E113" s="496"/>
      <c r="F113" s="496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0.11712162777027584</v>
      </c>
    </row>
    <row r="114" spans="1:20">
      <c r="A114" s="138" t="str">
        <f t="shared" si="17"/>
        <v>7121p</v>
      </c>
      <c r="B114" s="482" t="str">
        <f>+VLOOKUP(LEFT($A114,LEN(A114)-1)*1,Master!$D$25:$G$223,4,FALSE)</f>
        <v>Doprinosi za penzijsko i invalidsko osiguranje</v>
      </c>
      <c r="C114" s="483"/>
      <c r="D114" s="483"/>
      <c r="E114" s="483"/>
      <c r="F114" s="483"/>
      <c r="G114" s="91">
        <f>+SUM(DataEx!EH229)</f>
        <v>9060796.079177171</v>
      </c>
      <c r="H114" s="91">
        <f>+SUM(DataEx!EI229)</f>
        <v>23124706.852591999</v>
      </c>
      <c r="I114" s="91">
        <f>+SUM(DataEx!EJ229)</f>
        <v>25778145.761630509</v>
      </c>
      <c r="J114" s="91">
        <f>+SUM(DataEx!EK229)</f>
        <v>22315006.097604383</v>
      </c>
      <c r="K114" s="91">
        <f>+SUM(DataEx!EL229)</f>
        <v>22883149.755243029</v>
      </c>
      <c r="L114" s="91">
        <f>+SUM(DataEx!EM229)</f>
        <v>24653399.098267406</v>
      </c>
      <c r="M114" s="91">
        <f>+SUM(DataEx!EN229)</f>
        <v>21096909.436257415</v>
      </c>
      <c r="N114" s="91">
        <f>+SUM(DataEx!EO229)</f>
        <v>23562273.747153763</v>
      </c>
      <c r="O114" s="91">
        <f>+SUM(DataEx!EP229)</f>
        <v>25444734.42588995</v>
      </c>
      <c r="P114" s="91">
        <f>+SUM(DataEx!EQ229)</f>
        <v>23008561.099321935</v>
      </c>
      <c r="Q114" s="91">
        <f>+SUM(DataEx!ER229)</f>
        <v>25730958.328370228</v>
      </c>
      <c r="R114" s="91">
        <f>+SUM(DataEx!ES229)</f>
        <v>46954173.159861192</v>
      </c>
      <c r="S114" s="126">
        <f t="shared" si="20"/>
        <v>293612813.84136897</v>
      </c>
      <c r="T114" s="127">
        <f t="shared" si="21"/>
        <v>6.9872876381182975E-2</v>
      </c>
    </row>
    <row r="115" spans="1:20">
      <c r="A115" s="138" t="str">
        <f t="shared" si="17"/>
        <v>7122p</v>
      </c>
      <c r="B115" s="482" t="str">
        <f>+VLOOKUP(LEFT($A115,LEN(A115)-1)*1,Master!$D$25:$G$223,4,FALSE)</f>
        <v>Doprinosi za zdravstveno osiguranje</v>
      </c>
      <c r="C115" s="483"/>
      <c r="D115" s="483"/>
      <c r="E115" s="483"/>
      <c r="F115" s="483"/>
      <c r="G115" s="91">
        <f>+SUM(DataEx!EH230)</f>
        <v>5033763.6031913934</v>
      </c>
      <c r="H115" s="91">
        <f>+SUM(DataEx!EI230)</f>
        <v>13190874.32162513</v>
      </c>
      <c r="I115" s="91">
        <f>+SUM(DataEx!EJ230)</f>
        <v>14560034.842802931</v>
      </c>
      <c r="J115" s="91">
        <f>+SUM(DataEx!EK230)</f>
        <v>12426424.31774326</v>
      </c>
      <c r="K115" s="91">
        <f>+SUM(DataEx!EL230)</f>
        <v>12780246.575118551</v>
      </c>
      <c r="L115" s="91">
        <f>+SUM(DataEx!EM230)</f>
        <v>13948223.892347284</v>
      </c>
      <c r="M115" s="91">
        <f>+SUM(DataEx!EN230)</f>
        <v>13453637.29564468</v>
      </c>
      <c r="N115" s="91">
        <f>+SUM(DataEx!EO230)</f>
        <v>14173979.781966317</v>
      </c>
      <c r="O115" s="91">
        <f>+SUM(DataEx!EP230)</f>
        <v>15976537.492320921</v>
      </c>
      <c r="P115" s="91">
        <f>+SUM(DataEx!EQ230)</f>
        <v>14029532.008260634</v>
      </c>
      <c r="Q115" s="91">
        <f>+SUM(DataEx!ER230)</f>
        <v>13649270.684277592</v>
      </c>
      <c r="R115" s="91">
        <f>+SUM(DataEx!ES230)</f>
        <v>29150407.962933309</v>
      </c>
      <c r="S115" s="126">
        <f t="shared" si="20"/>
        <v>172372932.77823201</v>
      </c>
      <c r="T115" s="127">
        <f t="shared" si="21"/>
        <v>4.1020664138938151E-2</v>
      </c>
    </row>
    <row r="116" spans="1:20">
      <c r="A116" s="138" t="str">
        <f t="shared" si="17"/>
        <v>7123p</v>
      </c>
      <c r="B116" s="482" t="str">
        <f>+VLOOKUP(LEFT($A116,LEN(A116)-1)*1,Master!$D$25:$G$223,4,FALSE)</f>
        <v>Doprinosi za osiguranje od nezaposlenosti</v>
      </c>
      <c r="C116" s="483"/>
      <c r="D116" s="483"/>
      <c r="E116" s="483"/>
      <c r="F116" s="483"/>
      <c r="G116" s="91">
        <f>+SUM(DataEx!EH231)</f>
        <v>34766.900814828943</v>
      </c>
      <c r="H116" s="91">
        <f>+SUM(DataEx!EI231)</f>
        <v>993654.74277777073</v>
      </c>
      <c r="I116" s="91">
        <f>+SUM(DataEx!EJ231)</f>
        <v>1113836.8565952757</v>
      </c>
      <c r="J116" s="91">
        <f>+SUM(DataEx!EK231)</f>
        <v>1233130.4486106783</v>
      </c>
      <c r="K116" s="91">
        <f>+SUM(DataEx!EL231)</f>
        <v>1051463.2957267121</v>
      </c>
      <c r="L116" s="91">
        <f>+SUM(DataEx!EM231)</f>
        <v>1178569.585246797</v>
      </c>
      <c r="M116" s="91">
        <f>+SUM(DataEx!EN231)</f>
        <v>1439912.5864559195</v>
      </c>
      <c r="N116" s="91">
        <f>+SUM(DataEx!EO231)</f>
        <v>1558367.0915362868</v>
      </c>
      <c r="O116" s="91">
        <f>+SUM(DataEx!EP231)</f>
        <v>1553495.4782926445</v>
      </c>
      <c r="P116" s="91">
        <f>+SUM(DataEx!EQ231)</f>
        <v>1431813.379118765</v>
      </c>
      <c r="Q116" s="91">
        <f>+SUM(DataEx!ER231)</f>
        <v>1071760.2162897959</v>
      </c>
      <c r="R116" s="91">
        <f>+SUM(DataEx!ES231)</f>
        <v>1237129.1759996265</v>
      </c>
      <c r="S116" s="126">
        <f t="shared" si="20"/>
        <v>13897899.7574651</v>
      </c>
      <c r="T116" s="127">
        <f t="shared" si="21"/>
        <v>3.3073700667440326E-3</v>
      </c>
    </row>
    <row r="117" spans="1:20">
      <c r="A117" s="138" t="str">
        <f t="shared" si="17"/>
        <v>7124p</v>
      </c>
      <c r="B117" s="482" t="str">
        <f>+VLOOKUP(LEFT($A117,LEN(A117)-1)*1,Master!$D$25:$G$223,4,FALSE)</f>
        <v>Ostali doprinosi</v>
      </c>
      <c r="C117" s="483"/>
      <c r="D117" s="483"/>
      <c r="E117" s="483"/>
      <c r="F117" s="483"/>
      <c r="G117" s="91">
        <f>+SUM(DataEx!EH232)</f>
        <v>365065.07289730239</v>
      </c>
      <c r="H117" s="91">
        <f>+SUM(DataEx!EI232)</f>
        <v>976898.58747741836</v>
      </c>
      <c r="I117" s="91">
        <f>+SUM(DataEx!EJ232)</f>
        <v>1060578.7083815164</v>
      </c>
      <c r="J117" s="91">
        <f>+SUM(DataEx!EK232)</f>
        <v>906939.79283236968</v>
      </c>
      <c r="K117" s="91">
        <f>+SUM(DataEx!EL232)</f>
        <v>939719.43547718064</v>
      </c>
      <c r="L117" s="91">
        <f>+SUM(DataEx!EM232)</f>
        <v>1011568.0578182479</v>
      </c>
      <c r="M117" s="91">
        <f>+SUM(DataEx!EN232)</f>
        <v>958414.50063517841</v>
      </c>
      <c r="N117" s="91">
        <f>+SUM(DataEx!EO232)</f>
        <v>1025579.6793235709</v>
      </c>
      <c r="O117" s="91">
        <f>+SUM(DataEx!EP232)</f>
        <v>1037416.9130003202</v>
      </c>
      <c r="P117" s="91">
        <f>+SUM(DataEx!EQ232)</f>
        <v>1150851.9939894073</v>
      </c>
      <c r="Q117" s="91">
        <f>+SUM(DataEx!ER232)</f>
        <v>1002483.7300243885</v>
      </c>
      <c r="R117" s="91">
        <f>+SUM(DataEx!ES232)</f>
        <v>1837629.2045531017</v>
      </c>
      <c r="S117" s="126">
        <f t="shared" si="20"/>
        <v>12273145.676410003</v>
      </c>
      <c r="T117" s="127">
        <f t="shared" si="21"/>
        <v>2.9207171834106762E-3</v>
      </c>
    </row>
    <row r="118" spans="1:20">
      <c r="A118" s="138" t="str">
        <f t="shared" si="17"/>
        <v>713p</v>
      </c>
      <c r="B118" s="493" t="str">
        <f>+VLOOKUP(LEFT($A118,LEN(A118)-1)*1,Master!$D$25:$G$223,4,FALSE)</f>
        <v>Takse</v>
      </c>
      <c r="C118" s="494"/>
      <c r="D118" s="494"/>
      <c r="E118" s="494"/>
      <c r="F118" s="494"/>
      <c r="G118" s="85">
        <f>+SUM(DataEx!EH233)</f>
        <v>610864.67030384962</v>
      </c>
      <c r="H118" s="85">
        <f>+SUM(DataEx!EI233)</f>
        <v>956190.19217041158</v>
      </c>
      <c r="I118" s="85">
        <f>+SUM(DataEx!EJ233)</f>
        <v>1101531.2378384364</v>
      </c>
      <c r="J118" s="85">
        <f>+SUM(DataEx!EK233)</f>
        <v>1012659.4044928866</v>
      </c>
      <c r="K118" s="85">
        <f>+SUM(DataEx!EL233)</f>
        <v>1178564.1353407067</v>
      </c>
      <c r="L118" s="85">
        <f>+SUM(DataEx!EM233)</f>
        <v>1356946.2184835174</v>
      </c>
      <c r="M118" s="85">
        <f>+SUM(DataEx!EN233)</f>
        <v>1348470.7634851695</v>
      </c>
      <c r="N118" s="85">
        <f>+SUM(DataEx!EO233)</f>
        <v>1646935.436847656</v>
      </c>
      <c r="O118" s="85">
        <f>+SUM(DataEx!EP233)</f>
        <v>1304957.8822505821</v>
      </c>
      <c r="P118" s="85">
        <f>+SUM(DataEx!EQ233)</f>
        <v>1090007.5802936796</v>
      </c>
      <c r="Q118" s="85">
        <f>+SUM(DataEx!ER233)</f>
        <v>1069514.6174671263</v>
      </c>
      <c r="R118" s="85">
        <f>+SUM(DataEx!ES233)</f>
        <v>1155633.7530853748</v>
      </c>
      <c r="S118" s="128">
        <f t="shared" si="20"/>
        <v>13832275.892059395</v>
      </c>
      <c r="T118" s="129">
        <f t="shared" si="21"/>
        <v>3.2917531453462304E-3</v>
      </c>
    </row>
    <row r="119" spans="1:20">
      <c r="A119" s="138" t="str">
        <f t="shared" si="17"/>
        <v>714p</v>
      </c>
      <c r="B119" s="493" t="str">
        <f>+VLOOKUP(LEFT($A119,LEN(A119)-1)*1,Master!$D$25:$G$223,4,FALSE)</f>
        <v>Naknade</v>
      </c>
      <c r="C119" s="494"/>
      <c r="D119" s="494"/>
      <c r="E119" s="494"/>
      <c r="F119" s="494"/>
      <c r="G119" s="85">
        <f>+SUM(DataEx!EH240)</f>
        <v>1682455.8460246248</v>
      </c>
      <c r="H119" s="85">
        <f>+SUM(DataEx!EI240)</f>
        <v>1232315.1298845697</v>
      </c>
      <c r="I119" s="85">
        <f>+SUM(DataEx!EJ240)</f>
        <v>1332747.1124490716</v>
      </c>
      <c r="J119" s="85">
        <f>+SUM(DataEx!EK240)</f>
        <v>1975532.6209221156</v>
      </c>
      <c r="K119" s="85">
        <f>+SUM(DataEx!EL240)</f>
        <v>1379961.0350704237</v>
      </c>
      <c r="L119" s="85">
        <f>+SUM(DataEx!EM240)</f>
        <v>1823244.5616456694</v>
      </c>
      <c r="M119" s="85">
        <f>+SUM(DataEx!EN240)</f>
        <v>2820791.0553781362</v>
      </c>
      <c r="N119" s="85">
        <f>+SUM(DataEx!EO240)</f>
        <v>1850940.4561359507</v>
      </c>
      <c r="O119" s="85">
        <f>+SUM(DataEx!EP240)</f>
        <v>2466068.9719773401</v>
      </c>
      <c r="P119" s="85">
        <f>+SUM(DataEx!EQ240)</f>
        <v>2793048.4100497989</v>
      </c>
      <c r="Q119" s="85">
        <f>+SUM(DataEx!ER240)</f>
        <v>1640472.4289961406</v>
      </c>
      <c r="R119" s="85">
        <f>+SUM(DataEx!ES240)</f>
        <v>2451703.7437339895</v>
      </c>
      <c r="S119" s="128">
        <f t="shared" si="20"/>
        <v>23449281.372267835</v>
      </c>
      <c r="T119" s="129">
        <f t="shared" si="21"/>
        <v>5.5803720454696065E-3</v>
      </c>
    </row>
    <row r="120" spans="1:20">
      <c r="A120" s="138" t="str">
        <f t="shared" si="17"/>
        <v>715p</v>
      </c>
      <c r="B120" s="493" t="str">
        <f>+VLOOKUP(LEFT($A120,LEN(A120)-1)*1,Master!$D$25:$G$223,4,FALSE)</f>
        <v>Ostali prihodi</v>
      </c>
      <c r="C120" s="494"/>
      <c r="D120" s="494"/>
      <c r="E120" s="494"/>
      <c r="F120" s="494"/>
      <c r="G120" s="85">
        <f>+SUM(DataEx!EH250)</f>
        <v>1168350.4302555511</v>
      </c>
      <c r="H120" s="85">
        <f>+SUM(DataEx!EI250)</f>
        <v>1798869.4036121303</v>
      </c>
      <c r="I120" s="85">
        <f>+SUM(DataEx!EJ250)</f>
        <v>4217567.8031770149</v>
      </c>
      <c r="J120" s="85">
        <f>+SUM(DataEx!EK250)</f>
        <v>4791550.5507069705</v>
      </c>
      <c r="K120" s="85">
        <f>+SUM(DataEx!EL250)</f>
        <v>2759327.8496096786</v>
      </c>
      <c r="L120" s="85">
        <f>+SUM(DataEx!EM250)</f>
        <v>4234177.9201608691</v>
      </c>
      <c r="M120" s="85">
        <f>+SUM(DataEx!EN250)</f>
        <v>2756294.0427416707</v>
      </c>
      <c r="N120" s="85">
        <f>+SUM(DataEx!EO250)</f>
        <v>3422485.7897798368</v>
      </c>
      <c r="O120" s="85">
        <f>+SUM(DataEx!EP250)</f>
        <v>2475503.0918674311</v>
      </c>
      <c r="P120" s="85">
        <f>+SUM(DataEx!EQ250)</f>
        <v>2324139.1651606886</v>
      </c>
      <c r="Q120" s="85">
        <f>+SUM(DataEx!ER250)</f>
        <v>2273693.8538731383</v>
      </c>
      <c r="R120" s="85">
        <f>+SUM(DataEx!ES250)</f>
        <v>5169176.3101685084</v>
      </c>
      <c r="S120" s="128">
        <f t="shared" si="20"/>
        <v>37391136.21111349</v>
      </c>
      <c r="T120" s="129">
        <f t="shared" si="21"/>
        <v>8.8982023776477213E-3</v>
      </c>
    </row>
    <row r="121" spans="1:20">
      <c r="A121" s="138" t="str">
        <f t="shared" si="17"/>
        <v>73p</v>
      </c>
      <c r="B121" s="493" t="str">
        <f>+VLOOKUP(LEFT($A121,LEN(A121)-1)*1,Master!$D$25:$G$223,4,FALSE)</f>
        <v>Primici od otplate kredita i sredstva prenesena iz prethodne godine</v>
      </c>
      <c r="C121" s="494"/>
      <c r="D121" s="494"/>
      <c r="E121" s="494"/>
      <c r="F121" s="494"/>
      <c r="G121" s="85">
        <f>+SUM(DataEx!EH259)</f>
        <v>183698.17865459234</v>
      </c>
      <c r="H121" s="85">
        <f>+SUM(DataEx!EI259)</f>
        <v>102035.58643931696</v>
      </c>
      <c r="I121" s="85">
        <f>+SUM(DataEx!EJ259)</f>
        <v>148096.29167512842</v>
      </c>
      <c r="J121" s="85">
        <f>+SUM(DataEx!EK259)</f>
        <v>127767.63759506466</v>
      </c>
      <c r="K121" s="85">
        <f>+SUM(DataEx!EL259)</f>
        <v>1142721.3076513549</v>
      </c>
      <c r="L121" s="85">
        <f>+SUM(DataEx!EM259)</f>
        <v>701618.42572295177</v>
      </c>
      <c r="M121" s="85">
        <f>+SUM(DataEx!EN259)</f>
        <v>104750.01912924652</v>
      </c>
      <c r="N121" s="85">
        <f>+SUM(DataEx!EO259)</f>
        <v>98423.786607340022</v>
      </c>
      <c r="O121" s="85">
        <f>+SUM(DataEx!EP259)</f>
        <v>166546.28014151528</v>
      </c>
      <c r="P121" s="85">
        <f>+SUM(DataEx!EQ259)</f>
        <v>280543.43877720588</v>
      </c>
      <c r="Q121" s="85">
        <f>+SUM(DataEx!ER259)</f>
        <v>972014.9027765803</v>
      </c>
      <c r="R121" s="85">
        <f>+SUM(DataEx!ES259)</f>
        <v>1282367.813650754</v>
      </c>
      <c r="S121" s="128">
        <f t="shared" si="20"/>
        <v>5310583.6688210517</v>
      </c>
      <c r="T121" s="129">
        <f t="shared" si="21"/>
        <v>1.2637927866593016E-3</v>
      </c>
    </row>
    <row r="122" spans="1:20" ht="13.5" thickBot="1">
      <c r="A122" s="138" t="str">
        <f t="shared" si="17"/>
        <v>74p</v>
      </c>
      <c r="B122" s="497" t="str">
        <f>+VLOOKUP(LEFT($A122,LEN(A122)-1)*1,Master!$D$25:$G$223,4,FALSE)</f>
        <v>Donacije i transferi</v>
      </c>
      <c r="C122" s="498"/>
      <c r="D122" s="498"/>
      <c r="E122" s="498"/>
      <c r="F122" s="498"/>
      <c r="G122" s="85">
        <f>+SUM(DataEx!EH262)</f>
        <v>547322.26784047682</v>
      </c>
      <c r="H122" s="85">
        <f>+SUM(DataEx!EI262)</f>
        <v>467022.50625958334</v>
      </c>
      <c r="I122" s="85">
        <f>+SUM(DataEx!EJ262)</f>
        <v>2218647.0372368339</v>
      </c>
      <c r="J122" s="85">
        <f>+SUM(DataEx!EK262)</f>
        <v>1658251.9080133145</v>
      </c>
      <c r="K122" s="85">
        <f>+SUM(DataEx!EL262)</f>
        <v>2940231.9146968834</v>
      </c>
      <c r="L122" s="85">
        <f>+SUM(DataEx!EM262)</f>
        <v>3480111.7653140961</v>
      </c>
      <c r="M122" s="85">
        <f>+SUM(DataEx!EN262)</f>
        <v>1506547.2713743269</v>
      </c>
      <c r="N122" s="85">
        <f>+SUM(DataEx!EO262)</f>
        <v>1860592.1593926547</v>
      </c>
      <c r="O122" s="85">
        <f>+SUM(DataEx!EP262)</f>
        <v>4235813.5165702263</v>
      </c>
      <c r="P122" s="85">
        <f>+SUM(DataEx!EQ262)</f>
        <v>3997546.8172499253</v>
      </c>
      <c r="Q122" s="85">
        <f>+SUM(DataEx!ER262)</f>
        <v>4745750.1562713273</v>
      </c>
      <c r="R122" s="85">
        <f>+SUM(DataEx!ES262)</f>
        <v>7542162.679780351</v>
      </c>
      <c r="S122" s="130">
        <f t="shared" si="20"/>
        <v>35200000</v>
      </c>
      <c r="T122" s="131">
        <f t="shared" si="21"/>
        <v>8.3767639989529036E-3</v>
      </c>
    </row>
    <row r="123" spans="1:20" ht="13.5" thickBot="1">
      <c r="A123" s="138" t="str">
        <f t="shared" si="17"/>
        <v>4p</v>
      </c>
      <c r="B123" s="499" t="str">
        <f>+VLOOKUP(LEFT($A123,LEN(A123)-1)*1,Master!$D$25:$G$223,4,FALSE)</f>
        <v>Budžetki izdaci</v>
      </c>
      <c r="C123" s="500"/>
      <c r="D123" s="500"/>
      <c r="E123" s="500"/>
      <c r="F123" s="500"/>
      <c r="G123" s="97">
        <f>+G125+G136+G142+SUM(G143:G146)</f>
        <v>131485183.17249998</v>
      </c>
      <c r="H123" s="97">
        <f>+H125+H136+H142+SUM(H143:H146)</f>
        <v>129248097.27249999</v>
      </c>
      <c r="I123" s="97">
        <f t="shared" ref="I123:R123" si="23">+I125+I136+I142+SUM(I143:I146)</f>
        <v>164277715.92249998</v>
      </c>
      <c r="J123" s="97">
        <f t="shared" si="23"/>
        <v>149398337.01249999</v>
      </c>
      <c r="K123" s="97">
        <f t="shared" si="23"/>
        <v>144356862.60249999</v>
      </c>
      <c r="L123" s="97">
        <f t="shared" si="23"/>
        <v>130451510.72249998</v>
      </c>
      <c r="M123" s="97">
        <f t="shared" si="23"/>
        <v>159153213.27250001</v>
      </c>
      <c r="N123" s="97">
        <f t="shared" si="23"/>
        <v>154893177.39250001</v>
      </c>
      <c r="O123" s="97">
        <f t="shared" si="23"/>
        <v>155493510.24250001</v>
      </c>
      <c r="P123" s="97">
        <f t="shared" si="23"/>
        <v>154012096.79249999</v>
      </c>
      <c r="Q123" s="97">
        <f t="shared" si="23"/>
        <v>157447635.0625</v>
      </c>
      <c r="R123" s="97">
        <f t="shared" si="23"/>
        <v>155762336.1925</v>
      </c>
      <c r="S123" s="132">
        <f>+SUM(G123:R123)</f>
        <v>1785979675.6599998</v>
      </c>
      <c r="T123" s="133">
        <f t="shared" si="21"/>
        <v>0.42502074573665544</v>
      </c>
    </row>
    <row r="124" spans="1:20" ht="13.5" thickBot="1">
      <c r="A124" s="138" t="str">
        <f t="shared" si="17"/>
        <v>41p</v>
      </c>
      <c r="B124" s="501" t="str">
        <f>+VLOOKUP(LEFT($A124,LEN(A124)-1)*1,Master!$D$25:$G$223,4,FALSE)</f>
        <v>Tekući izdaci</v>
      </c>
      <c r="C124" s="502"/>
      <c r="D124" s="502"/>
      <c r="E124" s="502"/>
      <c r="F124" s="502"/>
      <c r="G124" s="80">
        <f t="shared" ref="G124:R124" si="24">+G123-G143</f>
        <v>117331253.17249998</v>
      </c>
      <c r="H124" s="80">
        <f t="shared" si="24"/>
        <v>115094167.27249999</v>
      </c>
      <c r="I124" s="80">
        <f t="shared" si="24"/>
        <v>150123785.92249998</v>
      </c>
      <c r="J124" s="80">
        <f t="shared" si="24"/>
        <v>135244407.01249999</v>
      </c>
      <c r="K124" s="80">
        <f t="shared" si="24"/>
        <v>130202932.60249999</v>
      </c>
      <c r="L124" s="80">
        <f t="shared" si="24"/>
        <v>116297580.72249998</v>
      </c>
      <c r="M124" s="80">
        <f t="shared" si="24"/>
        <v>126127376.60250001</v>
      </c>
      <c r="N124" s="80">
        <f t="shared" si="24"/>
        <v>121867340.72250001</v>
      </c>
      <c r="O124" s="80">
        <f t="shared" si="24"/>
        <v>122467673.57250001</v>
      </c>
      <c r="P124" s="80">
        <f t="shared" si="24"/>
        <v>120986260.12249999</v>
      </c>
      <c r="Q124" s="80">
        <f t="shared" si="24"/>
        <v>124421798.3925</v>
      </c>
      <c r="R124" s="80">
        <f t="shared" si="24"/>
        <v>122736499.52249999</v>
      </c>
      <c r="S124" s="134">
        <f t="shared" si="20"/>
        <v>1502901075.6399999</v>
      </c>
      <c r="T124" s="135">
        <f t="shared" si="21"/>
        <v>0.3576547620570667</v>
      </c>
    </row>
    <row r="125" spans="1:20">
      <c r="A125" s="138" t="str">
        <f t="shared" si="17"/>
        <v>40p</v>
      </c>
      <c r="B125" s="503" t="str">
        <f>+VLOOKUP(LEFT($A125,LEN(A125)-1)*1,Master!$D$25:$G$223,4,FALSE)</f>
        <v>Tekući budžetski izdaci</v>
      </c>
      <c r="C125" s="504"/>
      <c r="D125" s="504"/>
      <c r="E125" s="504"/>
      <c r="F125" s="504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0.17871047731372408</v>
      </c>
    </row>
    <row r="126" spans="1:20">
      <c r="A126" s="138" t="str">
        <f t="shared" si="17"/>
        <v>411p</v>
      </c>
      <c r="B126" s="482" t="str">
        <f>+VLOOKUP(LEFT($A126,LEN(A126)-1)*1,Master!$D$25:$G$223,4,FALSE)</f>
        <v>Bruto zarade i doprinosi na teret poslodavca</v>
      </c>
      <c r="C126" s="483"/>
      <c r="D126" s="483"/>
      <c r="E126" s="483"/>
      <c r="F126" s="483"/>
      <c r="G126" s="91">
        <f>+SUM(DataEx!EH271)</f>
        <v>36520519.998333327</v>
      </c>
      <c r="H126" s="91">
        <f>+SUM(DataEx!EI271)</f>
        <v>36520519.998333327</v>
      </c>
      <c r="I126" s="91">
        <f>+SUM(DataEx!EJ271)</f>
        <v>36520519.998333327</v>
      </c>
      <c r="J126" s="91">
        <f>+SUM(DataEx!EK271)</f>
        <v>36520519.998333327</v>
      </c>
      <c r="K126" s="91">
        <f>+SUM(DataEx!EL271)</f>
        <v>36520519.998333327</v>
      </c>
      <c r="L126" s="91">
        <f>+SUM(DataEx!EM271)</f>
        <v>36520519.998333327</v>
      </c>
      <c r="M126" s="91">
        <f>+SUM(DataEx!EN271)</f>
        <v>36520519.998333327</v>
      </c>
      <c r="N126" s="91">
        <f>+SUM(DataEx!EO271)</f>
        <v>36520519.998333327</v>
      </c>
      <c r="O126" s="91">
        <f>+SUM(DataEx!EP271)</f>
        <v>36520519.998333327</v>
      </c>
      <c r="P126" s="91">
        <f>+SUM(DataEx!EQ271)</f>
        <v>36520519.998333327</v>
      </c>
      <c r="Q126" s="91">
        <f>+SUM(DataEx!ER271)</f>
        <v>36520519.998333327</v>
      </c>
      <c r="R126" s="91">
        <f>+SUM(DataEx!ES271)</f>
        <v>36520519.998333327</v>
      </c>
      <c r="S126" s="126">
        <f t="shared" si="20"/>
        <v>438246239.97999996</v>
      </c>
      <c r="T126" s="127">
        <f t="shared" si="21"/>
        <v>0.10429219675400395</v>
      </c>
    </row>
    <row r="127" spans="1:20">
      <c r="A127" s="138" t="str">
        <f t="shared" si="17"/>
        <v>412p</v>
      </c>
      <c r="B127" s="482" t="str">
        <f>+VLOOKUP(LEFT($A127,LEN(A127)-1)*1,Master!$D$25:$G$223,4,FALSE)</f>
        <v>Ostala lična primanja</v>
      </c>
      <c r="C127" s="483"/>
      <c r="D127" s="483"/>
      <c r="E127" s="483"/>
      <c r="F127" s="483"/>
      <c r="G127" s="91">
        <f>SUM(DataEx!EH277)</f>
        <v>849012.24750000006</v>
      </c>
      <c r="H127" s="91">
        <f>SUM(DataEx!EI277)</f>
        <v>849012.24750000006</v>
      </c>
      <c r="I127" s="91">
        <f>SUM(DataEx!EJ277)</f>
        <v>849012.24750000006</v>
      </c>
      <c r="J127" s="91">
        <f>SUM(DataEx!EK277)</f>
        <v>849012.24750000006</v>
      </c>
      <c r="K127" s="91">
        <f>SUM(DataEx!EL277)</f>
        <v>849012.24750000006</v>
      </c>
      <c r="L127" s="91">
        <f>SUM(DataEx!EM277)</f>
        <v>849012.24750000006</v>
      </c>
      <c r="M127" s="91">
        <f>SUM(DataEx!EN277)</f>
        <v>849012.24750000006</v>
      </c>
      <c r="N127" s="91">
        <f>SUM(DataEx!EO277)</f>
        <v>849012.24750000006</v>
      </c>
      <c r="O127" s="91">
        <f>SUM(DataEx!EP277)</f>
        <v>849012.24750000006</v>
      </c>
      <c r="P127" s="91">
        <f>SUM(DataEx!EQ277)</f>
        <v>849012.24750000006</v>
      </c>
      <c r="Q127" s="91">
        <f>SUM(DataEx!ER277)</f>
        <v>849012.24750000006</v>
      </c>
      <c r="R127" s="91">
        <f>SUM(DataEx!ES277)</f>
        <v>849012.24750000006</v>
      </c>
      <c r="S127" s="126">
        <f t="shared" si="20"/>
        <v>10188146.970000004</v>
      </c>
      <c r="T127" s="127">
        <f t="shared" si="21"/>
        <v>2.4245370100663965E-3</v>
      </c>
    </row>
    <row r="128" spans="1:20">
      <c r="A128" s="138" t="str">
        <f t="shared" si="17"/>
        <v>413p</v>
      </c>
      <c r="B128" s="482" t="str">
        <f>+VLOOKUP(LEFT($A128,LEN(A128)-1)*1,Master!$D$25:$G$223,4,FALSE)</f>
        <v>Rashodi za materijal</v>
      </c>
      <c r="C128" s="483"/>
      <c r="D128" s="483"/>
      <c r="E128" s="483"/>
      <c r="F128" s="483"/>
      <c r="G128" s="91">
        <f>SUM(DataEx!EH285)</f>
        <v>1973140.86</v>
      </c>
      <c r="H128" s="91">
        <f>SUM(DataEx!EI285)</f>
        <v>1973140.86</v>
      </c>
      <c r="I128" s="91">
        <f>SUM(DataEx!EJ285)</f>
        <v>1973140.86</v>
      </c>
      <c r="J128" s="91">
        <f>SUM(DataEx!EK285)</f>
        <v>1973140.86</v>
      </c>
      <c r="K128" s="91">
        <f>SUM(DataEx!EL285)</f>
        <v>1973140.86</v>
      </c>
      <c r="L128" s="91">
        <f>SUM(DataEx!EM285)</f>
        <v>1973140.86</v>
      </c>
      <c r="M128" s="91">
        <f>SUM(DataEx!EN285)</f>
        <v>2959711.29</v>
      </c>
      <c r="N128" s="91">
        <f>SUM(DataEx!EO285)</f>
        <v>2959711.29</v>
      </c>
      <c r="O128" s="91">
        <f>SUM(DataEx!EP285)</f>
        <v>2959711.29</v>
      </c>
      <c r="P128" s="91">
        <f>SUM(DataEx!EQ285)</f>
        <v>2959711.29</v>
      </c>
      <c r="Q128" s="91">
        <f>SUM(DataEx!ER285)</f>
        <v>2959711.29</v>
      </c>
      <c r="R128" s="91">
        <f>SUM(DataEx!ES285)</f>
        <v>2959711.29</v>
      </c>
      <c r="S128" s="126">
        <f t="shared" si="20"/>
        <v>29597112.899999995</v>
      </c>
      <c r="T128" s="127">
        <f t="shared" si="21"/>
        <v>7.0434099378881973E-3</v>
      </c>
    </row>
    <row r="129" spans="1:20">
      <c r="A129" s="138" t="str">
        <f t="shared" si="17"/>
        <v>414p</v>
      </c>
      <c r="B129" s="482" t="str">
        <f>+VLOOKUP(LEFT($A129,LEN(A129)-1)*1,Master!$D$25:$G$223,4,FALSE)</f>
        <v>Rashodi za usluge</v>
      </c>
      <c r="C129" s="483"/>
      <c r="D129" s="483"/>
      <c r="E129" s="483"/>
      <c r="F129" s="483"/>
      <c r="G129" s="91">
        <f>SUM(DataEx!EH292)</f>
        <v>3534983.4</v>
      </c>
      <c r="H129" s="91">
        <f>SUM(DataEx!EI292)</f>
        <v>3534983.4</v>
      </c>
      <c r="I129" s="91">
        <f>SUM(DataEx!EJ292)</f>
        <v>3534983.4</v>
      </c>
      <c r="J129" s="91">
        <f>SUM(DataEx!EK292)</f>
        <v>3534983.4</v>
      </c>
      <c r="K129" s="91">
        <f>SUM(DataEx!EL292)</f>
        <v>3534983.4</v>
      </c>
      <c r="L129" s="91">
        <f>SUM(DataEx!EM292)</f>
        <v>3534983.4</v>
      </c>
      <c r="M129" s="91">
        <f>SUM(DataEx!EN292)</f>
        <v>5302475.09</v>
      </c>
      <c r="N129" s="91">
        <f>SUM(DataEx!EO292)</f>
        <v>5302475.09</v>
      </c>
      <c r="O129" s="91">
        <f>SUM(DataEx!EP292)</f>
        <v>5302475.09</v>
      </c>
      <c r="P129" s="91">
        <f>SUM(DataEx!EQ292)</f>
        <v>5302475.09</v>
      </c>
      <c r="Q129" s="91">
        <f>SUM(DataEx!ER292)</f>
        <v>5302475.09</v>
      </c>
      <c r="R129" s="91">
        <f>SUM(DataEx!ES292)</f>
        <v>5302475.09</v>
      </c>
      <c r="S129" s="126">
        <f t="shared" si="20"/>
        <v>53024750.940000013</v>
      </c>
      <c r="T129" s="127">
        <f t="shared" si="21"/>
        <v>1.2618631384307849E-2</v>
      </c>
    </row>
    <row r="130" spans="1:20">
      <c r="A130" s="138" t="str">
        <f t="shared" si="17"/>
        <v>415p</v>
      </c>
      <c r="B130" s="482" t="str">
        <f>+VLOOKUP(LEFT($A130,LEN(A130)-1)*1,Master!$D$25:$G$223,4,FALSE)</f>
        <v>Rashodi za tekuće održavanje</v>
      </c>
      <c r="C130" s="483"/>
      <c r="D130" s="483"/>
      <c r="E130" s="483"/>
      <c r="F130" s="483"/>
      <c r="G130" s="91">
        <f>SUM(DataEx!EH302)</f>
        <v>1415131.31</v>
      </c>
      <c r="H130" s="91">
        <f>SUM(DataEx!EI302)</f>
        <v>1415131.31</v>
      </c>
      <c r="I130" s="91">
        <f>SUM(DataEx!EJ302)</f>
        <v>1415131.31</v>
      </c>
      <c r="J130" s="91">
        <f>SUM(DataEx!EK302)</f>
        <v>1415131.31</v>
      </c>
      <c r="K130" s="91">
        <f>SUM(DataEx!EL302)</f>
        <v>1415131.31</v>
      </c>
      <c r="L130" s="91">
        <f>SUM(DataEx!EM302)</f>
        <v>1415131.31</v>
      </c>
      <c r="M130" s="91">
        <f>SUM(DataEx!EN302)</f>
        <v>2122696.9700000002</v>
      </c>
      <c r="N130" s="91">
        <f>SUM(DataEx!EO302)</f>
        <v>2122696.9700000002</v>
      </c>
      <c r="O130" s="91">
        <f>SUM(DataEx!EP302)</f>
        <v>2122696.9700000002</v>
      </c>
      <c r="P130" s="91">
        <f>SUM(DataEx!EQ302)</f>
        <v>2122696.9700000002</v>
      </c>
      <c r="Q130" s="91">
        <f>SUM(DataEx!ER302)</f>
        <v>2122696.9700000002</v>
      </c>
      <c r="R130" s="91">
        <f>SUM(DataEx!ES302)</f>
        <v>2122696.9700000002</v>
      </c>
      <c r="S130" s="126">
        <f t="shared" si="20"/>
        <v>21226969.68</v>
      </c>
      <c r="T130" s="127">
        <f t="shared" si="21"/>
        <v>5.0515146426786603E-3</v>
      </c>
    </row>
    <row r="131" spans="1:20">
      <c r="A131" s="138" t="str">
        <f t="shared" si="17"/>
        <v>416p</v>
      </c>
      <c r="B131" s="482" t="str">
        <f>+VLOOKUP(LEFT($A131,LEN(A131)-1)*1,Master!$D$25:$G$223,4,FALSE)</f>
        <v>Kamate</v>
      </c>
      <c r="C131" s="483"/>
      <c r="D131" s="483"/>
      <c r="E131" s="483"/>
      <c r="F131" s="483"/>
      <c r="G131" s="91">
        <f>SUM(DataEx!EH306)</f>
        <v>3333757.43</v>
      </c>
      <c r="H131" s="91">
        <f>SUM(DataEx!EI306)</f>
        <v>1096671.53</v>
      </c>
      <c r="I131" s="91">
        <f>SUM(DataEx!EJ306)</f>
        <v>36126290.18</v>
      </c>
      <c r="J131" s="91">
        <f>SUM(DataEx!EK306)</f>
        <v>21246911.27</v>
      </c>
      <c r="K131" s="91">
        <f>SUM(DataEx!EL306)</f>
        <v>16205436.859999999</v>
      </c>
      <c r="L131" s="91">
        <f>SUM(DataEx!EM306)</f>
        <v>2300084.98</v>
      </c>
      <c r="M131" s="91">
        <f>SUM(DataEx!EN306)</f>
        <v>5535297.3899999997</v>
      </c>
      <c r="N131" s="91">
        <f>SUM(DataEx!EO306)</f>
        <v>1275261.51</v>
      </c>
      <c r="O131" s="91">
        <f>SUM(DataEx!EP306)</f>
        <v>1875594.36</v>
      </c>
      <c r="P131" s="91">
        <f>SUM(DataEx!EQ306)</f>
        <v>394180.91</v>
      </c>
      <c r="Q131" s="91">
        <f>SUM(DataEx!ER306)</f>
        <v>3829719.18</v>
      </c>
      <c r="R131" s="91">
        <f>SUM(DataEx!ES306)</f>
        <v>2144420.31</v>
      </c>
      <c r="S131" s="126">
        <f t="shared" si="20"/>
        <v>95363625.910000011</v>
      </c>
      <c r="T131" s="127">
        <f t="shared" si="21"/>
        <v>2.2694278077627854E-2</v>
      </c>
    </row>
    <row r="132" spans="1:20">
      <c r="A132" s="138" t="str">
        <f t="shared" si="17"/>
        <v>417p</v>
      </c>
      <c r="B132" s="482" t="str">
        <f>+VLOOKUP(LEFT($A132,LEN(A132)-1)*1,Master!$D$25:$G$223,4,FALSE)</f>
        <v>Renta</v>
      </c>
      <c r="C132" s="483"/>
      <c r="D132" s="483"/>
      <c r="E132" s="483"/>
      <c r="F132" s="483"/>
      <c r="G132" s="91">
        <f>SUM(DataEx!EH309)</f>
        <v>776981.62666666659</v>
      </c>
      <c r="H132" s="91">
        <f>SUM(DataEx!EI309)</f>
        <v>776981.62666666659</v>
      </c>
      <c r="I132" s="91">
        <f>SUM(DataEx!EJ309)</f>
        <v>776981.62666666659</v>
      </c>
      <c r="J132" s="91">
        <f>SUM(DataEx!EK309)</f>
        <v>776981.62666666659</v>
      </c>
      <c r="K132" s="91">
        <f>SUM(DataEx!EL309)</f>
        <v>776981.62666666659</v>
      </c>
      <c r="L132" s="91">
        <f>SUM(DataEx!EM309)</f>
        <v>776981.62666666659</v>
      </c>
      <c r="M132" s="91">
        <f>SUM(DataEx!EN309)</f>
        <v>776981.62666666659</v>
      </c>
      <c r="N132" s="91">
        <f>SUM(DataEx!EO309)</f>
        <v>776981.62666666659</v>
      </c>
      <c r="O132" s="91">
        <f>SUM(DataEx!EP309)</f>
        <v>776981.62666666659</v>
      </c>
      <c r="P132" s="91">
        <f>SUM(DataEx!EQ309)</f>
        <v>776981.62666666659</v>
      </c>
      <c r="Q132" s="91">
        <f>SUM(DataEx!ER309)</f>
        <v>776981.62666666659</v>
      </c>
      <c r="R132" s="91">
        <f>SUM(DataEx!ES309)</f>
        <v>776981.62666666659</v>
      </c>
      <c r="S132" s="126">
        <f t="shared" si="20"/>
        <v>9323779.5200000014</v>
      </c>
      <c r="T132" s="127">
        <f t="shared" si="21"/>
        <v>2.2188380857190455E-3</v>
      </c>
    </row>
    <row r="133" spans="1:20">
      <c r="A133" s="138" t="str">
        <f t="shared" si="17"/>
        <v>418p</v>
      </c>
      <c r="B133" s="482" t="str">
        <f>+VLOOKUP(LEFT($A133,LEN(A133)-1)*1,Master!$D$25:$G$223,4,FALSE)</f>
        <v>Subvencije</v>
      </c>
      <c r="C133" s="483"/>
      <c r="D133" s="483"/>
      <c r="E133" s="483"/>
      <c r="F133" s="483"/>
      <c r="G133" s="91">
        <f>SUM(DataEx!EH313)</f>
        <v>1661453.33</v>
      </c>
      <c r="H133" s="91">
        <f>SUM(DataEx!EI313)</f>
        <v>1661453.33</v>
      </c>
      <c r="I133" s="91">
        <f>SUM(DataEx!EJ313)</f>
        <v>1661453.33</v>
      </c>
      <c r="J133" s="91">
        <f>SUM(DataEx!EK313)</f>
        <v>1661453.33</v>
      </c>
      <c r="K133" s="91">
        <f>SUM(DataEx!EL313)</f>
        <v>1661453.33</v>
      </c>
      <c r="L133" s="91">
        <f>SUM(DataEx!EM313)</f>
        <v>1661453.33</v>
      </c>
      <c r="M133" s="91">
        <f>SUM(DataEx!EN313)</f>
        <v>2492180</v>
      </c>
      <c r="N133" s="91">
        <f>SUM(DataEx!EO313)</f>
        <v>2492180</v>
      </c>
      <c r="O133" s="91">
        <f>SUM(DataEx!EP313)</f>
        <v>2492180</v>
      </c>
      <c r="P133" s="91">
        <f>SUM(DataEx!EQ313)</f>
        <v>2492180</v>
      </c>
      <c r="Q133" s="91">
        <f>SUM(DataEx!ER313)</f>
        <v>2492180</v>
      </c>
      <c r="R133" s="91">
        <f>SUM(DataEx!ES313)</f>
        <v>2492180</v>
      </c>
      <c r="S133" s="126">
        <f t="shared" si="20"/>
        <v>24921799.98</v>
      </c>
      <c r="T133" s="127">
        <f t="shared" si="21"/>
        <v>5.9307965017491252E-3</v>
      </c>
    </row>
    <row r="134" spans="1:20">
      <c r="A134" s="138" t="str">
        <f t="shared" si="17"/>
        <v>419p</v>
      </c>
      <c r="B134" s="482" t="str">
        <f>+VLOOKUP(LEFT($A134,LEN(A134)-1)*1,Master!$D$25:$G$223,4,FALSE)</f>
        <v>Ostali izdaci</v>
      </c>
      <c r="C134" s="483"/>
      <c r="D134" s="483"/>
      <c r="E134" s="483"/>
      <c r="F134" s="483"/>
      <c r="G134" s="91">
        <f>SUM(DataEx!EH317)</f>
        <v>2197329.84</v>
      </c>
      <c r="H134" s="91">
        <f>SUM(DataEx!EI317)</f>
        <v>2197329.84</v>
      </c>
      <c r="I134" s="91">
        <f>SUM(DataEx!EJ317)</f>
        <v>2197329.84</v>
      </c>
      <c r="J134" s="91">
        <f>SUM(DataEx!EK317)</f>
        <v>2197329.84</v>
      </c>
      <c r="K134" s="91">
        <f>SUM(DataEx!EL317)</f>
        <v>2197329.84</v>
      </c>
      <c r="L134" s="91">
        <f>SUM(DataEx!EM317)</f>
        <v>2197329.84</v>
      </c>
      <c r="M134" s="91">
        <f>SUM(DataEx!EN317)</f>
        <v>3295994.75</v>
      </c>
      <c r="N134" s="91">
        <f>SUM(DataEx!EO317)</f>
        <v>3295994.75</v>
      </c>
      <c r="O134" s="91">
        <f>SUM(DataEx!EP317)</f>
        <v>3295994.75</v>
      </c>
      <c r="P134" s="91">
        <f>SUM(DataEx!EQ317)</f>
        <v>3295994.75</v>
      </c>
      <c r="Q134" s="91">
        <f>SUM(DataEx!ER317)</f>
        <v>3295994.75</v>
      </c>
      <c r="R134" s="91">
        <f>SUM(DataEx!ES317)</f>
        <v>3295994.75</v>
      </c>
      <c r="S134" s="126">
        <f t="shared" si="20"/>
        <v>32959947.539999999</v>
      </c>
      <c r="T134" s="127">
        <f t="shared" si="21"/>
        <v>7.8436847147854635E-3</v>
      </c>
    </row>
    <row r="135" spans="1:20">
      <c r="A135" s="138" t="str">
        <f t="shared" si="17"/>
        <v>440p</v>
      </c>
      <c r="B135" s="482" t="str">
        <f>+VLOOKUP(LEFT($A135,LEN(A135)-1)*1,Master!$D$25:$G$223,4,FALSE)</f>
        <v>Kapitalni izdaci u tekućem budžetu</v>
      </c>
      <c r="C135" s="483"/>
      <c r="D135" s="483"/>
      <c r="E135" s="483"/>
      <c r="F135" s="483"/>
      <c r="G135" s="91">
        <f>SUM(DataEx!EH375)</f>
        <v>2407128.2200000002</v>
      </c>
      <c r="H135" s="91">
        <f>SUM(DataEx!EI375)</f>
        <v>2407128.2200000002</v>
      </c>
      <c r="I135" s="91">
        <f>SUM(DataEx!EJ375)</f>
        <v>2407128.2200000002</v>
      </c>
      <c r="J135" s="91">
        <f>SUM(DataEx!EK375)</f>
        <v>2407128.2200000002</v>
      </c>
      <c r="K135" s="91">
        <f>SUM(DataEx!EL375)</f>
        <v>2407128.2200000002</v>
      </c>
      <c r="L135" s="91">
        <f>SUM(DataEx!EM375)</f>
        <v>2407128.2200000002</v>
      </c>
      <c r="M135" s="91">
        <f>SUM(DataEx!EN375)</f>
        <v>3610692.33</v>
      </c>
      <c r="N135" s="91">
        <f>SUM(DataEx!EO375)</f>
        <v>3610692.33</v>
      </c>
      <c r="O135" s="91">
        <f>SUM(DataEx!EP375)</f>
        <v>3610692.33</v>
      </c>
      <c r="P135" s="91">
        <f>SUM(DataEx!EQ375)</f>
        <v>3610692.33</v>
      </c>
      <c r="Q135" s="91">
        <f>SUM(DataEx!ER375)</f>
        <v>3610692.33</v>
      </c>
      <c r="R135" s="91">
        <f>SUM(DataEx!ES375)</f>
        <v>3610692.33</v>
      </c>
      <c r="S135" s="126">
        <f t="shared" si="20"/>
        <v>36106923.299999997</v>
      </c>
      <c r="T135" s="127">
        <f t="shared" si="21"/>
        <v>8.592590204897551E-3</v>
      </c>
    </row>
    <row r="136" spans="1:20">
      <c r="A136" s="138" t="str">
        <f t="shared" si="17"/>
        <v>42p</v>
      </c>
      <c r="B136" s="509" t="str">
        <f>+VLOOKUP(LEFT($A136,LEN(A136)-1)*1,Master!$D$25:$G$223,4,FALSE)</f>
        <v>Transferi za socijalnu zaštitu</v>
      </c>
      <c r="C136" s="510"/>
      <c r="D136" s="510"/>
      <c r="E136" s="510"/>
      <c r="F136" s="510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0.13586494966802312</v>
      </c>
    </row>
    <row r="137" spans="1:20">
      <c r="A137" s="138" t="str">
        <f t="shared" si="17"/>
        <v>421p</v>
      </c>
      <c r="B137" s="482" t="str">
        <f>+VLOOKUP(LEFT($A137,LEN(A137)-1)*1,Master!$D$25:$G$223,4,FALSE)</f>
        <v>Prava iz oblasti socijalne zaštite</v>
      </c>
      <c r="C137" s="483"/>
      <c r="D137" s="483"/>
      <c r="E137" s="483"/>
      <c r="F137" s="483"/>
      <c r="G137" s="91">
        <f>SUM(DataEx!EH328)</f>
        <v>9559635.416666666</v>
      </c>
      <c r="H137" s="91">
        <f>SUM(DataEx!EI328)</f>
        <v>9559635.416666666</v>
      </c>
      <c r="I137" s="91">
        <f>SUM(DataEx!EJ328)</f>
        <v>9559635.416666666</v>
      </c>
      <c r="J137" s="91">
        <f>SUM(DataEx!EK328)</f>
        <v>9559635.416666666</v>
      </c>
      <c r="K137" s="91">
        <f>SUM(DataEx!EL328)</f>
        <v>9559635.416666666</v>
      </c>
      <c r="L137" s="91">
        <f>SUM(DataEx!EM328)</f>
        <v>9559635.416666666</v>
      </c>
      <c r="M137" s="91">
        <f>SUM(DataEx!EN328)</f>
        <v>9559635.416666666</v>
      </c>
      <c r="N137" s="91">
        <f>SUM(DataEx!EO328)</f>
        <v>9559635.416666666</v>
      </c>
      <c r="O137" s="91">
        <f>SUM(DataEx!EP328)</f>
        <v>9559635.416666666</v>
      </c>
      <c r="P137" s="91">
        <f>SUM(DataEx!EQ328)</f>
        <v>9559635.416666666</v>
      </c>
      <c r="Q137" s="91">
        <f>SUM(DataEx!ER328)</f>
        <v>9559635.416666666</v>
      </c>
      <c r="R137" s="91">
        <f>SUM(DataEx!ES328)</f>
        <v>9559635.416666666</v>
      </c>
      <c r="S137" s="126">
        <f t="shared" si="20"/>
        <v>114715625.00000001</v>
      </c>
      <c r="T137" s="127">
        <f t="shared" si="21"/>
        <v>2.7299594250493803E-2</v>
      </c>
    </row>
    <row r="138" spans="1:20">
      <c r="A138" s="138" t="str">
        <f t="shared" si="17"/>
        <v>422p</v>
      </c>
      <c r="B138" s="482" t="str">
        <f>+VLOOKUP(LEFT($A138,LEN(A138)-1)*1,Master!$D$25:$G$223,4,FALSE)</f>
        <v>Sredstva za tehnološke viškove</v>
      </c>
      <c r="C138" s="483"/>
      <c r="D138" s="483"/>
      <c r="E138" s="483"/>
      <c r="F138" s="483"/>
      <c r="G138" s="91">
        <f>SUM(DataEx!EH336)</f>
        <v>1716373.3333333333</v>
      </c>
      <c r="H138" s="91">
        <f>SUM(DataEx!EI336)</f>
        <v>1716373.3333333333</v>
      </c>
      <c r="I138" s="91">
        <f>SUM(DataEx!EJ336)</f>
        <v>1716373.3333333333</v>
      </c>
      <c r="J138" s="91">
        <f>SUM(DataEx!EK336)</f>
        <v>1716373.3333333333</v>
      </c>
      <c r="K138" s="91">
        <f>SUM(DataEx!EL336)</f>
        <v>1716373.3333333333</v>
      </c>
      <c r="L138" s="91">
        <f>SUM(DataEx!EM336)</f>
        <v>1716373.3333333333</v>
      </c>
      <c r="M138" s="91">
        <f>SUM(DataEx!EN336)</f>
        <v>1716373.3333333333</v>
      </c>
      <c r="N138" s="91">
        <f>SUM(DataEx!EO336)</f>
        <v>1716373.3333333333</v>
      </c>
      <c r="O138" s="91">
        <f>SUM(DataEx!EP336)</f>
        <v>1716373.3333333333</v>
      </c>
      <c r="P138" s="91">
        <f>SUM(DataEx!EQ336)</f>
        <v>1716373.3333333333</v>
      </c>
      <c r="Q138" s="91">
        <f>SUM(DataEx!ER336)</f>
        <v>1716373.3333333333</v>
      </c>
      <c r="R138" s="91">
        <f>SUM(DataEx!ES336)</f>
        <v>1716373.3333333333</v>
      </c>
      <c r="S138" s="126">
        <f t="shared" si="20"/>
        <v>20596480</v>
      </c>
      <c r="T138" s="127">
        <f t="shared" si="21"/>
        <v>4.9014730729873158E-3</v>
      </c>
    </row>
    <row r="139" spans="1:20">
      <c r="A139" s="138" t="str">
        <f t="shared" si="17"/>
        <v>423p</v>
      </c>
      <c r="B139" s="482" t="str">
        <f>+VLOOKUP(LEFT($A139,LEN(A139)-1)*1,Master!$D$25:$G$223,4,FALSE)</f>
        <v>Prava iz oblasti penzijskog i invalidskog osiguranja</v>
      </c>
      <c r="C139" s="483"/>
      <c r="D139" s="483"/>
      <c r="E139" s="483"/>
      <c r="F139" s="483"/>
      <c r="G139" s="91">
        <f>SUM(DataEx!EH342)</f>
        <v>34262500</v>
      </c>
      <c r="H139" s="91">
        <f>SUM(DataEx!EI342)</f>
        <v>34262500</v>
      </c>
      <c r="I139" s="91">
        <f>SUM(DataEx!EJ342)</f>
        <v>34262500</v>
      </c>
      <c r="J139" s="91">
        <f>SUM(DataEx!EK342)</f>
        <v>34262500</v>
      </c>
      <c r="K139" s="91">
        <f>SUM(DataEx!EL342)</f>
        <v>34262500</v>
      </c>
      <c r="L139" s="91">
        <f>SUM(DataEx!EM342)</f>
        <v>34262500</v>
      </c>
      <c r="M139" s="91">
        <f>SUM(DataEx!EN342)</f>
        <v>34262500</v>
      </c>
      <c r="N139" s="91">
        <f>SUM(DataEx!EO342)</f>
        <v>34262500</v>
      </c>
      <c r="O139" s="91">
        <f>SUM(DataEx!EP342)</f>
        <v>34262500</v>
      </c>
      <c r="P139" s="91">
        <f>SUM(DataEx!EQ342)</f>
        <v>34262500</v>
      </c>
      <c r="Q139" s="91">
        <f>SUM(DataEx!ER342)</f>
        <v>34262500</v>
      </c>
      <c r="R139" s="91">
        <f>SUM(DataEx!ES342)</f>
        <v>34262500</v>
      </c>
      <c r="S139" s="126">
        <f t="shared" si="20"/>
        <v>411150000</v>
      </c>
      <c r="T139" s="127">
        <f t="shared" si="21"/>
        <v>9.7843935175269514E-2</v>
      </c>
    </row>
    <row r="140" spans="1:20">
      <c r="A140" s="138" t="str">
        <f t="shared" si="17"/>
        <v>424p</v>
      </c>
      <c r="B140" s="482" t="str">
        <f>+VLOOKUP(LEFT($A140,LEN(A140)-1)*1,Master!$D$25:$G$223,4,FALSE)</f>
        <v>Ostala prava iz oblasti zdravstvene zaštite</v>
      </c>
      <c r="C140" s="483"/>
      <c r="D140" s="483"/>
      <c r="E140" s="483"/>
      <c r="F140" s="483"/>
      <c r="G140" s="91">
        <f>SUM(DataEx!EH350)</f>
        <v>1327583.3333333333</v>
      </c>
      <c r="H140" s="91">
        <f>SUM(DataEx!EI350)</f>
        <v>1327583.3333333333</v>
      </c>
      <c r="I140" s="91">
        <f>SUM(DataEx!EJ350)</f>
        <v>1327583.3333333333</v>
      </c>
      <c r="J140" s="91">
        <f>SUM(DataEx!EK350)</f>
        <v>1327583.3333333333</v>
      </c>
      <c r="K140" s="91">
        <f>SUM(DataEx!EL350)</f>
        <v>1327583.3333333333</v>
      </c>
      <c r="L140" s="91">
        <f>SUM(DataEx!EM350)</f>
        <v>1327583.3333333333</v>
      </c>
      <c r="M140" s="91">
        <f>SUM(DataEx!EN350)</f>
        <v>1327583.3333333333</v>
      </c>
      <c r="N140" s="91">
        <f>SUM(DataEx!EO350)</f>
        <v>1327583.3333333333</v>
      </c>
      <c r="O140" s="91">
        <f>SUM(DataEx!EP350)</f>
        <v>1327583.3333333333</v>
      </c>
      <c r="P140" s="91">
        <f>SUM(DataEx!EQ350)</f>
        <v>1327583.3333333333</v>
      </c>
      <c r="Q140" s="91">
        <f>SUM(DataEx!ER350)</f>
        <v>1327583.3333333333</v>
      </c>
      <c r="R140" s="91">
        <f>SUM(DataEx!ES350)</f>
        <v>1327583.3333333333</v>
      </c>
      <c r="S140" s="126">
        <f t="shared" si="20"/>
        <v>15931000.000000002</v>
      </c>
      <c r="T140" s="127">
        <f t="shared" si="21"/>
        <v>3.7911996382761007E-3</v>
      </c>
    </row>
    <row r="141" spans="1:20">
      <c r="A141" s="138" t="str">
        <f t="shared" si="17"/>
        <v>425p</v>
      </c>
      <c r="B141" s="482" t="str">
        <f>+VLOOKUP(LEFT($A141,LEN(A141)-1)*1,Master!$D$25:$G$223,4,FALSE)</f>
        <v>Ostala prava iz zdravstvenog osiguranja</v>
      </c>
      <c r="C141" s="483"/>
      <c r="D141" s="483"/>
      <c r="E141" s="483"/>
      <c r="F141" s="483"/>
      <c r="G141" s="91">
        <f>SUM(DataEx!EH352)</f>
        <v>710416.66666666663</v>
      </c>
      <c r="H141" s="91">
        <f>SUM(DataEx!EI352)</f>
        <v>710416.66666666663</v>
      </c>
      <c r="I141" s="91">
        <f>SUM(DataEx!EJ352)</f>
        <v>710416.66666666663</v>
      </c>
      <c r="J141" s="91">
        <f>SUM(DataEx!EK352)</f>
        <v>710416.66666666663</v>
      </c>
      <c r="K141" s="91">
        <f>SUM(DataEx!EL352)</f>
        <v>710416.66666666663</v>
      </c>
      <c r="L141" s="91">
        <f>SUM(DataEx!EM352)</f>
        <v>710416.66666666663</v>
      </c>
      <c r="M141" s="91">
        <f>SUM(DataEx!EN352)</f>
        <v>710416.66666666663</v>
      </c>
      <c r="N141" s="91">
        <f>SUM(DataEx!EO352)</f>
        <v>710416.66666666663</v>
      </c>
      <c r="O141" s="91">
        <f>SUM(DataEx!EP352)</f>
        <v>710416.66666666663</v>
      </c>
      <c r="P141" s="91">
        <f>SUM(DataEx!EQ352)</f>
        <v>710416.66666666663</v>
      </c>
      <c r="Q141" s="91">
        <f>SUM(DataEx!ER352)</f>
        <v>710416.66666666663</v>
      </c>
      <c r="R141" s="91">
        <f>SUM(DataEx!ES352)</f>
        <v>710416.66666666663</v>
      </c>
      <c r="S141" s="126">
        <f t="shared" si="20"/>
        <v>8525000.0000000019</v>
      </c>
      <c r="T141" s="127">
        <f t="shared" si="21"/>
        <v>2.028747530996407E-3</v>
      </c>
    </row>
    <row r="142" spans="1:20">
      <c r="A142" s="138" t="str">
        <f t="shared" si="17"/>
        <v>43p</v>
      </c>
      <c r="B142" s="505" t="str">
        <f>+VLOOKUP(LEFT($A142,LEN(A142)-1)*1,Master!$D$25:$G$223,4,FALSE)</f>
        <v xml:space="preserve">Transferi institucijama, pojedincima, nevladinom i javnom sektoru </v>
      </c>
      <c r="C142" s="506"/>
      <c r="D142" s="506"/>
      <c r="E142" s="506"/>
      <c r="F142" s="506"/>
      <c r="G142" s="85">
        <f>SUM(DataEx!EH356)</f>
        <v>13691666.67</v>
      </c>
      <c r="H142" s="85">
        <f>+INDEX(DataEx!$1:$1048576,MATCH('2017'!$A142,DataEx!$D:$D,0),MATCH('2017'!H$6,DataEx!$7:$7,0))</f>
        <v>13691666.67</v>
      </c>
      <c r="I142" s="85">
        <f>+INDEX(DataEx!$1:$1048576,MATCH('2017'!$A142,DataEx!$D:$D,0),MATCH('2017'!I$6,DataEx!$7:$7,0))</f>
        <v>13691666.67</v>
      </c>
      <c r="J142" s="85">
        <f>+INDEX(DataEx!$1:$1048576,MATCH('2017'!$A142,DataEx!$D:$D,0),MATCH('2017'!J$6,DataEx!$7:$7,0))</f>
        <v>13691666.67</v>
      </c>
      <c r="K142" s="85">
        <f>+INDEX(DataEx!$1:$1048576,MATCH('2017'!$A142,DataEx!$D:$D,0),MATCH('2017'!K$6,DataEx!$7:$7,0))</f>
        <v>13691666.67</v>
      </c>
      <c r="L142" s="85">
        <f>+INDEX(DataEx!$1:$1048576,MATCH('2017'!$A142,DataEx!$D:$D,0),MATCH('2017'!L$6,DataEx!$7:$7,0))</f>
        <v>13691666.67</v>
      </c>
      <c r="M142" s="85">
        <f>+INDEX(DataEx!$1:$1048576,MATCH('2017'!$A142,DataEx!$D:$D,0),MATCH('2017'!M$6,DataEx!$7:$7,0))</f>
        <v>13691666.67</v>
      </c>
      <c r="N142" s="85">
        <f>+INDEX(DataEx!$1:$1048576,MATCH('2017'!$A142,DataEx!$D:$D,0),MATCH('2017'!N$6,DataEx!$7:$7,0))</f>
        <v>13691666.67</v>
      </c>
      <c r="O142" s="85">
        <f>+INDEX(DataEx!$1:$1048576,MATCH('2017'!$A142,DataEx!$D:$D,0),MATCH('2017'!O$6,DataEx!$7:$7,0))</f>
        <v>13691666.67</v>
      </c>
      <c r="P142" s="85">
        <f>+INDEX(DataEx!$1:$1048576,MATCH('2017'!$A142,DataEx!$D:$D,0),MATCH('2017'!P$6,DataEx!$7:$7,0))</f>
        <v>13691666.67</v>
      </c>
      <c r="Q142" s="85">
        <f>+INDEX(DataEx!$1:$1048576,MATCH('2017'!$A142,DataEx!$D:$D,0),MATCH('2017'!Q$6,DataEx!$7:$7,0))</f>
        <v>13691666.67</v>
      </c>
      <c r="R142" s="86">
        <f>+INDEX(DataEx!$1:$1048576,MATCH('2017'!$A142,DataEx!$D:$D,0),MATCH('2017'!R$6,DataEx!$7:$7,0))</f>
        <v>13691666.67</v>
      </c>
      <c r="S142" s="128">
        <f>+SUM(G142:R142)</f>
        <v>164300000.03999996</v>
      </c>
      <c r="T142" s="129">
        <f t="shared" si="21"/>
        <v>3.9099497879631601E-2</v>
      </c>
    </row>
    <row r="143" spans="1:20">
      <c r="A143" s="138" t="str">
        <f t="shared" si="17"/>
        <v>44p</v>
      </c>
      <c r="B143" s="505" t="str">
        <f>+VLOOKUP(LEFT($A143,LEN(A143)-1)*1,Master!$D$25:$G$223,4,FALSE)</f>
        <v>Kapitalni budžet</v>
      </c>
      <c r="C143" s="506"/>
      <c r="D143" s="506"/>
      <c r="E143" s="506"/>
      <c r="F143" s="506"/>
      <c r="G143" s="85">
        <f>SUM(DataEx!EH374)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6.7365983679588792E-2</v>
      </c>
    </row>
    <row r="144" spans="1:20">
      <c r="A144" s="138" t="str">
        <f t="shared" si="17"/>
        <v>451p</v>
      </c>
      <c r="B144" s="507" t="str">
        <f>+VLOOKUP(LEFT($A144,LEN(A144)-1)*1,Master!$D$25:$G$223,4,FALSE)</f>
        <v>Pozajmice i krediti</v>
      </c>
      <c r="C144" s="508"/>
      <c r="D144" s="508"/>
      <c r="E144" s="508"/>
      <c r="F144" s="508"/>
      <c r="G144" s="91">
        <f>SUM(DataEx!EH385)</f>
        <v>202083.33333333334</v>
      </c>
      <c r="H144" s="91">
        <f>SUM(DataEx!EI385)</f>
        <v>202083.33333333334</v>
      </c>
      <c r="I144" s="91">
        <f>SUM(DataEx!EJ385)</f>
        <v>202083.33333333334</v>
      </c>
      <c r="J144" s="91">
        <f>SUM(DataEx!EK385)</f>
        <v>202083.33333333334</v>
      </c>
      <c r="K144" s="91">
        <f>SUM(DataEx!EL385)</f>
        <v>202083.33333333334</v>
      </c>
      <c r="L144" s="91">
        <f>SUM(DataEx!EM385)</f>
        <v>202083.33333333334</v>
      </c>
      <c r="M144" s="91">
        <f>SUM(DataEx!EN385)</f>
        <v>202083.33333333334</v>
      </c>
      <c r="N144" s="91">
        <f>SUM(DataEx!EO385)</f>
        <v>202083.33333333334</v>
      </c>
      <c r="O144" s="91">
        <f>SUM(DataEx!EP385)</f>
        <v>202083.33333333334</v>
      </c>
      <c r="P144" s="91">
        <f>SUM(DataEx!EQ385)</f>
        <v>202083.33333333334</v>
      </c>
      <c r="Q144" s="91">
        <f>SUM(DataEx!ER385)</f>
        <v>202083.33333333334</v>
      </c>
      <c r="R144" s="91">
        <f>SUM(DataEx!ES385)</f>
        <v>202083.33333333334</v>
      </c>
      <c r="S144" s="126">
        <f t="shared" si="20"/>
        <v>2425000</v>
      </c>
      <c r="T144" s="127">
        <f t="shared" si="21"/>
        <v>5.7709240617786345E-4</v>
      </c>
    </row>
    <row r="145" spans="1:20">
      <c r="A145" s="138" t="str">
        <f t="shared" si="17"/>
        <v>47p</v>
      </c>
      <c r="B145" s="507" t="str">
        <f>+VLOOKUP(LEFT($A145,LEN(A145)-1)*1,Master!$D$25:$G$223,4,FALSE)</f>
        <v>Rezerve</v>
      </c>
      <c r="C145" s="508"/>
      <c r="D145" s="508"/>
      <c r="E145" s="508"/>
      <c r="F145" s="508"/>
      <c r="G145" s="91">
        <f>SUM(DataEx!EH400)</f>
        <v>1191556.1566666667</v>
      </c>
      <c r="H145" s="91">
        <f>SUM(DataEx!EI400)</f>
        <v>1191556.1566666667</v>
      </c>
      <c r="I145" s="91">
        <f>SUM(DataEx!EJ400)</f>
        <v>1191556.1566666667</v>
      </c>
      <c r="J145" s="91">
        <f>SUM(DataEx!EK400)</f>
        <v>1191556.1566666667</v>
      </c>
      <c r="K145" s="91">
        <f>SUM(DataEx!EL400)</f>
        <v>1191556.1566666667</v>
      </c>
      <c r="L145" s="91">
        <f>SUM(DataEx!EM400)</f>
        <v>1191556.1566666667</v>
      </c>
      <c r="M145" s="91">
        <f>SUM(DataEx!EN400)</f>
        <v>1191556.1566666667</v>
      </c>
      <c r="N145" s="91">
        <f>SUM(DataEx!EO400)</f>
        <v>1191556.1566666667</v>
      </c>
      <c r="O145" s="91">
        <f>SUM(DataEx!EP400)</f>
        <v>1191556.1566666667</v>
      </c>
      <c r="P145" s="91">
        <f>SUM(DataEx!EQ400)</f>
        <v>1191556.1566666667</v>
      </c>
      <c r="Q145" s="91">
        <f>SUM(DataEx!ER400)</f>
        <v>1191556.1566666667</v>
      </c>
      <c r="R145" s="91">
        <f>SUM(DataEx!ES400)</f>
        <v>1191556.1566666667</v>
      </c>
      <c r="S145" s="126">
        <f t="shared" si="20"/>
        <v>14298673.879999997</v>
      </c>
      <c r="T145" s="127">
        <f t="shared" si="21"/>
        <v>3.4027447895100061E-3</v>
      </c>
    </row>
    <row r="146" spans="1:20">
      <c r="A146" s="138" t="str">
        <f t="shared" si="17"/>
        <v>462p</v>
      </c>
      <c r="B146" s="507" t="str">
        <f>+VLOOKUP(LEFT($A146,LEN(A146)-1)*1,Master!$D$25:$G$223,4,FALSE)</f>
        <v>Otplata garancija</v>
      </c>
      <c r="C146" s="508"/>
      <c r="D146" s="508"/>
      <c r="E146" s="508"/>
      <c r="F146" s="508"/>
      <c r="G146" s="91">
        <f>SUM(DataEx!EH396)</f>
        <v>0</v>
      </c>
      <c r="H146" s="91">
        <f>SUM(DataEx!EI396)</f>
        <v>0</v>
      </c>
      <c r="I146" s="91">
        <f>SUM(DataEx!EJ396)</f>
        <v>0</v>
      </c>
      <c r="J146" s="91">
        <f>SUM(DataEx!EK396)</f>
        <v>0</v>
      </c>
      <c r="K146" s="91">
        <f>SUM(DataEx!EL396)</f>
        <v>0</v>
      </c>
      <c r="L146" s="91">
        <f>SUM(DataEx!EM396)</f>
        <v>0</v>
      </c>
      <c r="M146" s="91">
        <f>SUM(DataEx!EN396)</f>
        <v>0</v>
      </c>
      <c r="N146" s="91">
        <f>SUM(DataEx!EO396)</f>
        <v>0</v>
      </c>
      <c r="O146" s="91">
        <f>SUM(DataEx!EP396)</f>
        <v>0</v>
      </c>
      <c r="P146" s="91">
        <f>SUM(DataEx!EQ396)</f>
        <v>0</v>
      </c>
      <c r="Q146" s="91">
        <f>SUM(DataEx!ER396)</f>
        <v>0</v>
      </c>
      <c r="R146" s="91">
        <f>SUM(DataEx!ES396)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87" t="s">
        <v>701</v>
      </c>
      <c r="C147" s="388"/>
      <c r="D147" s="388"/>
      <c r="E147" s="388"/>
      <c r="F147" s="38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5" t="str">
        <f>+VLOOKUP(LEFT($A148,LEN(A148)-1)*1,Master!$D$25:$G$223,4,FALSE)</f>
        <v>Suficit / deficit</v>
      </c>
      <c r="C148" s="516"/>
      <c r="D148" s="516"/>
      <c r="E148" s="516"/>
      <c r="F148" s="516"/>
      <c r="G148" s="97">
        <f t="shared" ref="G148:R148" si="27">+G104-G123</f>
        <v>-59405088.925596118</v>
      </c>
      <c r="H148" s="97">
        <f t="shared" si="27"/>
        <v>-27107031.19829908</v>
      </c>
      <c r="I148" s="97">
        <f t="shared" si="27"/>
        <v>-33506289.656745076</v>
      </c>
      <c r="J148" s="97">
        <f t="shared" si="27"/>
        <v>-26181247.518621162</v>
      </c>
      <c r="K148" s="97">
        <f t="shared" si="27"/>
        <v>-25016902.874140114</v>
      </c>
      <c r="L148" s="97">
        <f t="shared" si="27"/>
        <v>4804169.2565310746</v>
      </c>
      <c r="M148" s="97">
        <f t="shared" si="27"/>
        <v>-23451832.850042522</v>
      </c>
      <c r="N148" s="97">
        <f t="shared" si="27"/>
        <v>-3601682.7843793333</v>
      </c>
      <c r="O148" s="97">
        <f t="shared" si="27"/>
        <v>-10520875.068540215</v>
      </c>
      <c r="P148" s="97">
        <f t="shared" si="27"/>
        <v>-22315643.257086992</v>
      </c>
      <c r="Q148" s="97">
        <f t="shared" si="27"/>
        <v>-34187702.425128728</v>
      </c>
      <c r="R148" s="97">
        <f t="shared" si="27"/>
        <v>26127115.104360282</v>
      </c>
      <c r="S148" s="114">
        <f t="shared" si="20"/>
        <v>-234363012.19768798</v>
      </c>
      <c r="T148" s="115">
        <f t="shared" si="21"/>
        <v>-5.5772830774538443E-2</v>
      </c>
    </row>
    <row r="149" spans="1:20" ht="13.5" thickBot="1">
      <c r="A149" s="139" t="str">
        <f>+CONCATENATE(A56,"p")</f>
        <v>1001p</v>
      </c>
      <c r="B149" s="517" t="str">
        <f>+VLOOKUP(LEFT($A149,LEN(A149)-1)*1,Master!$D$25:$G$223,4,FALSE)</f>
        <v>Primarni bilans</v>
      </c>
      <c r="C149" s="518"/>
      <c r="D149" s="518"/>
      <c r="E149" s="518"/>
      <c r="F149" s="518"/>
      <c r="G149" s="98">
        <f t="shared" ref="G149:R149" si="28">+G148+G131</f>
        <v>-56071331.495596118</v>
      </c>
      <c r="H149" s="98">
        <f t="shared" si="28"/>
        <v>-26010359.668299079</v>
      </c>
      <c r="I149" s="98">
        <f t="shared" si="28"/>
        <v>2620000.5232549235</v>
      </c>
      <c r="J149" s="98">
        <f t="shared" si="28"/>
        <v>-4934336.248621162</v>
      </c>
      <c r="K149" s="98">
        <f t="shared" si="28"/>
        <v>-8811466.0141401142</v>
      </c>
      <c r="L149" s="98">
        <f t="shared" si="28"/>
        <v>7104254.2365310751</v>
      </c>
      <c r="M149" s="98">
        <f t="shared" si="28"/>
        <v>-17916535.460042521</v>
      </c>
      <c r="N149" s="98">
        <f t="shared" si="28"/>
        <v>-2326421.2743793335</v>
      </c>
      <c r="O149" s="98">
        <f t="shared" si="28"/>
        <v>-8645280.7085402161</v>
      </c>
      <c r="P149" s="98">
        <f t="shared" si="28"/>
        <v>-21921462.347086992</v>
      </c>
      <c r="Q149" s="98">
        <f t="shared" si="28"/>
        <v>-30357983.245128728</v>
      </c>
      <c r="R149" s="98">
        <f t="shared" si="28"/>
        <v>28271535.414360281</v>
      </c>
      <c r="S149" s="114">
        <f t="shared" si="20"/>
        <v>-138999386.28768796</v>
      </c>
      <c r="T149" s="115">
        <f t="shared" si="21"/>
        <v>-3.3078552696910582E-2</v>
      </c>
    </row>
    <row r="150" spans="1:20">
      <c r="A150" s="139" t="str">
        <f>+CONCATENATE(A57,"p")</f>
        <v>46p</v>
      </c>
      <c r="B150" s="509" t="str">
        <f>+VLOOKUP(LEFT($A150,LEN(A150)-1)*1,Master!$D$25:$G$223,4,FALSE)</f>
        <v>Otplata dugova</v>
      </c>
      <c r="C150" s="510"/>
      <c r="D150" s="510"/>
      <c r="E150" s="510"/>
      <c r="F150" s="510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5.2453654874943474E-2</v>
      </c>
    </row>
    <row r="151" spans="1:20">
      <c r="A151" s="139" t="str">
        <f>+CONCATENATE(A58,"p")</f>
        <v>4611p</v>
      </c>
      <c r="B151" s="513" t="str">
        <f>+VLOOKUP(LEFT($A151,LEN(A151)-1)*1,Master!$D$25:$G$223,4,FALSE)</f>
        <v>Otplata hartija od vrijednosti i kredita rezidentima</v>
      </c>
      <c r="C151" s="514"/>
      <c r="D151" s="514"/>
      <c r="E151" s="514"/>
      <c r="F151" s="514"/>
      <c r="G151" s="100">
        <f>SUM(DataEx!EH394)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1.2353785523904714E-2</v>
      </c>
    </row>
    <row r="152" spans="1:20">
      <c r="A152" s="139" t="str">
        <f>+CONCATENATE(A59,"p")</f>
        <v>4612p</v>
      </c>
      <c r="B152" s="507" t="str">
        <f>+VLOOKUP(LEFT($A152,LEN(A152)-1)*1,Master!$D$25:$G$223,4,FALSE)</f>
        <v>Otplata hartija od vrijednosti i kredita nerezidentima</v>
      </c>
      <c r="C152" s="508"/>
      <c r="D152" s="508"/>
      <c r="E152" s="508"/>
      <c r="F152" s="508"/>
      <c r="G152" s="100">
        <f>SUM(DataEx!EH395)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3.2076143404488229E-2</v>
      </c>
    </row>
    <row r="153" spans="1:20" ht="13.5" thickBot="1">
      <c r="A153" s="139" t="str">
        <f>+CONCATENATE(A53,"p")</f>
        <v>4630p</v>
      </c>
      <c r="B153" s="474" t="str">
        <f>+VLOOKUP(LEFT($A153,LEN(A153)-1)*1,Master!$D$25:$G$223,4,FALSE)</f>
        <v>Otplata obaveza iz prethodnih godina</v>
      </c>
      <c r="C153" s="475"/>
      <c r="D153" s="475"/>
      <c r="E153" s="475"/>
      <c r="F153" s="475"/>
      <c r="G153" s="100">
        <f>SUM(DataEx!EH399)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8.0237259465505348E-3</v>
      </c>
    </row>
    <row r="154" spans="1:20" ht="13.5" thickBot="1">
      <c r="A154" s="139" t="str">
        <f t="shared" ref="A154:A159" si="30">+CONCATENATE(A60,"p")</f>
        <v>1002p</v>
      </c>
      <c r="B154" s="511" t="str">
        <f>+VLOOKUP(LEFT($A154,LEN(A154)-1)*1,Master!$D$25:$G$223,4,FALSE)</f>
        <v>Nedostajuća sredstva</v>
      </c>
      <c r="C154" s="512"/>
      <c r="D154" s="512"/>
      <c r="E154" s="512"/>
      <c r="F154" s="512"/>
      <c r="G154" s="79">
        <f t="shared" ref="G154:R154" si="31">+G148-G150</f>
        <v>-64022556.488929451</v>
      </c>
      <c r="H154" s="79">
        <f t="shared" si="31"/>
        <v>-32355211.651632413</v>
      </c>
      <c r="I154" s="79">
        <f t="shared" si="31"/>
        <v>-51971934.800078407</v>
      </c>
      <c r="J154" s="79">
        <f t="shared" si="31"/>
        <v>-93642113.121954486</v>
      </c>
      <c r="K154" s="79">
        <f t="shared" si="31"/>
        <v>-35264444.657473445</v>
      </c>
      <c r="L154" s="79">
        <f t="shared" si="31"/>
        <v>-11242174.306802256</v>
      </c>
      <c r="M154" s="79">
        <f t="shared" si="31"/>
        <v>-46555441.213375859</v>
      </c>
      <c r="N154" s="79">
        <f t="shared" si="31"/>
        <v>-20478689.667712666</v>
      </c>
      <c r="O154" s="79">
        <f t="shared" si="31"/>
        <v>-27839783.161873549</v>
      </c>
      <c r="P154" s="79">
        <f t="shared" si="31"/>
        <v>-32002382.660420325</v>
      </c>
      <c r="Q154" s="79">
        <f t="shared" si="31"/>
        <v>-45902528.558462061</v>
      </c>
      <c r="R154" s="79">
        <f t="shared" si="31"/>
        <v>6498744.9410269484</v>
      </c>
      <c r="S154" s="118">
        <f t="shared" si="20"/>
        <v>-454778515.34768802</v>
      </c>
      <c r="T154" s="119">
        <f t="shared" si="21"/>
        <v>-0.10822648564948192</v>
      </c>
    </row>
    <row r="155" spans="1:20" ht="13.5" thickBot="1">
      <c r="A155" s="139" t="str">
        <f t="shared" si="30"/>
        <v>1003p</v>
      </c>
      <c r="B155" s="499" t="str">
        <f>+VLOOKUP(LEFT($A155,LEN(A155)-1)*1,Master!$D$25:$G$223,4,FALSE)</f>
        <v>Finansiranje</v>
      </c>
      <c r="C155" s="500"/>
      <c r="D155" s="500"/>
      <c r="E155" s="500"/>
      <c r="F155" s="500"/>
      <c r="G155" s="97">
        <f t="shared" ref="G155:R155" si="32">+SUM(G156:G159)</f>
        <v>64022556.488929451</v>
      </c>
      <c r="H155" s="97">
        <f t="shared" si="32"/>
        <v>32355211.651632413</v>
      </c>
      <c r="I155" s="97">
        <f t="shared" si="32"/>
        <v>51971934.800078407</v>
      </c>
      <c r="J155" s="97">
        <f t="shared" si="32"/>
        <v>93642113.121954486</v>
      </c>
      <c r="K155" s="97">
        <f t="shared" si="32"/>
        <v>35264444.657473445</v>
      </c>
      <c r="L155" s="97">
        <f t="shared" si="32"/>
        <v>11242174.306802258</v>
      </c>
      <c r="M155" s="97">
        <f t="shared" si="32"/>
        <v>46555441.213375859</v>
      </c>
      <c r="N155" s="97">
        <f t="shared" si="32"/>
        <v>20478689.667712666</v>
      </c>
      <c r="O155" s="97">
        <f t="shared" si="32"/>
        <v>27839783.161873549</v>
      </c>
      <c r="P155" s="97">
        <f t="shared" si="32"/>
        <v>32002382.660420325</v>
      </c>
      <c r="Q155" s="97">
        <f t="shared" si="32"/>
        <v>45902528.558462061</v>
      </c>
      <c r="R155" s="97">
        <f t="shared" si="32"/>
        <v>-6498744.9410269484</v>
      </c>
      <c r="S155" s="120">
        <f t="shared" si="20"/>
        <v>454778515.34768802</v>
      </c>
      <c r="T155" s="121">
        <f t="shared" si="21"/>
        <v>0.10822648564948192</v>
      </c>
    </row>
    <row r="156" spans="1:20">
      <c r="A156" s="139" t="str">
        <f t="shared" si="30"/>
        <v>7511p</v>
      </c>
      <c r="B156" s="513" t="str">
        <f>+VLOOKUP(LEFT($A156,LEN(A156)-1)*1,Master!$D$25:$G$223,4,FALSE)</f>
        <v>Pozajmice i krediti od domaćih izvora</v>
      </c>
      <c r="C156" s="514"/>
      <c r="D156" s="514"/>
      <c r="E156" s="514"/>
      <c r="F156" s="514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2.3797624997025292E-2</v>
      </c>
    </row>
    <row r="157" spans="1:20">
      <c r="A157" s="139" t="str">
        <f t="shared" si="30"/>
        <v>7512p</v>
      </c>
      <c r="B157" s="507" t="str">
        <f>+VLOOKUP(LEFT($A157,LEN(A157)-1)*1,Master!$D$25:$G$223,4,FALSE)</f>
        <v>Pozajmice i krediti od inostranih izvora</v>
      </c>
      <c r="C157" s="508"/>
      <c r="D157" s="508"/>
      <c r="E157" s="508"/>
      <c r="F157" s="508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8.4284958386252093E-2</v>
      </c>
    </row>
    <row r="158" spans="1:20">
      <c r="A158" s="139" t="str">
        <f t="shared" si="30"/>
        <v>72p</v>
      </c>
      <c r="B158" s="507" t="str">
        <f>+VLOOKUP(LEFT($A158,LEN(A158)-1)*1,Master!$D$25:$G$223,4,FALSE)</f>
        <v>Primici od prodaje imovine</v>
      </c>
      <c r="C158" s="508"/>
      <c r="D158" s="508"/>
      <c r="E158" s="508"/>
      <c r="F158" s="508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26174737.852690287</v>
      </c>
      <c r="H159" s="101">
        <f t="shared" si="33"/>
        <v>-5492606.9846067503</v>
      </c>
      <c r="I159" s="101">
        <f t="shared" si="33"/>
        <v>14124116.163839243</v>
      </c>
      <c r="J159" s="101">
        <f t="shared" si="33"/>
        <v>55794294.485715322</v>
      </c>
      <c r="K159" s="101">
        <f t="shared" si="33"/>
        <v>-2583373.9787657186</v>
      </c>
      <c r="L159" s="101">
        <f t="shared" si="33"/>
        <v>-26605644.329436906</v>
      </c>
      <c r="M159" s="101">
        <f t="shared" si="33"/>
        <v>8707622.5771366954</v>
      </c>
      <c r="N159" s="101">
        <f t="shared" si="33"/>
        <v>-17369128.968526497</v>
      </c>
      <c r="O159" s="101">
        <f t="shared" si="33"/>
        <v>-10008035.474365614</v>
      </c>
      <c r="P159" s="101">
        <f t="shared" si="33"/>
        <v>-5845435.9758188389</v>
      </c>
      <c r="Q159" s="101">
        <f t="shared" si="33"/>
        <v>8054709.9222228974</v>
      </c>
      <c r="R159" s="101">
        <f t="shared" si="33"/>
        <v>-44346563.577266112</v>
      </c>
      <c r="S159" s="112">
        <f t="shared" si="20"/>
        <v>604691.71281802654</v>
      </c>
      <c r="T159" s="113">
        <f t="shared" si="21"/>
        <v>1.4390226620452311E-4</v>
      </c>
    </row>
  </sheetData>
  <mergeCells count="115"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38" activePane="bottomLeft" state="frozen"/>
      <selection pane="bottomLeft" activeCell="I10" sqref="I10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473" t="str">
        <f>+Master!G249</f>
        <v>Ostvarenje budžeta</v>
      </c>
      <c r="C7" s="454"/>
      <c r="D7" s="454"/>
      <c r="E7" s="454"/>
      <c r="F7" s="454"/>
      <c r="G7" s="462">
        <v>2016</v>
      </c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6"/>
      <c r="S7" s="261" t="str">
        <f>+Master!G246</f>
        <v>BDP</v>
      </c>
      <c r="T7" s="262">
        <v>3773000000</v>
      </c>
    </row>
    <row r="8" spans="1:20" ht="16.5" customHeight="1">
      <c r="A8" s="170"/>
      <c r="B8" s="455"/>
      <c r="C8" s="456"/>
      <c r="D8" s="456"/>
      <c r="E8" s="456"/>
      <c r="F8" s="457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62" t="str">
        <f>+Master!G243</f>
        <v>Jan - Okt</v>
      </c>
      <c r="T8" s="466"/>
    </row>
    <row r="9" spans="1:20" ht="13.5" thickBot="1">
      <c r="A9" s="170"/>
      <c r="B9" s="458"/>
      <c r="C9" s="459"/>
      <c r="D9" s="459"/>
      <c r="E9" s="459"/>
      <c r="F9" s="460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21" t="str">
        <f>+VLOOKUP($A10,Master!$D$25:$G$223,4,FALSE)</f>
        <v>Prihodi budžeta</v>
      </c>
      <c r="C10" s="422"/>
      <c r="D10" s="422"/>
      <c r="E10" s="422"/>
      <c r="F10" s="422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0.39396760102835948</v>
      </c>
    </row>
    <row r="11" spans="1:20">
      <c r="A11" s="176">
        <v>711</v>
      </c>
      <c r="B11" s="423" t="str">
        <f>+VLOOKUP($A11,Master!$D$25:$G$223,4,FALSE)</f>
        <v>Porezi</v>
      </c>
      <c r="C11" s="424"/>
      <c r="D11" s="424"/>
      <c r="E11" s="424"/>
      <c r="F11" s="424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425" t="str">
        <f>+VLOOKUP($A12,Master!$D$25:$G$223,4,FALSE)</f>
        <v>Porez na dohodak fizičkih lica</v>
      </c>
      <c r="C12" s="426"/>
      <c r="D12" s="426"/>
      <c r="E12" s="426"/>
      <c r="F12" s="426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3.2634933069175726E-2</v>
      </c>
    </row>
    <row r="13" spans="1:20">
      <c r="A13" s="176">
        <v>7112</v>
      </c>
      <c r="B13" s="425" t="str">
        <f>+VLOOKUP($A13,Master!$D$25:$G$223,4,FALSE)</f>
        <v>Porez na dobit pravnih lica</v>
      </c>
      <c r="C13" s="426"/>
      <c r="D13" s="426"/>
      <c r="E13" s="426"/>
      <c r="F13" s="426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425" t="str">
        <f>+VLOOKUP($A14,Master!$D$25:$G$223,4,FALSE)</f>
        <v>Porez na promet nepokretnosti</v>
      </c>
      <c r="C14" s="426"/>
      <c r="D14" s="426"/>
      <c r="E14" s="426"/>
      <c r="F14" s="426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3.525178876225815E-4</v>
      </c>
    </row>
    <row r="15" spans="1:20">
      <c r="A15" s="176">
        <v>7114</v>
      </c>
      <c r="B15" s="425" t="str">
        <f>+VLOOKUP($A15,Master!$D$25:$G$223,4,FALSE)</f>
        <v>Porez na dodatu vrijednost</v>
      </c>
      <c r="C15" s="426"/>
      <c r="D15" s="426"/>
      <c r="E15" s="426"/>
      <c r="F15" s="426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425" t="str">
        <f>+VLOOKUP($A16,Master!$D$25:$G$223,4,FALSE)</f>
        <v>Akcize</v>
      </c>
      <c r="C16" s="426"/>
      <c r="D16" s="426"/>
      <c r="E16" s="426"/>
      <c r="F16" s="426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425" t="str">
        <f>+VLOOKUP($A17,Master!$D$25:$G$223,4,FALSE)</f>
        <v>Porez na međunarodnu trgovinu i transakcije</v>
      </c>
      <c r="C17" s="426"/>
      <c r="D17" s="426"/>
      <c r="E17" s="426"/>
      <c r="F17" s="426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6.436162926053539E-3</v>
      </c>
    </row>
    <row r="18" spans="1:25">
      <c r="A18" s="176">
        <v>7118</v>
      </c>
      <c r="B18" s="425" t="str">
        <f>+VLOOKUP($A18,Master!$D$25:$G$223,4,FALSE)</f>
        <v>Ostali državni porezi</v>
      </c>
      <c r="C18" s="426"/>
      <c r="D18" s="426"/>
      <c r="E18" s="426"/>
      <c r="F18" s="426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429" t="str">
        <f>+VLOOKUP($A19,Master!$D$25:$G$223,4,FALSE)</f>
        <v>Doprinosi</v>
      </c>
      <c r="C19" s="430"/>
      <c r="D19" s="430"/>
      <c r="E19" s="430"/>
      <c r="F19" s="430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0.1226835950940896</v>
      </c>
    </row>
    <row r="20" spans="1:25">
      <c r="A20" s="176">
        <v>7121</v>
      </c>
      <c r="B20" s="425" t="str">
        <f>+VLOOKUP($A20,Master!$D$25:$G$223,4,FALSE)</f>
        <v>Doprinosi za penzijsko i invalidsko osiguranje</v>
      </c>
      <c r="C20" s="426"/>
      <c r="D20" s="426"/>
      <c r="E20" s="426"/>
      <c r="F20" s="426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7.2502868913331575E-2</v>
      </c>
    </row>
    <row r="21" spans="1:25">
      <c r="A21" s="176">
        <v>7122</v>
      </c>
      <c r="B21" s="425" t="str">
        <f>+VLOOKUP($A21,Master!$D$25:$G$223,4,FALSE)</f>
        <v>Doprinosi za zdravstveno osiguranje</v>
      </c>
      <c r="C21" s="426"/>
      <c r="D21" s="426"/>
      <c r="E21" s="426"/>
      <c r="F21" s="426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4.3567285157699455E-2</v>
      </c>
    </row>
    <row r="22" spans="1:25">
      <c r="A22" s="176">
        <v>7123</v>
      </c>
      <c r="B22" s="425" t="str">
        <f>+VLOOKUP($A22,Master!$D$25:$G$223,4,FALSE)</f>
        <v>Doprinosi za osiguranje od nezaposlenosti</v>
      </c>
      <c r="C22" s="426"/>
      <c r="D22" s="426"/>
      <c r="E22" s="426"/>
      <c r="F22" s="426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425" t="str">
        <f>+VLOOKUP($A23,Master!$D$25:$G$223,4,FALSE)</f>
        <v>Ostali doprinosi</v>
      </c>
      <c r="C23" s="426"/>
      <c r="D23" s="426"/>
      <c r="E23" s="426"/>
      <c r="F23" s="426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3.1705810389610393E-3</v>
      </c>
      <c r="Y23" s="380"/>
    </row>
    <row r="24" spans="1:25">
      <c r="A24" s="176">
        <v>713</v>
      </c>
      <c r="B24" s="427" t="str">
        <f>+VLOOKUP($A24,Master!$D$25:$G$223,4,FALSE)</f>
        <v>Takse</v>
      </c>
      <c r="C24" s="428"/>
      <c r="D24" s="428"/>
      <c r="E24" s="428"/>
      <c r="F24" s="428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3.4265645189504382E-3</v>
      </c>
      <c r="Y24" s="380"/>
    </row>
    <row r="25" spans="1:25">
      <c r="A25" s="176">
        <v>714</v>
      </c>
      <c r="B25" s="427" t="str">
        <f>+VLOOKUP($A25,Master!$D$25:$G$223,4,FALSE)</f>
        <v>Naknade</v>
      </c>
      <c r="C25" s="428"/>
      <c r="D25" s="428"/>
      <c r="E25" s="428"/>
      <c r="F25" s="428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67"/>
    </row>
    <row r="26" spans="1:25">
      <c r="A26" s="176">
        <v>715</v>
      </c>
      <c r="B26" s="427" t="str">
        <f>+VLOOKUP($A26,Master!$D$25:$G$223,4,FALSE)</f>
        <v>Ostali prihodi</v>
      </c>
      <c r="C26" s="428"/>
      <c r="D26" s="428"/>
      <c r="E26" s="428"/>
      <c r="F26" s="428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9.084914312218393E-3</v>
      </c>
    </row>
    <row r="27" spans="1:25">
      <c r="A27" s="176">
        <v>73</v>
      </c>
      <c r="B27" s="427" t="str">
        <f>+VLOOKUP($A27,Master!$D$25:$G$223,4,FALSE)</f>
        <v>Primici od otplate kredita i sredstva prenesena iz prethodne godine</v>
      </c>
      <c r="C27" s="428"/>
      <c r="D27" s="428"/>
      <c r="E27" s="428"/>
      <c r="F27" s="428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1.1351568168566127E-3</v>
      </c>
    </row>
    <row r="28" spans="1:25" ht="13.5" thickBot="1">
      <c r="A28" s="176">
        <v>74</v>
      </c>
      <c r="B28" s="431" t="str">
        <f>+VLOOKUP($A28,Master!$D$25:$G$223,4,FALSE)</f>
        <v>Donacije i transferi</v>
      </c>
      <c r="C28" s="432"/>
      <c r="D28" s="432"/>
      <c r="E28" s="432"/>
      <c r="F28" s="432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3.0732944765438646E-3</v>
      </c>
    </row>
    <row r="29" spans="1:25" ht="13.5" thickBot="1">
      <c r="A29" s="176">
        <v>4</v>
      </c>
      <c r="B29" s="433" t="str">
        <f>+VLOOKUP($A29,Master!$D$25:$G$223,4,FALSE)</f>
        <v>Budžetki izdaci</v>
      </c>
      <c r="C29" s="434"/>
      <c r="D29" s="434"/>
      <c r="E29" s="434"/>
      <c r="F29" s="434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0.42827294983832492</v>
      </c>
    </row>
    <row r="30" spans="1:25" ht="13.5" thickBot="1">
      <c r="A30" s="176">
        <v>41</v>
      </c>
      <c r="B30" s="435" t="str">
        <f>+VLOOKUP($A30,Master!$D$25:$G$223,4,FALSE)</f>
        <v>Tekući izdaci</v>
      </c>
      <c r="C30" s="436"/>
      <c r="D30" s="436"/>
      <c r="E30" s="436"/>
      <c r="F30" s="436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0.41109313404187653</v>
      </c>
    </row>
    <row r="31" spans="1:25">
      <c r="A31" s="176">
        <v>40</v>
      </c>
      <c r="B31" s="437" t="str">
        <f>+VLOOKUP($A31,Master!$D$25:$G$223,4,FALSE)</f>
        <v>Tekući budžetski izdaci</v>
      </c>
      <c r="C31" s="438"/>
      <c r="D31" s="438"/>
      <c r="E31" s="438"/>
      <c r="F31" s="438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0.19433415673734428</v>
      </c>
    </row>
    <row r="32" spans="1:25">
      <c r="A32" s="176">
        <v>411</v>
      </c>
      <c r="B32" s="425" t="str">
        <f>+VLOOKUP($A32,Master!$D$25:$G$223,4,FALSE)</f>
        <v>Bruto zarade i doprinosi na teret poslodavca</v>
      </c>
      <c r="C32" s="426"/>
      <c r="D32" s="426"/>
      <c r="E32" s="426"/>
      <c r="F32" s="426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0.11199715726477603</v>
      </c>
    </row>
    <row r="33" spans="1:22">
      <c r="A33" s="176">
        <v>412</v>
      </c>
      <c r="B33" s="425" t="str">
        <f>+VLOOKUP($A33,Master!$D$25:$G$223,4,FALSE)</f>
        <v>Ostala lična primanja</v>
      </c>
      <c r="C33" s="426"/>
      <c r="D33" s="426"/>
      <c r="E33" s="426"/>
      <c r="F33" s="426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68"/>
    </row>
    <row r="34" spans="1:22">
      <c r="A34" s="176">
        <v>413</v>
      </c>
      <c r="B34" s="425" t="str">
        <f>+VLOOKUP($A34,Master!$D$25:$G$223,4,FALSE)</f>
        <v>Rashodi za materijal</v>
      </c>
      <c r="C34" s="426"/>
      <c r="D34" s="426"/>
      <c r="E34" s="426"/>
      <c r="F34" s="426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86"/>
      <c r="V34" s="366"/>
    </row>
    <row r="35" spans="1:22">
      <c r="A35" s="176">
        <v>414</v>
      </c>
      <c r="B35" s="425" t="str">
        <f>+VLOOKUP($A35,Master!$D$25:$G$223,4,FALSE)</f>
        <v>Rashodi za usluge</v>
      </c>
      <c r="C35" s="426"/>
      <c r="D35" s="426"/>
      <c r="E35" s="426"/>
      <c r="F35" s="426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425" t="str">
        <f>+VLOOKUP($A36,Master!$D$25:$G$223,4,FALSE)</f>
        <v>Rashodi za tekuće održavanje</v>
      </c>
      <c r="C36" s="426"/>
      <c r="D36" s="426"/>
      <c r="E36" s="426"/>
      <c r="F36" s="426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5.4164947760402858E-3</v>
      </c>
    </row>
    <row r="37" spans="1:22">
      <c r="A37" s="176">
        <v>416</v>
      </c>
      <c r="B37" s="425" t="str">
        <f>+VLOOKUP($A37,Master!$D$25:$G$223,4,FALSE)</f>
        <v>Kamate</v>
      </c>
      <c r="C37" s="426"/>
      <c r="D37" s="426"/>
      <c r="E37" s="426"/>
      <c r="F37" s="426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2.1554752358865621E-2</v>
      </c>
    </row>
    <row r="38" spans="1:22">
      <c r="A38" s="176">
        <v>417</v>
      </c>
      <c r="B38" s="425" t="str">
        <f>+VLOOKUP($A38,Master!$D$25:$G$223,4,FALSE)</f>
        <v>Renta</v>
      </c>
      <c r="C38" s="426"/>
      <c r="D38" s="426"/>
      <c r="E38" s="426"/>
      <c r="F38" s="426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2.5436455420090117E-3</v>
      </c>
    </row>
    <row r="39" spans="1:22">
      <c r="A39" s="176">
        <v>418</v>
      </c>
      <c r="B39" s="425" t="str">
        <f>+VLOOKUP($A39,Master!$D$25:$G$223,4,FALSE)</f>
        <v>Subvencije</v>
      </c>
      <c r="C39" s="426"/>
      <c r="D39" s="426"/>
      <c r="E39" s="426"/>
      <c r="F39" s="426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425" t="str">
        <f>+VLOOKUP($A40,Master!$D$25:$G$223,4,FALSE)</f>
        <v>Ostali izdaci</v>
      </c>
      <c r="C40" s="426"/>
      <c r="D40" s="426"/>
      <c r="E40" s="426"/>
      <c r="F40" s="426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425" t="str">
        <f>+VLOOKUP($A41,Master!$D$25:$G$223,4,FALSE)</f>
        <v>Kapitalni izdaci u tekućem budžetu</v>
      </c>
      <c r="C41" s="426"/>
      <c r="D41" s="426"/>
      <c r="E41" s="426"/>
      <c r="F41" s="426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9.4824948661542518E-3</v>
      </c>
    </row>
    <row r="42" spans="1:22">
      <c r="A42" s="176">
        <v>42</v>
      </c>
      <c r="B42" s="441" t="str">
        <f>+VLOOKUP($A42,Master!$D$25:$G$223,4,FALSE)</f>
        <v>Transferi za socijalnu zaštitu</v>
      </c>
      <c r="C42" s="442"/>
      <c r="D42" s="442"/>
      <c r="E42" s="442"/>
      <c r="F42" s="442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425" t="str">
        <f>+VLOOKUP($A43,Master!$D$25:$G$223,4,FALSE)</f>
        <v>Prava iz oblasti socijalne zaštite</v>
      </c>
      <c r="C43" s="426"/>
      <c r="D43" s="426"/>
      <c r="E43" s="426"/>
      <c r="F43" s="426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425" t="str">
        <f>+VLOOKUP($A44,Master!$D$25:$G$223,4,FALSE)</f>
        <v>Sredstva za tehnološke viškove</v>
      </c>
      <c r="C44" s="426"/>
      <c r="D44" s="426"/>
      <c r="E44" s="426"/>
      <c r="F44" s="426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425" t="str">
        <f>+VLOOKUP($A45,Master!$D$25:$G$223,4,FALSE)</f>
        <v>Prava iz oblasti penzijskog i invalidskog osiguranja</v>
      </c>
      <c r="C45" s="426"/>
      <c r="D45" s="426"/>
      <c r="E45" s="426"/>
      <c r="F45" s="426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425" t="str">
        <f>+VLOOKUP($A46,Master!$D$25:$G$223,4,FALSE)</f>
        <v>Ostala prava iz oblasti zdravstvene zaštite</v>
      </c>
      <c r="C46" s="426"/>
      <c r="D46" s="426"/>
      <c r="E46" s="426"/>
      <c r="F46" s="426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425" t="str">
        <f>+VLOOKUP($A47,Master!$D$25:$G$223,4,FALSE)</f>
        <v>Ostala prava iz zdravstvenog osiguranja</v>
      </c>
      <c r="C47" s="426"/>
      <c r="D47" s="426"/>
      <c r="E47" s="426"/>
      <c r="F47" s="426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39" t="str">
        <f>+VLOOKUP($A48,Master!$D$25:$G$223,4,FALSE)</f>
        <v xml:space="preserve">Transferi institucijama, pojedincima, nevladinom i javnom sektoru </v>
      </c>
      <c r="C48" s="440"/>
      <c r="D48" s="440"/>
      <c r="E48" s="440"/>
      <c r="F48" s="440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39" t="str">
        <f>+VLOOKUP($A49,Master!$D$25:$G$223,4,FALSE)</f>
        <v>Kapitalni budžet</v>
      </c>
      <c r="C49" s="440"/>
      <c r="D49" s="440"/>
      <c r="E49" s="440"/>
      <c r="F49" s="440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43" t="str">
        <f>+VLOOKUP($A50,Master!$D$25:$G$223,4,FALSE)</f>
        <v>Pozajmice i krediti</v>
      </c>
      <c r="C50" s="444"/>
      <c r="D50" s="444"/>
      <c r="E50" s="444"/>
      <c r="F50" s="444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43" t="str">
        <f>+VLOOKUP($A51,Master!$D$25:$G$223,4,FALSE)</f>
        <v>Rezerve</v>
      </c>
      <c r="C51" s="444"/>
      <c r="D51" s="444"/>
      <c r="E51" s="444"/>
      <c r="F51" s="444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3.5" thickBot="1">
      <c r="A52" s="176">
        <v>462</v>
      </c>
      <c r="B52" s="445" t="str">
        <f>+VLOOKUP($A52,Master!$D$25:$G$223,4,FALSE)</f>
        <v>Otplata garancija</v>
      </c>
      <c r="C52" s="446"/>
      <c r="D52" s="446"/>
      <c r="E52" s="446"/>
      <c r="F52" s="446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5" t="str">
        <f>+VLOOKUP($A53,Master!$D$25:$G$223,4,TRUE)</f>
        <v>Otplata obaveza iz prethodnih godina</v>
      </c>
      <c r="C53" s="446"/>
      <c r="D53" s="446"/>
      <c r="E53" s="446"/>
      <c r="F53" s="446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3.5" thickBot="1">
      <c r="A54" s="71">
        <v>1005</v>
      </c>
      <c r="B54" s="474" t="str">
        <f>+VLOOKUP($A54,Master!$D$25:$G$225,4,FALSE)</f>
        <v>Neto povećanje obaveza</v>
      </c>
      <c r="C54" s="475"/>
      <c r="D54" s="475"/>
      <c r="E54" s="475"/>
      <c r="F54" s="475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7" t="str">
        <f>+VLOOKUP($A55,Master!$D$25:$G$223,4,FALSE)</f>
        <v>Suficit / deficit</v>
      </c>
      <c r="C55" s="448"/>
      <c r="D55" s="448"/>
      <c r="E55" s="448"/>
      <c r="F55" s="448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-3.4305348809965552E-2</v>
      </c>
    </row>
    <row r="56" spans="1:22" ht="13.5" thickBot="1">
      <c r="A56" s="170">
        <v>1001</v>
      </c>
      <c r="B56" s="449" t="str">
        <f>+VLOOKUP($A56,Master!$D$25:$G$223,4,FALSE)</f>
        <v>Primarni bilans</v>
      </c>
      <c r="C56" s="450"/>
      <c r="D56" s="450"/>
      <c r="E56" s="450"/>
      <c r="F56" s="450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-1.2750596451099924E-2</v>
      </c>
    </row>
    <row r="57" spans="1:22">
      <c r="A57" s="170">
        <v>46</v>
      </c>
      <c r="B57" s="441" t="str">
        <f>+VLOOKUP($A57,Master!$D$25:$G$223,4,FALSE)</f>
        <v>Otplata dugova</v>
      </c>
      <c r="C57" s="442"/>
      <c r="D57" s="442"/>
      <c r="E57" s="442"/>
      <c r="F57" s="442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84"/>
    </row>
    <row r="58" spans="1:22">
      <c r="A58" s="170">
        <v>4611</v>
      </c>
      <c r="B58" s="467" t="str">
        <f>+VLOOKUP($A58,Master!$D$25:$G$223,4,FALSE)</f>
        <v>Otplata hartija od vrijednosti i kredita rezidentima</v>
      </c>
      <c r="C58" s="468"/>
      <c r="D58" s="468"/>
      <c r="E58" s="468"/>
      <c r="F58" s="468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3.5" thickBot="1">
      <c r="A59" s="170">
        <v>4612</v>
      </c>
      <c r="B59" s="443" t="str">
        <f>+VLOOKUP($A59,Master!$D$25:$G$223,4,FALSE)</f>
        <v>Otplata hartija od vrijednosti i kredita nerezidentima</v>
      </c>
      <c r="C59" s="444"/>
      <c r="D59" s="444"/>
      <c r="E59" s="444"/>
      <c r="F59" s="444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3.5" thickBot="1">
      <c r="A60" s="170">
        <v>1002</v>
      </c>
      <c r="B60" s="469" t="str">
        <f>+VLOOKUP($A60,Master!$D$25:$G$223,4,FALSE)</f>
        <v>Nedostajuća sredstva</v>
      </c>
      <c r="C60" s="470"/>
      <c r="D60" s="470"/>
      <c r="E60" s="470"/>
      <c r="F60" s="470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-0.17560303932414528</v>
      </c>
    </row>
    <row r="61" spans="1:22" ht="13.5" thickBot="1">
      <c r="A61" s="170">
        <v>1003</v>
      </c>
      <c r="B61" s="433" t="str">
        <f>+VLOOKUP($A61,Master!$D$25:$G$223,4,FALSE)</f>
        <v>Finansiranje</v>
      </c>
      <c r="C61" s="434"/>
      <c r="D61" s="434"/>
      <c r="E61" s="434"/>
      <c r="F61" s="434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0.17560303932414525</v>
      </c>
    </row>
    <row r="62" spans="1:22">
      <c r="A62" s="170">
        <v>7511</v>
      </c>
      <c r="B62" s="467" t="str">
        <f>+VLOOKUP($A62,Master!$D$25:$G$223,4,FALSE)</f>
        <v>Pozajmice i krediti od domaćih izvora</v>
      </c>
      <c r="C62" s="468"/>
      <c r="D62" s="468"/>
      <c r="E62" s="468"/>
      <c r="F62" s="468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43" t="str">
        <f>+VLOOKUP($A63,Master!$D$25:$G$223,4,FALSE)</f>
        <v>Pozajmice i krediti od inostranih izvora</v>
      </c>
      <c r="C63" s="444"/>
      <c r="D63" s="444"/>
      <c r="E63" s="444"/>
      <c r="F63" s="444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8.6194914908560821E-2</v>
      </c>
    </row>
    <row r="64" spans="1:22">
      <c r="A64" s="170">
        <v>72</v>
      </c>
      <c r="B64" s="443" t="str">
        <f>+VLOOKUP($A64,Master!$D$25:$G$223,4,FALSE)</f>
        <v>Primici od prodaje imovine</v>
      </c>
      <c r="C64" s="444"/>
      <c r="D64" s="444"/>
      <c r="E64" s="444"/>
      <c r="F64" s="444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4.0638711661807455E-3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84" t="str">
        <f>+Master!G250</f>
        <v>Plan ostvarenja budžeta</v>
      </c>
      <c r="C101" s="485"/>
      <c r="D101" s="485"/>
      <c r="E101" s="485"/>
      <c r="F101" s="485"/>
      <c r="G101" s="476">
        <v>2016</v>
      </c>
      <c r="H101" s="492"/>
      <c r="I101" s="492"/>
      <c r="J101" s="492"/>
      <c r="K101" s="492"/>
      <c r="L101" s="492"/>
      <c r="M101" s="492"/>
      <c r="N101" s="492"/>
      <c r="O101" s="492"/>
      <c r="P101" s="492"/>
      <c r="Q101" s="492"/>
      <c r="R101" s="477"/>
      <c r="S101" s="116" t="str">
        <f>+S7</f>
        <v>BDP</v>
      </c>
      <c r="T101" s="117">
        <f>+T7</f>
        <v>3773000000</v>
      </c>
    </row>
    <row r="102" spans="1:21" ht="15.75" customHeight="1">
      <c r="B102" s="486"/>
      <c r="C102" s="487"/>
      <c r="D102" s="487"/>
      <c r="E102" s="487"/>
      <c r="F102" s="488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6" t="str">
        <f>+Master!G244</f>
        <v>Jan - Dec</v>
      </c>
      <c r="T102" s="477">
        <f>+T8</f>
        <v>0</v>
      </c>
    </row>
    <row r="103" spans="1:21" ht="13.5" thickBot="1">
      <c r="B103" s="489"/>
      <c r="C103" s="490"/>
      <c r="D103" s="490"/>
      <c r="E103" s="490"/>
      <c r="F103" s="491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8" t="str">
        <f>+VLOOKUP(LEFT($A104,LEN(A104)-1)*1,Master!$D$25:$G$223,4,FALSE)</f>
        <v>Prihodi budžeta</v>
      </c>
      <c r="C104" s="479"/>
      <c r="D104" s="479"/>
      <c r="E104" s="479"/>
      <c r="F104" s="479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480" t="str">
        <f>+VLOOKUP(LEFT($A105,LEN(A105)-1)*1,Master!$D$25:$G$223,4,FALSE)</f>
        <v>Porezi</v>
      </c>
      <c r="C105" s="481"/>
      <c r="D105" s="481"/>
      <c r="E105" s="481"/>
      <c r="F105" s="481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482" t="str">
        <f>+VLOOKUP(LEFT($A106,LEN(A106)-1)*1,Master!$D$25:$G$223,4,FALSE)</f>
        <v>Porez na dohodak fizičkih lica</v>
      </c>
      <c r="C106" s="483"/>
      <c r="D106" s="483"/>
      <c r="E106" s="483"/>
      <c r="F106" s="483"/>
      <c r="G106" s="91">
        <f>+INDEX(DataEx!$1:$1048576,MATCH('2016'!$A106,DataEx!$D:$D,0),MATCH('2016'!G$100,DataEx!$216:$216,0))</f>
        <v>3256274.170259011</v>
      </c>
      <c r="H106" s="91">
        <f>+INDEX(DataEx!$1:$1048576,MATCH('2016'!$A106,DataEx!$D:$D,0),MATCH('2016'!H$100,DataEx!$216:$216,0))</f>
        <v>6307067.1265346296</v>
      </c>
      <c r="I106" s="91">
        <f>+INDEX(DataEx!$1:$1048576,MATCH('2016'!$A106,DataEx!$D:$D,0),MATCH('2016'!I$100,DataEx!$216:$216,0))</f>
        <v>7185867.0962893497</v>
      </c>
      <c r="J106" s="91">
        <f>+INDEX(DataEx!$1:$1048576,MATCH('2016'!$A106,DataEx!$D:$D,0),MATCH('2016'!J$100,DataEx!$216:$216,0))</f>
        <v>7337843.0794201987</v>
      </c>
      <c r="K106" s="91">
        <f>+INDEX(DataEx!$1:$1048576,MATCH('2016'!$A106,DataEx!$D:$D,0),MATCH('2016'!K$100,DataEx!$216:$216,0))</f>
        <v>7549134.215325322</v>
      </c>
      <c r="L106" s="91">
        <f>+INDEX(DataEx!$1:$1048576,MATCH('2016'!$A106,DataEx!$D:$D,0),MATCH('2016'!L$100,DataEx!$216:$216,0))</f>
        <v>7983088.0958320322</v>
      </c>
      <c r="M106" s="91">
        <f>+INDEX(DataEx!$1:$1048576,MATCH('2016'!$A106,DataEx!$D:$D,0),MATCH('2016'!M$100,DataEx!$216:$216,0))</f>
        <v>8209438.0719818696</v>
      </c>
      <c r="N106" s="91">
        <f>+INDEX(DataEx!$1:$1048576,MATCH('2016'!$A106,DataEx!$D:$D,0),MATCH('2016'!N$100,DataEx!$216:$216,0))</f>
        <v>8656256.586545825</v>
      </c>
      <c r="O106" s="91">
        <f>+INDEX(DataEx!$1:$1048576,MATCH('2016'!$A106,DataEx!$D:$D,0),MATCH('2016'!O$100,DataEx!$216:$216,0))</f>
        <v>8265680.3878533607</v>
      </c>
      <c r="P106" s="91">
        <f>+INDEX(DataEx!$1:$1048576,MATCH('2016'!$A106,DataEx!$D:$D,0),MATCH('2016'!P$100,DataEx!$216:$216,0))</f>
        <v>10422468.304093841</v>
      </c>
      <c r="Q106" s="91">
        <f>+INDEX(DataEx!$1:$1048576,MATCH('2016'!$A106,DataEx!$D:$D,0),MATCH('2016'!Q$100,DataEx!$216:$216,0))</f>
        <v>9053001.7482958268</v>
      </c>
      <c r="R106" s="91">
        <f>+INDEX(DataEx!$1:$1048576,MATCH('2016'!$A106,DataEx!$D:$D,0),MATCH('2016'!R$100,DataEx!$216:$216,0))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482" t="str">
        <f>+VLOOKUP(LEFT($A107,LEN(A107)-1)*1,Master!$D$25:$G$223,4,FALSE)</f>
        <v>Porez na dobit pravnih lica</v>
      </c>
      <c r="C107" s="483"/>
      <c r="D107" s="483"/>
      <c r="E107" s="483"/>
      <c r="F107" s="483"/>
      <c r="G107" s="91">
        <f>+INDEX(DataEx!$1:$1048576,MATCH('2016'!$A107,DataEx!$D:$D,0),MATCH('2016'!G$100,DataEx!$216:$216,0))</f>
        <v>879216.6252275107</v>
      </c>
      <c r="H107" s="91">
        <f>+INDEX(DataEx!$1:$1048576,MATCH('2016'!$A107,DataEx!$D:$D,0),MATCH('2016'!H$100,DataEx!$216:$216,0))</f>
        <v>978704.97459082201</v>
      </c>
      <c r="I107" s="91">
        <f>+INDEX(DataEx!$1:$1048576,MATCH('2016'!$A107,DataEx!$D:$D,0),MATCH('2016'!I$100,DataEx!$216:$216,0))</f>
        <v>9565619.7261311747</v>
      </c>
      <c r="J107" s="91">
        <f>+INDEX(DataEx!$1:$1048576,MATCH('2016'!$A107,DataEx!$D:$D,0),MATCH('2016'!J$100,DataEx!$216:$216,0))</f>
        <v>14480647.367470991</v>
      </c>
      <c r="K107" s="91">
        <f>+INDEX(DataEx!$1:$1048576,MATCH('2016'!$A107,DataEx!$D:$D,0),MATCH('2016'!K$100,DataEx!$216:$216,0))</f>
        <v>2750731.3293431252</v>
      </c>
      <c r="L107" s="91">
        <f>+INDEX(DataEx!$1:$1048576,MATCH('2016'!$A107,DataEx!$D:$D,0),MATCH('2016'!L$100,DataEx!$216:$216,0))</f>
        <v>3704741.9987834813</v>
      </c>
      <c r="M107" s="91">
        <f>+INDEX(DataEx!$1:$1048576,MATCH('2016'!$A107,DataEx!$D:$D,0),MATCH('2016'!M$100,DataEx!$216:$216,0))</f>
        <v>4542486.8831950836</v>
      </c>
      <c r="N107" s="91">
        <f>+INDEX(DataEx!$1:$1048576,MATCH('2016'!$A107,DataEx!$D:$D,0),MATCH('2016'!N$100,DataEx!$216:$216,0))</f>
        <v>2539403.2975392533</v>
      </c>
      <c r="O107" s="91">
        <f>+INDEX(DataEx!$1:$1048576,MATCH('2016'!$A107,DataEx!$D:$D,0),MATCH('2016'!O$100,DataEx!$216:$216,0))</f>
        <v>2385044.0612207768</v>
      </c>
      <c r="P107" s="91">
        <f>+INDEX(DataEx!$1:$1048576,MATCH('2016'!$A107,DataEx!$D:$D,0),MATCH('2016'!P$100,DataEx!$216:$216,0))</f>
        <v>1382622.7151631019</v>
      </c>
      <c r="Q107" s="91">
        <f>+INDEX(DataEx!$1:$1048576,MATCH('2016'!$A107,DataEx!$D:$D,0),MATCH('2016'!Q$100,DataEx!$216:$216,0))</f>
        <v>718783.39737050491</v>
      </c>
      <c r="R107" s="91">
        <f>+INDEX(DataEx!$1:$1048576,MATCH('2016'!$A107,DataEx!$D:$D,0),MATCH('2016'!R$100,DataEx!$216:$216,0))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482" t="str">
        <f>+VLOOKUP(LEFT($A108,LEN(A108)-1)*1,Master!$D$25:$G$223,4,FALSE)</f>
        <v>Porez na promet nepokretnosti</v>
      </c>
      <c r="C108" s="483"/>
      <c r="D108" s="483"/>
      <c r="E108" s="483"/>
      <c r="F108" s="483"/>
      <c r="G108" s="91">
        <f>+INDEX(DataEx!$1:$1048576,MATCH('2016'!$A108,DataEx!$D:$D,0),MATCH('2016'!G$100,DataEx!$216:$216,0))</f>
        <v>89812.337994626199</v>
      </c>
      <c r="H108" s="91">
        <f>+INDEX(DataEx!$1:$1048576,MATCH('2016'!$A108,DataEx!$D:$D,0),MATCH('2016'!H$100,DataEx!$216:$216,0))</f>
        <v>125605.87790916764</v>
      </c>
      <c r="I108" s="91">
        <f>+INDEX(DataEx!$1:$1048576,MATCH('2016'!$A108,DataEx!$D:$D,0),MATCH('2016'!I$100,DataEx!$216:$216,0))</f>
        <v>126382.3151345364</v>
      </c>
      <c r="J108" s="91">
        <f>+INDEX(DataEx!$1:$1048576,MATCH('2016'!$A108,DataEx!$D:$D,0),MATCH('2016'!J$100,DataEx!$216:$216,0))</f>
        <v>113339.33642942409</v>
      </c>
      <c r="K108" s="91">
        <f>+INDEX(DataEx!$1:$1048576,MATCH('2016'!$A108,DataEx!$D:$D,0),MATCH('2016'!K$100,DataEx!$216:$216,0))</f>
        <v>81752.089929508642</v>
      </c>
      <c r="L108" s="91">
        <f>+INDEX(DataEx!$1:$1048576,MATCH('2016'!$A108,DataEx!$D:$D,0),MATCH('2016'!L$100,DataEx!$216:$216,0))</f>
        <v>109588.60372302438</v>
      </c>
      <c r="M108" s="91">
        <f>+INDEX(DataEx!$1:$1048576,MATCH('2016'!$A108,DataEx!$D:$D,0),MATCH('2016'!M$100,DataEx!$216:$216,0))</f>
        <v>122410.08849255976</v>
      </c>
      <c r="N108" s="91">
        <f>+INDEX(DataEx!$1:$1048576,MATCH('2016'!$A108,DataEx!$D:$D,0),MATCH('2016'!N$100,DataEx!$216:$216,0))</f>
        <v>122577.82624468152</v>
      </c>
      <c r="O108" s="91">
        <f>+INDEX(DataEx!$1:$1048576,MATCH('2016'!$A108,DataEx!$D:$D,0),MATCH('2016'!O$100,DataEx!$216:$216,0))</f>
        <v>122631.24943535826</v>
      </c>
      <c r="P108" s="91">
        <f>+INDEX(DataEx!$1:$1048576,MATCH('2016'!$A108,DataEx!$D:$D,0),MATCH('2016'!P$100,DataEx!$216:$216,0))</f>
        <v>142176.60213635428</v>
      </c>
      <c r="Q108" s="91">
        <f>+INDEX(DataEx!$1:$1048576,MATCH('2016'!$A108,DataEx!$D:$D,0),MATCH('2016'!Q$100,DataEx!$216:$216,0))</f>
        <v>111230.89453217729</v>
      </c>
      <c r="R108" s="91">
        <f>+INDEX(DataEx!$1:$1048576,MATCH('2016'!$A108,DataEx!$D:$D,0),MATCH('2016'!R$100,DataEx!$216:$216,0))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482" t="str">
        <f>+VLOOKUP(LEFT($A109,LEN(A109)-1)*1,Master!$D$25:$G$223,4,FALSE)</f>
        <v>Porez na dodatu vrijednost</v>
      </c>
      <c r="C109" s="483"/>
      <c r="D109" s="483"/>
      <c r="E109" s="483"/>
      <c r="F109" s="483"/>
      <c r="G109" s="91">
        <f>+INDEX(DataEx!$1:$1048576,MATCH('2016'!$A109,DataEx!$D:$D,0),MATCH('2016'!G$100,DataEx!$216:$216,0))</f>
        <v>31679573.180653565</v>
      </c>
      <c r="H109" s="91">
        <f>+INDEX(DataEx!$1:$1048576,MATCH('2016'!$A109,DataEx!$D:$D,0),MATCH('2016'!H$100,DataEx!$216:$216,0))</f>
        <v>31928103.158560321</v>
      </c>
      <c r="I109" s="91">
        <f>+INDEX(DataEx!$1:$1048576,MATCH('2016'!$A109,DataEx!$D:$D,0),MATCH('2016'!I$100,DataEx!$216:$216,0))</f>
        <v>34104565.830024712</v>
      </c>
      <c r="J109" s="91">
        <f>+INDEX(DataEx!$1:$1048576,MATCH('2016'!$A109,DataEx!$D:$D,0),MATCH('2016'!J$100,DataEx!$216:$216,0))</f>
        <v>37842157.867834173</v>
      </c>
      <c r="K109" s="91">
        <f>+INDEX(DataEx!$1:$1048576,MATCH('2016'!$A109,DataEx!$D:$D,0),MATCH('2016'!K$100,DataEx!$216:$216,0))</f>
        <v>37499397.053443842</v>
      </c>
      <c r="L109" s="91">
        <f>+INDEX(DataEx!$1:$1048576,MATCH('2016'!$A109,DataEx!$D:$D,0),MATCH('2016'!L$100,DataEx!$216:$216,0))</f>
        <v>40999614.220945761</v>
      </c>
      <c r="M109" s="91">
        <f>+INDEX(DataEx!$1:$1048576,MATCH('2016'!$A109,DataEx!$D:$D,0),MATCH('2016'!M$100,DataEx!$216:$216,0))</f>
        <v>49404174.365267023</v>
      </c>
      <c r="N109" s="91">
        <f>+INDEX(DataEx!$1:$1048576,MATCH('2016'!$A109,DataEx!$D:$D,0),MATCH('2016'!N$100,DataEx!$216:$216,0))</f>
        <v>50808197.54559686</v>
      </c>
      <c r="O109" s="91">
        <f>+INDEX(DataEx!$1:$1048576,MATCH('2016'!$A109,DataEx!$D:$D,0),MATCH('2016'!O$100,DataEx!$216:$216,0))</f>
        <v>48941259.772591494</v>
      </c>
      <c r="P109" s="91">
        <f>+INDEX(DataEx!$1:$1048576,MATCH('2016'!$A109,DataEx!$D:$D,0),MATCH('2016'!P$100,DataEx!$216:$216,0))</f>
        <v>50674252.604080558</v>
      </c>
      <c r="Q109" s="91">
        <f>+INDEX(DataEx!$1:$1048576,MATCH('2016'!$A109,DataEx!$D:$D,0),MATCH('2016'!Q$100,DataEx!$216:$216,0))</f>
        <v>34472392.733843513</v>
      </c>
      <c r="R109" s="91">
        <f>+INDEX(DataEx!$1:$1048576,MATCH('2016'!$A109,DataEx!$D:$D,0),MATCH('2016'!R$100,DataEx!$216:$216,0))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482" t="str">
        <f>+VLOOKUP(LEFT($A110,LEN(A110)-1)*1,Master!$D$25:$G$223,4,FALSE)</f>
        <v>Akcize</v>
      </c>
      <c r="C110" s="483"/>
      <c r="D110" s="483"/>
      <c r="E110" s="483"/>
      <c r="F110" s="483"/>
      <c r="G110" s="91">
        <f>+INDEX(DataEx!$1:$1048576,MATCH('2016'!$A110,DataEx!$D:$D,0),MATCH('2016'!G$100,DataEx!$216:$216,0))</f>
        <v>11120032.514063414</v>
      </c>
      <c r="H110" s="91">
        <f>+INDEX(DataEx!$1:$1048576,MATCH('2016'!$A110,DataEx!$D:$D,0),MATCH('2016'!H$100,DataEx!$216:$216,0))</f>
        <v>10159884.393436292</v>
      </c>
      <c r="I110" s="91">
        <f>+INDEX(DataEx!$1:$1048576,MATCH('2016'!$A110,DataEx!$D:$D,0),MATCH('2016'!I$100,DataEx!$216:$216,0))</f>
        <v>11541404.231549168</v>
      </c>
      <c r="J110" s="91">
        <f>+INDEX(DataEx!$1:$1048576,MATCH('2016'!$A110,DataEx!$D:$D,0),MATCH('2016'!J$100,DataEx!$216:$216,0))</f>
        <v>12686872.226631973</v>
      </c>
      <c r="K110" s="91">
        <f>+INDEX(DataEx!$1:$1048576,MATCH('2016'!$A110,DataEx!$D:$D,0),MATCH('2016'!K$100,DataEx!$216:$216,0))</f>
        <v>13828107.792372638</v>
      </c>
      <c r="L110" s="91">
        <f>+INDEX(DataEx!$1:$1048576,MATCH('2016'!$A110,DataEx!$D:$D,0),MATCH('2016'!L$100,DataEx!$216:$216,0))</f>
        <v>16174553.418030523</v>
      </c>
      <c r="M110" s="91">
        <f>+INDEX(DataEx!$1:$1048576,MATCH('2016'!$A110,DataEx!$D:$D,0),MATCH('2016'!M$100,DataEx!$216:$216,0))</f>
        <v>18497907.983898904</v>
      </c>
      <c r="N110" s="91">
        <f>+INDEX(DataEx!$1:$1048576,MATCH('2016'!$A110,DataEx!$D:$D,0),MATCH('2016'!N$100,DataEx!$216:$216,0))</f>
        <v>22949187.355199177</v>
      </c>
      <c r="O110" s="91">
        <f>+INDEX(DataEx!$1:$1048576,MATCH('2016'!$A110,DataEx!$D:$D,0),MATCH('2016'!O$100,DataEx!$216:$216,0))</f>
        <v>19735591.308796823</v>
      </c>
      <c r="P110" s="91">
        <f>+INDEX(DataEx!$1:$1048576,MATCH('2016'!$A110,DataEx!$D:$D,0),MATCH('2016'!P$100,DataEx!$216:$216,0))</f>
        <v>16832757.074621882</v>
      </c>
      <c r="Q110" s="91">
        <f>+INDEX(DataEx!$1:$1048576,MATCH('2016'!$A110,DataEx!$D:$D,0),MATCH('2016'!Q$100,DataEx!$216:$216,0))</f>
        <v>14338219.799717059</v>
      </c>
      <c r="R110" s="91">
        <f>+INDEX(DataEx!$1:$1048576,MATCH('2016'!$A110,DataEx!$D:$D,0),MATCH('2016'!R$100,DataEx!$216:$216,0))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482" t="str">
        <f>+VLOOKUP(LEFT($A111,LEN(A111)-1)*1,Master!$D$25:$G$223,4,FALSE)</f>
        <v>Porez na međunarodnu trgovinu i transakcije</v>
      </c>
      <c r="C111" s="483"/>
      <c r="D111" s="483"/>
      <c r="E111" s="483"/>
      <c r="F111" s="483"/>
      <c r="G111" s="91">
        <f>+INDEX(DataEx!$1:$1048576,MATCH('2016'!$A111,DataEx!$D:$D,0),MATCH('2016'!G$100,DataEx!$216:$216,0))</f>
        <v>1044333.5847040946</v>
      </c>
      <c r="H111" s="91">
        <f>+INDEX(DataEx!$1:$1048576,MATCH('2016'!$A111,DataEx!$D:$D,0),MATCH('2016'!H$100,DataEx!$216:$216,0))</f>
        <v>1372829.090518791</v>
      </c>
      <c r="I111" s="91">
        <f>+INDEX(DataEx!$1:$1048576,MATCH('2016'!$A111,DataEx!$D:$D,0),MATCH('2016'!I$100,DataEx!$216:$216,0))</f>
        <v>1899074.8246946216</v>
      </c>
      <c r="J111" s="91">
        <f>+INDEX(DataEx!$1:$1048576,MATCH('2016'!$A111,DataEx!$D:$D,0),MATCH('2016'!J$100,DataEx!$216:$216,0))</f>
        <v>1934618.6277946457</v>
      </c>
      <c r="K111" s="91">
        <f>+INDEX(DataEx!$1:$1048576,MATCH('2016'!$A111,DataEx!$D:$D,0),MATCH('2016'!K$100,DataEx!$216:$216,0))</f>
        <v>1937428.4331486213</v>
      </c>
      <c r="L111" s="91">
        <f>+INDEX(DataEx!$1:$1048576,MATCH('2016'!$A111,DataEx!$D:$D,0),MATCH('2016'!L$100,DataEx!$216:$216,0))</f>
        <v>2127170.3374280212</v>
      </c>
      <c r="M111" s="91">
        <f>+INDEX(DataEx!$1:$1048576,MATCH('2016'!$A111,DataEx!$D:$D,0),MATCH('2016'!M$100,DataEx!$216:$216,0))</f>
        <v>2549323.2677289024</v>
      </c>
      <c r="N111" s="91">
        <f>+INDEX(DataEx!$1:$1048576,MATCH('2016'!$A111,DataEx!$D:$D,0),MATCH('2016'!N$100,DataEx!$216:$216,0))</f>
        <v>2367849.4282178474</v>
      </c>
      <c r="O111" s="91">
        <f>+INDEX(DataEx!$1:$1048576,MATCH('2016'!$A111,DataEx!$D:$D,0),MATCH('2016'!O$100,DataEx!$216:$216,0))</f>
        <v>2194114.3691908875</v>
      </c>
      <c r="P111" s="91">
        <f>+INDEX(DataEx!$1:$1048576,MATCH('2016'!$A111,DataEx!$D:$D,0),MATCH('2016'!P$100,DataEx!$216:$216,0))</f>
        <v>2276435.1122387154</v>
      </c>
      <c r="Q111" s="91">
        <f>+INDEX(DataEx!$1:$1048576,MATCH('2016'!$A111,DataEx!$D:$D,0),MATCH('2016'!Q$100,DataEx!$216:$216,0))</f>
        <v>1500993.7865445174</v>
      </c>
      <c r="R111" s="91">
        <f>+INDEX(DataEx!$1:$1048576,MATCH('2016'!$A111,DataEx!$D:$D,0),MATCH('2016'!R$100,DataEx!$216:$216,0))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482" t="str">
        <f>+VLOOKUP(LEFT($A112,LEN(A112)-1)*1,Master!$D$25:$G$223,4,FALSE)</f>
        <v>Ostali državni porezi</v>
      </c>
      <c r="C112" s="483"/>
      <c r="D112" s="483"/>
      <c r="E112" s="483"/>
      <c r="F112" s="483"/>
      <c r="G112" s="91">
        <f>+INDEX(DataEx!$1:$1048576,MATCH('2016'!$A112,DataEx!$D:$D,0),MATCH('2016'!G$100,DataEx!$216:$216,0))</f>
        <v>450053.61458020721</v>
      </c>
      <c r="H112" s="91">
        <f>+INDEX(DataEx!$1:$1048576,MATCH('2016'!$A112,DataEx!$D:$D,0),MATCH('2016'!H$100,DataEx!$216:$216,0))</f>
        <v>475038.28260860743</v>
      </c>
      <c r="I112" s="91">
        <f>+INDEX(DataEx!$1:$1048576,MATCH('2016'!$A112,DataEx!$D:$D,0),MATCH('2016'!I$100,DataEx!$216:$216,0))</f>
        <v>588186.946081153</v>
      </c>
      <c r="J112" s="91">
        <f>+INDEX(DataEx!$1:$1048576,MATCH('2016'!$A112,DataEx!$D:$D,0),MATCH('2016'!J$100,DataEx!$216:$216,0))</f>
        <v>697774.7752861263</v>
      </c>
      <c r="K112" s="91">
        <f>+INDEX(DataEx!$1:$1048576,MATCH('2016'!$A112,DataEx!$D:$D,0),MATCH('2016'!K$100,DataEx!$216:$216,0))</f>
        <v>729966.03511176899</v>
      </c>
      <c r="L112" s="91">
        <f>+INDEX(DataEx!$1:$1048576,MATCH('2016'!$A112,DataEx!$D:$D,0),MATCH('2016'!L$100,DataEx!$216:$216,0))</f>
        <v>808032.03012700868</v>
      </c>
      <c r="M112" s="91">
        <f>+INDEX(DataEx!$1:$1048576,MATCH('2016'!$A112,DataEx!$D:$D,0),MATCH('2016'!M$100,DataEx!$216:$216,0))</f>
        <v>898577.82161147927</v>
      </c>
      <c r="N112" s="91">
        <f>+INDEX(DataEx!$1:$1048576,MATCH('2016'!$A112,DataEx!$D:$D,0),MATCH('2016'!N$100,DataEx!$216:$216,0))</f>
        <v>890271.03364985739</v>
      </c>
      <c r="O112" s="91">
        <f>+INDEX(DataEx!$1:$1048576,MATCH('2016'!$A112,DataEx!$D:$D,0),MATCH('2016'!O$100,DataEx!$216:$216,0))</f>
        <v>850550.63426379242</v>
      </c>
      <c r="P112" s="91">
        <f>+INDEX(DataEx!$1:$1048576,MATCH('2016'!$A112,DataEx!$D:$D,0),MATCH('2016'!P$100,DataEx!$216:$216,0))</f>
        <v>780569.87598601193</v>
      </c>
      <c r="Q112" s="91">
        <f>+INDEX(DataEx!$1:$1048576,MATCH('2016'!$A112,DataEx!$D:$D,0),MATCH('2016'!Q$100,DataEx!$216:$216,0))</f>
        <v>684662.88608948409</v>
      </c>
      <c r="R112" s="91">
        <f>+INDEX(DataEx!$1:$1048576,MATCH('2016'!$A112,DataEx!$D:$D,0),MATCH('2016'!R$100,DataEx!$216:$216,0))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495" t="str">
        <f>+VLOOKUP(LEFT($A113,LEN(A113)-1)*1,Master!$D$25:$G$223,4,FALSE)</f>
        <v>Doprinosi</v>
      </c>
      <c r="C113" s="496"/>
      <c r="D113" s="496"/>
      <c r="E113" s="496"/>
      <c r="F113" s="496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482" t="str">
        <f>+VLOOKUP(LEFT($A114,LEN(A114)-1)*1,Master!$D$25:$G$223,4,FALSE)</f>
        <v>Doprinosi za penzijsko i invalidsko osiguranje</v>
      </c>
      <c r="C114" s="483"/>
      <c r="D114" s="483"/>
      <c r="E114" s="483"/>
      <c r="F114" s="483"/>
      <c r="G114" s="91">
        <f>+INDEX(DataEx!$1:$1048576,MATCH('2016'!$A114,DataEx!$D:$D,0),MATCH('2016'!G$100,DataEx!$216:$216,0))</f>
        <v>11085421.334241258</v>
      </c>
      <c r="H114" s="91">
        <f>+INDEX(DataEx!$1:$1048576,MATCH('2016'!$A114,DataEx!$D:$D,0),MATCH('2016'!H$100,DataEx!$216:$216,0))</f>
        <v>19390616.050749641</v>
      </c>
      <c r="I114" s="91">
        <f>+INDEX(DataEx!$1:$1048576,MATCH('2016'!$A114,DataEx!$D:$D,0),MATCH('2016'!I$100,DataEx!$216:$216,0))</f>
        <v>20800888.666321442</v>
      </c>
      <c r="J114" s="91">
        <f>+INDEX(DataEx!$1:$1048576,MATCH('2016'!$A114,DataEx!$D:$D,0),MATCH('2016'!J$100,DataEx!$216:$216,0))</f>
        <v>21481603.2962908</v>
      </c>
      <c r="K114" s="91">
        <f>+INDEX(DataEx!$1:$1048576,MATCH('2016'!$A114,DataEx!$D:$D,0),MATCH('2016'!K$100,DataEx!$216:$216,0))</f>
        <v>21730009.656220071</v>
      </c>
      <c r="L114" s="91">
        <f>+INDEX(DataEx!$1:$1048576,MATCH('2016'!$A114,DataEx!$D:$D,0),MATCH('2016'!L$100,DataEx!$216:$216,0))</f>
        <v>24013249.966546282</v>
      </c>
      <c r="M114" s="91">
        <f>+INDEX(DataEx!$1:$1048576,MATCH('2016'!$A114,DataEx!$D:$D,0),MATCH('2016'!M$100,DataEx!$216:$216,0))</f>
        <v>25276026.550293617</v>
      </c>
      <c r="N114" s="91">
        <f>+INDEX(DataEx!$1:$1048576,MATCH('2016'!$A114,DataEx!$D:$D,0),MATCH('2016'!N$100,DataEx!$216:$216,0))</f>
        <v>24832266.431256961</v>
      </c>
      <c r="O114" s="91">
        <f>+INDEX(DataEx!$1:$1048576,MATCH('2016'!$A114,DataEx!$D:$D,0),MATCH('2016'!O$100,DataEx!$216:$216,0))</f>
        <v>24767047.400017716</v>
      </c>
      <c r="P114" s="91">
        <f>+INDEX(DataEx!$1:$1048576,MATCH('2016'!$A114,DataEx!$D:$D,0),MATCH('2016'!P$100,DataEx!$216:$216,0))</f>
        <v>29750626.17076052</v>
      </c>
      <c r="Q114" s="91">
        <f>+INDEX(DataEx!$1:$1048576,MATCH('2016'!$A114,DataEx!$D:$D,0),MATCH('2016'!Q$100,DataEx!$216:$216,0))</f>
        <v>20838978.405508582</v>
      </c>
      <c r="R114" s="91">
        <f>+INDEX(DataEx!$1:$1048576,MATCH('2016'!$A114,DataEx!$D:$D,0),MATCH('2016'!R$100,DataEx!$216:$216,0))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482" t="str">
        <f>+VLOOKUP(LEFT($A115,LEN(A115)-1)*1,Master!$D$25:$G$223,4,FALSE)</f>
        <v>Doprinosi za zdravstveno osiguranje</v>
      </c>
      <c r="C115" s="483"/>
      <c r="D115" s="483"/>
      <c r="E115" s="483"/>
      <c r="F115" s="483"/>
      <c r="G115" s="91">
        <f>+INDEX(DataEx!$1:$1048576,MATCH('2016'!$A115,DataEx!$D:$D,0),MATCH('2016'!G$100,DataEx!$216:$216,0))</f>
        <v>6336000.2739841603</v>
      </c>
      <c r="H115" s="91">
        <f>+INDEX(DataEx!$1:$1048576,MATCH('2016'!$A115,DataEx!$D:$D,0),MATCH('2016'!H$100,DataEx!$216:$216,0))</f>
        <v>11085374.864924161</v>
      </c>
      <c r="I115" s="91">
        <f>+INDEX(DataEx!$1:$1048576,MATCH('2016'!$A115,DataEx!$D:$D,0),MATCH('2016'!I$100,DataEx!$216:$216,0))</f>
        <v>12503494.771613788</v>
      </c>
      <c r="J115" s="91">
        <f>+INDEX(DataEx!$1:$1048576,MATCH('2016'!$A115,DataEx!$D:$D,0),MATCH('2016'!J$100,DataEx!$216:$216,0))</f>
        <v>12513053.180853466</v>
      </c>
      <c r="K115" s="91">
        <f>+INDEX(DataEx!$1:$1048576,MATCH('2016'!$A115,DataEx!$D:$D,0),MATCH('2016'!K$100,DataEx!$216:$216,0))</f>
        <v>12781508.834290098</v>
      </c>
      <c r="L115" s="91">
        <f>+INDEX(DataEx!$1:$1048576,MATCH('2016'!$A115,DataEx!$D:$D,0),MATCH('2016'!L$100,DataEx!$216:$216,0))</f>
        <v>13647407.540884396</v>
      </c>
      <c r="M115" s="91">
        <f>+INDEX(DataEx!$1:$1048576,MATCH('2016'!$A115,DataEx!$D:$D,0),MATCH('2016'!M$100,DataEx!$216:$216,0))</f>
        <v>14167187.436191265</v>
      </c>
      <c r="N115" s="91">
        <f>+INDEX(DataEx!$1:$1048576,MATCH('2016'!$A115,DataEx!$D:$D,0),MATCH('2016'!N$100,DataEx!$216:$216,0))</f>
        <v>14617983.144756434</v>
      </c>
      <c r="O115" s="91">
        <f>+INDEX(DataEx!$1:$1048576,MATCH('2016'!$A115,DataEx!$D:$D,0),MATCH('2016'!O$100,DataEx!$216:$216,0))</f>
        <v>13735412.757885324</v>
      </c>
      <c r="P115" s="91">
        <f>+INDEX(DataEx!$1:$1048576,MATCH('2016'!$A115,DataEx!$D:$D,0),MATCH('2016'!P$100,DataEx!$216:$216,0))</f>
        <v>17526894.880343959</v>
      </c>
      <c r="Q115" s="91">
        <f>+INDEX(DataEx!$1:$1048576,MATCH('2016'!$A115,DataEx!$D:$D,0),MATCH('2016'!Q$100,DataEx!$216:$216,0))</f>
        <v>12402384.494983494</v>
      </c>
      <c r="R115" s="91">
        <f>+INDEX(DataEx!$1:$1048576,MATCH('2016'!$A115,DataEx!$D:$D,0),MATCH('2016'!R$100,DataEx!$216:$216,0))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482" t="str">
        <f>+VLOOKUP(LEFT($A116,LEN(A116)-1)*1,Master!$D$25:$G$223,4,FALSE)</f>
        <v>Doprinosi za osiguranje od nezaposlenosti</v>
      </c>
      <c r="C116" s="483"/>
      <c r="D116" s="483"/>
      <c r="E116" s="483"/>
      <c r="F116" s="483"/>
      <c r="G116" s="91">
        <f>+INDEX(DataEx!$1:$1048576,MATCH('2016'!$A116,DataEx!$D:$D,0),MATCH('2016'!G$100,DataEx!$216:$216,0))</f>
        <v>501823.54251431441</v>
      </c>
      <c r="H116" s="91">
        <f>+INDEX(DataEx!$1:$1048576,MATCH('2016'!$A116,DataEx!$D:$D,0),MATCH('2016'!H$100,DataEx!$216:$216,0))</f>
        <v>950234.13294904761</v>
      </c>
      <c r="I116" s="91">
        <f>+INDEX(DataEx!$1:$1048576,MATCH('2016'!$A116,DataEx!$D:$D,0),MATCH('2016'!I$100,DataEx!$216:$216,0))</f>
        <v>1014200.5696253183</v>
      </c>
      <c r="J116" s="91">
        <f>+INDEX(DataEx!$1:$1048576,MATCH('2016'!$A116,DataEx!$D:$D,0),MATCH('2016'!J$100,DataEx!$216:$216,0))</f>
        <v>1034570.7033292244</v>
      </c>
      <c r="K116" s="91">
        <f>+INDEX(DataEx!$1:$1048576,MATCH('2016'!$A116,DataEx!$D:$D,0),MATCH('2016'!K$100,DataEx!$216:$216,0))</f>
        <v>1048079.1771939988</v>
      </c>
      <c r="L116" s="91">
        <f>+INDEX(DataEx!$1:$1048576,MATCH('2016'!$A116,DataEx!$D:$D,0),MATCH('2016'!L$100,DataEx!$216:$216,0))</f>
        <v>1121096.2953115944</v>
      </c>
      <c r="M116" s="91">
        <f>+INDEX(DataEx!$1:$1048576,MATCH('2016'!$A116,DataEx!$D:$D,0),MATCH('2016'!M$100,DataEx!$216:$216,0))</f>
        <v>1161121.5995876256</v>
      </c>
      <c r="N116" s="91">
        <f>+INDEX(DataEx!$1:$1048576,MATCH('2016'!$A116,DataEx!$D:$D,0),MATCH('2016'!N$100,DataEx!$216:$216,0))</f>
        <v>1201695.8976089575</v>
      </c>
      <c r="O116" s="91">
        <f>+INDEX(DataEx!$1:$1048576,MATCH('2016'!$A116,DataEx!$D:$D,0),MATCH('2016'!O$100,DataEx!$216:$216,0))</f>
        <v>1141500.9175202574</v>
      </c>
      <c r="P116" s="91">
        <f>+INDEX(DataEx!$1:$1048576,MATCH('2016'!$A116,DataEx!$D:$D,0),MATCH('2016'!P$100,DataEx!$216:$216,0))</f>
        <v>1429884.1677832296</v>
      </c>
      <c r="Q116" s="91">
        <f>+INDEX(DataEx!$1:$1048576,MATCH('2016'!$A116,DataEx!$D:$D,0),MATCH('2016'!Q$100,DataEx!$216:$216,0))</f>
        <v>1002399.8788701226</v>
      </c>
      <c r="R116" s="91">
        <f>+INDEX(DataEx!$1:$1048576,MATCH('2016'!$A116,DataEx!$D:$D,0),MATCH('2016'!R$100,DataEx!$216:$216,0))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482" t="str">
        <f>+VLOOKUP(LEFT($A117,LEN(A117)-1)*1,Master!$D$25:$G$223,4,FALSE)</f>
        <v>Ostali doprinosi</v>
      </c>
      <c r="C117" s="483"/>
      <c r="D117" s="483"/>
      <c r="E117" s="483"/>
      <c r="F117" s="483"/>
      <c r="G117" s="91">
        <f>+INDEX(DataEx!$1:$1048576,MATCH('2016'!$A117,DataEx!$D:$D,0),MATCH('2016'!G$100,DataEx!$216:$216,0))</f>
        <v>430815.43413543771</v>
      </c>
      <c r="H117" s="91">
        <f>+INDEX(DataEx!$1:$1048576,MATCH('2016'!$A117,DataEx!$D:$D,0),MATCH('2016'!H$100,DataEx!$216:$216,0))</f>
        <v>825759.26037527679</v>
      </c>
      <c r="I117" s="91">
        <f>+INDEX(DataEx!$1:$1048576,MATCH('2016'!$A117,DataEx!$D:$D,0),MATCH('2016'!I$100,DataEx!$216:$216,0))</f>
        <v>934196.40371895151</v>
      </c>
      <c r="J117" s="91">
        <f>+INDEX(DataEx!$1:$1048576,MATCH('2016'!$A117,DataEx!$D:$D,0),MATCH('2016'!J$100,DataEx!$216:$216,0))</f>
        <v>1019395.2618986784</v>
      </c>
      <c r="K117" s="91">
        <f>+INDEX(DataEx!$1:$1048576,MATCH('2016'!$A117,DataEx!$D:$D,0),MATCH('2016'!K$100,DataEx!$216:$216,0))</f>
        <v>907449.23986721074</v>
      </c>
      <c r="L117" s="91">
        <f>+INDEX(DataEx!$1:$1048576,MATCH('2016'!$A117,DataEx!$D:$D,0),MATCH('2016'!L$100,DataEx!$216:$216,0))</f>
        <v>1180652.819728754</v>
      </c>
      <c r="M117" s="91">
        <f>+INDEX(DataEx!$1:$1048576,MATCH('2016'!$A117,DataEx!$D:$D,0),MATCH('2016'!M$100,DataEx!$216:$216,0))</f>
        <v>1149946.2732095311</v>
      </c>
      <c r="N117" s="91">
        <f>+INDEX(DataEx!$1:$1048576,MATCH('2016'!$A117,DataEx!$D:$D,0),MATCH('2016'!N$100,DataEx!$216:$216,0))</f>
        <v>1126825.2655337546</v>
      </c>
      <c r="O117" s="91">
        <f>+INDEX(DataEx!$1:$1048576,MATCH('2016'!$A117,DataEx!$D:$D,0),MATCH('2016'!O$100,DataEx!$216:$216,0))</f>
        <v>1034256.0999327494</v>
      </c>
      <c r="P117" s="91">
        <f>+INDEX(DataEx!$1:$1048576,MATCH('2016'!$A117,DataEx!$D:$D,0),MATCH('2016'!P$100,DataEx!$216:$216,0))</f>
        <v>1379763.7604042704</v>
      </c>
      <c r="Q117" s="91">
        <f>+INDEX(DataEx!$1:$1048576,MATCH('2016'!$A117,DataEx!$D:$D,0),MATCH('2016'!Q$100,DataEx!$216:$216,0))</f>
        <v>860704.04582604812</v>
      </c>
      <c r="R117" s="91">
        <f>+INDEX(DataEx!$1:$1048576,MATCH('2016'!$A117,DataEx!$D:$D,0),MATCH('2016'!R$100,DataEx!$216:$216,0))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493" t="str">
        <f>+VLOOKUP(LEFT($A118,LEN(A118)-1)*1,Master!$D$25:$G$223,4,FALSE)</f>
        <v>Takse</v>
      </c>
      <c r="C118" s="494"/>
      <c r="D118" s="494"/>
      <c r="E118" s="494"/>
      <c r="F118" s="494"/>
      <c r="G118" s="85">
        <f>+INDEX(DataEx!$1:$1048576,MATCH('2016'!$A118,DataEx!$D:$D,0),MATCH('2016'!G$100,DataEx!$216:$216,0))</f>
        <v>723207.81855982868</v>
      </c>
      <c r="H118" s="85">
        <f>+INDEX(DataEx!$1:$1048576,MATCH('2016'!$A118,DataEx!$D:$D,0),MATCH('2016'!H$100,DataEx!$216:$216,0))</f>
        <v>1375936.6828377536</v>
      </c>
      <c r="I118" s="85">
        <f>+INDEX(DataEx!$1:$1048576,MATCH('2016'!$A118,DataEx!$D:$D,0),MATCH('2016'!I$100,DataEx!$216:$216,0))</f>
        <v>1085048.6732404828</v>
      </c>
      <c r="J118" s="85">
        <f>+INDEX(DataEx!$1:$1048576,MATCH('2016'!$A118,DataEx!$D:$D,0),MATCH('2016'!J$100,DataEx!$216:$216,0))</f>
        <v>1135307.1677424815</v>
      </c>
      <c r="K118" s="85">
        <f>+INDEX(DataEx!$1:$1048576,MATCH('2016'!$A118,DataEx!$D:$D,0),MATCH('2016'!K$100,DataEx!$216:$216,0))</f>
        <v>1038831.7010082075</v>
      </c>
      <c r="L118" s="85">
        <f>+INDEX(DataEx!$1:$1048576,MATCH('2016'!$A118,DataEx!$D:$D,0),MATCH('2016'!L$100,DataEx!$216:$216,0))</f>
        <v>1185196.3988510575</v>
      </c>
      <c r="M118" s="85">
        <f>+INDEX(DataEx!$1:$1048576,MATCH('2016'!$A118,DataEx!$D:$D,0),MATCH('2016'!M$100,DataEx!$216:$216,0))</f>
        <v>1392519.4702588716</v>
      </c>
      <c r="N118" s="85">
        <f>+INDEX(DataEx!$1:$1048576,MATCH('2016'!$A118,DataEx!$D:$D,0),MATCH('2016'!N$100,DataEx!$216:$216,0))</f>
        <v>1336120.0015746492</v>
      </c>
      <c r="O118" s="85">
        <f>+INDEX(DataEx!$1:$1048576,MATCH('2016'!$A118,DataEx!$D:$D,0),MATCH('2016'!O$100,DataEx!$216:$216,0))</f>
        <v>1100943.0740307707</v>
      </c>
      <c r="P118" s="85">
        <f>+INDEX(DataEx!$1:$1048576,MATCH('2016'!$A118,DataEx!$D:$D,0),MATCH('2016'!P$100,DataEx!$216:$216,0))</f>
        <v>1348017.839179961</v>
      </c>
      <c r="Q118" s="85">
        <f>+INDEX(DataEx!$1:$1048576,MATCH('2016'!$A118,DataEx!$D:$D,0),MATCH('2016'!Q$100,DataEx!$216:$216,0))</f>
        <v>1208363.2775689771</v>
      </c>
      <c r="R118" s="86">
        <f>+INDEX(DataEx!$1:$1048576,MATCH('2016'!$A118,DataEx!$D:$D,0),MATCH('2016'!R$100,DataEx!$216:$216,0))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493" t="str">
        <f>+VLOOKUP(LEFT($A119,LEN(A119)-1)*1,Master!$D$25:$G$223,4,FALSE)</f>
        <v>Naknade</v>
      </c>
      <c r="C119" s="494"/>
      <c r="D119" s="494"/>
      <c r="E119" s="494"/>
      <c r="F119" s="494"/>
      <c r="G119" s="85">
        <f>+INDEX(DataEx!$1:$1048576,MATCH('2016'!$A119,DataEx!$D:$D,0),MATCH('2016'!G$100,DataEx!$216:$216,0))</f>
        <v>830622.45977962902</v>
      </c>
      <c r="H119" s="85">
        <f>+INDEX(DataEx!$1:$1048576,MATCH('2016'!$A119,DataEx!$D:$D,0),MATCH('2016'!H$100,DataEx!$216:$216,0))</f>
        <v>841675.37717694405</v>
      </c>
      <c r="I119" s="85">
        <f>+INDEX(DataEx!$1:$1048576,MATCH('2016'!$A119,DataEx!$D:$D,0),MATCH('2016'!I$100,DataEx!$216:$216,0))</f>
        <v>1095886.2838292783</v>
      </c>
      <c r="J119" s="85">
        <f>+INDEX(DataEx!$1:$1048576,MATCH('2016'!$A119,DataEx!$D:$D,0),MATCH('2016'!J$100,DataEx!$216:$216,0))</f>
        <v>803106.60353358404</v>
      </c>
      <c r="K119" s="85">
        <f>+INDEX(DataEx!$1:$1048576,MATCH('2016'!$A119,DataEx!$D:$D,0),MATCH('2016'!K$100,DataEx!$216:$216,0))</f>
        <v>1197017.3724938135</v>
      </c>
      <c r="L119" s="85">
        <f>+INDEX(DataEx!$1:$1048576,MATCH('2016'!$A119,DataEx!$D:$D,0),MATCH('2016'!L$100,DataEx!$216:$216,0))</f>
        <v>1645191.7465731674</v>
      </c>
      <c r="M119" s="85">
        <f>+INDEX(DataEx!$1:$1048576,MATCH('2016'!$A119,DataEx!$D:$D,0),MATCH('2016'!M$100,DataEx!$216:$216,0))</f>
        <v>1914614.876306891</v>
      </c>
      <c r="N119" s="85">
        <f>+INDEX(DataEx!$1:$1048576,MATCH('2016'!$A119,DataEx!$D:$D,0),MATCH('2016'!N$100,DataEx!$216:$216,0))</f>
        <v>1757103.5644707002</v>
      </c>
      <c r="O119" s="85">
        <f>+INDEX(DataEx!$1:$1048576,MATCH('2016'!$A119,DataEx!$D:$D,0),MATCH('2016'!O$100,DataEx!$216:$216,0))</f>
        <v>1998291.5618472034</v>
      </c>
      <c r="P119" s="85">
        <f>+INDEX(DataEx!$1:$1048576,MATCH('2016'!$A119,DataEx!$D:$D,0),MATCH('2016'!P$100,DataEx!$216:$216,0))</f>
        <v>2181977.5553072984</v>
      </c>
      <c r="Q119" s="85">
        <f>+INDEX(DataEx!$1:$1048576,MATCH('2016'!$A119,DataEx!$D:$D,0),MATCH('2016'!Q$100,DataEx!$216:$216,0))</f>
        <v>1508780.0698249615</v>
      </c>
      <c r="R119" s="86">
        <f>+INDEX(DataEx!$1:$1048576,MATCH('2016'!$A119,DataEx!$D:$D,0),MATCH('2016'!R$100,DataEx!$216:$216,0))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493" t="str">
        <f>+VLOOKUP(LEFT($A120,LEN(A120)-1)*1,Master!$D$25:$G$223,4,FALSE)</f>
        <v>Ostali prihodi</v>
      </c>
      <c r="C120" s="494"/>
      <c r="D120" s="494"/>
      <c r="E120" s="494"/>
      <c r="F120" s="494"/>
      <c r="G120" s="85">
        <f>+INDEX(DataEx!$1:$1048576,MATCH('2016'!$A120,DataEx!$D:$D,0),MATCH('2016'!G$100,DataEx!$216:$216,0))</f>
        <v>3695677.3428100054</v>
      </c>
      <c r="H120" s="85">
        <f>+INDEX(DataEx!$1:$1048576,MATCH('2016'!$A120,DataEx!$D:$D,0),MATCH('2016'!H$100,DataEx!$216:$216,0))</f>
        <v>2748948.1269429871</v>
      </c>
      <c r="I120" s="85">
        <f>+INDEX(DataEx!$1:$1048576,MATCH('2016'!$A120,DataEx!$D:$D,0),MATCH('2016'!I$100,DataEx!$216:$216,0))</f>
        <v>3437534.4688711073</v>
      </c>
      <c r="J120" s="85">
        <f>+INDEX(DataEx!$1:$1048576,MATCH('2016'!$A120,DataEx!$D:$D,0),MATCH('2016'!J$100,DataEx!$216:$216,0))</f>
        <v>4310053.4851114023</v>
      </c>
      <c r="K120" s="85">
        <f>+INDEX(DataEx!$1:$1048576,MATCH('2016'!$A120,DataEx!$D:$D,0),MATCH('2016'!K$100,DataEx!$216:$216,0))</f>
        <v>4691720.2243610416</v>
      </c>
      <c r="L120" s="85">
        <f>+INDEX(DataEx!$1:$1048576,MATCH('2016'!$A120,DataEx!$D:$D,0),MATCH('2016'!L$100,DataEx!$216:$216,0))</f>
        <v>7347424.3207463743</v>
      </c>
      <c r="M120" s="85">
        <f>+INDEX(DataEx!$1:$1048576,MATCH('2016'!$A120,DataEx!$D:$D,0),MATCH('2016'!M$100,DataEx!$216:$216,0))</f>
        <v>7513005.0166636882</v>
      </c>
      <c r="N120" s="85">
        <f>+INDEX(DataEx!$1:$1048576,MATCH('2016'!$A120,DataEx!$D:$D,0),MATCH('2016'!N$100,DataEx!$216:$216,0))</f>
        <v>7727362.0985374814</v>
      </c>
      <c r="O120" s="85">
        <f>+INDEX(DataEx!$1:$1048576,MATCH('2016'!$A120,DataEx!$D:$D,0),MATCH('2016'!O$100,DataEx!$216:$216,0))</f>
        <v>3713024.1621761573</v>
      </c>
      <c r="P120" s="85">
        <f>+INDEX(DataEx!$1:$1048576,MATCH('2016'!$A120,DataEx!$D:$D,0),MATCH('2016'!P$100,DataEx!$216:$216,0))</f>
        <v>3090680.5408276808</v>
      </c>
      <c r="Q120" s="85">
        <f>+INDEX(DataEx!$1:$1048576,MATCH('2016'!$A120,DataEx!$D:$D,0),MATCH('2016'!Q$100,DataEx!$216:$216,0))</f>
        <v>3793073.2615852021</v>
      </c>
      <c r="R120" s="86">
        <f>+INDEX(DataEx!$1:$1048576,MATCH('2016'!$A120,DataEx!$D:$D,0),MATCH('2016'!R$100,DataEx!$216:$216,0))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493" t="str">
        <f>+VLOOKUP(LEFT($A121,LEN(A121)-1)*1,Master!$D$25:$G$223,4,FALSE)</f>
        <v>Primici od otplate kredita i sredstva prenesena iz prethodne godine</v>
      </c>
      <c r="C121" s="494"/>
      <c r="D121" s="494"/>
      <c r="E121" s="494"/>
      <c r="F121" s="494"/>
      <c r="G121" s="85">
        <f>+INDEX(DataEx!$1:$1048576,MATCH('2016'!$A121,DataEx!$D:$D,0),MATCH('2016'!G$100,DataEx!$216:$216,0))</f>
        <v>253250.30057727409</v>
      </c>
      <c r="H121" s="85">
        <f>+INDEX(DataEx!$1:$1048576,MATCH('2016'!$A121,DataEx!$D:$D,0),MATCH('2016'!H$100,DataEx!$216:$216,0))</f>
        <v>695838.96268096345</v>
      </c>
      <c r="I121" s="85">
        <f>+INDEX(DataEx!$1:$1048576,MATCH('2016'!$A121,DataEx!$D:$D,0),MATCH('2016'!I$100,DataEx!$216:$216,0))</f>
        <v>349250.65446083574</v>
      </c>
      <c r="J121" s="85">
        <f>+INDEX(DataEx!$1:$1048576,MATCH('2016'!$A121,DataEx!$D:$D,0),MATCH('2016'!J$100,DataEx!$216:$216,0))</f>
        <v>328188.56365903834</v>
      </c>
      <c r="K121" s="85">
        <f>+INDEX(DataEx!$1:$1048576,MATCH('2016'!$A121,DataEx!$D:$D,0),MATCH('2016'!K$100,DataEx!$216:$216,0))</f>
        <v>234734.25312116489</v>
      </c>
      <c r="L121" s="85">
        <f>+INDEX(DataEx!$1:$1048576,MATCH('2016'!$A121,DataEx!$D:$D,0),MATCH('2016'!L$100,DataEx!$216:$216,0))</f>
        <v>745592.50489778304</v>
      </c>
      <c r="M121" s="85">
        <f>+INDEX(DataEx!$1:$1048576,MATCH('2016'!$A121,DataEx!$D:$D,0),MATCH('2016'!M$100,DataEx!$216:$216,0))</f>
        <v>1162897.8060049608</v>
      </c>
      <c r="N121" s="85">
        <f>+INDEX(DataEx!$1:$1048576,MATCH('2016'!$A121,DataEx!$D:$D,0),MATCH('2016'!N$100,DataEx!$216:$216,0))</f>
        <v>314798.40965867613</v>
      </c>
      <c r="O121" s="85">
        <f>+INDEX(DataEx!$1:$1048576,MATCH('2016'!$A121,DataEx!$D:$D,0),MATCH('2016'!O$100,DataEx!$216:$216,0))</f>
        <v>306801.39412826992</v>
      </c>
      <c r="P121" s="85">
        <f>+INDEX(DataEx!$1:$1048576,MATCH('2016'!$A121,DataEx!$D:$D,0),MATCH('2016'!P$100,DataEx!$216:$216,0))</f>
        <v>407546.83241463639</v>
      </c>
      <c r="Q121" s="85">
        <f>+INDEX(DataEx!$1:$1048576,MATCH('2016'!$A121,DataEx!$D:$D,0),MATCH('2016'!Q$100,DataEx!$216:$216,0))</f>
        <v>761665.66094479046</v>
      </c>
      <c r="R121" s="86">
        <f>+INDEX(DataEx!$1:$1048576,MATCH('2016'!$A121,DataEx!$D:$D,0),MATCH('2016'!R$100,DataEx!$216:$216,0))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3.5" thickBot="1">
      <c r="A122" s="138" t="str">
        <f t="shared" si="17"/>
        <v>74p</v>
      </c>
      <c r="B122" s="497" t="str">
        <f>+VLOOKUP(LEFT($A122,LEN(A122)-1)*1,Master!$D$25:$G$223,4,FALSE)</f>
        <v>Donacije i transferi</v>
      </c>
      <c r="C122" s="498"/>
      <c r="D122" s="498"/>
      <c r="E122" s="498"/>
      <c r="F122" s="498"/>
      <c r="G122" s="85">
        <f>+INDEX(DataEx!$1:$1048576,MATCH('2016'!$A122,DataEx!$D:$D,0),MATCH('2016'!G$100,DataEx!$216:$216,0))</f>
        <v>878692.97446426435</v>
      </c>
      <c r="H122" s="85">
        <f>+INDEX(DataEx!$1:$1048576,MATCH('2016'!$A122,DataEx!$D:$D,0),MATCH('2016'!H$100,DataEx!$216:$216,0))</f>
        <v>1757032.3136169473</v>
      </c>
      <c r="I122" s="85">
        <f>+INDEX(DataEx!$1:$1048576,MATCH('2016'!$A122,DataEx!$D:$D,0),MATCH('2016'!I$100,DataEx!$216:$216,0))</f>
        <v>1641296.3253875526</v>
      </c>
      <c r="J122" s="85">
        <f>+INDEX(DataEx!$1:$1048576,MATCH('2016'!$A122,DataEx!$D:$D,0),MATCH('2016'!J$100,DataEx!$216:$216,0))</f>
        <v>2057251.9562577028</v>
      </c>
      <c r="K122" s="85">
        <f>+INDEX(DataEx!$1:$1048576,MATCH('2016'!$A122,DataEx!$D:$D,0),MATCH('2016'!K$100,DataEx!$216:$216,0))</f>
        <v>1165798.2124013356</v>
      </c>
      <c r="L122" s="85">
        <f>+INDEX(DataEx!$1:$1048576,MATCH('2016'!$A122,DataEx!$D:$D,0),MATCH('2016'!L$100,DataEx!$216:$216,0))</f>
        <v>1626226.367012884</v>
      </c>
      <c r="M122" s="85">
        <f>+INDEX(DataEx!$1:$1048576,MATCH('2016'!$A122,DataEx!$D:$D,0),MATCH('2016'!M$100,DataEx!$216:$216,0))</f>
        <v>2268437.1611972838</v>
      </c>
      <c r="N122" s="85">
        <f>+INDEX(DataEx!$1:$1048576,MATCH('2016'!$A122,DataEx!$D:$D,0),MATCH('2016'!N$100,DataEx!$216:$216,0))</f>
        <v>1088287.2617470617</v>
      </c>
      <c r="O122" s="85">
        <f>+INDEX(DataEx!$1:$1048576,MATCH('2016'!$A122,DataEx!$D:$D,0),MATCH('2016'!O$100,DataEx!$216:$216,0))</f>
        <v>2354336.3073598729</v>
      </c>
      <c r="P122" s="85">
        <f>+INDEX(DataEx!$1:$1048576,MATCH('2016'!$A122,DataEx!$D:$D,0),MATCH('2016'!P$100,DataEx!$216:$216,0))</f>
        <v>3603761.2068113876</v>
      </c>
      <c r="Q122" s="85">
        <f>+INDEX(DataEx!$1:$1048576,MATCH('2016'!$A122,DataEx!$D:$D,0),MATCH('2016'!Q$100,DataEx!$216:$216,0))</f>
        <v>3267998.0201318627</v>
      </c>
      <c r="R122" s="86">
        <f>+INDEX(DataEx!$1:$1048576,MATCH('2016'!$A122,DataEx!$D:$D,0),MATCH('2016'!R$100,DataEx!$216:$216,0))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3.5" thickBot="1">
      <c r="A123" s="138" t="str">
        <f t="shared" si="17"/>
        <v>4p</v>
      </c>
      <c r="B123" s="499" t="str">
        <f>+VLOOKUP(LEFT($A123,LEN(A123)-1)*1,Master!$D$25:$G$223,4,FALSE)</f>
        <v>Budžetki izdaci</v>
      </c>
      <c r="C123" s="500"/>
      <c r="D123" s="500"/>
      <c r="E123" s="500"/>
      <c r="F123" s="500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3.5" thickBot="1">
      <c r="A124" s="138" t="str">
        <f t="shared" si="17"/>
        <v>41p</v>
      </c>
      <c r="B124" s="501" t="str">
        <f>+VLOOKUP(LEFT($A124,LEN(A124)-1)*1,Master!$D$25:$G$223,4,FALSE)</f>
        <v>Tekući izdaci</v>
      </c>
      <c r="C124" s="502"/>
      <c r="D124" s="502"/>
      <c r="E124" s="502"/>
      <c r="F124" s="502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503" t="str">
        <f>+VLOOKUP(LEFT($A125,LEN(A125)-1)*1,Master!$D$25:$G$223,4,FALSE)</f>
        <v>Tekući budžetski izdaci</v>
      </c>
      <c r="C125" s="504"/>
      <c r="D125" s="504"/>
      <c r="E125" s="504"/>
      <c r="F125" s="504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482" t="str">
        <f>+VLOOKUP(LEFT($A126,LEN(A126)-1)*1,Master!$D$25:$G$223,4,FALSE)</f>
        <v>Bruto zarade i doprinosi na teret poslodavca</v>
      </c>
      <c r="C126" s="483"/>
      <c r="D126" s="483"/>
      <c r="E126" s="483"/>
      <c r="F126" s="483"/>
      <c r="G126" s="91">
        <f>+INDEX(DataEx!$1:$1048576,MATCH('2016'!$A126,DataEx!$D:$D,0),MATCH('2016'!G$100,DataEx!$216:$216,0))</f>
        <v>34652899.586666666</v>
      </c>
      <c r="H126" s="91">
        <f>+INDEX(DataEx!$1:$1048576,MATCH('2016'!$A126,DataEx!$D:$D,0),MATCH('2016'!H$100,DataEx!$216:$216,0))</f>
        <v>34652899.586666666</v>
      </c>
      <c r="I126" s="91">
        <f>+INDEX(DataEx!$1:$1048576,MATCH('2016'!$A126,DataEx!$D:$D,0),MATCH('2016'!I$100,DataEx!$216:$216,0))</f>
        <v>34652899.586666666</v>
      </c>
      <c r="J126" s="91">
        <f>+INDEX(DataEx!$1:$1048576,MATCH('2016'!$A126,DataEx!$D:$D,0),MATCH('2016'!J$100,DataEx!$216:$216,0))</f>
        <v>34652899.586666666</v>
      </c>
      <c r="K126" s="91">
        <f>+INDEX(DataEx!$1:$1048576,MATCH('2016'!$A126,DataEx!$D:$D,0),MATCH('2016'!K$100,DataEx!$216:$216,0))</f>
        <v>34652899.586666666</v>
      </c>
      <c r="L126" s="91">
        <f>+INDEX(DataEx!$1:$1048576,MATCH('2016'!$A126,DataEx!$D:$D,0),MATCH('2016'!L$100,DataEx!$216:$216,0))</f>
        <v>34652899.586666666</v>
      </c>
      <c r="M126" s="91">
        <f>+INDEX(DataEx!$1:$1048576,MATCH('2016'!$A126,DataEx!$D:$D,0),MATCH('2016'!M$100,DataEx!$216:$216,0))</f>
        <v>34652899.586666666</v>
      </c>
      <c r="N126" s="91">
        <f>+INDEX(DataEx!$1:$1048576,MATCH('2016'!$A126,DataEx!$D:$D,0),MATCH('2016'!N$100,DataEx!$216:$216,0))</f>
        <v>34652899.586666666</v>
      </c>
      <c r="O126" s="91">
        <f>+INDEX(DataEx!$1:$1048576,MATCH('2016'!$A126,DataEx!$D:$D,0),MATCH('2016'!O$100,DataEx!$216:$216,0))</f>
        <v>34652899.586666666</v>
      </c>
      <c r="P126" s="91">
        <f>+INDEX(DataEx!$1:$1048576,MATCH('2016'!$A126,DataEx!$D:$D,0),MATCH('2016'!P$100,DataEx!$216:$216,0))</f>
        <v>34652899.586666666</v>
      </c>
      <c r="Q126" s="91">
        <f>+INDEX(DataEx!$1:$1048576,MATCH('2016'!$A126,DataEx!$D:$D,0),MATCH('2016'!Q$100,DataEx!$216:$216,0))</f>
        <v>34652899.586666666</v>
      </c>
      <c r="R126" s="91">
        <f>+INDEX(DataEx!$1:$1048576,MATCH('2016'!$A126,DataEx!$D:$D,0),MATCH('2016'!R$100,DataEx!$216:$216,0))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482" t="str">
        <f>+VLOOKUP(LEFT($A127,LEN(A127)-1)*1,Master!$D$25:$G$223,4,FALSE)</f>
        <v>Ostala lična primanja</v>
      </c>
      <c r="C127" s="483"/>
      <c r="D127" s="483"/>
      <c r="E127" s="483"/>
      <c r="F127" s="483"/>
      <c r="G127" s="91">
        <f>+INDEX(DataEx!$1:$1048576,MATCH('2016'!$A127,DataEx!$D:$D,0),MATCH('2016'!G$100,DataEx!$216:$216,0))</f>
        <v>832657.85499999998</v>
      </c>
      <c r="H127" s="91">
        <f>+INDEX(DataEx!$1:$1048576,MATCH('2016'!$A127,DataEx!$D:$D,0),MATCH('2016'!H$100,DataEx!$216:$216,0))</f>
        <v>832657.85499999998</v>
      </c>
      <c r="I127" s="91">
        <f>+INDEX(DataEx!$1:$1048576,MATCH('2016'!$A127,DataEx!$D:$D,0),MATCH('2016'!I$100,DataEx!$216:$216,0))</f>
        <v>832657.85499999998</v>
      </c>
      <c r="J127" s="91">
        <f>+INDEX(DataEx!$1:$1048576,MATCH('2016'!$A127,DataEx!$D:$D,0),MATCH('2016'!J$100,DataEx!$216:$216,0))</f>
        <v>832657.85499999998</v>
      </c>
      <c r="K127" s="91">
        <f>+INDEX(DataEx!$1:$1048576,MATCH('2016'!$A127,DataEx!$D:$D,0),MATCH('2016'!K$100,DataEx!$216:$216,0))</f>
        <v>832657.85499999998</v>
      </c>
      <c r="L127" s="91">
        <f>+INDEX(DataEx!$1:$1048576,MATCH('2016'!$A127,DataEx!$D:$D,0),MATCH('2016'!L$100,DataEx!$216:$216,0))</f>
        <v>832657.85499999998</v>
      </c>
      <c r="M127" s="91">
        <f>+INDEX(DataEx!$1:$1048576,MATCH('2016'!$A127,DataEx!$D:$D,0),MATCH('2016'!M$100,DataEx!$216:$216,0))</f>
        <v>832657.85499999998</v>
      </c>
      <c r="N127" s="91">
        <f>+INDEX(DataEx!$1:$1048576,MATCH('2016'!$A127,DataEx!$D:$D,0),MATCH('2016'!N$100,DataEx!$216:$216,0))</f>
        <v>832657.85499999998</v>
      </c>
      <c r="O127" s="91">
        <f>+INDEX(DataEx!$1:$1048576,MATCH('2016'!$A127,DataEx!$D:$D,0),MATCH('2016'!O$100,DataEx!$216:$216,0))</f>
        <v>832657.85499999998</v>
      </c>
      <c r="P127" s="91">
        <f>+INDEX(DataEx!$1:$1048576,MATCH('2016'!$A127,DataEx!$D:$D,0),MATCH('2016'!P$100,DataEx!$216:$216,0))</f>
        <v>832657.85499999998</v>
      </c>
      <c r="Q127" s="91">
        <f>+INDEX(DataEx!$1:$1048576,MATCH('2016'!$A127,DataEx!$D:$D,0),MATCH('2016'!Q$100,DataEx!$216:$216,0))</f>
        <v>832657.85499999998</v>
      </c>
      <c r="R127" s="91">
        <f>+INDEX(DataEx!$1:$1048576,MATCH('2016'!$A127,DataEx!$D:$D,0),MATCH('2016'!R$100,DataEx!$216:$216,0))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482" t="str">
        <f>+VLOOKUP(LEFT($A128,LEN(A128)-1)*1,Master!$D$25:$G$223,4,FALSE)</f>
        <v>Rashodi za materijal</v>
      </c>
      <c r="C128" s="483"/>
      <c r="D128" s="483"/>
      <c r="E128" s="483"/>
      <c r="F128" s="483"/>
      <c r="G128" s="91">
        <f>+INDEX(DataEx!$1:$1048576,MATCH('2016'!$A128,DataEx!$D:$D,0),MATCH('2016'!G$100,DataEx!$216:$216,0))</f>
        <v>2552421.9891666668</v>
      </c>
      <c r="H128" s="91">
        <f>+INDEX(DataEx!$1:$1048576,MATCH('2016'!$A128,DataEx!$D:$D,0),MATCH('2016'!H$100,DataEx!$216:$216,0))</f>
        <v>2552421.9891666668</v>
      </c>
      <c r="I128" s="91">
        <f>+INDEX(DataEx!$1:$1048576,MATCH('2016'!$A128,DataEx!$D:$D,0),MATCH('2016'!I$100,DataEx!$216:$216,0))</f>
        <v>2552421.9891666668</v>
      </c>
      <c r="J128" s="91">
        <f>+INDEX(DataEx!$1:$1048576,MATCH('2016'!$A128,DataEx!$D:$D,0),MATCH('2016'!J$100,DataEx!$216:$216,0))</f>
        <v>2552421.9891666668</v>
      </c>
      <c r="K128" s="91">
        <f>+INDEX(DataEx!$1:$1048576,MATCH('2016'!$A128,DataEx!$D:$D,0),MATCH('2016'!K$100,DataEx!$216:$216,0))</f>
        <v>2552421.9891666668</v>
      </c>
      <c r="L128" s="91">
        <f>+INDEX(DataEx!$1:$1048576,MATCH('2016'!$A128,DataEx!$D:$D,0),MATCH('2016'!L$100,DataEx!$216:$216,0))</f>
        <v>2552421.9891666668</v>
      </c>
      <c r="M128" s="91">
        <f>+INDEX(DataEx!$1:$1048576,MATCH('2016'!$A128,DataEx!$D:$D,0),MATCH('2016'!M$100,DataEx!$216:$216,0))</f>
        <v>2552421.9891666668</v>
      </c>
      <c r="N128" s="91">
        <f>+INDEX(DataEx!$1:$1048576,MATCH('2016'!$A128,DataEx!$D:$D,0),MATCH('2016'!N$100,DataEx!$216:$216,0))</f>
        <v>2552421.9891666668</v>
      </c>
      <c r="O128" s="91">
        <f>+INDEX(DataEx!$1:$1048576,MATCH('2016'!$A128,DataEx!$D:$D,0),MATCH('2016'!O$100,DataEx!$216:$216,0))</f>
        <v>2552421.9891666668</v>
      </c>
      <c r="P128" s="91">
        <f>+INDEX(DataEx!$1:$1048576,MATCH('2016'!$A128,DataEx!$D:$D,0),MATCH('2016'!P$100,DataEx!$216:$216,0))</f>
        <v>2552421.9891666668</v>
      </c>
      <c r="Q128" s="91">
        <f>+INDEX(DataEx!$1:$1048576,MATCH('2016'!$A128,DataEx!$D:$D,0),MATCH('2016'!Q$100,DataEx!$216:$216,0))</f>
        <v>2552421.9891666668</v>
      </c>
      <c r="R128" s="91">
        <f>+INDEX(DataEx!$1:$1048576,MATCH('2016'!$A128,DataEx!$D:$D,0),MATCH('2016'!R$100,DataEx!$216:$216,0))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482" t="str">
        <f>+VLOOKUP(LEFT($A129,LEN(A129)-1)*1,Master!$D$25:$G$223,4,FALSE)</f>
        <v>Rashodi za usluge</v>
      </c>
      <c r="C129" s="483"/>
      <c r="D129" s="483"/>
      <c r="E129" s="483"/>
      <c r="F129" s="483"/>
      <c r="G129" s="91">
        <f>+INDEX(DataEx!$1:$1048576,MATCH('2016'!$A129,DataEx!$D:$D,0),MATCH('2016'!G$100,DataEx!$216:$216,0))</f>
        <v>3780934.8033333328</v>
      </c>
      <c r="H129" s="91">
        <f>+INDEX(DataEx!$1:$1048576,MATCH('2016'!$A129,DataEx!$D:$D,0),MATCH('2016'!H$100,DataEx!$216:$216,0))</f>
        <v>3780934.8033333328</v>
      </c>
      <c r="I129" s="91">
        <f>+INDEX(DataEx!$1:$1048576,MATCH('2016'!$A129,DataEx!$D:$D,0),MATCH('2016'!I$100,DataEx!$216:$216,0))</f>
        <v>3780934.8033333328</v>
      </c>
      <c r="J129" s="91">
        <f>+INDEX(DataEx!$1:$1048576,MATCH('2016'!$A129,DataEx!$D:$D,0),MATCH('2016'!J$100,DataEx!$216:$216,0))</f>
        <v>3780934.8033333328</v>
      </c>
      <c r="K129" s="91">
        <f>+INDEX(DataEx!$1:$1048576,MATCH('2016'!$A129,DataEx!$D:$D,0),MATCH('2016'!K$100,DataEx!$216:$216,0))</f>
        <v>3780934.8033333328</v>
      </c>
      <c r="L129" s="91">
        <f>+INDEX(DataEx!$1:$1048576,MATCH('2016'!$A129,DataEx!$D:$D,0),MATCH('2016'!L$100,DataEx!$216:$216,0))</f>
        <v>3780934.8033333328</v>
      </c>
      <c r="M129" s="91">
        <f>+INDEX(DataEx!$1:$1048576,MATCH('2016'!$A129,DataEx!$D:$D,0),MATCH('2016'!M$100,DataEx!$216:$216,0))</f>
        <v>3780934.8033333328</v>
      </c>
      <c r="N129" s="91">
        <f>+INDEX(DataEx!$1:$1048576,MATCH('2016'!$A129,DataEx!$D:$D,0),MATCH('2016'!N$100,DataEx!$216:$216,0))</f>
        <v>3780934.8033333328</v>
      </c>
      <c r="O129" s="91">
        <f>+INDEX(DataEx!$1:$1048576,MATCH('2016'!$A129,DataEx!$D:$D,0),MATCH('2016'!O$100,DataEx!$216:$216,0))</f>
        <v>3780934.8033333328</v>
      </c>
      <c r="P129" s="91">
        <f>+INDEX(DataEx!$1:$1048576,MATCH('2016'!$A129,DataEx!$D:$D,0),MATCH('2016'!P$100,DataEx!$216:$216,0))</f>
        <v>3780934.8033333328</v>
      </c>
      <c r="Q129" s="91">
        <f>+INDEX(DataEx!$1:$1048576,MATCH('2016'!$A129,DataEx!$D:$D,0),MATCH('2016'!Q$100,DataEx!$216:$216,0))</f>
        <v>3780934.8033333328</v>
      </c>
      <c r="R129" s="91">
        <f>+INDEX(DataEx!$1:$1048576,MATCH('2016'!$A129,DataEx!$D:$D,0),MATCH('2016'!R$100,DataEx!$216:$216,0))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482" t="str">
        <f>+VLOOKUP(LEFT($A130,LEN(A130)-1)*1,Master!$D$25:$G$223,4,FALSE)</f>
        <v>Rashodi za tekuće održavanje</v>
      </c>
      <c r="C130" s="483"/>
      <c r="D130" s="483"/>
      <c r="E130" s="483"/>
      <c r="F130" s="483"/>
      <c r="G130" s="91">
        <f>+INDEX(DataEx!$1:$1048576,MATCH('2016'!$A130,DataEx!$D:$D,0),MATCH('2016'!G$100,DataEx!$216:$216,0))</f>
        <v>1778023.41</v>
      </c>
      <c r="H130" s="91">
        <f>+INDEX(DataEx!$1:$1048576,MATCH('2016'!$A130,DataEx!$D:$D,0),MATCH('2016'!H$100,DataEx!$216:$216,0))</f>
        <v>1778023.41</v>
      </c>
      <c r="I130" s="91">
        <f>+INDEX(DataEx!$1:$1048576,MATCH('2016'!$A130,DataEx!$D:$D,0),MATCH('2016'!I$100,DataEx!$216:$216,0))</f>
        <v>1778023.41</v>
      </c>
      <c r="J130" s="91">
        <f>+INDEX(DataEx!$1:$1048576,MATCH('2016'!$A130,DataEx!$D:$D,0),MATCH('2016'!J$100,DataEx!$216:$216,0))</f>
        <v>1778023.41</v>
      </c>
      <c r="K130" s="91">
        <f>+INDEX(DataEx!$1:$1048576,MATCH('2016'!$A130,DataEx!$D:$D,0),MATCH('2016'!K$100,DataEx!$216:$216,0))</f>
        <v>1778023.41</v>
      </c>
      <c r="L130" s="91">
        <f>+INDEX(DataEx!$1:$1048576,MATCH('2016'!$A130,DataEx!$D:$D,0),MATCH('2016'!L$100,DataEx!$216:$216,0))</f>
        <v>1778023.41</v>
      </c>
      <c r="M130" s="91">
        <f>+INDEX(DataEx!$1:$1048576,MATCH('2016'!$A130,DataEx!$D:$D,0),MATCH('2016'!M$100,DataEx!$216:$216,0))</f>
        <v>1778023.41</v>
      </c>
      <c r="N130" s="91">
        <f>+INDEX(DataEx!$1:$1048576,MATCH('2016'!$A130,DataEx!$D:$D,0),MATCH('2016'!N$100,DataEx!$216:$216,0))</f>
        <v>1778023.41</v>
      </c>
      <c r="O130" s="91">
        <f>+INDEX(DataEx!$1:$1048576,MATCH('2016'!$A130,DataEx!$D:$D,0),MATCH('2016'!O$100,DataEx!$216:$216,0))</f>
        <v>1778023.41</v>
      </c>
      <c r="P130" s="91">
        <f>+INDEX(DataEx!$1:$1048576,MATCH('2016'!$A130,DataEx!$D:$D,0),MATCH('2016'!P$100,DataEx!$216:$216,0))</f>
        <v>1778023.41</v>
      </c>
      <c r="Q130" s="91">
        <f>+INDEX(DataEx!$1:$1048576,MATCH('2016'!$A130,DataEx!$D:$D,0),MATCH('2016'!Q$100,DataEx!$216:$216,0))</f>
        <v>1778023.41</v>
      </c>
      <c r="R130" s="91">
        <f>+INDEX(DataEx!$1:$1048576,MATCH('2016'!$A130,DataEx!$D:$D,0),MATCH('2016'!R$100,DataEx!$216:$216,0))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482" t="str">
        <f>+VLOOKUP(LEFT($A131,LEN(A131)-1)*1,Master!$D$25:$G$223,4,FALSE)</f>
        <v>Kamate</v>
      </c>
      <c r="C131" s="483"/>
      <c r="D131" s="483"/>
      <c r="E131" s="483"/>
      <c r="F131" s="483"/>
      <c r="G131" s="91">
        <f>+INDEX(DataEx!$1:$1048576,MATCH('2016'!$A131,DataEx!$D:$D,0),MATCH('2016'!G$100,DataEx!$216:$216,0))</f>
        <v>6374029.6833333336</v>
      </c>
      <c r="H131" s="91">
        <f>+INDEX(DataEx!$1:$1048576,MATCH('2016'!$A131,DataEx!$D:$D,0),MATCH('2016'!H$100,DataEx!$216:$216,0))</f>
        <v>6374029.6833333336</v>
      </c>
      <c r="I131" s="91">
        <f>+INDEX(DataEx!$1:$1048576,MATCH('2016'!$A131,DataEx!$D:$D,0),MATCH('2016'!I$100,DataEx!$216:$216,0))</f>
        <v>6374029.6833333336</v>
      </c>
      <c r="J131" s="91">
        <f>+INDEX(DataEx!$1:$1048576,MATCH('2016'!$A131,DataEx!$D:$D,0),MATCH('2016'!J$100,DataEx!$216:$216,0))</f>
        <v>6374029.6833333336</v>
      </c>
      <c r="K131" s="91">
        <f>+INDEX(DataEx!$1:$1048576,MATCH('2016'!$A131,DataEx!$D:$D,0),MATCH('2016'!K$100,DataEx!$216:$216,0))</f>
        <v>6374029.6833333336</v>
      </c>
      <c r="L131" s="91">
        <f>+INDEX(DataEx!$1:$1048576,MATCH('2016'!$A131,DataEx!$D:$D,0),MATCH('2016'!L$100,DataEx!$216:$216,0))</f>
        <v>6374029.6833333336</v>
      </c>
      <c r="M131" s="91">
        <f>+INDEX(DataEx!$1:$1048576,MATCH('2016'!$A131,DataEx!$D:$D,0),MATCH('2016'!M$100,DataEx!$216:$216,0))</f>
        <v>6374029.6833333336</v>
      </c>
      <c r="N131" s="91">
        <f>+INDEX(DataEx!$1:$1048576,MATCH('2016'!$A131,DataEx!$D:$D,0),MATCH('2016'!N$100,DataEx!$216:$216,0))</f>
        <v>6374029.6833333336</v>
      </c>
      <c r="O131" s="91">
        <f>+INDEX(DataEx!$1:$1048576,MATCH('2016'!$A131,DataEx!$D:$D,0),MATCH('2016'!O$100,DataEx!$216:$216,0))</f>
        <v>6374029.6833333336</v>
      </c>
      <c r="P131" s="91">
        <f>+INDEX(DataEx!$1:$1048576,MATCH('2016'!$A131,DataEx!$D:$D,0),MATCH('2016'!P$100,DataEx!$216:$216,0))</f>
        <v>6374029.6833333336</v>
      </c>
      <c r="Q131" s="91">
        <f>+INDEX(DataEx!$1:$1048576,MATCH('2016'!$A131,DataEx!$D:$D,0),MATCH('2016'!Q$100,DataEx!$216:$216,0))</f>
        <v>6374029.6833333336</v>
      </c>
      <c r="R131" s="91">
        <f>+INDEX(DataEx!$1:$1048576,MATCH('2016'!$A131,DataEx!$D:$D,0),MATCH('2016'!R$100,DataEx!$216:$216,0))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482" t="str">
        <f>+VLOOKUP(LEFT($A132,LEN(A132)-1)*1,Master!$D$25:$G$223,4,FALSE)</f>
        <v>Renta</v>
      </c>
      <c r="C132" s="483"/>
      <c r="D132" s="483"/>
      <c r="E132" s="483"/>
      <c r="F132" s="483"/>
      <c r="G132" s="91">
        <f>+INDEX(DataEx!$1:$1048576,MATCH('2016'!$A132,DataEx!$D:$D,0),MATCH('2016'!G$100,DataEx!$216:$216,0))</f>
        <v>677038.21083333332</v>
      </c>
      <c r="H132" s="91">
        <f>+INDEX(DataEx!$1:$1048576,MATCH('2016'!$A132,DataEx!$D:$D,0),MATCH('2016'!H$100,DataEx!$216:$216,0))</f>
        <v>677038.21083333332</v>
      </c>
      <c r="I132" s="91">
        <f>+INDEX(DataEx!$1:$1048576,MATCH('2016'!$A132,DataEx!$D:$D,0),MATCH('2016'!I$100,DataEx!$216:$216,0))</f>
        <v>677038.21083333332</v>
      </c>
      <c r="J132" s="91">
        <f>+INDEX(DataEx!$1:$1048576,MATCH('2016'!$A132,DataEx!$D:$D,0),MATCH('2016'!J$100,DataEx!$216:$216,0))</f>
        <v>677038.21083333332</v>
      </c>
      <c r="K132" s="91">
        <f>+INDEX(DataEx!$1:$1048576,MATCH('2016'!$A132,DataEx!$D:$D,0),MATCH('2016'!K$100,DataEx!$216:$216,0))</f>
        <v>677038.21083333332</v>
      </c>
      <c r="L132" s="91">
        <f>+INDEX(DataEx!$1:$1048576,MATCH('2016'!$A132,DataEx!$D:$D,0),MATCH('2016'!L$100,DataEx!$216:$216,0))</f>
        <v>677038.21083333332</v>
      </c>
      <c r="M132" s="91">
        <f>+INDEX(DataEx!$1:$1048576,MATCH('2016'!$A132,DataEx!$D:$D,0),MATCH('2016'!M$100,DataEx!$216:$216,0))</f>
        <v>677038.21083333332</v>
      </c>
      <c r="N132" s="91">
        <f>+INDEX(DataEx!$1:$1048576,MATCH('2016'!$A132,DataEx!$D:$D,0),MATCH('2016'!N$100,DataEx!$216:$216,0))</f>
        <v>677038.21083333332</v>
      </c>
      <c r="O132" s="91">
        <f>+INDEX(DataEx!$1:$1048576,MATCH('2016'!$A132,DataEx!$D:$D,0),MATCH('2016'!O$100,DataEx!$216:$216,0))</f>
        <v>677038.21083333332</v>
      </c>
      <c r="P132" s="91">
        <f>+INDEX(DataEx!$1:$1048576,MATCH('2016'!$A132,DataEx!$D:$D,0),MATCH('2016'!P$100,DataEx!$216:$216,0))</f>
        <v>677038.21083333332</v>
      </c>
      <c r="Q132" s="91">
        <f>+INDEX(DataEx!$1:$1048576,MATCH('2016'!$A132,DataEx!$D:$D,0),MATCH('2016'!Q$100,DataEx!$216:$216,0))</f>
        <v>677038.21083333332</v>
      </c>
      <c r="R132" s="91">
        <f>+INDEX(DataEx!$1:$1048576,MATCH('2016'!$A132,DataEx!$D:$D,0),MATCH('2016'!R$100,DataEx!$216:$216,0))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482" t="str">
        <f>+VLOOKUP(LEFT($A133,LEN(A133)-1)*1,Master!$D$25:$G$223,4,FALSE)</f>
        <v>Subvencije</v>
      </c>
      <c r="C133" s="483"/>
      <c r="D133" s="483"/>
      <c r="E133" s="483"/>
      <c r="F133" s="483"/>
      <c r="G133" s="91">
        <f>+INDEX(DataEx!$1:$1048576,MATCH('2016'!$A133,DataEx!$D:$D,0),MATCH('2016'!G$100,DataEx!$216:$216,0))</f>
        <v>1707816.6666666667</v>
      </c>
      <c r="H133" s="91">
        <f>+INDEX(DataEx!$1:$1048576,MATCH('2016'!$A133,DataEx!$D:$D,0),MATCH('2016'!H$100,DataEx!$216:$216,0))</f>
        <v>1707816.6666666667</v>
      </c>
      <c r="I133" s="91">
        <f>+INDEX(DataEx!$1:$1048576,MATCH('2016'!$A133,DataEx!$D:$D,0),MATCH('2016'!I$100,DataEx!$216:$216,0))</f>
        <v>1707816.6666666667</v>
      </c>
      <c r="J133" s="91">
        <f>+INDEX(DataEx!$1:$1048576,MATCH('2016'!$A133,DataEx!$D:$D,0),MATCH('2016'!J$100,DataEx!$216:$216,0))</f>
        <v>1707816.6666666667</v>
      </c>
      <c r="K133" s="91">
        <f>+INDEX(DataEx!$1:$1048576,MATCH('2016'!$A133,DataEx!$D:$D,0),MATCH('2016'!K$100,DataEx!$216:$216,0))</f>
        <v>1707816.6666666667</v>
      </c>
      <c r="L133" s="91">
        <f>+INDEX(DataEx!$1:$1048576,MATCH('2016'!$A133,DataEx!$D:$D,0),MATCH('2016'!L$100,DataEx!$216:$216,0))</f>
        <v>1707816.6666666667</v>
      </c>
      <c r="M133" s="91">
        <f>+INDEX(DataEx!$1:$1048576,MATCH('2016'!$A133,DataEx!$D:$D,0),MATCH('2016'!M$100,DataEx!$216:$216,0))</f>
        <v>1707816.6666666667</v>
      </c>
      <c r="N133" s="91">
        <f>+INDEX(DataEx!$1:$1048576,MATCH('2016'!$A133,DataEx!$D:$D,0),MATCH('2016'!N$100,DataEx!$216:$216,0))</f>
        <v>1707816.6666666667</v>
      </c>
      <c r="O133" s="91">
        <f>+INDEX(DataEx!$1:$1048576,MATCH('2016'!$A133,DataEx!$D:$D,0),MATCH('2016'!O$100,DataEx!$216:$216,0))</f>
        <v>1707816.6666666667</v>
      </c>
      <c r="P133" s="91">
        <f>+INDEX(DataEx!$1:$1048576,MATCH('2016'!$A133,DataEx!$D:$D,0),MATCH('2016'!P$100,DataEx!$216:$216,0))</f>
        <v>1707816.6666666667</v>
      </c>
      <c r="Q133" s="91">
        <f>+INDEX(DataEx!$1:$1048576,MATCH('2016'!$A133,DataEx!$D:$D,0),MATCH('2016'!Q$100,DataEx!$216:$216,0))</f>
        <v>1707816.6666666667</v>
      </c>
      <c r="R133" s="91">
        <f>+INDEX(DataEx!$1:$1048576,MATCH('2016'!$A133,DataEx!$D:$D,0),MATCH('2016'!R$100,DataEx!$216:$216,0))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482" t="str">
        <f>+VLOOKUP(LEFT($A134,LEN(A134)-1)*1,Master!$D$25:$G$223,4,FALSE)</f>
        <v>Ostali izdaci</v>
      </c>
      <c r="C134" s="483"/>
      <c r="D134" s="483"/>
      <c r="E134" s="483"/>
      <c r="F134" s="483"/>
      <c r="G134" s="91">
        <f>+INDEX(DataEx!$1:$1048576,MATCH('2016'!$A134,DataEx!$D:$D,0),MATCH('2016'!G$100,DataEx!$216:$216,0))</f>
        <v>2775123.1733333333</v>
      </c>
      <c r="H134" s="91">
        <f>+INDEX(DataEx!$1:$1048576,MATCH('2016'!$A134,DataEx!$D:$D,0),MATCH('2016'!H$100,DataEx!$216:$216,0))</f>
        <v>2775123.1733333333</v>
      </c>
      <c r="I134" s="91">
        <f>+INDEX(DataEx!$1:$1048576,MATCH('2016'!$A134,DataEx!$D:$D,0),MATCH('2016'!I$100,DataEx!$216:$216,0))</f>
        <v>2775123.1733333333</v>
      </c>
      <c r="J134" s="91">
        <f>+INDEX(DataEx!$1:$1048576,MATCH('2016'!$A134,DataEx!$D:$D,0),MATCH('2016'!J$100,DataEx!$216:$216,0))</f>
        <v>2775123.1733333333</v>
      </c>
      <c r="K134" s="91">
        <f>+INDEX(DataEx!$1:$1048576,MATCH('2016'!$A134,DataEx!$D:$D,0),MATCH('2016'!K$100,DataEx!$216:$216,0))</f>
        <v>2775123.1733333333</v>
      </c>
      <c r="L134" s="91">
        <f>+INDEX(DataEx!$1:$1048576,MATCH('2016'!$A134,DataEx!$D:$D,0),MATCH('2016'!L$100,DataEx!$216:$216,0))</f>
        <v>2775123.1733333333</v>
      </c>
      <c r="M134" s="91">
        <f>+INDEX(DataEx!$1:$1048576,MATCH('2016'!$A134,DataEx!$D:$D,0),MATCH('2016'!M$100,DataEx!$216:$216,0))</f>
        <v>2775123.1733333333</v>
      </c>
      <c r="N134" s="91">
        <f>+INDEX(DataEx!$1:$1048576,MATCH('2016'!$A134,DataEx!$D:$D,0),MATCH('2016'!N$100,DataEx!$216:$216,0))</f>
        <v>2775123.1733333333</v>
      </c>
      <c r="O134" s="91">
        <f>+INDEX(DataEx!$1:$1048576,MATCH('2016'!$A134,DataEx!$D:$D,0),MATCH('2016'!O$100,DataEx!$216:$216,0))</f>
        <v>2775123.1733333333</v>
      </c>
      <c r="P134" s="91">
        <f>+INDEX(DataEx!$1:$1048576,MATCH('2016'!$A134,DataEx!$D:$D,0),MATCH('2016'!P$100,DataEx!$216:$216,0))</f>
        <v>2775123.1733333333</v>
      </c>
      <c r="Q134" s="91">
        <f>+INDEX(DataEx!$1:$1048576,MATCH('2016'!$A134,DataEx!$D:$D,0),MATCH('2016'!Q$100,DataEx!$216:$216,0))</f>
        <v>2775123.1733333333</v>
      </c>
      <c r="R134" s="91">
        <f>+INDEX(DataEx!$1:$1048576,MATCH('2016'!$A134,DataEx!$D:$D,0),MATCH('2016'!R$100,DataEx!$216:$216,0))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482" t="str">
        <f>+VLOOKUP(LEFT($A135,LEN(A135)-1)*1,Master!$D$25:$G$223,4,FALSE)</f>
        <v>Kapitalni izdaci u tekućem budžetu</v>
      </c>
      <c r="C135" s="483"/>
      <c r="D135" s="483"/>
      <c r="E135" s="483"/>
      <c r="F135" s="483"/>
      <c r="G135" s="91">
        <f>+INDEX(DataEx!$1:$1048576,MATCH('2016'!$A135,DataEx!$D:$D,0),MATCH('2016'!G$100,DataEx!$216:$216,0))</f>
        <v>3369359.2083333335</v>
      </c>
      <c r="H135" s="91">
        <f>+INDEX(DataEx!$1:$1048576,MATCH('2016'!$A135,DataEx!$D:$D,0),MATCH('2016'!H$100,DataEx!$216:$216,0))</f>
        <v>3369359.2083333335</v>
      </c>
      <c r="I135" s="91">
        <f>+INDEX(DataEx!$1:$1048576,MATCH('2016'!$A135,DataEx!$D:$D,0),MATCH('2016'!I$100,DataEx!$216:$216,0))</f>
        <v>3369359.2083333335</v>
      </c>
      <c r="J135" s="91">
        <f>+INDEX(DataEx!$1:$1048576,MATCH('2016'!$A135,DataEx!$D:$D,0),MATCH('2016'!J$100,DataEx!$216:$216,0))</f>
        <v>3369359.2083333335</v>
      </c>
      <c r="K135" s="91">
        <f>+INDEX(DataEx!$1:$1048576,MATCH('2016'!$A135,DataEx!$D:$D,0),MATCH('2016'!K$100,DataEx!$216:$216,0))</f>
        <v>3369359.2083333335</v>
      </c>
      <c r="L135" s="91">
        <f>+INDEX(DataEx!$1:$1048576,MATCH('2016'!$A135,DataEx!$D:$D,0),MATCH('2016'!L$100,DataEx!$216:$216,0))</f>
        <v>3369359.2083333335</v>
      </c>
      <c r="M135" s="91">
        <f>+INDEX(DataEx!$1:$1048576,MATCH('2016'!$A135,DataEx!$D:$D,0),MATCH('2016'!M$100,DataEx!$216:$216,0))</f>
        <v>3369359.2083333335</v>
      </c>
      <c r="N135" s="91">
        <f>+INDEX(DataEx!$1:$1048576,MATCH('2016'!$A135,DataEx!$D:$D,0),MATCH('2016'!N$100,DataEx!$216:$216,0))</f>
        <v>3369359.2083333335</v>
      </c>
      <c r="O135" s="91">
        <f>+INDEX(DataEx!$1:$1048576,MATCH('2016'!$A135,DataEx!$D:$D,0),MATCH('2016'!O$100,DataEx!$216:$216,0))</f>
        <v>3369359.2083333335</v>
      </c>
      <c r="P135" s="91">
        <f>+INDEX(DataEx!$1:$1048576,MATCH('2016'!$A135,DataEx!$D:$D,0),MATCH('2016'!P$100,DataEx!$216:$216,0))</f>
        <v>3369359.2083333335</v>
      </c>
      <c r="Q135" s="91">
        <f>+INDEX(DataEx!$1:$1048576,MATCH('2016'!$A135,DataEx!$D:$D,0),MATCH('2016'!Q$100,DataEx!$216:$216,0))</f>
        <v>3369359.2083333335</v>
      </c>
      <c r="R135" s="91">
        <f>+INDEX(DataEx!$1:$1048576,MATCH('2016'!$A135,DataEx!$D:$D,0),MATCH('2016'!R$100,DataEx!$216:$216,0))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509" t="str">
        <f>+VLOOKUP(LEFT($A136,LEN(A136)-1)*1,Master!$D$25:$G$223,4,FALSE)</f>
        <v>Transferi za socijalnu zaštitu</v>
      </c>
      <c r="C136" s="510"/>
      <c r="D136" s="510"/>
      <c r="E136" s="510"/>
      <c r="F136" s="510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482" t="str">
        <f>+VLOOKUP(LEFT($A137,LEN(A137)-1)*1,Master!$D$25:$G$223,4,FALSE)</f>
        <v>Prava iz oblasti socijalne zaštite</v>
      </c>
      <c r="C137" s="483"/>
      <c r="D137" s="483"/>
      <c r="E137" s="483"/>
      <c r="F137" s="483"/>
      <c r="G137" s="91">
        <f>+INDEX(DataEx!$1:$1048576,MATCH('2016'!$A137,DataEx!$D:$D,0),MATCH('2016'!G$100,DataEx!$216:$216,0))</f>
        <v>6050468.75</v>
      </c>
      <c r="H137" s="91">
        <f>+INDEX(DataEx!$1:$1048576,MATCH('2016'!$A137,DataEx!$D:$D,0),MATCH('2016'!H$100,DataEx!$216:$216,0))</f>
        <v>6050468.75</v>
      </c>
      <c r="I137" s="91">
        <f>+INDEX(DataEx!$1:$1048576,MATCH('2016'!$A137,DataEx!$D:$D,0),MATCH('2016'!I$100,DataEx!$216:$216,0))</f>
        <v>6050468.75</v>
      </c>
      <c r="J137" s="91">
        <f>+INDEX(DataEx!$1:$1048576,MATCH('2016'!$A137,DataEx!$D:$D,0),MATCH('2016'!J$100,DataEx!$216:$216,0))</f>
        <v>6050468.75</v>
      </c>
      <c r="K137" s="91">
        <f>+INDEX(DataEx!$1:$1048576,MATCH('2016'!$A137,DataEx!$D:$D,0),MATCH('2016'!K$100,DataEx!$216:$216,0))</f>
        <v>6050468.75</v>
      </c>
      <c r="L137" s="91">
        <f>+INDEX(DataEx!$1:$1048576,MATCH('2016'!$A137,DataEx!$D:$D,0),MATCH('2016'!L$100,DataEx!$216:$216,0))</f>
        <v>6050468.75</v>
      </c>
      <c r="M137" s="91">
        <f>+INDEX(DataEx!$1:$1048576,MATCH('2016'!$A137,DataEx!$D:$D,0),MATCH('2016'!M$100,DataEx!$216:$216,0))</f>
        <v>6050468.75</v>
      </c>
      <c r="N137" s="91">
        <f>+INDEX(DataEx!$1:$1048576,MATCH('2016'!$A137,DataEx!$D:$D,0),MATCH('2016'!N$100,DataEx!$216:$216,0))</f>
        <v>6050468.75</v>
      </c>
      <c r="O137" s="91">
        <f>+INDEX(DataEx!$1:$1048576,MATCH('2016'!$A137,DataEx!$D:$D,0),MATCH('2016'!O$100,DataEx!$216:$216,0))</f>
        <v>6050468.75</v>
      </c>
      <c r="P137" s="91">
        <f>+INDEX(DataEx!$1:$1048576,MATCH('2016'!$A137,DataEx!$D:$D,0),MATCH('2016'!P$100,DataEx!$216:$216,0))</f>
        <v>6050468.75</v>
      </c>
      <c r="Q137" s="91">
        <f>+INDEX(DataEx!$1:$1048576,MATCH('2016'!$A137,DataEx!$D:$D,0),MATCH('2016'!Q$100,DataEx!$216:$216,0))</f>
        <v>6050468.75</v>
      </c>
      <c r="R137" s="91">
        <f>+INDEX(DataEx!$1:$1048576,MATCH('2016'!$A137,DataEx!$D:$D,0),MATCH('2016'!R$100,DataEx!$216:$216,0))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482" t="str">
        <f>+VLOOKUP(LEFT($A138,LEN(A138)-1)*1,Master!$D$25:$G$223,4,FALSE)</f>
        <v>Sredstva za tehnološke viškove</v>
      </c>
      <c r="C138" s="483"/>
      <c r="D138" s="483"/>
      <c r="E138" s="483"/>
      <c r="F138" s="483"/>
      <c r="G138" s="91">
        <f>+INDEX(DataEx!$1:$1048576,MATCH('2016'!$A138,DataEx!$D:$D,0),MATCH('2016'!G$100,DataEx!$216:$216,0))</f>
        <v>1900841.6666666667</v>
      </c>
      <c r="H138" s="91">
        <f>+INDEX(DataEx!$1:$1048576,MATCH('2016'!$A138,DataEx!$D:$D,0),MATCH('2016'!H$100,DataEx!$216:$216,0))</f>
        <v>1900841.6666666667</v>
      </c>
      <c r="I138" s="91">
        <f>+INDEX(DataEx!$1:$1048576,MATCH('2016'!$A138,DataEx!$D:$D,0),MATCH('2016'!I$100,DataEx!$216:$216,0))</f>
        <v>1900841.6666666667</v>
      </c>
      <c r="J138" s="91">
        <f>+INDEX(DataEx!$1:$1048576,MATCH('2016'!$A138,DataEx!$D:$D,0),MATCH('2016'!J$100,DataEx!$216:$216,0))</f>
        <v>1900841.6666666667</v>
      </c>
      <c r="K138" s="91">
        <f>+INDEX(DataEx!$1:$1048576,MATCH('2016'!$A138,DataEx!$D:$D,0),MATCH('2016'!K$100,DataEx!$216:$216,0))</f>
        <v>1900841.6666666667</v>
      </c>
      <c r="L138" s="91">
        <f>+INDEX(DataEx!$1:$1048576,MATCH('2016'!$A138,DataEx!$D:$D,0),MATCH('2016'!L$100,DataEx!$216:$216,0))</f>
        <v>1900841.6666666667</v>
      </c>
      <c r="M138" s="91">
        <f>+INDEX(DataEx!$1:$1048576,MATCH('2016'!$A138,DataEx!$D:$D,0),MATCH('2016'!M$100,DataEx!$216:$216,0))</f>
        <v>1900841.6666666667</v>
      </c>
      <c r="N138" s="91">
        <f>+INDEX(DataEx!$1:$1048576,MATCH('2016'!$A138,DataEx!$D:$D,0),MATCH('2016'!N$100,DataEx!$216:$216,0))</f>
        <v>1900841.6666666667</v>
      </c>
      <c r="O138" s="91">
        <f>+INDEX(DataEx!$1:$1048576,MATCH('2016'!$A138,DataEx!$D:$D,0),MATCH('2016'!O$100,DataEx!$216:$216,0))</f>
        <v>1900841.6666666667</v>
      </c>
      <c r="P138" s="91">
        <f>+INDEX(DataEx!$1:$1048576,MATCH('2016'!$A138,DataEx!$D:$D,0),MATCH('2016'!P$100,DataEx!$216:$216,0))</f>
        <v>1900841.6666666667</v>
      </c>
      <c r="Q138" s="91">
        <f>+INDEX(DataEx!$1:$1048576,MATCH('2016'!$A138,DataEx!$D:$D,0),MATCH('2016'!Q$100,DataEx!$216:$216,0))</f>
        <v>1900841.6666666667</v>
      </c>
      <c r="R138" s="91">
        <f>+INDEX(DataEx!$1:$1048576,MATCH('2016'!$A138,DataEx!$D:$D,0),MATCH('2016'!R$100,DataEx!$216:$216,0))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482" t="str">
        <f>+VLOOKUP(LEFT($A139,LEN(A139)-1)*1,Master!$D$25:$G$223,4,FALSE)</f>
        <v>Prava iz oblasti penzijskog i invalidskog osiguranja</v>
      </c>
      <c r="C139" s="483"/>
      <c r="D139" s="483"/>
      <c r="E139" s="483"/>
      <c r="F139" s="483"/>
      <c r="G139" s="91">
        <f>+INDEX(DataEx!$1:$1048576,MATCH('2016'!$A139,DataEx!$D:$D,0),MATCH('2016'!G$100,DataEx!$216:$216,0))</f>
        <v>34500752.947499998</v>
      </c>
      <c r="H139" s="91">
        <f>+INDEX(DataEx!$1:$1048576,MATCH('2016'!$A139,DataEx!$D:$D,0),MATCH('2016'!H$100,DataEx!$216:$216,0))</f>
        <v>34500752.947499998</v>
      </c>
      <c r="I139" s="91">
        <f>+INDEX(DataEx!$1:$1048576,MATCH('2016'!$A139,DataEx!$D:$D,0),MATCH('2016'!I$100,DataEx!$216:$216,0))</f>
        <v>34500752.947499998</v>
      </c>
      <c r="J139" s="91">
        <f>+INDEX(DataEx!$1:$1048576,MATCH('2016'!$A139,DataEx!$D:$D,0),MATCH('2016'!J$100,DataEx!$216:$216,0))</f>
        <v>34500752.947499998</v>
      </c>
      <c r="K139" s="91">
        <f>+INDEX(DataEx!$1:$1048576,MATCH('2016'!$A139,DataEx!$D:$D,0),MATCH('2016'!K$100,DataEx!$216:$216,0))</f>
        <v>34500752.947499998</v>
      </c>
      <c r="L139" s="91">
        <f>+INDEX(DataEx!$1:$1048576,MATCH('2016'!$A139,DataEx!$D:$D,0),MATCH('2016'!L$100,DataEx!$216:$216,0))</f>
        <v>34500752.947499998</v>
      </c>
      <c r="M139" s="91">
        <f>+INDEX(DataEx!$1:$1048576,MATCH('2016'!$A139,DataEx!$D:$D,0),MATCH('2016'!M$100,DataEx!$216:$216,0))</f>
        <v>34500752.947499998</v>
      </c>
      <c r="N139" s="91">
        <f>+INDEX(DataEx!$1:$1048576,MATCH('2016'!$A139,DataEx!$D:$D,0),MATCH('2016'!N$100,DataEx!$216:$216,0))</f>
        <v>34500752.947499998</v>
      </c>
      <c r="O139" s="91">
        <f>+INDEX(DataEx!$1:$1048576,MATCH('2016'!$A139,DataEx!$D:$D,0),MATCH('2016'!O$100,DataEx!$216:$216,0))</f>
        <v>34500752.947499998</v>
      </c>
      <c r="P139" s="91">
        <f>+INDEX(DataEx!$1:$1048576,MATCH('2016'!$A139,DataEx!$D:$D,0),MATCH('2016'!P$100,DataEx!$216:$216,0))</f>
        <v>34500752.947499998</v>
      </c>
      <c r="Q139" s="91">
        <f>+INDEX(DataEx!$1:$1048576,MATCH('2016'!$A139,DataEx!$D:$D,0),MATCH('2016'!Q$100,DataEx!$216:$216,0))</f>
        <v>34500752.947499998</v>
      </c>
      <c r="R139" s="91">
        <f>+INDEX(DataEx!$1:$1048576,MATCH('2016'!$A139,DataEx!$D:$D,0),MATCH('2016'!R$100,DataEx!$216:$216,0))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482" t="str">
        <f>+VLOOKUP(LEFT($A140,LEN(A140)-1)*1,Master!$D$25:$G$223,4,FALSE)</f>
        <v>Ostala prava iz oblasti zdravstvene zaštite</v>
      </c>
      <c r="C140" s="483"/>
      <c r="D140" s="483"/>
      <c r="E140" s="483"/>
      <c r="F140" s="483"/>
      <c r="G140" s="91">
        <f>+INDEX(DataEx!$1:$1048576,MATCH('2016'!$A140,DataEx!$D:$D,0),MATCH('2016'!G$100,DataEx!$216:$216,0))</f>
        <v>1250083.3333333333</v>
      </c>
      <c r="H140" s="91">
        <f>+INDEX(DataEx!$1:$1048576,MATCH('2016'!$A140,DataEx!$D:$D,0),MATCH('2016'!H$100,DataEx!$216:$216,0))</f>
        <v>1250083.3333333333</v>
      </c>
      <c r="I140" s="91">
        <f>+INDEX(DataEx!$1:$1048576,MATCH('2016'!$A140,DataEx!$D:$D,0),MATCH('2016'!I$100,DataEx!$216:$216,0))</f>
        <v>1250083.3333333333</v>
      </c>
      <c r="J140" s="91">
        <f>+INDEX(DataEx!$1:$1048576,MATCH('2016'!$A140,DataEx!$D:$D,0),MATCH('2016'!J$100,DataEx!$216:$216,0))</f>
        <v>1250083.3333333333</v>
      </c>
      <c r="K140" s="91">
        <f>+INDEX(DataEx!$1:$1048576,MATCH('2016'!$A140,DataEx!$D:$D,0),MATCH('2016'!K$100,DataEx!$216:$216,0))</f>
        <v>1250083.3333333333</v>
      </c>
      <c r="L140" s="91">
        <f>+INDEX(DataEx!$1:$1048576,MATCH('2016'!$A140,DataEx!$D:$D,0),MATCH('2016'!L$100,DataEx!$216:$216,0))</f>
        <v>1250083.3333333333</v>
      </c>
      <c r="M140" s="91">
        <f>+INDEX(DataEx!$1:$1048576,MATCH('2016'!$A140,DataEx!$D:$D,0),MATCH('2016'!M$100,DataEx!$216:$216,0))</f>
        <v>1250083.3333333333</v>
      </c>
      <c r="N140" s="91">
        <f>+INDEX(DataEx!$1:$1048576,MATCH('2016'!$A140,DataEx!$D:$D,0),MATCH('2016'!N$100,DataEx!$216:$216,0))</f>
        <v>1250083.3333333333</v>
      </c>
      <c r="O140" s="91">
        <f>+INDEX(DataEx!$1:$1048576,MATCH('2016'!$A140,DataEx!$D:$D,0),MATCH('2016'!O$100,DataEx!$216:$216,0))</f>
        <v>1250083.3333333333</v>
      </c>
      <c r="P140" s="91">
        <f>+INDEX(DataEx!$1:$1048576,MATCH('2016'!$A140,DataEx!$D:$D,0),MATCH('2016'!P$100,DataEx!$216:$216,0))</f>
        <v>1250083.3333333333</v>
      </c>
      <c r="Q140" s="91">
        <f>+INDEX(DataEx!$1:$1048576,MATCH('2016'!$A140,DataEx!$D:$D,0),MATCH('2016'!Q$100,DataEx!$216:$216,0))</f>
        <v>1250083.3333333333</v>
      </c>
      <c r="R140" s="91">
        <f>+INDEX(DataEx!$1:$1048576,MATCH('2016'!$A140,DataEx!$D:$D,0),MATCH('2016'!R$100,DataEx!$216:$216,0))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482" t="str">
        <f>+VLOOKUP(LEFT($A141,LEN(A141)-1)*1,Master!$D$25:$G$223,4,FALSE)</f>
        <v>Ostala prava iz zdravstvenog osiguranja</v>
      </c>
      <c r="C141" s="483"/>
      <c r="D141" s="483"/>
      <c r="E141" s="483"/>
      <c r="F141" s="483"/>
      <c r="G141" s="91">
        <f>+INDEX(DataEx!$1:$1048576,MATCH('2016'!$A141,DataEx!$D:$D,0),MATCH('2016'!G$100,DataEx!$216:$216,0))</f>
        <v>663871.66666666663</v>
      </c>
      <c r="H141" s="91">
        <f>+INDEX(DataEx!$1:$1048576,MATCH('2016'!$A141,DataEx!$D:$D,0),MATCH('2016'!H$100,DataEx!$216:$216,0))</f>
        <v>663871.66666666663</v>
      </c>
      <c r="I141" s="91">
        <f>+INDEX(DataEx!$1:$1048576,MATCH('2016'!$A141,DataEx!$D:$D,0),MATCH('2016'!I$100,DataEx!$216:$216,0))</f>
        <v>663871.66666666663</v>
      </c>
      <c r="J141" s="91">
        <f>+INDEX(DataEx!$1:$1048576,MATCH('2016'!$A141,DataEx!$D:$D,0),MATCH('2016'!J$100,DataEx!$216:$216,0))</f>
        <v>663871.66666666663</v>
      </c>
      <c r="K141" s="91">
        <f>+INDEX(DataEx!$1:$1048576,MATCH('2016'!$A141,DataEx!$D:$D,0),MATCH('2016'!K$100,DataEx!$216:$216,0))</f>
        <v>663871.66666666663</v>
      </c>
      <c r="L141" s="91">
        <f>+INDEX(DataEx!$1:$1048576,MATCH('2016'!$A141,DataEx!$D:$D,0),MATCH('2016'!L$100,DataEx!$216:$216,0))</f>
        <v>663871.66666666663</v>
      </c>
      <c r="M141" s="91">
        <f>+INDEX(DataEx!$1:$1048576,MATCH('2016'!$A141,DataEx!$D:$D,0),MATCH('2016'!M$100,DataEx!$216:$216,0))</f>
        <v>663871.66666666663</v>
      </c>
      <c r="N141" s="91">
        <f>+INDEX(DataEx!$1:$1048576,MATCH('2016'!$A141,DataEx!$D:$D,0),MATCH('2016'!N$100,DataEx!$216:$216,0))</f>
        <v>663871.66666666663</v>
      </c>
      <c r="O141" s="91">
        <f>+INDEX(DataEx!$1:$1048576,MATCH('2016'!$A141,DataEx!$D:$D,0),MATCH('2016'!O$100,DataEx!$216:$216,0))</f>
        <v>663871.66666666663</v>
      </c>
      <c r="P141" s="91">
        <f>+INDEX(DataEx!$1:$1048576,MATCH('2016'!$A141,DataEx!$D:$D,0),MATCH('2016'!P$100,DataEx!$216:$216,0))</f>
        <v>663871.66666666663</v>
      </c>
      <c r="Q141" s="91">
        <f>+INDEX(DataEx!$1:$1048576,MATCH('2016'!$A141,DataEx!$D:$D,0),MATCH('2016'!Q$100,DataEx!$216:$216,0))</f>
        <v>663871.66666666663</v>
      </c>
      <c r="R141" s="91">
        <f>+INDEX(DataEx!$1:$1048576,MATCH('2016'!$A141,DataEx!$D:$D,0),MATCH('2016'!R$100,DataEx!$216:$216,0))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505" t="str">
        <f>+VLOOKUP(LEFT($A142,LEN(A142)-1)*1,Master!$D$25:$G$223,4,FALSE)</f>
        <v xml:space="preserve">Transferi institucijama, pojedincima, nevladinom i javnom sektoru </v>
      </c>
      <c r="C142" s="506"/>
      <c r="D142" s="506"/>
      <c r="E142" s="506"/>
      <c r="F142" s="506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505" t="str">
        <f>+VLOOKUP(LEFT($A143,LEN(A143)-1)*1,Master!$D$25:$G$223,4,FALSE)</f>
        <v>Kapitalni budžet</v>
      </c>
      <c r="C143" s="506"/>
      <c r="D143" s="506"/>
      <c r="E143" s="506"/>
      <c r="F143" s="506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507" t="str">
        <f>+VLOOKUP(LEFT($A144,LEN(A144)-1)*1,Master!$D$25:$G$223,4,FALSE)</f>
        <v>Pozajmice i krediti</v>
      </c>
      <c r="C144" s="508"/>
      <c r="D144" s="508"/>
      <c r="E144" s="508"/>
      <c r="F144" s="508"/>
      <c r="G144" s="91">
        <f>+INDEX(DataEx!$1:$1048576,MATCH('2016'!$A144,DataEx!$D:$D,0),MATCH('2016'!G$100,DataEx!$216:$216,0))</f>
        <v>195833.33333333334</v>
      </c>
      <c r="H144" s="91">
        <f>+INDEX(DataEx!$1:$1048576,MATCH('2016'!$A144,DataEx!$D:$D,0),MATCH('2016'!H$100,DataEx!$216:$216,0))</f>
        <v>195833.33333333334</v>
      </c>
      <c r="I144" s="91">
        <f>+INDEX(DataEx!$1:$1048576,MATCH('2016'!$A144,DataEx!$D:$D,0),MATCH('2016'!I$100,DataEx!$216:$216,0))</f>
        <v>195833.33333333334</v>
      </c>
      <c r="J144" s="91">
        <f>+INDEX(DataEx!$1:$1048576,MATCH('2016'!$A144,DataEx!$D:$D,0),MATCH('2016'!J$100,DataEx!$216:$216,0))</f>
        <v>195833.33333333334</v>
      </c>
      <c r="K144" s="91">
        <f>+INDEX(DataEx!$1:$1048576,MATCH('2016'!$A144,DataEx!$D:$D,0),MATCH('2016'!K$100,DataEx!$216:$216,0))</f>
        <v>195833.33333333334</v>
      </c>
      <c r="L144" s="91">
        <f>+INDEX(DataEx!$1:$1048576,MATCH('2016'!$A144,DataEx!$D:$D,0),MATCH('2016'!L$100,DataEx!$216:$216,0))</f>
        <v>195833.33333333334</v>
      </c>
      <c r="M144" s="91">
        <f>+INDEX(DataEx!$1:$1048576,MATCH('2016'!$A144,DataEx!$D:$D,0),MATCH('2016'!M$100,DataEx!$216:$216,0))</f>
        <v>195833.33333333334</v>
      </c>
      <c r="N144" s="91">
        <f>+INDEX(DataEx!$1:$1048576,MATCH('2016'!$A144,DataEx!$D:$D,0),MATCH('2016'!N$100,DataEx!$216:$216,0))</f>
        <v>195833.33333333334</v>
      </c>
      <c r="O144" s="91">
        <f>+INDEX(DataEx!$1:$1048576,MATCH('2016'!$A144,DataEx!$D:$D,0),MATCH('2016'!O$100,DataEx!$216:$216,0))</f>
        <v>195833.33333333334</v>
      </c>
      <c r="P144" s="91">
        <f>+INDEX(DataEx!$1:$1048576,MATCH('2016'!$A144,DataEx!$D:$D,0),MATCH('2016'!P$100,DataEx!$216:$216,0))</f>
        <v>195833.33333333334</v>
      </c>
      <c r="Q144" s="91">
        <f>+INDEX(DataEx!$1:$1048576,MATCH('2016'!$A144,DataEx!$D:$D,0),MATCH('2016'!Q$100,DataEx!$216:$216,0))</f>
        <v>195833.33333333334</v>
      </c>
      <c r="R144" s="91">
        <f>+INDEX(DataEx!$1:$1048576,MATCH('2016'!$A144,DataEx!$D:$D,0),MATCH('2016'!R$100,DataEx!$216:$216,0))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507" t="str">
        <f>+VLOOKUP(LEFT($A145,LEN(A145)-1)*1,Master!$D$25:$G$223,4,FALSE)</f>
        <v>Rezerve</v>
      </c>
      <c r="C145" s="508"/>
      <c r="D145" s="508"/>
      <c r="E145" s="508"/>
      <c r="F145" s="508"/>
      <c r="G145" s="91">
        <f>+INDEX(DataEx!$1:$1048576,MATCH('2016'!$A145,DataEx!$D:$D,0),MATCH('2016'!G$100,DataEx!$216:$216,0))</f>
        <v>1202439.8216666665</v>
      </c>
      <c r="H145" s="91">
        <f>+INDEX(DataEx!$1:$1048576,MATCH('2016'!$A145,DataEx!$D:$D,0),MATCH('2016'!H$100,DataEx!$216:$216,0))</f>
        <v>1202439.8216666665</v>
      </c>
      <c r="I145" s="91">
        <f>+INDEX(DataEx!$1:$1048576,MATCH('2016'!$A145,DataEx!$D:$D,0),MATCH('2016'!I$100,DataEx!$216:$216,0))</f>
        <v>1202439.8216666665</v>
      </c>
      <c r="J145" s="91">
        <f>+INDEX(DataEx!$1:$1048576,MATCH('2016'!$A145,DataEx!$D:$D,0),MATCH('2016'!J$100,DataEx!$216:$216,0))</f>
        <v>1202439.8216666665</v>
      </c>
      <c r="K145" s="91">
        <f>+INDEX(DataEx!$1:$1048576,MATCH('2016'!$A145,DataEx!$D:$D,0),MATCH('2016'!K$100,DataEx!$216:$216,0))</f>
        <v>1202439.8216666665</v>
      </c>
      <c r="L145" s="91">
        <f>+INDEX(DataEx!$1:$1048576,MATCH('2016'!$A145,DataEx!$D:$D,0),MATCH('2016'!L$100,DataEx!$216:$216,0))</f>
        <v>1202439.8216666665</v>
      </c>
      <c r="M145" s="91">
        <f>+INDEX(DataEx!$1:$1048576,MATCH('2016'!$A145,DataEx!$D:$D,0),MATCH('2016'!M$100,DataEx!$216:$216,0))</f>
        <v>1202439.8216666665</v>
      </c>
      <c r="N145" s="91">
        <f>+INDEX(DataEx!$1:$1048576,MATCH('2016'!$A145,DataEx!$D:$D,0),MATCH('2016'!N$100,DataEx!$216:$216,0))</f>
        <v>1202439.8216666665</v>
      </c>
      <c r="O145" s="91">
        <f>+INDEX(DataEx!$1:$1048576,MATCH('2016'!$A145,DataEx!$D:$D,0),MATCH('2016'!O$100,DataEx!$216:$216,0))</f>
        <v>1202439.8216666665</v>
      </c>
      <c r="P145" s="91">
        <f>+INDEX(DataEx!$1:$1048576,MATCH('2016'!$A145,DataEx!$D:$D,0),MATCH('2016'!P$100,DataEx!$216:$216,0))</f>
        <v>1202439.8216666665</v>
      </c>
      <c r="Q145" s="91">
        <f>+INDEX(DataEx!$1:$1048576,MATCH('2016'!$A145,DataEx!$D:$D,0),MATCH('2016'!Q$100,DataEx!$216:$216,0))</f>
        <v>1202439.8216666665</v>
      </c>
      <c r="R145" s="91">
        <f>+INDEX(DataEx!$1:$1048576,MATCH('2016'!$A145,DataEx!$D:$D,0),MATCH('2016'!R$100,DataEx!$216:$216,0))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507" t="str">
        <f>+VLOOKUP(LEFT($A146,LEN(A146)-1)*1,Master!$D$25:$G$223,4,FALSE)</f>
        <v>Otplata garancija</v>
      </c>
      <c r="C146" s="508"/>
      <c r="D146" s="508"/>
      <c r="E146" s="508"/>
      <c r="F146" s="508"/>
      <c r="G146" s="91">
        <f>+INDEX(DataEx!$1:$1048576,MATCH('2016'!$A146,DataEx!$D:$D,0),MATCH('2016'!G$100,DataEx!$216:$216,0))</f>
        <v>0</v>
      </c>
      <c r="H146" s="91">
        <f>+INDEX(DataEx!$1:$1048576,MATCH('2016'!$A146,DataEx!$D:$D,0),MATCH('2016'!H$100,DataEx!$216:$216,0))</f>
        <v>0</v>
      </c>
      <c r="I146" s="91">
        <f>+INDEX(DataEx!$1:$1048576,MATCH('2016'!$A146,DataEx!$D:$D,0),MATCH('2016'!I$100,DataEx!$216:$216,0))</f>
        <v>0</v>
      </c>
      <c r="J146" s="91">
        <f>+INDEX(DataEx!$1:$1048576,MATCH('2016'!$A146,DataEx!$D:$D,0),MATCH('2016'!J$100,DataEx!$216:$216,0))</f>
        <v>0</v>
      </c>
      <c r="K146" s="91">
        <f>+INDEX(DataEx!$1:$1048576,MATCH('2016'!$A146,DataEx!$D:$D,0),MATCH('2016'!K$100,DataEx!$216:$216,0))</f>
        <v>0</v>
      </c>
      <c r="L146" s="91">
        <f>+INDEX(DataEx!$1:$1048576,MATCH('2016'!$A146,DataEx!$D:$D,0),MATCH('2016'!L$100,DataEx!$216:$216,0))</f>
        <v>0</v>
      </c>
      <c r="M146" s="91">
        <f>+INDEX(DataEx!$1:$1048576,MATCH('2016'!$A146,DataEx!$D:$D,0),MATCH('2016'!M$100,DataEx!$216:$216,0))</f>
        <v>0</v>
      </c>
      <c r="N146" s="91">
        <f>+INDEX(DataEx!$1:$1048576,MATCH('2016'!$A146,DataEx!$D:$D,0),MATCH('2016'!N$100,DataEx!$216:$216,0))</f>
        <v>0</v>
      </c>
      <c r="O146" s="91">
        <f>+INDEX(DataEx!$1:$1048576,MATCH('2016'!$A146,DataEx!$D:$D,0),MATCH('2016'!O$100,DataEx!$216:$216,0))</f>
        <v>0</v>
      </c>
      <c r="P146" s="91">
        <f>+INDEX(DataEx!$1:$1048576,MATCH('2016'!$A146,DataEx!$D:$D,0),MATCH('2016'!P$100,DataEx!$216:$216,0))</f>
        <v>0</v>
      </c>
      <c r="Q146" s="91">
        <f>+INDEX(DataEx!$1:$1048576,MATCH('2016'!$A146,DataEx!$D:$D,0),MATCH('2016'!Q$100,DataEx!$216:$216,0))</f>
        <v>0</v>
      </c>
      <c r="R146" s="91">
        <f>+INDEX(DataEx!$1:$1048576,MATCH('2016'!$A146,DataEx!$D:$D,0),MATCH('2016'!R$100,DataEx!$216:$216,0))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5" t="str">
        <f>+VLOOKUP(LEFT($A148,LEN(A148)-1)*1,Master!$D$25:$G$223,4,FALSE)</f>
        <v>Suficit / deficit</v>
      </c>
      <c r="C148" s="516"/>
      <c r="D148" s="516"/>
      <c r="E148" s="516"/>
      <c r="F148" s="516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3.5" thickBot="1">
      <c r="A149" s="139" t="str">
        <f>+CONCATENATE(A56,"p")</f>
        <v>1001p</v>
      </c>
      <c r="B149" s="517" t="str">
        <f>+VLOOKUP(LEFT($A149,LEN(A149)-1)*1,Master!$D$25:$G$223,4,FALSE)</f>
        <v>Primarni bilans</v>
      </c>
      <c r="C149" s="518"/>
      <c r="D149" s="518"/>
      <c r="E149" s="518"/>
      <c r="F149" s="518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509" t="str">
        <f>+VLOOKUP(LEFT($A150,LEN(A150)-1)*1,Master!$D$25:$G$223,4,FALSE)</f>
        <v>Otplata dugova</v>
      </c>
      <c r="C150" s="510"/>
      <c r="D150" s="510"/>
      <c r="E150" s="510"/>
      <c r="F150" s="510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513" t="str">
        <f>+VLOOKUP(LEFT($A151,LEN(A151)-1)*1,Master!$D$25:$G$223,4,FALSE)</f>
        <v>Otplata hartija od vrijednosti i kredita rezidentima</v>
      </c>
      <c r="C151" s="514"/>
      <c r="D151" s="514"/>
      <c r="E151" s="514"/>
      <c r="F151" s="514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507" t="str">
        <f>+VLOOKUP(LEFT($A152,LEN(A152)-1)*1,Master!$D$25:$G$223,4,FALSE)</f>
        <v>Otplata hartija od vrijednosti i kredita nerezidentima</v>
      </c>
      <c r="C152" s="508"/>
      <c r="D152" s="508"/>
      <c r="E152" s="508"/>
      <c r="F152" s="508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3.5" thickBot="1">
      <c r="A153" s="139" t="str">
        <f>+CONCATENATE(A53,"p")</f>
        <v>4630p</v>
      </c>
      <c r="B153" s="474" t="str">
        <f>+VLOOKUP(LEFT($A153,LEN(A153)-1)*1,Master!$D$25:$G$223,4,FALSE)</f>
        <v>Otplata obaveza iz prethodnih godina</v>
      </c>
      <c r="C153" s="475"/>
      <c r="D153" s="475"/>
      <c r="E153" s="475"/>
      <c r="F153" s="475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3.5" thickBot="1">
      <c r="A154" s="139" t="str">
        <f t="shared" ref="A154:A159" si="30">+CONCATENATE(A60,"p")</f>
        <v>1002p</v>
      </c>
      <c r="B154" s="511" t="str">
        <f>+VLOOKUP(LEFT($A154,LEN(A154)-1)*1,Master!$D$25:$G$223,4,FALSE)</f>
        <v>Nedostajuća sredstva</v>
      </c>
      <c r="C154" s="512"/>
      <c r="D154" s="512"/>
      <c r="E154" s="512"/>
      <c r="F154" s="512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3.5" thickBot="1">
      <c r="A155" s="139" t="str">
        <f t="shared" si="30"/>
        <v>1003p</v>
      </c>
      <c r="B155" s="499" t="str">
        <f>+VLOOKUP(LEFT($A155,LEN(A155)-1)*1,Master!$D$25:$G$223,4,FALSE)</f>
        <v>Finansiranje</v>
      </c>
      <c r="C155" s="500"/>
      <c r="D155" s="500"/>
      <c r="E155" s="500"/>
      <c r="F155" s="500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513" t="str">
        <f>+VLOOKUP(LEFT($A156,LEN(A156)-1)*1,Master!$D$25:$G$223,4,FALSE)</f>
        <v>Pozajmice i krediti od domaćih izvora</v>
      </c>
      <c r="C156" s="514"/>
      <c r="D156" s="514"/>
      <c r="E156" s="514"/>
      <c r="F156" s="514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507" t="str">
        <f>+VLOOKUP(LEFT($A157,LEN(A157)-1)*1,Master!$D$25:$G$223,4,FALSE)</f>
        <v>Pozajmice i krediti od inostranih izvora</v>
      </c>
      <c r="C157" s="508"/>
      <c r="D157" s="508"/>
      <c r="E157" s="508"/>
      <c r="F157" s="508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507" t="str">
        <f>+VLOOKUP(LEFT($A158,LEN(A158)-1)*1,Master!$D$25:$G$223,4,FALSE)</f>
        <v>Primici od prodaje imovine</v>
      </c>
      <c r="C158" s="508"/>
      <c r="D158" s="508"/>
      <c r="E158" s="508"/>
      <c r="F158" s="508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473" t="str">
        <f>+Master!G249</f>
        <v>Ostvarenje budžeta</v>
      </c>
      <c r="C7" s="454"/>
      <c r="D7" s="454"/>
      <c r="E7" s="454"/>
      <c r="F7" s="454"/>
      <c r="G7" s="462">
        <v>2015</v>
      </c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6"/>
      <c r="S7" s="261" t="str">
        <f>+Master!G246</f>
        <v>BDP</v>
      </c>
      <c r="T7" s="262">
        <v>3625000000</v>
      </c>
    </row>
    <row r="8" spans="1:20" ht="16.5" customHeight="1">
      <c r="A8" s="170"/>
      <c r="B8" s="455"/>
      <c r="C8" s="456"/>
      <c r="D8" s="456"/>
      <c r="E8" s="456"/>
      <c r="F8" s="457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62" t="s">
        <v>742</v>
      </c>
      <c r="T8" s="466"/>
    </row>
    <row r="9" spans="1:20" ht="13.5" thickBot="1">
      <c r="A9" s="170"/>
      <c r="B9" s="458"/>
      <c r="C9" s="459"/>
      <c r="D9" s="459"/>
      <c r="E9" s="459"/>
      <c r="F9" s="460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21" t="str">
        <f>+VLOOKUP($A10,Master!$D$25:$G$223,4,FALSE)</f>
        <v>Prihodi budžeta</v>
      </c>
      <c r="C10" s="422"/>
      <c r="D10" s="422"/>
      <c r="E10" s="422"/>
      <c r="F10" s="422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23" t="str">
        <f>+VLOOKUP($A11,Master!$D$25:$G$223,4,FALSE)</f>
        <v>Porezi</v>
      </c>
      <c r="C11" s="424"/>
      <c r="D11" s="424"/>
      <c r="E11" s="424"/>
      <c r="F11" s="424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25" t="str">
        <f>+VLOOKUP($A12,Master!$D$25:$G$223,4,FALSE)</f>
        <v>Porez na dohodak fizičkih lica</v>
      </c>
      <c r="C12" s="426"/>
      <c r="D12" s="426"/>
      <c r="E12" s="426"/>
      <c r="F12" s="426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25" t="str">
        <f>+VLOOKUP($A13,Master!$D$25:$G$223,4,FALSE)</f>
        <v>Porez na dobit pravnih lica</v>
      </c>
      <c r="C13" s="426"/>
      <c r="D13" s="426"/>
      <c r="E13" s="426"/>
      <c r="F13" s="426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25" t="str">
        <f>+VLOOKUP($A14,Master!$D$25:$G$223,4,FALSE)</f>
        <v>Porez na promet nepokretnosti</v>
      </c>
      <c r="C14" s="426"/>
      <c r="D14" s="426"/>
      <c r="E14" s="426"/>
      <c r="F14" s="426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25" t="str">
        <f>+VLOOKUP($A15,Master!$D$25:$G$223,4,FALSE)</f>
        <v>Porez na dodatu vrijednost</v>
      </c>
      <c r="C15" s="426"/>
      <c r="D15" s="426"/>
      <c r="E15" s="426"/>
      <c r="F15" s="426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25" t="str">
        <f>+VLOOKUP($A16,Master!$D$25:$G$223,4,FALSE)</f>
        <v>Akcize</v>
      </c>
      <c r="C16" s="426"/>
      <c r="D16" s="426"/>
      <c r="E16" s="426"/>
      <c r="F16" s="426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25" t="str">
        <f>+VLOOKUP($A17,Master!$D$25:$G$223,4,FALSE)</f>
        <v>Porez na međunarodnu trgovinu i transakcije</v>
      </c>
      <c r="C17" s="426"/>
      <c r="D17" s="426"/>
      <c r="E17" s="426"/>
      <c r="F17" s="426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25" t="str">
        <f>+VLOOKUP($A18,Master!$D$25:$G$223,4,FALSE)</f>
        <v>Ostali državni porezi</v>
      </c>
      <c r="C18" s="426"/>
      <c r="D18" s="426"/>
      <c r="E18" s="426"/>
      <c r="F18" s="426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29" t="str">
        <f>+VLOOKUP($A19,Master!$D$25:$G$223,4,FALSE)</f>
        <v>Doprinosi</v>
      </c>
      <c r="C19" s="430"/>
      <c r="D19" s="430"/>
      <c r="E19" s="430"/>
      <c r="F19" s="430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25" t="str">
        <f>+VLOOKUP($A20,Master!$D$25:$G$223,4,FALSE)</f>
        <v>Doprinosi za penzijsko i invalidsko osiguranje</v>
      </c>
      <c r="C20" s="426"/>
      <c r="D20" s="426"/>
      <c r="E20" s="426"/>
      <c r="F20" s="426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25" t="str">
        <f>+VLOOKUP($A21,Master!$D$25:$G$223,4,FALSE)</f>
        <v>Doprinosi za zdravstveno osiguranje</v>
      </c>
      <c r="C21" s="426"/>
      <c r="D21" s="426"/>
      <c r="E21" s="426"/>
      <c r="F21" s="426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25" t="str">
        <f>+VLOOKUP($A22,Master!$D$25:$G$223,4,FALSE)</f>
        <v>Doprinosi za osiguranje od nezaposlenosti</v>
      </c>
      <c r="C22" s="426"/>
      <c r="D22" s="426"/>
      <c r="E22" s="426"/>
      <c r="F22" s="426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25" t="str">
        <f>+VLOOKUP($A23,Master!$D$25:$G$223,4,FALSE)</f>
        <v>Ostali doprinosi</v>
      </c>
      <c r="C23" s="426"/>
      <c r="D23" s="426"/>
      <c r="E23" s="426"/>
      <c r="F23" s="426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27" t="str">
        <f>+VLOOKUP($A24,Master!$D$25:$G$223,4,FALSE)</f>
        <v>Takse</v>
      </c>
      <c r="C24" s="428"/>
      <c r="D24" s="428"/>
      <c r="E24" s="428"/>
      <c r="F24" s="428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27" t="str">
        <f>+VLOOKUP($A25,Master!$D$25:$G$223,4,FALSE)</f>
        <v>Naknade</v>
      </c>
      <c r="C25" s="428"/>
      <c r="D25" s="428"/>
      <c r="E25" s="428"/>
      <c r="F25" s="428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27" t="str">
        <f>+VLOOKUP($A26,Master!$D$25:$G$223,4,FALSE)</f>
        <v>Ostali prihodi</v>
      </c>
      <c r="C26" s="428"/>
      <c r="D26" s="428"/>
      <c r="E26" s="428"/>
      <c r="F26" s="428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27" t="str">
        <f>+VLOOKUP($A27,Master!$D$25:$G$223,4,FALSE)</f>
        <v>Primici od otplate kredita i sredstva prenesena iz prethodne godine</v>
      </c>
      <c r="C27" s="428"/>
      <c r="D27" s="428"/>
      <c r="E27" s="428"/>
      <c r="F27" s="428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431" t="str">
        <f>+VLOOKUP($A28,Master!$D$25:$G$223,4,FALSE)</f>
        <v>Donacije i transferi</v>
      </c>
      <c r="C28" s="432"/>
      <c r="D28" s="432"/>
      <c r="E28" s="432"/>
      <c r="F28" s="432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33" t="str">
        <f>+VLOOKUP($A29,Master!$D$25:$G$223,4,FALSE)</f>
        <v>Budžetki izdaci</v>
      </c>
      <c r="C29" s="434"/>
      <c r="D29" s="434"/>
      <c r="E29" s="434"/>
      <c r="F29" s="434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435" t="str">
        <f>+VLOOKUP($A30,Master!$D$25:$G$223,4,FALSE)</f>
        <v>Tekući izdaci</v>
      </c>
      <c r="C30" s="436"/>
      <c r="D30" s="436"/>
      <c r="E30" s="436"/>
      <c r="F30" s="436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37" t="str">
        <f>+VLOOKUP($A31,Master!$D$25:$G$223,4,FALSE)</f>
        <v>Tekući budžetski izdaci</v>
      </c>
      <c r="C31" s="438"/>
      <c r="D31" s="438"/>
      <c r="E31" s="438"/>
      <c r="F31" s="438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25" t="str">
        <f>+VLOOKUP($A32,Master!$D$25:$G$223,4,FALSE)</f>
        <v>Bruto zarade i doprinosi na teret poslodavca</v>
      </c>
      <c r="C32" s="426"/>
      <c r="D32" s="426"/>
      <c r="E32" s="426"/>
      <c r="F32" s="426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25" t="str">
        <f>+VLOOKUP($A33,Master!$D$25:$G$223,4,FALSE)</f>
        <v>Ostala lična primanja</v>
      </c>
      <c r="C33" s="426"/>
      <c r="D33" s="426"/>
      <c r="E33" s="426"/>
      <c r="F33" s="426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25" t="str">
        <f>+VLOOKUP($A34,Master!$D$25:$G$223,4,FALSE)</f>
        <v>Rashodi za materijal</v>
      </c>
      <c r="C34" s="426"/>
      <c r="D34" s="426"/>
      <c r="E34" s="426"/>
      <c r="F34" s="426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25" t="str">
        <f>+VLOOKUP($A35,Master!$D$25:$G$223,4,FALSE)</f>
        <v>Rashodi za usluge</v>
      </c>
      <c r="C35" s="426"/>
      <c r="D35" s="426"/>
      <c r="E35" s="426"/>
      <c r="F35" s="426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25" t="str">
        <f>+VLOOKUP($A36,Master!$D$25:$G$223,4,FALSE)</f>
        <v>Rashodi za tekuće održavanje</v>
      </c>
      <c r="C36" s="426"/>
      <c r="D36" s="426"/>
      <c r="E36" s="426"/>
      <c r="F36" s="426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25" t="str">
        <f>+VLOOKUP($A37,Master!$D$25:$G$223,4,FALSE)</f>
        <v>Kamate</v>
      </c>
      <c r="C37" s="426"/>
      <c r="D37" s="426"/>
      <c r="E37" s="426"/>
      <c r="F37" s="426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25" t="str">
        <f>+VLOOKUP($A38,Master!$D$25:$G$223,4,FALSE)</f>
        <v>Renta</v>
      </c>
      <c r="C38" s="426"/>
      <c r="D38" s="426"/>
      <c r="E38" s="426"/>
      <c r="F38" s="426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25" t="str">
        <f>+VLOOKUP($A39,Master!$D$25:$G$223,4,FALSE)</f>
        <v>Subvencije</v>
      </c>
      <c r="C39" s="426"/>
      <c r="D39" s="426"/>
      <c r="E39" s="426"/>
      <c r="F39" s="426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25" t="str">
        <f>+VLOOKUP($A40,Master!$D$25:$G$223,4,FALSE)</f>
        <v>Ostali izdaci</v>
      </c>
      <c r="C40" s="426"/>
      <c r="D40" s="426"/>
      <c r="E40" s="426"/>
      <c r="F40" s="426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25" t="str">
        <f>+VLOOKUP($A41,Master!$D$25:$G$223,4,FALSE)</f>
        <v>Kapitalni izdaci u tekućem budžetu</v>
      </c>
      <c r="C41" s="426"/>
      <c r="D41" s="426"/>
      <c r="E41" s="426"/>
      <c r="F41" s="426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41" t="str">
        <f>+VLOOKUP($A42,Master!$D$25:$G$223,4,FALSE)</f>
        <v>Transferi za socijalnu zaštitu</v>
      </c>
      <c r="C42" s="442"/>
      <c r="D42" s="442"/>
      <c r="E42" s="442"/>
      <c r="F42" s="442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25" t="str">
        <f>+VLOOKUP($A43,Master!$D$25:$G$223,4,FALSE)</f>
        <v>Prava iz oblasti socijalne zaštite</v>
      </c>
      <c r="C43" s="426"/>
      <c r="D43" s="426"/>
      <c r="E43" s="426"/>
      <c r="F43" s="426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25" t="str">
        <f>+VLOOKUP($A44,Master!$D$25:$G$223,4,FALSE)</f>
        <v>Sredstva za tehnološke viškove</v>
      </c>
      <c r="C44" s="426"/>
      <c r="D44" s="426"/>
      <c r="E44" s="426"/>
      <c r="F44" s="426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25" t="str">
        <f>+VLOOKUP($A45,Master!$D$25:$G$223,4,FALSE)</f>
        <v>Prava iz oblasti penzijskog i invalidskog osiguranja</v>
      </c>
      <c r="C45" s="426"/>
      <c r="D45" s="426"/>
      <c r="E45" s="426"/>
      <c r="F45" s="426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25" t="str">
        <f>+VLOOKUP($A46,Master!$D$25:$G$223,4,FALSE)</f>
        <v>Ostala prava iz oblasti zdravstvene zaštite</v>
      </c>
      <c r="C46" s="426"/>
      <c r="D46" s="426"/>
      <c r="E46" s="426"/>
      <c r="F46" s="426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25" t="str">
        <f>+VLOOKUP($A47,Master!$D$25:$G$223,4,FALSE)</f>
        <v>Ostala prava iz zdravstvenog osiguranja</v>
      </c>
      <c r="C47" s="426"/>
      <c r="D47" s="426"/>
      <c r="E47" s="426"/>
      <c r="F47" s="426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39" t="str">
        <f>+VLOOKUP($A48,Master!$D$25:$G$223,4,FALSE)</f>
        <v xml:space="preserve">Transferi institucijama, pojedincima, nevladinom i javnom sektoru </v>
      </c>
      <c r="C48" s="440"/>
      <c r="D48" s="440"/>
      <c r="E48" s="440"/>
      <c r="F48" s="440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39" t="str">
        <f>+VLOOKUP($A49,Master!$D$25:$G$223,4,FALSE)</f>
        <v>Kapitalni budžet</v>
      </c>
      <c r="C49" s="440"/>
      <c r="D49" s="440"/>
      <c r="E49" s="440"/>
      <c r="F49" s="440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43" t="str">
        <f>+VLOOKUP($A50,Master!$D$25:$G$223,4,FALSE)</f>
        <v>Pozajmice i krediti</v>
      </c>
      <c r="C50" s="444"/>
      <c r="D50" s="444"/>
      <c r="E50" s="444"/>
      <c r="F50" s="444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43" t="str">
        <f>+VLOOKUP($A51,Master!$D$25:$G$223,4,FALSE)</f>
        <v>Rezerve</v>
      </c>
      <c r="C51" s="444"/>
      <c r="D51" s="444"/>
      <c r="E51" s="444"/>
      <c r="F51" s="444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45" t="str">
        <f>+VLOOKUP($A52,Master!$D$25:$G$223,4,FALSE)</f>
        <v>Otplata garancija</v>
      </c>
      <c r="C52" s="446"/>
      <c r="D52" s="446"/>
      <c r="E52" s="446"/>
      <c r="F52" s="446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45" t="str">
        <f>+VLOOKUP($A53,Master!$D$25:$G$223,4,TRUE)</f>
        <v>Otplata obaveza iz prethodnih godina</v>
      </c>
      <c r="C53" s="446"/>
      <c r="D53" s="446"/>
      <c r="E53" s="446"/>
      <c r="F53" s="446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474" t="str">
        <f>+VLOOKUP($A54,Master!$D$25:$G$225,4,FALSE)</f>
        <v>Neto povećanje obaveza</v>
      </c>
      <c r="C54" s="475"/>
      <c r="D54" s="475"/>
      <c r="E54" s="475"/>
      <c r="F54" s="475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47" t="str">
        <f>+VLOOKUP($A55,Master!$D$25:$G$223,4,FALSE)</f>
        <v>Suficit / deficit</v>
      </c>
      <c r="C55" s="448"/>
      <c r="D55" s="448"/>
      <c r="E55" s="448"/>
      <c r="F55" s="448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49" t="str">
        <f>+VLOOKUP($A56,Master!$D$25:$G$223,4,FALSE)</f>
        <v>Primarni bilans</v>
      </c>
      <c r="C56" s="450"/>
      <c r="D56" s="450"/>
      <c r="E56" s="450"/>
      <c r="F56" s="450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41" t="str">
        <f>+VLOOKUP($A57,Master!$D$25:$G$223,4,FALSE)</f>
        <v>Otplata dugova</v>
      </c>
      <c r="C57" s="442"/>
      <c r="D57" s="442"/>
      <c r="E57" s="442"/>
      <c r="F57" s="442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67" t="str">
        <f>+VLOOKUP($A58,Master!$D$25:$G$223,4,FALSE)</f>
        <v>Otplata hartija od vrijednosti i kredita rezidentima</v>
      </c>
      <c r="C58" s="468"/>
      <c r="D58" s="468"/>
      <c r="E58" s="468"/>
      <c r="F58" s="468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43" t="str">
        <f>+VLOOKUP($A59,Master!$D$25:$G$223,4,FALSE)</f>
        <v>Otplata hartija od vrijednosti i kredita nerezidentima</v>
      </c>
      <c r="C59" s="444"/>
      <c r="D59" s="444"/>
      <c r="E59" s="444"/>
      <c r="F59" s="444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69" t="str">
        <f>+VLOOKUP($A60,Master!$D$25:$G$223,4,FALSE)</f>
        <v>Nedostajuća sredstva</v>
      </c>
      <c r="C60" s="470"/>
      <c r="D60" s="470"/>
      <c r="E60" s="470"/>
      <c r="F60" s="470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33" t="str">
        <f>+VLOOKUP($A61,Master!$D$25:$G$223,4,FALSE)</f>
        <v>Finansiranje</v>
      </c>
      <c r="C61" s="434"/>
      <c r="D61" s="434"/>
      <c r="E61" s="434"/>
      <c r="F61" s="434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67" t="str">
        <f>+VLOOKUP($A62,Master!$D$25:$G$223,4,FALSE)</f>
        <v>Pozajmice i krediti od domaćih izvora</v>
      </c>
      <c r="C62" s="468"/>
      <c r="D62" s="468"/>
      <c r="E62" s="468"/>
      <c r="F62" s="468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43" t="str">
        <f>+VLOOKUP($A63,Master!$D$25:$G$223,4,FALSE)</f>
        <v>Pozajmice i krediti od inostranih izvora</v>
      </c>
      <c r="C63" s="444"/>
      <c r="D63" s="444"/>
      <c r="E63" s="444"/>
      <c r="F63" s="444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43" t="str">
        <f>+VLOOKUP($A64,Master!$D$25:$G$223,4,FALSE)</f>
        <v>Primici od prodaje imovine</v>
      </c>
      <c r="C64" s="444"/>
      <c r="D64" s="444"/>
      <c r="E64" s="444"/>
      <c r="F64" s="444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84" t="str">
        <f>+Master!G250</f>
        <v>Plan ostvarenja budžeta</v>
      </c>
      <c r="C101" s="485"/>
      <c r="D101" s="485"/>
      <c r="E101" s="485"/>
      <c r="F101" s="485"/>
      <c r="G101" s="476">
        <v>2015</v>
      </c>
      <c r="H101" s="492"/>
      <c r="I101" s="492"/>
      <c r="J101" s="492"/>
      <c r="K101" s="492"/>
      <c r="L101" s="492"/>
      <c r="M101" s="492"/>
      <c r="N101" s="492"/>
      <c r="O101" s="492"/>
      <c r="P101" s="492"/>
      <c r="Q101" s="492"/>
      <c r="R101" s="477"/>
      <c r="S101" s="116" t="str">
        <f>+S7</f>
        <v>BDP</v>
      </c>
      <c r="T101" s="117">
        <f>+T7</f>
        <v>3625000000</v>
      </c>
    </row>
    <row r="102" spans="1:21" ht="15.75" customHeight="1">
      <c r="B102" s="486"/>
      <c r="C102" s="487"/>
      <c r="D102" s="487"/>
      <c r="E102" s="487"/>
      <c r="F102" s="488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6" t="str">
        <f>+Master!G244</f>
        <v>Jan - Dec</v>
      </c>
      <c r="T102" s="477">
        <f>+T8</f>
        <v>0</v>
      </c>
    </row>
    <row r="103" spans="1:21" ht="13.5" thickBot="1">
      <c r="B103" s="489"/>
      <c r="C103" s="490"/>
      <c r="D103" s="490"/>
      <c r="E103" s="490"/>
      <c r="F103" s="491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8" t="str">
        <f>+VLOOKUP(LEFT($A104,LEN(A104)-1)*1,Master!$D$25:$G$223,4,FALSE)</f>
        <v>Prihodi budžeta</v>
      </c>
      <c r="C104" s="479"/>
      <c r="D104" s="479"/>
      <c r="E104" s="479"/>
      <c r="F104" s="479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480" t="str">
        <f>+VLOOKUP(LEFT($A105,LEN(A105)-1)*1,Master!$D$25:$G$223,4,FALSE)</f>
        <v>Porezi</v>
      </c>
      <c r="C105" s="481"/>
      <c r="D105" s="481"/>
      <c r="E105" s="481"/>
      <c r="F105" s="481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82" t="str">
        <f>+VLOOKUP(LEFT($A106,LEN(A106)-1)*1,Master!$D$25:$G$223,4,FALSE)</f>
        <v>Porez na dohodak fizičkih lica</v>
      </c>
      <c r="C106" s="483"/>
      <c r="D106" s="483"/>
      <c r="E106" s="483"/>
      <c r="F106" s="483"/>
      <c r="G106" s="91">
        <f>+INDEX(DataEx!$1:$1048576,MATCH('2015'!$A106,DataEx!$D:$D,0),MATCH('2015'!G$100,DataEx!$216:$216,0))</f>
        <v>3573995.3554284605</v>
      </c>
      <c r="H106" s="91">
        <f>+INDEX(DataEx!$1:$1048576,MATCH('2015'!$A106,DataEx!$D:$D,0),MATCH('2015'!H$100,DataEx!$216:$216,0))</f>
        <v>6873843.9545441465</v>
      </c>
      <c r="I106" s="91">
        <f>+INDEX(DataEx!$1:$1048576,MATCH('2015'!$A106,DataEx!$D:$D,0),MATCH('2015'!I$100,DataEx!$216:$216,0))</f>
        <v>8628957.8256391361</v>
      </c>
      <c r="J106" s="91">
        <f>+INDEX(DataEx!$1:$1048576,MATCH('2015'!$A106,DataEx!$D:$D,0),MATCH('2015'!J$100,DataEx!$216:$216,0))</f>
        <v>8483434.6457901541</v>
      </c>
      <c r="K106" s="91">
        <f>+INDEX(DataEx!$1:$1048576,MATCH('2015'!$A106,DataEx!$D:$D,0),MATCH('2015'!K$100,DataEx!$216:$216,0))</f>
        <v>9434922.5878236145</v>
      </c>
      <c r="L106" s="91">
        <f>+INDEX(DataEx!$1:$1048576,MATCH('2015'!$A106,DataEx!$D:$D,0),MATCH('2015'!L$100,DataEx!$216:$216,0))</f>
        <v>8991934.6560795475</v>
      </c>
      <c r="M106" s="91">
        <f>+INDEX(DataEx!$1:$1048576,MATCH('2015'!$A106,DataEx!$D:$D,0),MATCH('2015'!M$100,DataEx!$216:$216,0))</f>
        <v>9046366.0797531549</v>
      </c>
      <c r="N106" s="91">
        <f>+INDEX(DataEx!$1:$1048576,MATCH('2015'!$A106,DataEx!$D:$D,0),MATCH('2015'!N$100,DataEx!$216:$216,0))</f>
        <v>9922440.3850700893</v>
      </c>
      <c r="O106" s="91">
        <f>+INDEX(DataEx!$1:$1048576,MATCH('2015'!$A106,DataEx!$D:$D,0),MATCH('2015'!O$100,DataEx!$216:$216,0))</f>
        <v>9246654.8577025365</v>
      </c>
      <c r="P106" s="91">
        <f>+INDEX(DataEx!$1:$1048576,MATCH('2015'!$A106,DataEx!$D:$D,0),MATCH('2015'!P$100,DataEx!$216:$216,0))</f>
        <v>8428028.1672596131</v>
      </c>
      <c r="Q106" s="91">
        <f>+INDEX(DataEx!$1:$1048576,MATCH('2015'!$A106,DataEx!$D:$D,0),MATCH('2015'!Q$100,DataEx!$216:$216,0))</f>
        <v>8212187.9289413234</v>
      </c>
      <c r="R106" s="91">
        <f>+INDEX(DataEx!$1:$1048576,MATCH('2015'!$A106,DataEx!$D:$D,0),MATCH('2015'!R$100,DataEx!$216:$216,0))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82" t="str">
        <f>+VLOOKUP(LEFT($A107,LEN(A107)-1)*1,Master!$D$25:$G$223,4,FALSE)</f>
        <v>Porez na dobit pravnih lica</v>
      </c>
      <c r="C107" s="483"/>
      <c r="D107" s="483"/>
      <c r="E107" s="483"/>
      <c r="F107" s="483"/>
      <c r="G107" s="91">
        <f>+INDEX(DataEx!$1:$1048576,MATCH('2015'!$A107,DataEx!$D:$D,0),MATCH('2015'!G$100,DataEx!$216:$216,0))</f>
        <v>932399.70044660708</v>
      </c>
      <c r="H107" s="91">
        <f>+INDEX(DataEx!$1:$1048576,MATCH('2015'!$A107,DataEx!$D:$D,0),MATCH('2015'!H$100,DataEx!$216:$216,0))</f>
        <v>960648.1117244123</v>
      </c>
      <c r="I107" s="91">
        <f>+INDEX(DataEx!$1:$1048576,MATCH('2015'!$A107,DataEx!$D:$D,0),MATCH('2015'!I$100,DataEx!$216:$216,0))</f>
        <v>11938576.266732469</v>
      </c>
      <c r="J107" s="91">
        <f>+INDEX(DataEx!$1:$1048576,MATCH('2015'!$A107,DataEx!$D:$D,0),MATCH('2015'!J$100,DataEx!$216:$216,0))</f>
        <v>12301967.31174976</v>
      </c>
      <c r="K107" s="91">
        <f>+INDEX(DataEx!$1:$1048576,MATCH('2015'!$A107,DataEx!$D:$D,0),MATCH('2015'!K$100,DataEx!$216:$216,0))</f>
        <v>2674098.0198717569</v>
      </c>
      <c r="L107" s="91">
        <f>+INDEX(DataEx!$1:$1048576,MATCH('2015'!$A107,DataEx!$D:$D,0),MATCH('2015'!L$100,DataEx!$216:$216,0))</f>
        <v>3180140.852284038</v>
      </c>
      <c r="M107" s="91">
        <f>+INDEX(DataEx!$1:$1048576,MATCH('2015'!$A107,DataEx!$D:$D,0),MATCH('2015'!M$100,DataEx!$216:$216,0))</f>
        <v>5395660.7985904692</v>
      </c>
      <c r="N107" s="91">
        <f>+INDEX(DataEx!$1:$1048576,MATCH('2015'!$A107,DataEx!$D:$D,0),MATCH('2015'!N$100,DataEx!$216:$216,0))</f>
        <v>2863130.1493314239</v>
      </c>
      <c r="O107" s="91">
        <f>+INDEX(DataEx!$1:$1048576,MATCH('2015'!$A107,DataEx!$D:$D,0),MATCH('2015'!O$100,DataEx!$216:$216,0))</f>
        <v>2353497.2340047848</v>
      </c>
      <c r="P107" s="91">
        <f>+INDEX(DataEx!$1:$1048576,MATCH('2015'!$A107,DataEx!$D:$D,0),MATCH('2015'!P$100,DataEx!$216:$216,0))</f>
        <v>1665538.328390266</v>
      </c>
      <c r="Q107" s="91">
        <f>+INDEX(DataEx!$1:$1048576,MATCH('2015'!$A107,DataEx!$D:$D,0),MATCH('2015'!Q$100,DataEx!$216:$216,0))</f>
        <v>862427.72685132292</v>
      </c>
      <c r="R107" s="91">
        <f>+INDEX(DataEx!$1:$1048576,MATCH('2015'!$A107,DataEx!$D:$D,0),MATCH('2015'!R$100,DataEx!$216:$216,0))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82" t="str">
        <f>+VLOOKUP(LEFT($A108,LEN(A108)-1)*1,Master!$D$25:$G$223,4,FALSE)</f>
        <v>Porez na promet nepokretnosti</v>
      </c>
      <c r="C108" s="483"/>
      <c r="D108" s="483"/>
      <c r="E108" s="483"/>
      <c r="F108" s="483"/>
      <c r="G108" s="91">
        <f>+INDEX(DataEx!$1:$1048576,MATCH('2015'!$A108,DataEx!$D:$D,0),MATCH('2015'!G$100,DataEx!$216:$216,0))</f>
        <v>106071.79527146854</v>
      </c>
      <c r="H108" s="91">
        <f>+INDEX(DataEx!$1:$1048576,MATCH('2015'!$A108,DataEx!$D:$D,0),MATCH('2015'!H$100,DataEx!$216:$216,0))</f>
        <v>113039.14761772362</v>
      </c>
      <c r="I108" s="91">
        <f>+INDEX(DataEx!$1:$1048576,MATCH('2015'!$A108,DataEx!$D:$D,0),MATCH('2015'!I$100,DataEx!$216:$216,0))</f>
        <v>152502.18590714125</v>
      </c>
      <c r="J108" s="91">
        <f>+INDEX(DataEx!$1:$1048576,MATCH('2015'!$A108,DataEx!$D:$D,0),MATCH('2015'!J$100,DataEx!$216:$216,0))</f>
        <v>145745.80915293895</v>
      </c>
      <c r="K108" s="91">
        <f>+INDEX(DataEx!$1:$1048576,MATCH('2015'!$A108,DataEx!$D:$D,0),MATCH('2015'!K$100,DataEx!$216:$216,0))</f>
        <v>101292.23668851655</v>
      </c>
      <c r="L108" s="91">
        <f>+INDEX(DataEx!$1:$1048576,MATCH('2015'!$A108,DataEx!$D:$D,0),MATCH('2015'!L$100,DataEx!$216:$216,0))</f>
        <v>111819.65140138169</v>
      </c>
      <c r="M108" s="91">
        <f>+INDEX(DataEx!$1:$1048576,MATCH('2015'!$A108,DataEx!$D:$D,0),MATCH('2015'!M$100,DataEx!$216:$216,0))</f>
        <v>140720.54956844845</v>
      </c>
      <c r="N108" s="91">
        <f>+INDEX(DataEx!$1:$1048576,MATCH('2015'!$A108,DataEx!$D:$D,0),MATCH('2015'!N$100,DataEx!$216:$216,0))</f>
        <v>137458.83152417373</v>
      </c>
      <c r="O108" s="91">
        <f>+INDEX(DataEx!$1:$1048576,MATCH('2015'!$A108,DataEx!$D:$D,0),MATCH('2015'!O$100,DataEx!$216:$216,0))</f>
        <v>121512.32009326115</v>
      </c>
      <c r="P108" s="91">
        <f>+INDEX(DataEx!$1:$1048576,MATCH('2015'!$A108,DataEx!$D:$D,0),MATCH('2015'!P$100,DataEx!$216:$216,0))</f>
        <v>144611.55666919687</v>
      </c>
      <c r="Q108" s="91">
        <f>+INDEX(DataEx!$1:$1048576,MATCH('2015'!$A108,DataEx!$D:$D,0),MATCH('2015'!Q$100,DataEx!$216:$216,0))</f>
        <v>114784.79933118433</v>
      </c>
      <c r="R108" s="91">
        <f>+INDEX(DataEx!$1:$1048576,MATCH('2015'!$A108,DataEx!$D:$D,0),MATCH('2015'!R$100,DataEx!$216:$216,0))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82" t="str">
        <f>+VLOOKUP(LEFT($A109,LEN(A109)-1)*1,Master!$D$25:$G$223,4,FALSE)</f>
        <v>Porez na dodatu vrijednost</v>
      </c>
      <c r="C109" s="483"/>
      <c r="D109" s="483"/>
      <c r="E109" s="483"/>
      <c r="F109" s="483"/>
      <c r="G109" s="91">
        <f>+INDEX(DataEx!$1:$1048576,MATCH('2015'!$A109,DataEx!$D:$D,0),MATCH('2015'!G$100,DataEx!$216:$216,0))</f>
        <v>30830393.947525311</v>
      </c>
      <c r="H109" s="91">
        <f>+INDEX(DataEx!$1:$1048576,MATCH('2015'!$A109,DataEx!$D:$D,0),MATCH('2015'!H$100,DataEx!$216:$216,0))</f>
        <v>29918550.540655378</v>
      </c>
      <c r="I109" s="91">
        <f>+INDEX(DataEx!$1:$1048576,MATCH('2015'!$A109,DataEx!$D:$D,0),MATCH('2015'!I$100,DataEx!$216:$216,0))</f>
        <v>35625079.391823784</v>
      </c>
      <c r="J109" s="91">
        <f>+INDEX(DataEx!$1:$1048576,MATCH('2015'!$A109,DataEx!$D:$D,0),MATCH('2015'!J$100,DataEx!$216:$216,0))</f>
        <v>39690661.471009046</v>
      </c>
      <c r="K109" s="91">
        <f>+INDEX(DataEx!$1:$1048576,MATCH('2015'!$A109,DataEx!$D:$D,0),MATCH('2015'!K$100,DataEx!$216:$216,0))</f>
        <v>34500290.720307246</v>
      </c>
      <c r="L109" s="91">
        <f>+INDEX(DataEx!$1:$1048576,MATCH('2015'!$A109,DataEx!$D:$D,0),MATCH('2015'!L$100,DataEx!$216:$216,0))</f>
        <v>39877523.160066463</v>
      </c>
      <c r="M109" s="91">
        <f>+INDEX(DataEx!$1:$1048576,MATCH('2015'!$A109,DataEx!$D:$D,0),MATCH('2015'!M$100,DataEx!$216:$216,0))</f>
        <v>48690601.648068875</v>
      </c>
      <c r="N109" s="91">
        <f>+INDEX(DataEx!$1:$1048576,MATCH('2015'!$A109,DataEx!$D:$D,0),MATCH('2015'!N$100,DataEx!$216:$216,0))</f>
        <v>51015618.452793375</v>
      </c>
      <c r="O109" s="91">
        <f>+INDEX(DataEx!$1:$1048576,MATCH('2015'!$A109,DataEx!$D:$D,0),MATCH('2015'!O$100,DataEx!$216:$216,0))</f>
        <v>48088264.75380183</v>
      </c>
      <c r="P109" s="91">
        <f>+INDEX(DataEx!$1:$1048576,MATCH('2015'!$A109,DataEx!$D:$D,0),MATCH('2015'!P$100,DataEx!$216:$216,0))</f>
        <v>43467846.583736315</v>
      </c>
      <c r="Q109" s="91">
        <f>+INDEX(DataEx!$1:$1048576,MATCH('2015'!$A109,DataEx!$D:$D,0),MATCH('2015'!Q$100,DataEx!$216:$216,0))</f>
        <v>35933948.977140471</v>
      </c>
      <c r="R109" s="91">
        <f>+INDEX(DataEx!$1:$1048576,MATCH('2015'!$A109,DataEx!$D:$D,0),MATCH('2015'!R$100,DataEx!$216:$216,0))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82" t="str">
        <f>+VLOOKUP(LEFT($A110,LEN(A110)-1)*1,Master!$D$25:$G$223,4,FALSE)</f>
        <v>Akcize</v>
      </c>
      <c r="C110" s="483"/>
      <c r="D110" s="483"/>
      <c r="E110" s="483"/>
      <c r="F110" s="483"/>
      <c r="G110" s="91">
        <f>+INDEX(DataEx!$1:$1048576,MATCH('2015'!$A110,DataEx!$D:$D,0),MATCH('2015'!G$100,DataEx!$216:$216,0))</f>
        <v>10746682.682418374</v>
      </c>
      <c r="H110" s="91">
        <f>+INDEX(DataEx!$1:$1048576,MATCH('2015'!$A110,DataEx!$D:$D,0),MATCH('2015'!H$100,DataEx!$216:$216,0))</f>
        <v>8544013.7622055728</v>
      </c>
      <c r="I110" s="91">
        <f>+INDEX(DataEx!$1:$1048576,MATCH('2015'!$A110,DataEx!$D:$D,0),MATCH('2015'!I$100,DataEx!$216:$216,0))</f>
        <v>10140030.796069261</v>
      </c>
      <c r="J110" s="91">
        <f>+INDEX(DataEx!$1:$1048576,MATCH('2015'!$A110,DataEx!$D:$D,0),MATCH('2015'!J$100,DataEx!$216:$216,0))</f>
        <v>11606566.966498964</v>
      </c>
      <c r="K110" s="91">
        <f>+INDEX(DataEx!$1:$1048576,MATCH('2015'!$A110,DataEx!$D:$D,0),MATCH('2015'!K$100,DataEx!$216:$216,0))</f>
        <v>13190871.109895388</v>
      </c>
      <c r="L110" s="91">
        <f>+INDEX(DataEx!$1:$1048576,MATCH('2015'!$A110,DataEx!$D:$D,0),MATCH('2015'!L$100,DataEx!$216:$216,0))</f>
        <v>15159196.537793403</v>
      </c>
      <c r="M110" s="91">
        <f>+INDEX(DataEx!$1:$1048576,MATCH('2015'!$A110,DataEx!$D:$D,0),MATCH('2015'!M$100,DataEx!$216:$216,0))</f>
        <v>16918854.99757503</v>
      </c>
      <c r="N110" s="91">
        <f>+INDEX(DataEx!$1:$1048576,MATCH('2015'!$A110,DataEx!$D:$D,0),MATCH('2015'!N$100,DataEx!$216:$216,0))</f>
        <v>21078349.425046727</v>
      </c>
      <c r="O110" s="91">
        <f>+INDEX(DataEx!$1:$1048576,MATCH('2015'!$A110,DataEx!$D:$D,0),MATCH('2015'!O$100,DataEx!$216:$216,0))</f>
        <v>18202665.814412087</v>
      </c>
      <c r="P110" s="91">
        <f>+INDEX(DataEx!$1:$1048576,MATCH('2015'!$A110,DataEx!$D:$D,0),MATCH('2015'!P$100,DataEx!$216:$216,0))</f>
        <v>14340556.433877697</v>
      </c>
      <c r="Q110" s="91">
        <f>+INDEX(DataEx!$1:$1048576,MATCH('2015'!$A110,DataEx!$D:$D,0),MATCH('2015'!Q$100,DataEx!$216:$216,0))</f>
        <v>13344977.795261111</v>
      </c>
      <c r="R110" s="91">
        <f>+INDEX(DataEx!$1:$1048576,MATCH('2015'!$A110,DataEx!$D:$D,0),MATCH('2015'!R$100,DataEx!$216:$216,0))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82" t="str">
        <f>+VLOOKUP(LEFT($A111,LEN(A111)-1)*1,Master!$D$25:$G$223,4,FALSE)</f>
        <v>Porez na međunarodnu trgovinu i transakcije</v>
      </c>
      <c r="C111" s="483"/>
      <c r="D111" s="483"/>
      <c r="E111" s="483"/>
      <c r="F111" s="483"/>
      <c r="G111" s="91">
        <f>+INDEX(DataEx!$1:$1048576,MATCH('2015'!$A111,DataEx!$D:$D,0),MATCH('2015'!G$100,DataEx!$216:$216,0))</f>
        <v>997113.97705013887</v>
      </c>
      <c r="H111" s="91">
        <f>+INDEX(DataEx!$1:$1048576,MATCH('2015'!$A111,DataEx!$D:$D,0),MATCH('2015'!H$100,DataEx!$216:$216,0))</f>
        <v>1331009.1716165582</v>
      </c>
      <c r="I111" s="91">
        <f>+INDEX(DataEx!$1:$1048576,MATCH('2015'!$A111,DataEx!$D:$D,0),MATCH('2015'!I$100,DataEx!$216:$216,0))</f>
        <v>1733008.7830788183</v>
      </c>
      <c r="J111" s="91">
        <f>+INDEX(DataEx!$1:$1048576,MATCH('2015'!$A111,DataEx!$D:$D,0),MATCH('2015'!J$100,DataEx!$216:$216,0))</f>
        <v>1927566.0054556574</v>
      </c>
      <c r="K111" s="91">
        <f>+INDEX(DataEx!$1:$1048576,MATCH('2015'!$A111,DataEx!$D:$D,0),MATCH('2015'!K$100,DataEx!$216:$216,0))</f>
        <v>1957633.128395471</v>
      </c>
      <c r="L111" s="91">
        <f>+INDEX(DataEx!$1:$1048576,MATCH('2015'!$A111,DataEx!$D:$D,0),MATCH('2015'!L$100,DataEx!$216:$216,0))</f>
        <v>2209426.9121462442</v>
      </c>
      <c r="M111" s="91">
        <f>+INDEX(DataEx!$1:$1048576,MATCH('2015'!$A111,DataEx!$D:$D,0),MATCH('2015'!M$100,DataEx!$216:$216,0))</f>
        <v>2614239.3870693785</v>
      </c>
      <c r="N111" s="91">
        <f>+INDEX(DataEx!$1:$1048576,MATCH('2015'!$A111,DataEx!$D:$D,0),MATCH('2015'!N$100,DataEx!$216:$216,0))</f>
        <v>2369436.9150621137</v>
      </c>
      <c r="O111" s="91">
        <f>+INDEX(DataEx!$1:$1048576,MATCH('2015'!$A111,DataEx!$D:$D,0),MATCH('2015'!O$100,DataEx!$216:$216,0))</f>
        <v>2212771.4239951861</v>
      </c>
      <c r="P111" s="91">
        <f>+INDEX(DataEx!$1:$1048576,MATCH('2015'!$A111,DataEx!$D:$D,0),MATCH('2015'!P$100,DataEx!$216:$216,0))</f>
        <v>2036251.8621765992</v>
      </c>
      <c r="Q111" s="91">
        <f>+INDEX(DataEx!$1:$1048576,MATCH('2015'!$A111,DataEx!$D:$D,0),MATCH('2015'!Q$100,DataEx!$216:$216,0))</f>
        <v>1518566.9065134812</v>
      </c>
      <c r="R111" s="91">
        <f>+INDEX(DataEx!$1:$1048576,MATCH('2015'!$A111,DataEx!$D:$D,0),MATCH('2015'!R$100,DataEx!$216:$216,0))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82" t="str">
        <f>+VLOOKUP(LEFT($A112,LEN(A112)-1)*1,Master!$D$25:$G$223,4,FALSE)</f>
        <v>Ostali državni porezi</v>
      </c>
      <c r="C112" s="483"/>
      <c r="D112" s="483"/>
      <c r="E112" s="483"/>
      <c r="F112" s="483"/>
      <c r="G112" s="91">
        <f>+INDEX(DataEx!$1:$1048576,MATCH('2015'!$A112,DataEx!$D:$D,0),MATCH('2015'!G$100,DataEx!$216:$216,0))</f>
        <v>251804.37567454769</v>
      </c>
      <c r="H112" s="91">
        <f>+INDEX(DataEx!$1:$1048576,MATCH('2015'!$A112,DataEx!$D:$D,0),MATCH('2015'!H$100,DataEx!$216:$216,0))</f>
        <v>310149.4855589362</v>
      </c>
      <c r="I112" s="91">
        <f>+INDEX(DataEx!$1:$1048576,MATCH('2015'!$A112,DataEx!$D:$D,0),MATCH('2015'!I$100,DataEx!$216:$216,0))</f>
        <v>424865.45226132218</v>
      </c>
      <c r="J112" s="91">
        <f>+INDEX(DataEx!$1:$1048576,MATCH('2015'!$A112,DataEx!$D:$D,0),MATCH('2015'!J$100,DataEx!$216:$216,0))</f>
        <v>488382.49238437577</v>
      </c>
      <c r="K112" s="91">
        <f>+INDEX(DataEx!$1:$1048576,MATCH('2015'!$A112,DataEx!$D:$D,0),MATCH('2015'!K$100,DataEx!$216:$216,0))</f>
        <v>512432.55897189945</v>
      </c>
      <c r="L112" s="91">
        <f>+INDEX(DataEx!$1:$1048576,MATCH('2015'!$A112,DataEx!$D:$D,0),MATCH('2015'!L$100,DataEx!$216:$216,0))</f>
        <v>558687.11031930195</v>
      </c>
      <c r="M112" s="91">
        <f>+INDEX(DataEx!$1:$1048576,MATCH('2015'!$A112,DataEx!$D:$D,0),MATCH('2015'!M$100,DataEx!$216:$216,0))</f>
        <v>582898.8333021343</v>
      </c>
      <c r="N112" s="91">
        <f>+INDEX(DataEx!$1:$1048576,MATCH('2015'!$A112,DataEx!$D:$D,0),MATCH('2015'!N$100,DataEx!$216:$216,0))</f>
        <v>576646.61383665679</v>
      </c>
      <c r="O112" s="91">
        <f>+INDEX(DataEx!$1:$1048576,MATCH('2015'!$A112,DataEx!$D:$D,0),MATCH('2015'!O$100,DataEx!$216:$216,0))</f>
        <v>569580.06276767002</v>
      </c>
      <c r="P112" s="91">
        <f>+INDEX(DataEx!$1:$1048576,MATCH('2015'!$A112,DataEx!$D:$D,0),MATCH('2015'!P$100,DataEx!$216:$216,0))</f>
        <v>504830.91764073976</v>
      </c>
      <c r="Q112" s="91">
        <f>+INDEX(DataEx!$1:$1048576,MATCH('2015'!$A112,DataEx!$D:$D,0),MATCH('2015'!Q$100,DataEx!$216:$216,0))</f>
        <v>449327.05769997759</v>
      </c>
      <c r="R112" s="91">
        <f>+INDEX(DataEx!$1:$1048576,MATCH('2015'!$A112,DataEx!$D:$D,0),MATCH('2015'!R$100,DataEx!$216:$216,0))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495" t="str">
        <f>+VLOOKUP(LEFT($A113,LEN(A113)-1)*1,Master!$D$25:$G$223,4,FALSE)</f>
        <v>Doprinosi</v>
      </c>
      <c r="C113" s="496"/>
      <c r="D113" s="496"/>
      <c r="E113" s="496"/>
      <c r="F113" s="496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82" t="str">
        <f>+VLOOKUP(LEFT($A114,LEN(A114)-1)*1,Master!$D$25:$G$223,4,FALSE)</f>
        <v>Doprinosi za penzijsko i invalidsko osiguranje</v>
      </c>
      <c r="C114" s="483"/>
      <c r="D114" s="483"/>
      <c r="E114" s="483"/>
      <c r="F114" s="483"/>
      <c r="G114" s="91">
        <f>+INDEX(DataEx!$1:$1048576,MATCH('2015'!$A114,DataEx!$D:$D,0),MATCH('2015'!G$100,DataEx!$216:$216,0))</f>
        <v>10835215.375433445</v>
      </c>
      <c r="H114" s="91">
        <f>+INDEX(DataEx!$1:$1048576,MATCH('2015'!$A114,DataEx!$D:$D,0),MATCH('2015'!H$100,DataEx!$216:$216,0))</f>
        <v>17287568.311596237</v>
      </c>
      <c r="I114" s="91">
        <f>+INDEX(DataEx!$1:$1048576,MATCH('2015'!$A114,DataEx!$D:$D,0),MATCH('2015'!I$100,DataEx!$216:$216,0))</f>
        <v>16133814.702883076</v>
      </c>
      <c r="J114" s="91">
        <f>+INDEX(DataEx!$1:$1048576,MATCH('2015'!$A114,DataEx!$D:$D,0),MATCH('2015'!J$100,DataEx!$216:$216,0))</f>
        <v>17634570.078624245</v>
      </c>
      <c r="K114" s="91">
        <f>+INDEX(DataEx!$1:$1048576,MATCH('2015'!$A114,DataEx!$D:$D,0),MATCH('2015'!K$100,DataEx!$216:$216,0))</f>
        <v>20199574.10818097</v>
      </c>
      <c r="L114" s="91">
        <f>+INDEX(DataEx!$1:$1048576,MATCH('2015'!$A114,DataEx!$D:$D,0),MATCH('2015'!L$100,DataEx!$216:$216,0))</f>
        <v>20913507.395355023</v>
      </c>
      <c r="M114" s="91">
        <f>+INDEX(DataEx!$1:$1048576,MATCH('2015'!$A114,DataEx!$D:$D,0),MATCH('2015'!M$100,DataEx!$216:$216,0))</f>
        <v>20397161.323049661</v>
      </c>
      <c r="N114" s="91">
        <f>+INDEX(DataEx!$1:$1048576,MATCH('2015'!$A114,DataEx!$D:$D,0),MATCH('2015'!N$100,DataEx!$216:$216,0))</f>
        <v>20719279.922398537</v>
      </c>
      <c r="O114" s="91">
        <f>+INDEX(DataEx!$1:$1048576,MATCH('2015'!$A114,DataEx!$D:$D,0),MATCH('2015'!O$100,DataEx!$216:$216,0))</f>
        <v>20675448.42527096</v>
      </c>
      <c r="P114" s="91">
        <f>+INDEX(DataEx!$1:$1048576,MATCH('2015'!$A114,DataEx!$D:$D,0),MATCH('2015'!P$100,DataEx!$216:$216,0))</f>
        <v>22333485.779485509</v>
      </c>
      <c r="Q114" s="91">
        <f>+INDEX(DataEx!$1:$1048576,MATCH('2015'!$A114,DataEx!$D:$D,0),MATCH('2015'!Q$100,DataEx!$216:$216,0))</f>
        <v>19074610.951472942</v>
      </c>
      <c r="R114" s="91">
        <f>+INDEX(DataEx!$1:$1048576,MATCH('2015'!$A114,DataEx!$D:$D,0),MATCH('2015'!R$100,DataEx!$216:$216,0))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82" t="str">
        <f>+VLOOKUP(LEFT($A115,LEN(A115)-1)*1,Master!$D$25:$G$223,4,FALSE)</f>
        <v>Doprinosi za zdravstveno osiguranje</v>
      </c>
      <c r="C115" s="483"/>
      <c r="D115" s="483"/>
      <c r="E115" s="483"/>
      <c r="F115" s="483"/>
      <c r="G115" s="91">
        <f>+INDEX(DataEx!$1:$1048576,MATCH('2015'!$A115,DataEx!$D:$D,0),MATCH('2015'!G$100,DataEx!$216:$216,0))</f>
        <v>5947210.158482017</v>
      </c>
      <c r="H115" s="91">
        <f>+INDEX(DataEx!$1:$1048576,MATCH('2015'!$A115,DataEx!$D:$D,0),MATCH('2015'!H$100,DataEx!$216:$216,0))</f>
        <v>8737953.0601297878</v>
      </c>
      <c r="I115" s="91">
        <f>+INDEX(DataEx!$1:$1048576,MATCH('2015'!$A115,DataEx!$D:$D,0),MATCH('2015'!I$100,DataEx!$216:$216,0))</f>
        <v>10128217.755015116</v>
      </c>
      <c r="J115" s="91">
        <f>+INDEX(DataEx!$1:$1048576,MATCH('2015'!$A115,DataEx!$D:$D,0),MATCH('2015'!J$100,DataEx!$216:$216,0))</f>
        <v>10506185.898595979</v>
      </c>
      <c r="K115" s="91">
        <f>+INDEX(DataEx!$1:$1048576,MATCH('2015'!$A115,DataEx!$D:$D,0),MATCH('2015'!K$100,DataEx!$216:$216,0))</f>
        <v>12414423.348594034</v>
      </c>
      <c r="L115" s="91">
        <f>+INDEX(DataEx!$1:$1048576,MATCH('2015'!$A115,DataEx!$D:$D,0),MATCH('2015'!L$100,DataEx!$216:$216,0))</f>
        <v>12300409.906155966</v>
      </c>
      <c r="M115" s="91">
        <f>+INDEX(DataEx!$1:$1048576,MATCH('2015'!$A115,DataEx!$D:$D,0),MATCH('2015'!M$100,DataEx!$216:$216,0))</f>
        <v>11649338.921377769</v>
      </c>
      <c r="N115" s="91">
        <f>+INDEX(DataEx!$1:$1048576,MATCH('2015'!$A115,DataEx!$D:$D,0),MATCH('2015'!N$100,DataEx!$216:$216,0))</f>
        <v>12715928.59880604</v>
      </c>
      <c r="O115" s="91">
        <f>+INDEX(DataEx!$1:$1048576,MATCH('2015'!$A115,DataEx!$D:$D,0),MATCH('2015'!O$100,DataEx!$216:$216,0))</f>
        <v>11722748.188238984</v>
      </c>
      <c r="P115" s="91">
        <f>+INDEX(DataEx!$1:$1048576,MATCH('2015'!$A115,DataEx!$D:$D,0),MATCH('2015'!P$100,DataEx!$216:$216,0))</f>
        <v>13649666.976806173</v>
      </c>
      <c r="Q115" s="91">
        <f>+INDEX(DataEx!$1:$1048576,MATCH('2015'!$A115,DataEx!$D:$D,0),MATCH('2015'!Q$100,DataEx!$216:$216,0))</f>
        <v>11784621.868662277</v>
      </c>
      <c r="R115" s="91">
        <f>+INDEX(DataEx!$1:$1048576,MATCH('2015'!$A115,DataEx!$D:$D,0),MATCH('2015'!R$100,DataEx!$216:$216,0))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82" t="str">
        <f>+VLOOKUP(LEFT($A116,LEN(A116)-1)*1,Master!$D$25:$G$223,4,FALSE)</f>
        <v>Doprinosi za osiguranje od nezaposlenosti</v>
      </c>
      <c r="C116" s="483"/>
      <c r="D116" s="483"/>
      <c r="E116" s="483"/>
      <c r="F116" s="483"/>
      <c r="G116" s="91">
        <f>+INDEX(DataEx!$1:$1048576,MATCH('2015'!$A116,DataEx!$D:$D,0),MATCH('2015'!G$100,DataEx!$216:$216,0))</f>
        <v>405204.02216089884</v>
      </c>
      <c r="H116" s="91">
        <f>+INDEX(DataEx!$1:$1048576,MATCH('2015'!$A116,DataEx!$D:$D,0),MATCH('2015'!H$100,DataEx!$216:$216,0))</f>
        <v>738084.5106705362</v>
      </c>
      <c r="I116" s="91">
        <f>+INDEX(DataEx!$1:$1048576,MATCH('2015'!$A116,DataEx!$D:$D,0),MATCH('2015'!I$100,DataEx!$216:$216,0))</f>
        <v>913696.79908484616</v>
      </c>
      <c r="J116" s="91">
        <f>+INDEX(DataEx!$1:$1048576,MATCH('2015'!$A116,DataEx!$D:$D,0),MATCH('2015'!J$100,DataEx!$216:$216,0))</f>
        <v>970828.38583662093</v>
      </c>
      <c r="K116" s="91">
        <f>+INDEX(DataEx!$1:$1048576,MATCH('2015'!$A116,DataEx!$D:$D,0),MATCH('2015'!K$100,DataEx!$216:$216,0))</f>
        <v>1071963.8068133136</v>
      </c>
      <c r="L116" s="91">
        <f>+INDEX(DataEx!$1:$1048576,MATCH('2015'!$A116,DataEx!$D:$D,0),MATCH('2015'!L$100,DataEx!$216:$216,0))</f>
        <v>1078875.1432318969</v>
      </c>
      <c r="M116" s="91">
        <f>+INDEX(DataEx!$1:$1048576,MATCH('2015'!$A116,DataEx!$D:$D,0),MATCH('2015'!M$100,DataEx!$216:$216,0))</f>
        <v>1021891.7539787972</v>
      </c>
      <c r="N116" s="91">
        <f>+INDEX(DataEx!$1:$1048576,MATCH('2015'!$A116,DataEx!$D:$D,0),MATCH('2015'!N$100,DataEx!$216:$216,0))</f>
        <v>1115094.651382722</v>
      </c>
      <c r="O116" s="91">
        <f>+INDEX(DataEx!$1:$1048576,MATCH('2015'!$A116,DataEx!$D:$D,0),MATCH('2015'!O$100,DataEx!$216:$216,0))</f>
        <v>1045619.4056045644</v>
      </c>
      <c r="P116" s="91">
        <f>+INDEX(DataEx!$1:$1048576,MATCH('2015'!$A116,DataEx!$D:$D,0),MATCH('2015'!P$100,DataEx!$216:$216,0))</f>
        <v>1200015.1472054955</v>
      </c>
      <c r="Q116" s="91">
        <f>+INDEX(DataEx!$1:$1048576,MATCH('2015'!$A116,DataEx!$D:$D,0),MATCH('2015'!Q$100,DataEx!$216:$216,0))</f>
        <v>1040193.9108966757</v>
      </c>
      <c r="R116" s="91">
        <f>+INDEX(DataEx!$1:$1048576,MATCH('2015'!$A116,DataEx!$D:$D,0),MATCH('2015'!R$100,DataEx!$216:$216,0))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82" t="str">
        <f>+VLOOKUP(LEFT($A117,LEN(A117)-1)*1,Master!$D$25:$G$223,4,FALSE)</f>
        <v>Ostali doprinosi</v>
      </c>
      <c r="C117" s="483"/>
      <c r="D117" s="483"/>
      <c r="E117" s="483"/>
      <c r="F117" s="483"/>
      <c r="G117" s="91">
        <f>+INDEX(DataEx!$1:$1048576,MATCH('2015'!$A117,DataEx!$D:$D,0),MATCH('2015'!G$100,DataEx!$216:$216,0))</f>
        <v>265564.87727538327</v>
      </c>
      <c r="H117" s="91">
        <f>+INDEX(DataEx!$1:$1048576,MATCH('2015'!$A117,DataEx!$D:$D,0),MATCH('2015'!H$100,DataEx!$216:$216,0))</f>
        <v>626537.09803975385</v>
      </c>
      <c r="I117" s="91">
        <f>+INDEX(DataEx!$1:$1048576,MATCH('2015'!$A117,DataEx!$D:$D,0),MATCH('2015'!I$100,DataEx!$216:$216,0))</f>
        <v>906582.94015782466</v>
      </c>
      <c r="J117" s="91">
        <f>+INDEX(DataEx!$1:$1048576,MATCH('2015'!$A117,DataEx!$D:$D,0),MATCH('2015'!J$100,DataEx!$216:$216,0))</f>
        <v>1013376.386066664</v>
      </c>
      <c r="K117" s="91">
        <f>+INDEX(DataEx!$1:$1048576,MATCH('2015'!$A117,DataEx!$D:$D,0),MATCH('2015'!K$100,DataEx!$216:$216,0))</f>
        <v>997097.9259462388</v>
      </c>
      <c r="L117" s="91">
        <f>+INDEX(DataEx!$1:$1048576,MATCH('2015'!$A117,DataEx!$D:$D,0),MATCH('2015'!L$100,DataEx!$216:$216,0))</f>
        <v>1227335.1337159497</v>
      </c>
      <c r="M117" s="91">
        <f>+INDEX(DataEx!$1:$1048576,MATCH('2015'!$A117,DataEx!$D:$D,0),MATCH('2015'!M$100,DataEx!$216:$216,0))</f>
        <v>1146217.0405176056</v>
      </c>
      <c r="N117" s="91">
        <f>+INDEX(DataEx!$1:$1048576,MATCH('2015'!$A117,DataEx!$D:$D,0),MATCH('2015'!N$100,DataEx!$216:$216,0))</f>
        <v>1149429.7437170967</v>
      </c>
      <c r="O117" s="91">
        <f>+INDEX(DataEx!$1:$1048576,MATCH('2015'!$A117,DataEx!$D:$D,0),MATCH('2015'!O$100,DataEx!$216:$216,0))</f>
        <v>1033757.8705604452</v>
      </c>
      <c r="P117" s="91">
        <f>+INDEX(DataEx!$1:$1048576,MATCH('2015'!$A117,DataEx!$D:$D,0),MATCH('2015'!P$100,DataEx!$216:$216,0))</f>
        <v>1334588.3030299437</v>
      </c>
      <c r="Q117" s="91">
        <f>+INDEX(DataEx!$1:$1048576,MATCH('2015'!$A117,DataEx!$D:$D,0),MATCH('2015'!Q$100,DataEx!$216:$216,0))</f>
        <v>1039196.5810409879</v>
      </c>
      <c r="R117" s="91">
        <f>+INDEX(DataEx!$1:$1048576,MATCH('2015'!$A117,DataEx!$D:$D,0),MATCH('2015'!R$100,DataEx!$216:$216,0))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493" t="str">
        <f>+VLOOKUP(LEFT($A118,LEN(A118)-1)*1,Master!$D$25:$G$223,4,FALSE)</f>
        <v>Takse</v>
      </c>
      <c r="C118" s="494"/>
      <c r="D118" s="494"/>
      <c r="E118" s="494"/>
      <c r="F118" s="494"/>
      <c r="G118" s="85">
        <f>+INDEX(DataEx!$1:$1048576,MATCH('2015'!$A118,DataEx!$D:$D,0),MATCH('2015'!G$100,DataEx!$216:$216,0))</f>
        <v>1017432.8805905436</v>
      </c>
      <c r="H118" s="85">
        <f>+INDEX(DataEx!$1:$1048576,MATCH('2015'!$A118,DataEx!$D:$D,0),MATCH('2015'!H$100,DataEx!$216:$216,0))</f>
        <v>2806441.7507150937</v>
      </c>
      <c r="I118" s="85">
        <f>+INDEX(DataEx!$1:$1048576,MATCH('2015'!$A118,DataEx!$D:$D,0),MATCH('2015'!I$100,DataEx!$216:$216,0))</f>
        <v>1117006.3290833589</v>
      </c>
      <c r="J118" s="85">
        <f>+INDEX(DataEx!$1:$1048576,MATCH('2015'!$A118,DataEx!$D:$D,0),MATCH('2015'!J$100,DataEx!$216:$216,0))</f>
        <v>1264717.5392387407</v>
      </c>
      <c r="K118" s="85">
        <f>+INDEX(DataEx!$1:$1048576,MATCH('2015'!$A118,DataEx!$D:$D,0),MATCH('2015'!K$100,DataEx!$216:$216,0))</f>
        <v>1093045.5428240406</v>
      </c>
      <c r="L118" s="85">
        <f>+INDEX(DataEx!$1:$1048576,MATCH('2015'!$A118,DataEx!$D:$D,0),MATCH('2015'!L$100,DataEx!$216:$216,0))</f>
        <v>1395344.9576274238</v>
      </c>
      <c r="M118" s="85">
        <f>+INDEX(DataEx!$1:$1048576,MATCH('2015'!$A118,DataEx!$D:$D,0),MATCH('2015'!M$100,DataEx!$216:$216,0))</f>
        <v>1446144.3329938813</v>
      </c>
      <c r="N118" s="85">
        <f>+INDEX(DataEx!$1:$1048576,MATCH('2015'!$A118,DataEx!$D:$D,0),MATCH('2015'!N$100,DataEx!$216:$216,0))</f>
        <v>1356791.631586303</v>
      </c>
      <c r="O118" s="85">
        <f>+INDEX(DataEx!$1:$1048576,MATCH('2015'!$A118,DataEx!$D:$D,0),MATCH('2015'!O$100,DataEx!$216:$216,0))</f>
        <v>1266226.6725826806</v>
      </c>
      <c r="P118" s="85">
        <f>+INDEX(DataEx!$1:$1048576,MATCH('2015'!$A118,DataEx!$D:$D,0),MATCH('2015'!P$100,DataEx!$216:$216,0))</f>
        <v>1318880.8810031279</v>
      </c>
      <c r="Q118" s="85">
        <f>+INDEX(DataEx!$1:$1048576,MATCH('2015'!$A118,DataEx!$D:$D,0),MATCH('2015'!Q$100,DataEx!$216:$216,0))</f>
        <v>1346463.6496868518</v>
      </c>
      <c r="R118" s="86">
        <f>+INDEX(DataEx!$1:$1048576,MATCH('2015'!$A118,DataEx!$D:$D,0),MATCH('2015'!R$100,DataEx!$216:$216,0))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493" t="str">
        <f>+VLOOKUP(LEFT($A119,LEN(A119)-1)*1,Master!$D$25:$G$223,4,FALSE)</f>
        <v>Naknade</v>
      </c>
      <c r="C119" s="494"/>
      <c r="D119" s="494"/>
      <c r="E119" s="494"/>
      <c r="F119" s="494"/>
      <c r="G119" s="85">
        <f>+INDEX(DataEx!$1:$1048576,MATCH('2015'!$A119,DataEx!$D:$D,0),MATCH('2015'!G$100,DataEx!$216:$216,0))</f>
        <v>1138266.9804152639</v>
      </c>
      <c r="H119" s="85">
        <f>+INDEX(DataEx!$1:$1048576,MATCH('2015'!$A119,DataEx!$D:$D,0),MATCH('2015'!H$100,DataEx!$216:$216,0))</f>
        <v>756483.76634673518</v>
      </c>
      <c r="I119" s="85">
        <f>+INDEX(DataEx!$1:$1048576,MATCH('2015'!$A119,DataEx!$D:$D,0),MATCH('2015'!I$100,DataEx!$216:$216,0))</f>
        <v>784896.45053551998</v>
      </c>
      <c r="J119" s="85">
        <f>+INDEX(DataEx!$1:$1048576,MATCH('2015'!$A119,DataEx!$D:$D,0),MATCH('2015'!J$100,DataEx!$216:$216,0))</f>
        <v>716357.12404800032</v>
      </c>
      <c r="K119" s="85">
        <f>+INDEX(DataEx!$1:$1048576,MATCH('2015'!$A119,DataEx!$D:$D,0),MATCH('2015'!K$100,DataEx!$216:$216,0))</f>
        <v>1133208.5669148029</v>
      </c>
      <c r="L119" s="85">
        <f>+INDEX(DataEx!$1:$1048576,MATCH('2015'!$A119,DataEx!$D:$D,0),MATCH('2015'!L$100,DataEx!$216:$216,0))</f>
        <v>1267102.9957289747</v>
      </c>
      <c r="M119" s="85">
        <f>+INDEX(DataEx!$1:$1048576,MATCH('2015'!$A119,DataEx!$D:$D,0),MATCH('2015'!M$100,DataEx!$216:$216,0))</f>
        <v>1342917.6146265836</v>
      </c>
      <c r="N119" s="85">
        <f>+INDEX(DataEx!$1:$1048576,MATCH('2015'!$A119,DataEx!$D:$D,0),MATCH('2015'!N$100,DataEx!$216:$216,0))</f>
        <v>1226756.3727123113</v>
      </c>
      <c r="O119" s="85">
        <f>+INDEX(DataEx!$1:$1048576,MATCH('2015'!$A119,DataEx!$D:$D,0),MATCH('2015'!O$100,DataEx!$216:$216,0))</f>
        <v>1268468.2949369599</v>
      </c>
      <c r="P119" s="85">
        <f>+INDEX(DataEx!$1:$1048576,MATCH('2015'!$A119,DataEx!$D:$D,0),MATCH('2015'!P$100,DataEx!$216:$216,0))</f>
        <v>1378353.6704010672</v>
      </c>
      <c r="Q119" s="85">
        <f>+INDEX(DataEx!$1:$1048576,MATCH('2015'!$A119,DataEx!$D:$D,0),MATCH('2015'!Q$100,DataEx!$216:$216,0))</f>
        <v>1123435.7637199732</v>
      </c>
      <c r="R119" s="86">
        <f>+INDEX(DataEx!$1:$1048576,MATCH('2015'!$A119,DataEx!$D:$D,0),MATCH('2015'!R$100,DataEx!$216:$216,0))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493" t="str">
        <f>+VLOOKUP(LEFT($A120,LEN(A120)-1)*1,Master!$D$25:$G$223,4,FALSE)</f>
        <v>Ostali prihodi</v>
      </c>
      <c r="C120" s="494"/>
      <c r="D120" s="494"/>
      <c r="E120" s="494"/>
      <c r="F120" s="494"/>
      <c r="G120" s="85">
        <f>+INDEX(DataEx!$1:$1048576,MATCH('2015'!$A120,DataEx!$D:$D,0),MATCH('2015'!G$100,DataEx!$216:$216,0))</f>
        <v>2409154.3623507507</v>
      </c>
      <c r="H120" s="85">
        <f>+INDEX(DataEx!$1:$1048576,MATCH('2015'!$A120,DataEx!$D:$D,0),MATCH('2015'!H$100,DataEx!$216:$216,0))</f>
        <v>1483280.3928009064</v>
      </c>
      <c r="I120" s="85">
        <f>+INDEX(DataEx!$1:$1048576,MATCH('2015'!$A120,DataEx!$D:$D,0),MATCH('2015'!I$100,DataEx!$216:$216,0))</f>
        <v>2006908.1745379991</v>
      </c>
      <c r="J120" s="85">
        <f>+INDEX(DataEx!$1:$1048576,MATCH('2015'!$A120,DataEx!$D:$D,0),MATCH('2015'!J$100,DataEx!$216:$216,0))</f>
        <v>3182289.9559581177</v>
      </c>
      <c r="K120" s="85">
        <f>+INDEX(DataEx!$1:$1048576,MATCH('2015'!$A120,DataEx!$D:$D,0),MATCH('2015'!K$100,DataEx!$216:$216,0))</f>
        <v>4231375.2243007179</v>
      </c>
      <c r="L120" s="85">
        <f>+INDEX(DataEx!$1:$1048576,MATCH('2015'!$A120,DataEx!$D:$D,0),MATCH('2015'!L$100,DataEx!$216:$216,0))</f>
        <v>3386393.9761406584</v>
      </c>
      <c r="M120" s="85">
        <f>+INDEX(DataEx!$1:$1048576,MATCH('2015'!$A120,DataEx!$D:$D,0),MATCH('2015'!M$100,DataEx!$216:$216,0))</f>
        <v>3090446.9975072816</v>
      </c>
      <c r="N120" s="85">
        <f>+INDEX(DataEx!$1:$1048576,MATCH('2015'!$A120,DataEx!$D:$D,0),MATCH('2015'!N$100,DataEx!$216:$216,0))</f>
        <v>3087498.4129390134</v>
      </c>
      <c r="O120" s="85">
        <f>+INDEX(DataEx!$1:$1048576,MATCH('2015'!$A120,DataEx!$D:$D,0),MATCH('2015'!O$100,DataEx!$216:$216,0))</f>
        <v>2917378.1773197968</v>
      </c>
      <c r="P120" s="85">
        <f>+INDEX(DataEx!$1:$1048576,MATCH('2015'!$A120,DataEx!$D:$D,0),MATCH('2015'!P$100,DataEx!$216:$216,0))</f>
        <v>2584038.1357656354</v>
      </c>
      <c r="Q120" s="85">
        <f>+INDEX(DataEx!$1:$1048576,MATCH('2015'!$A120,DataEx!$D:$D,0),MATCH('2015'!Q$100,DataEx!$216:$216,0))</f>
        <v>3191275.8352530822</v>
      </c>
      <c r="R120" s="86">
        <f>+INDEX(DataEx!$1:$1048576,MATCH('2015'!$A120,DataEx!$D:$D,0),MATCH('2015'!R$100,DataEx!$216:$216,0))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493" t="str">
        <f>+VLOOKUP(LEFT($A121,LEN(A121)-1)*1,Master!$D$25:$G$223,4,FALSE)</f>
        <v>Primici od otplate kredita i sredstva prenesena iz prethodne godine</v>
      </c>
      <c r="C121" s="494"/>
      <c r="D121" s="494"/>
      <c r="E121" s="494"/>
      <c r="F121" s="494"/>
      <c r="G121" s="85">
        <f>+INDEX(DataEx!$1:$1048576,MATCH('2015'!$A121,DataEx!$D:$D,0),MATCH('2015'!G$100,DataEx!$216:$216,0))</f>
        <v>102742.57243539664</v>
      </c>
      <c r="H121" s="85">
        <f>+INDEX(DataEx!$1:$1048576,MATCH('2015'!$A121,DataEx!$D:$D,0),MATCH('2015'!H$100,DataEx!$216:$216,0))</f>
        <v>80570.77591245556</v>
      </c>
      <c r="I121" s="85">
        <f>+INDEX(DataEx!$1:$1048576,MATCH('2015'!$A121,DataEx!$D:$D,0),MATCH('2015'!I$100,DataEx!$216:$216,0))</f>
        <v>207943.58242626418</v>
      </c>
      <c r="J121" s="85">
        <f>+INDEX(DataEx!$1:$1048576,MATCH('2015'!$A121,DataEx!$D:$D,0),MATCH('2015'!J$100,DataEx!$216:$216,0))</f>
        <v>255508.97776091041</v>
      </c>
      <c r="K121" s="85">
        <f>+INDEX(DataEx!$1:$1048576,MATCH('2015'!$A121,DataEx!$D:$D,0),MATCH('2015'!K$100,DataEx!$216:$216,0))</f>
        <v>94657.993290660001</v>
      </c>
      <c r="L121" s="85">
        <f>+INDEX(DataEx!$1:$1048576,MATCH('2015'!$A121,DataEx!$D:$D,0),MATCH('2015'!L$100,DataEx!$216:$216,0))</f>
        <v>451041.3115294326</v>
      </c>
      <c r="M121" s="85">
        <f>+INDEX(DataEx!$1:$1048576,MATCH('2015'!$A121,DataEx!$D:$D,0),MATCH('2015'!M$100,DataEx!$216:$216,0))</f>
        <v>850260.27680842578</v>
      </c>
      <c r="N121" s="85">
        <f>+INDEX(DataEx!$1:$1048576,MATCH('2015'!$A121,DataEx!$D:$D,0),MATCH('2015'!N$100,DataEx!$216:$216,0))</f>
        <v>271751.70792733377</v>
      </c>
      <c r="O121" s="85">
        <f>+INDEX(DataEx!$1:$1048576,MATCH('2015'!$A121,DataEx!$D:$D,0),MATCH('2015'!O$100,DataEx!$216:$216,0))</f>
        <v>299578.18186702713</v>
      </c>
      <c r="P121" s="85">
        <f>+INDEX(DataEx!$1:$1048576,MATCH('2015'!$A121,DataEx!$D:$D,0),MATCH('2015'!P$100,DataEx!$216:$216,0))</f>
        <v>296967.92792094528</v>
      </c>
      <c r="Q121" s="85">
        <f>+INDEX(DataEx!$1:$1048576,MATCH('2015'!$A121,DataEx!$D:$D,0),MATCH('2015'!Q$100,DataEx!$216:$216,0))</f>
        <v>830659.77314096305</v>
      </c>
      <c r="R121" s="86">
        <f>+INDEX(DataEx!$1:$1048576,MATCH('2015'!$A121,DataEx!$D:$D,0),MATCH('2015'!R$100,DataEx!$216:$216,0))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497" t="str">
        <f>+VLOOKUP(LEFT($A122,LEN(A122)-1)*1,Master!$D$25:$G$223,4,FALSE)</f>
        <v>Donacije i transferi</v>
      </c>
      <c r="C122" s="498"/>
      <c r="D122" s="498"/>
      <c r="E122" s="498"/>
      <c r="F122" s="498"/>
      <c r="G122" s="85">
        <f>+INDEX(DataEx!$1:$1048576,MATCH('2015'!$A122,DataEx!$D:$D,0),MATCH('2015'!G$100,DataEx!$216:$216,0))</f>
        <v>151870.61020172067</v>
      </c>
      <c r="H122" s="85">
        <f>+INDEX(DataEx!$1:$1048576,MATCH('2015'!$A122,DataEx!$D:$D,0),MATCH('2015'!H$100,DataEx!$216:$216,0))</f>
        <v>759284.21401818644</v>
      </c>
      <c r="I122" s="85">
        <f>+INDEX(DataEx!$1:$1048576,MATCH('2015'!$A122,DataEx!$D:$D,0),MATCH('2015'!I$100,DataEx!$216:$216,0))</f>
        <v>232686.29412273181</v>
      </c>
      <c r="J122" s="85">
        <f>+INDEX(DataEx!$1:$1048576,MATCH('2015'!$A122,DataEx!$D:$D,0),MATCH('2015'!J$100,DataEx!$216:$216,0))</f>
        <v>680176.81394201145</v>
      </c>
      <c r="K122" s="85">
        <f>+INDEX(DataEx!$1:$1048576,MATCH('2015'!$A122,DataEx!$D:$D,0),MATCH('2015'!K$100,DataEx!$216:$216,0))</f>
        <v>334566.54127297708</v>
      </c>
      <c r="L122" s="85">
        <f>+INDEX(DataEx!$1:$1048576,MATCH('2015'!$A122,DataEx!$D:$D,0),MATCH('2015'!L$100,DataEx!$216:$216,0))</f>
        <v>290134.08358243544</v>
      </c>
      <c r="M122" s="85">
        <f>+INDEX(DataEx!$1:$1048576,MATCH('2015'!$A122,DataEx!$D:$D,0),MATCH('2015'!M$100,DataEx!$216:$216,0))</f>
        <v>384254.59140583908</v>
      </c>
      <c r="N122" s="85">
        <f>+INDEX(DataEx!$1:$1048576,MATCH('2015'!$A122,DataEx!$D:$D,0),MATCH('2015'!N$100,DataEx!$216:$216,0))</f>
        <v>311193.36925083847</v>
      </c>
      <c r="O122" s="85">
        <f>+INDEX(DataEx!$1:$1048576,MATCH('2015'!$A122,DataEx!$D:$D,0),MATCH('2015'!O$100,DataEx!$216:$216,0))</f>
        <v>574859.18368163658</v>
      </c>
      <c r="P122" s="85">
        <f>+INDEX(DataEx!$1:$1048576,MATCH('2015'!$A122,DataEx!$D:$D,0),MATCH('2015'!P$100,DataEx!$216:$216,0))</f>
        <v>752410.21529335005</v>
      </c>
      <c r="Q122" s="85">
        <f>+INDEX(DataEx!$1:$1048576,MATCH('2015'!$A122,DataEx!$D:$D,0),MATCH('2015'!Q$100,DataEx!$216:$216,0))</f>
        <v>963792.40888977866</v>
      </c>
      <c r="R122" s="86">
        <f>+INDEX(DataEx!$1:$1048576,MATCH('2015'!$A122,DataEx!$D:$D,0),MATCH('2015'!R$100,DataEx!$216:$216,0))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499" t="str">
        <f>+VLOOKUP(LEFT($A123,LEN(A123)-1)*1,Master!$D$25:$G$223,4,FALSE)</f>
        <v>Budžetki izdaci</v>
      </c>
      <c r="C123" s="500"/>
      <c r="D123" s="500"/>
      <c r="E123" s="500"/>
      <c r="F123" s="500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501" t="str">
        <f>+VLOOKUP(LEFT($A124,LEN(A124)-1)*1,Master!$D$25:$G$223,4,FALSE)</f>
        <v>Tekući izdaci</v>
      </c>
      <c r="C124" s="502"/>
      <c r="D124" s="502"/>
      <c r="E124" s="502"/>
      <c r="F124" s="502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503" t="str">
        <f>+VLOOKUP(LEFT($A125,LEN(A125)-1)*1,Master!$D$25:$G$223,4,FALSE)</f>
        <v>Tekući budžetski izdaci</v>
      </c>
      <c r="C125" s="504"/>
      <c r="D125" s="504"/>
      <c r="E125" s="504"/>
      <c r="F125" s="504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82" t="str">
        <f>+VLOOKUP(LEFT($A126,LEN(A126)-1)*1,Master!$D$25:$G$223,4,FALSE)</f>
        <v>Bruto zarade i doprinosi na teret poslodavca</v>
      </c>
      <c r="C126" s="483"/>
      <c r="D126" s="483"/>
      <c r="E126" s="483"/>
      <c r="F126" s="483"/>
      <c r="G126" s="91">
        <f>+INDEX(DataEx!$1:$1048576,MATCH('2015'!$A126,DataEx!$D:$D,0),MATCH('2015'!G$100,DataEx!$216:$216,0))</f>
        <v>31613633.060833335</v>
      </c>
      <c r="H126" s="91">
        <f>+INDEX(DataEx!$1:$1048576,MATCH('2015'!$A126,DataEx!$D:$D,0),MATCH('2015'!H$100,DataEx!$216:$216,0))</f>
        <v>31613633.060833335</v>
      </c>
      <c r="I126" s="91">
        <f>+INDEX(DataEx!$1:$1048576,MATCH('2015'!$A126,DataEx!$D:$D,0),MATCH('2015'!I$100,DataEx!$216:$216,0))</f>
        <v>31613633.060833335</v>
      </c>
      <c r="J126" s="91">
        <f>+INDEX(DataEx!$1:$1048576,MATCH('2015'!$A126,DataEx!$D:$D,0),MATCH('2015'!J$100,DataEx!$216:$216,0))</f>
        <v>31613633.060833335</v>
      </c>
      <c r="K126" s="91">
        <f>+INDEX(DataEx!$1:$1048576,MATCH('2015'!$A126,DataEx!$D:$D,0),MATCH('2015'!K$100,DataEx!$216:$216,0))</f>
        <v>31613633.060833335</v>
      </c>
      <c r="L126" s="91">
        <f>+INDEX(DataEx!$1:$1048576,MATCH('2015'!$A126,DataEx!$D:$D,0),MATCH('2015'!L$100,DataEx!$216:$216,0))</f>
        <v>31613633.060833335</v>
      </c>
      <c r="M126" s="91">
        <f>+INDEX(DataEx!$1:$1048576,MATCH('2015'!$A126,DataEx!$D:$D,0),MATCH('2015'!M$100,DataEx!$216:$216,0))</f>
        <v>31613633.060833335</v>
      </c>
      <c r="N126" s="91">
        <f>+INDEX(DataEx!$1:$1048576,MATCH('2015'!$A126,DataEx!$D:$D,0),MATCH('2015'!N$100,DataEx!$216:$216,0))</f>
        <v>31613633.060833335</v>
      </c>
      <c r="O126" s="91">
        <f>+INDEX(DataEx!$1:$1048576,MATCH('2015'!$A126,DataEx!$D:$D,0),MATCH('2015'!O$100,DataEx!$216:$216,0))</f>
        <v>31613633.060833335</v>
      </c>
      <c r="P126" s="91">
        <f>+INDEX(DataEx!$1:$1048576,MATCH('2015'!$A126,DataEx!$D:$D,0),MATCH('2015'!P$100,DataEx!$216:$216,0))</f>
        <v>31613633.060833335</v>
      </c>
      <c r="Q126" s="91">
        <f>+INDEX(DataEx!$1:$1048576,MATCH('2015'!$A126,DataEx!$D:$D,0),MATCH('2015'!Q$100,DataEx!$216:$216,0))</f>
        <v>31613633.060833335</v>
      </c>
      <c r="R126" s="91">
        <f>+INDEX(DataEx!$1:$1048576,MATCH('2015'!$A126,DataEx!$D:$D,0),MATCH('2015'!R$100,DataEx!$216:$216,0))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82" t="str">
        <f>+VLOOKUP(LEFT($A127,LEN(A127)-1)*1,Master!$D$25:$G$223,4,FALSE)</f>
        <v>Ostala lična primanja</v>
      </c>
      <c r="C127" s="483"/>
      <c r="D127" s="483"/>
      <c r="E127" s="483"/>
      <c r="F127" s="483"/>
      <c r="G127" s="91">
        <f>+INDEX(DataEx!$1:$1048576,MATCH('2015'!$A127,DataEx!$D:$D,0),MATCH('2015'!G$100,DataEx!$216:$216,0))</f>
        <v>968300.41833333322</v>
      </c>
      <c r="H127" s="91">
        <f>+INDEX(DataEx!$1:$1048576,MATCH('2015'!$A127,DataEx!$D:$D,0),MATCH('2015'!H$100,DataEx!$216:$216,0))</f>
        <v>968300.41833333322</v>
      </c>
      <c r="I127" s="91">
        <f>+INDEX(DataEx!$1:$1048576,MATCH('2015'!$A127,DataEx!$D:$D,0),MATCH('2015'!I$100,DataEx!$216:$216,0))</f>
        <v>968300.41833333322</v>
      </c>
      <c r="J127" s="91">
        <f>+INDEX(DataEx!$1:$1048576,MATCH('2015'!$A127,DataEx!$D:$D,0),MATCH('2015'!J$100,DataEx!$216:$216,0))</f>
        <v>968300.41833333322</v>
      </c>
      <c r="K127" s="91">
        <f>+INDEX(DataEx!$1:$1048576,MATCH('2015'!$A127,DataEx!$D:$D,0),MATCH('2015'!K$100,DataEx!$216:$216,0))</f>
        <v>968300.41833333322</v>
      </c>
      <c r="L127" s="91">
        <f>+INDEX(DataEx!$1:$1048576,MATCH('2015'!$A127,DataEx!$D:$D,0),MATCH('2015'!L$100,DataEx!$216:$216,0))</f>
        <v>968300.41833333322</v>
      </c>
      <c r="M127" s="91">
        <f>+INDEX(DataEx!$1:$1048576,MATCH('2015'!$A127,DataEx!$D:$D,0),MATCH('2015'!M$100,DataEx!$216:$216,0))</f>
        <v>968300.41833333322</v>
      </c>
      <c r="N127" s="91">
        <f>+INDEX(DataEx!$1:$1048576,MATCH('2015'!$A127,DataEx!$D:$D,0),MATCH('2015'!N$100,DataEx!$216:$216,0))</f>
        <v>968300.41833333322</v>
      </c>
      <c r="O127" s="91">
        <f>+INDEX(DataEx!$1:$1048576,MATCH('2015'!$A127,DataEx!$D:$D,0),MATCH('2015'!O$100,DataEx!$216:$216,0))</f>
        <v>968300.41833333322</v>
      </c>
      <c r="P127" s="91">
        <f>+INDEX(DataEx!$1:$1048576,MATCH('2015'!$A127,DataEx!$D:$D,0),MATCH('2015'!P$100,DataEx!$216:$216,0))</f>
        <v>968300.41833333322</v>
      </c>
      <c r="Q127" s="91">
        <f>+INDEX(DataEx!$1:$1048576,MATCH('2015'!$A127,DataEx!$D:$D,0),MATCH('2015'!Q$100,DataEx!$216:$216,0))</f>
        <v>968300.41833333322</v>
      </c>
      <c r="R127" s="91">
        <f>+INDEX(DataEx!$1:$1048576,MATCH('2015'!$A127,DataEx!$D:$D,0),MATCH('2015'!R$100,DataEx!$216:$216,0))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82" t="str">
        <f>+VLOOKUP(LEFT($A128,LEN(A128)-1)*1,Master!$D$25:$G$223,4,FALSE)</f>
        <v>Rashodi za materijal</v>
      </c>
      <c r="C128" s="483"/>
      <c r="D128" s="483"/>
      <c r="E128" s="483"/>
      <c r="F128" s="483"/>
      <c r="G128" s="91">
        <f>+INDEX(DataEx!$1:$1048576,MATCH('2015'!$A128,DataEx!$D:$D,0),MATCH('2015'!G$100,DataEx!$216:$216,0))</f>
        <v>2450506.84</v>
      </c>
      <c r="H128" s="91">
        <f>+INDEX(DataEx!$1:$1048576,MATCH('2015'!$A128,DataEx!$D:$D,0),MATCH('2015'!H$100,DataEx!$216:$216,0))</f>
        <v>2450506.84</v>
      </c>
      <c r="I128" s="91">
        <f>+INDEX(DataEx!$1:$1048576,MATCH('2015'!$A128,DataEx!$D:$D,0),MATCH('2015'!I$100,DataEx!$216:$216,0))</f>
        <v>2450506.84</v>
      </c>
      <c r="J128" s="91">
        <f>+INDEX(DataEx!$1:$1048576,MATCH('2015'!$A128,DataEx!$D:$D,0),MATCH('2015'!J$100,DataEx!$216:$216,0))</f>
        <v>2450506.84</v>
      </c>
      <c r="K128" s="91">
        <f>+INDEX(DataEx!$1:$1048576,MATCH('2015'!$A128,DataEx!$D:$D,0),MATCH('2015'!K$100,DataEx!$216:$216,0))</f>
        <v>2450506.84</v>
      </c>
      <c r="L128" s="91">
        <f>+INDEX(DataEx!$1:$1048576,MATCH('2015'!$A128,DataEx!$D:$D,0),MATCH('2015'!L$100,DataEx!$216:$216,0))</f>
        <v>2450506.84</v>
      </c>
      <c r="M128" s="91">
        <f>+INDEX(DataEx!$1:$1048576,MATCH('2015'!$A128,DataEx!$D:$D,0),MATCH('2015'!M$100,DataEx!$216:$216,0))</f>
        <v>2450506.84</v>
      </c>
      <c r="N128" s="91">
        <f>+INDEX(DataEx!$1:$1048576,MATCH('2015'!$A128,DataEx!$D:$D,0),MATCH('2015'!N$100,DataEx!$216:$216,0))</f>
        <v>2450506.84</v>
      </c>
      <c r="O128" s="91">
        <f>+INDEX(DataEx!$1:$1048576,MATCH('2015'!$A128,DataEx!$D:$D,0),MATCH('2015'!O$100,DataEx!$216:$216,0))</f>
        <v>2450506.84</v>
      </c>
      <c r="P128" s="91">
        <f>+INDEX(DataEx!$1:$1048576,MATCH('2015'!$A128,DataEx!$D:$D,0),MATCH('2015'!P$100,DataEx!$216:$216,0))</f>
        <v>2450506.84</v>
      </c>
      <c r="Q128" s="91">
        <f>+INDEX(DataEx!$1:$1048576,MATCH('2015'!$A128,DataEx!$D:$D,0),MATCH('2015'!Q$100,DataEx!$216:$216,0))</f>
        <v>2450506.84</v>
      </c>
      <c r="R128" s="91">
        <f>+INDEX(DataEx!$1:$1048576,MATCH('2015'!$A128,DataEx!$D:$D,0),MATCH('2015'!R$100,DataEx!$216:$216,0))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82" t="str">
        <f>+VLOOKUP(LEFT($A129,LEN(A129)-1)*1,Master!$D$25:$G$223,4,FALSE)</f>
        <v>Rashodi za usluge</v>
      </c>
      <c r="C129" s="483"/>
      <c r="D129" s="483"/>
      <c r="E129" s="483"/>
      <c r="F129" s="483"/>
      <c r="G129" s="91">
        <f>+INDEX(DataEx!$1:$1048576,MATCH('2015'!$A129,DataEx!$D:$D,0),MATCH('2015'!G$100,DataEx!$216:$216,0))</f>
        <v>3460881.1266666669</v>
      </c>
      <c r="H129" s="91">
        <f>+INDEX(DataEx!$1:$1048576,MATCH('2015'!$A129,DataEx!$D:$D,0),MATCH('2015'!H$100,DataEx!$216:$216,0))</f>
        <v>3460881.1266666669</v>
      </c>
      <c r="I129" s="91">
        <f>+INDEX(DataEx!$1:$1048576,MATCH('2015'!$A129,DataEx!$D:$D,0),MATCH('2015'!I$100,DataEx!$216:$216,0))</f>
        <v>3460881.1266666669</v>
      </c>
      <c r="J129" s="91">
        <f>+INDEX(DataEx!$1:$1048576,MATCH('2015'!$A129,DataEx!$D:$D,0),MATCH('2015'!J$100,DataEx!$216:$216,0))</f>
        <v>3460881.1266666669</v>
      </c>
      <c r="K129" s="91">
        <f>+INDEX(DataEx!$1:$1048576,MATCH('2015'!$A129,DataEx!$D:$D,0),MATCH('2015'!K$100,DataEx!$216:$216,0))</f>
        <v>3460881.1266666669</v>
      </c>
      <c r="L129" s="91">
        <f>+INDEX(DataEx!$1:$1048576,MATCH('2015'!$A129,DataEx!$D:$D,0),MATCH('2015'!L$100,DataEx!$216:$216,0))</f>
        <v>3460881.1266666669</v>
      </c>
      <c r="M129" s="91">
        <f>+INDEX(DataEx!$1:$1048576,MATCH('2015'!$A129,DataEx!$D:$D,0),MATCH('2015'!M$100,DataEx!$216:$216,0))</f>
        <v>3460881.1266666669</v>
      </c>
      <c r="N129" s="91">
        <f>+INDEX(DataEx!$1:$1048576,MATCH('2015'!$A129,DataEx!$D:$D,0),MATCH('2015'!N$100,DataEx!$216:$216,0))</f>
        <v>3460881.1266666669</v>
      </c>
      <c r="O129" s="91">
        <f>+INDEX(DataEx!$1:$1048576,MATCH('2015'!$A129,DataEx!$D:$D,0),MATCH('2015'!O$100,DataEx!$216:$216,0))</f>
        <v>3460881.1266666669</v>
      </c>
      <c r="P129" s="91">
        <f>+INDEX(DataEx!$1:$1048576,MATCH('2015'!$A129,DataEx!$D:$D,0),MATCH('2015'!P$100,DataEx!$216:$216,0))</f>
        <v>3460881.1266666669</v>
      </c>
      <c r="Q129" s="91">
        <f>+INDEX(DataEx!$1:$1048576,MATCH('2015'!$A129,DataEx!$D:$D,0),MATCH('2015'!Q$100,DataEx!$216:$216,0))</f>
        <v>3460881.1266666669</v>
      </c>
      <c r="R129" s="91">
        <f>+INDEX(DataEx!$1:$1048576,MATCH('2015'!$A129,DataEx!$D:$D,0),MATCH('2015'!R$100,DataEx!$216:$216,0))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82" t="str">
        <f>+VLOOKUP(LEFT($A130,LEN(A130)-1)*1,Master!$D$25:$G$223,4,FALSE)</f>
        <v>Rashodi za tekuće održavanje</v>
      </c>
      <c r="C130" s="483"/>
      <c r="D130" s="483"/>
      <c r="E130" s="483"/>
      <c r="F130" s="483"/>
      <c r="G130" s="91">
        <f>+INDEX(DataEx!$1:$1048576,MATCH('2015'!$A130,DataEx!$D:$D,0),MATCH('2015'!G$100,DataEx!$216:$216,0))</f>
        <v>1734268.4441666668</v>
      </c>
      <c r="H130" s="91">
        <f>+INDEX(DataEx!$1:$1048576,MATCH('2015'!$A130,DataEx!$D:$D,0),MATCH('2015'!H$100,DataEx!$216:$216,0))</f>
        <v>1734268.4441666668</v>
      </c>
      <c r="I130" s="91">
        <f>+INDEX(DataEx!$1:$1048576,MATCH('2015'!$A130,DataEx!$D:$D,0),MATCH('2015'!I$100,DataEx!$216:$216,0))</f>
        <v>1734268.4441666668</v>
      </c>
      <c r="J130" s="91">
        <f>+INDEX(DataEx!$1:$1048576,MATCH('2015'!$A130,DataEx!$D:$D,0),MATCH('2015'!J$100,DataEx!$216:$216,0))</f>
        <v>1734268.4441666668</v>
      </c>
      <c r="K130" s="91">
        <f>+INDEX(DataEx!$1:$1048576,MATCH('2015'!$A130,DataEx!$D:$D,0),MATCH('2015'!K$100,DataEx!$216:$216,0))</f>
        <v>1734268.4441666668</v>
      </c>
      <c r="L130" s="91">
        <f>+INDEX(DataEx!$1:$1048576,MATCH('2015'!$A130,DataEx!$D:$D,0),MATCH('2015'!L$100,DataEx!$216:$216,0))</f>
        <v>1734268.4441666668</v>
      </c>
      <c r="M130" s="91">
        <f>+INDEX(DataEx!$1:$1048576,MATCH('2015'!$A130,DataEx!$D:$D,0),MATCH('2015'!M$100,DataEx!$216:$216,0))</f>
        <v>1734268.4441666668</v>
      </c>
      <c r="N130" s="91">
        <f>+INDEX(DataEx!$1:$1048576,MATCH('2015'!$A130,DataEx!$D:$D,0),MATCH('2015'!N$100,DataEx!$216:$216,0))</f>
        <v>1734268.4441666668</v>
      </c>
      <c r="O130" s="91">
        <f>+INDEX(DataEx!$1:$1048576,MATCH('2015'!$A130,DataEx!$D:$D,0),MATCH('2015'!O$100,DataEx!$216:$216,0))</f>
        <v>1734268.4441666668</v>
      </c>
      <c r="P130" s="91">
        <f>+INDEX(DataEx!$1:$1048576,MATCH('2015'!$A130,DataEx!$D:$D,0),MATCH('2015'!P$100,DataEx!$216:$216,0))</f>
        <v>1734268.4441666668</v>
      </c>
      <c r="Q130" s="91">
        <f>+INDEX(DataEx!$1:$1048576,MATCH('2015'!$A130,DataEx!$D:$D,0),MATCH('2015'!Q$100,DataEx!$216:$216,0))</f>
        <v>1734268.4441666668</v>
      </c>
      <c r="R130" s="91">
        <f>+INDEX(DataEx!$1:$1048576,MATCH('2015'!$A130,DataEx!$D:$D,0),MATCH('2015'!R$100,DataEx!$216:$216,0))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82" t="str">
        <f>+VLOOKUP(LEFT($A131,LEN(A131)-1)*1,Master!$D$25:$G$223,4,FALSE)</f>
        <v>Kamate</v>
      </c>
      <c r="C131" s="483"/>
      <c r="D131" s="483"/>
      <c r="E131" s="483"/>
      <c r="F131" s="483"/>
      <c r="G131" s="91">
        <f>+INDEX(DataEx!$1:$1048576,MATCH('2015'!$A131,DataEx!$D:$D,0),MATCH('2015'!G$100,DataEx!$216:$216,0))</f>
        <v>6313823.6641666666</v>
      </c>
      <c r="H131" s="91">
        <f>+INDEX(DataEx!$1:$1048576,MATCH('2015'!$A131,DataEx!$D:$D,0),MATCH('2015'!H$100,DataEx!$216:$216,0))</f>
        <v>6313823.6641666666</v>
      </c>
      <c r="I131" s="91">
        <f>+INDEX(DataEx!$1:$1048576,MATCH('2015'!$A131,DataEx!$D:$D,0),MATCH('2015'!I$100,DataEx!$216:$216,0))</f>
        <v>6313823.6641666666</v>
      </c>
      <c r="J131" s="91">
        <f>+INDEX(DataEx!$1:$1048576,MATCH('2015'!$A131,DataEx!$D:$D,0),MATCH('2015'!J$100,DataEx!$216:$216,0))</f>
        <v>6313823.6641666666</v>
      </c>
      <c r="K131" s="91">
        <f>+INDEX(DataEx!$1:$1048576,MATCH('2015'!$A131,DataEx!$D:$D,0),MATCH('2015'!K$100,DataEx!$216:$216,0))</f>
        <v>6313823.6641666666</v>
      </c>
      <c r="L131" s="91">
        <f>+INDEX(DataEx!$1:$1048576,MATCH('2015'!$A131,DataEx!$D:$D,0),MATCH('2015'!L$100,DataEx!$216:$216,0))</f>
        <v>6313823.6641666666</v>
      </c>
      <c r="M131" s="91">
        <f>+INDEX(DataEx!$1:$1048576,MATCH('2015'!$A131,DataEx!$D:$D,0),MATCH('2015'!M$100,DataEx!$216:$216,0))</f>
        <v>6313823.6641666666</v>
      </c>
      <c r="N131" s="91">
        <f>+INDEX(DataEx!$1:$1048576,MATCH('2015'!$A131,DataEx!$D:$D,0),MATCH('2015'!N$100,DataEx!$216:$216,0))</f>
        <v>6313823.6641666666</v>
      </c>
      <c r="O131" s="91">
        <f>+INDEX(DataEx!$1:$1048576,MATCH('2015'!$A131,DataEx!$D:$D,0),MATCH('2015'!O$100,DataEx!$216:$216,0))</f>
        <v>6313823.6641666666</v>
      </c>
      <c r="P131" s="91">
        <f>+INDEX(DataEx!$1:$1048576,MATCH('2015'!$A131,DataEx!$D:$D,0),MATCH('2015'!P$100,DataEx!$216:$216,0))</f>
        <v>6313823.6641666666</v>
      </c>
      <c r="Q131" s="91">
        <f>+INDEX(DataEx!$1:$1048576,MATCH('2015'!$A131,DataEx!$D:$D,0),MATCH('2015'!Q$100,DataEx!$216:$216,0))</f>
        <v>6313823.6641666666</v>
      </c>
      <c r="R131" s="91">
        <f>+INDEX(DataEx!$1:$1048576,MATCH('2015'!$A131,DataEx!$D:$D,0),MATCH('2015'!R$100,DataEx!$216:$216,0))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82" t="str">
        <f>+VLOOKUP(LEFT($A132,LEN(A132)-1)*1,Master!$D$25:$G$223,4,FALSE)</f>
        <v>Renta</v>
      </c>
      <c r="C132" s="483"/>
      <c r="D132" s="483"/>
      <c r="E132" s="483"/>
      <c r="F132" s="483"/>
      <c r="G132" s="91">
        <f>+INDEX(DataEx!$1:$1048576,MATCH('2015'!$A132,DataEx!$D:$D,0),MATCH('2015'!G$100,DataEx!$216:$216,0))</f>
        <v>693996.7074999999</v>
      </c>
      <c r="H132" s="91">
        <f>+INDEX(DataEx!$1:$1048576,MATCH('2015'!$A132,DataEx!$D:$D,0),MATCH('2015'!H$100,DataEx!$216:$216,0))</f>
        <v>693996.7074999999</v>
      </c>
      <c r="I132" s="91">
        <f>+INDEX(DataEx!$1:$1048576,MATCH('2015'!$A132,DataEx!$D:$D,0),MATCH('2015'!I$100,DataEx!$216:$216,0))</f>
        <v>693996.7074999999</v>
      </c>
      <c r="J132" s="91">
        <f>+INDEX(DataEx!$1:$1048576,MATCH('2015'!$A132,DataEx!$D:$D,0),MATCH('2015'!J$100,DataEx!$216:$216,0))</f>
        <v>693996.7074999999</v>
      </c>
      <c r="K132" s="91">
        <f>+INDEX(DataEx!$1:$1048576,MATCH('2015'!$A132,DataEx!$D:$D,0),MATCH('2015'!K$100,DataEx!$216:$216,0))</f>
        <v>693996.7074999999</v>
      </c>
      <c r="L132" s="91">
        <f>+INDEX(DataEx!$1:$1048576,MATCH('2015'!$A132,DataEx!$D:$D,0),MATCH('2015'!L$100,DataEx!$216:$216,0))</f>
        <v>693996.7074999999</v>
      </c>
      <c r="M132" s="91">
        <f>+INDEX(DataEx!$1:$1048576,MATCH('2015'!$A132,DataEx!$D:$D,0),MATCH('2015'!M$100,DataEx!$216:$216,0))</f>
        <v>693996.7074999999</v>
      </c>
      <c r="N132" s="91">
        <f>+INDEX(DataEx!$1:$1048576,MATCH('2015'!$A132,DataEx!$D:$D,0),MATCH('2015'!N$100,DataEx!$216:$216,0))</f>
        <v>693996.7074999999</v>
      </c>
      <c r="O132" s="91">
        <f>+INDEX(DataEx!$1:$1048576,MATCH('2015'!$A132,DataEx!$D:$D,0),MATCH('2015'!O$100,DataEx!$216:$216,0))</f>
        <v>693996.7074999999</v>
      </c>
      <c r="P132" s="91">
        <f>+INDEX(DataEx!$1:$1048576,MATCH('2015'!$A132,DataEx!$D:$D,0),MATCH('2015'!P$100,DataEx!$216:$216,0))</f>
        <v>693996.7074999999</v>
      </c>
      <c r="Q132" s="91">
        <f>+INDEX(DataEx!$1:$1048576,MATCH('2015'!$A132,DataEx!$D:$D,0),MATCH('2015'!Q$100,DataEx!$216:$216,0))</f>
        <v>693996.7074999999</v>
      </c>
      <c r="R132" s="91">
        <f>+INDEX(DataEx!$1:$1048576,MATCH('2015'!$A132,DataEx!$D:$D,0),MATCH('2015'!R$100,DataEx!$216:$216,0))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82" t="str">
        <f>+VLOOKUP(LEFT($A133,LEN(A133)-1)*1,Master!$D$25:$G$223,4,FALSE)</f>
        <v>Subvencije</v>
      </c>
      <c r="C133" s="483"/>
      <c r="D133" s="483"/>
      <c r="E133" s="483"/>
      <c r="F133" s="483"/>
      <c r="G133" s="91">
        <f>+INDEX(DataEx!$1:$1048576,MATCH('2015'!$A133,DataEx!$D:$D,0),MATCH('2015'!G$100,DataEx!$216:$216,0))</f>
        <v>1770966.6666666667</v>
      </c>
      <c r="H133" s="91">
        <f>+INDEX(DataEx!$1:$1048576,MATCH('2015'!$A133,DataEx!$D:$D,0),MATCH('2015'!H$100,DataEx!$216:$216,0))</f>
        <v>1770966.6666666667</v>
      </c>
      <c r="I133" s="91">
        <f>+INDEX(DataEx!$1:$1048576,MATCH('2015'!$A133,DataEx!$D:$D,0),MATCH('2015'!I$100,DataEx!$216:$216,0))</f>
        <v>1770966.6666666667</v>
      </c>
      <c r="J133" s="91">
        <f>+INDEX(DataEx!$1:$1048576,MATCH('2015'!$A133,DataEx!$D:$D,0),MATCH('2015'!J$100,DataEx!$216:$216,0))</f>
        <v>1770966.6666666667</v>
      </c>
      <c r="K133" s="91">
        <f>+INDEX(DataEx!$1:$1048576,MATCH('2015'!$A133,DataEx!$D:$D,0),MATCH('2015'!K$100,DataEx!$216:$216,0))</f>
        <v>1770966.6666666667</v>
      </c>
      <c r="L133" s="91">
        <f>+INDEX(DataEx!$1:$1048576,MATCH('2015'!$A133,DataEx!$D:$D,0),MATCH('2015'!L$100,DataEx!$216:$216,0))</f>
        <v>1770966.6666666667</v>
      </c>
      <c r="M133" s="91">
        <f>+INDEX(DataEx!$1:$1048576,MATCH('2015'!$A133,DataEx!$D:$D,0),MATCH('2015'!M$100,DataEx!$216:$216,0))</f>
        <v>1770966.6666666667</v>
      </c>
      <c r="N133" s="91">
        <f>+INDEX(DataEx!$1:$1048576,MATCH('2015'!$A133,DataEx!$D:$D,0),MATCH('2015'!N$100,DataEx!$216:$216,0))</f>
        <v>1770966.6666666667</v>
      </c>
      <c r="O133" s="91">
        <f>+INDEX(DataEx!$1:$1048576,MATCH('2015'!$A133,DataEx!$D:$D,0),MATCH('2015'!O$100,DataEx!$216:$216,0))</f>
        <v>1770966.6666666667</v>
      </c>
      <c r="P133" s="91">
        <f>+INDEX(DataEx!$1:$1048576,MATCH('2015'!$A133,DataEx!$D:$D,0),MATCH('2015'!P$100,DataEx!$216:$216,0))</f>
        <v>1770966.6666666667</v>
      </c>
      <c r="Q133" s="91">
        <f>+INDEX(DataEx!$1:$1048576,MATCH('2015'!$A133,DataEx!$D:$D,0),MATCH('2015'!Q$100,DataEx!$216:$216,0))</f>
        <v>1770966.6666666667</v>
      </c>
      <c r="R133" s="91">
        <f>+INDEX(DataEx!$1:$1048576,MATCH('2015'!$A133,DataEx!$D:$D,0),MATCH('2015'!R$100,DataEx!$216:$216,0))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82" t="str">
        <f>+VLOOKUP(LEFT($A134,LEN(A134)-1)*1,Master!$D$25:$G$223,4,FALSE)</f>
        <v>Ostali izdaci</v>
      </c>
      <c r="C134" s="483"/>
      <c r="D134" s="483"/>
      <c r="E134" s="483"/>
      <c r="F134" s="483"/>
      <c r="G134" s="91">
        <f>+INDEX(DataEx!$1:$1048576,MATCH('2015'!$A134,DataEx!$D:$D,0),MATCH('2015'!G$100,DataEx!$216:$216,0))</f>
        <v>2491662.8099999996</v>
      </c>
      <c r="H134" s="91">
        <f>+INDEX(DataEx!$1:$1048576,MATCH('2015'!$A134,DataEx!$D:$D,0),MATCH('2015'!H$100,DataEx!$216:$216,0))</f>
        <v>2491662.8099999996</v>
      </c>
      <c r="I134" s="91">
        <f>+INDEX(DataEx!$1:$1048576,MATCH('2015'!$A134,DataEx!$D:$D,0),MATCH('2015'!I$100,DataEx!$216:$216,0))</f>
        <v>2491662.8099999996</v>
      </c>
      <c r="J134" s="91">
        <f>+INDEX(DataEx!$1:$1048576,MATCH('2015'!$A134,DataEx!$D:$D,0),MATCH('2015'!J$100,DataEx!$216:$216,0))</f>
        <v>2491662.8099999996</v>
      </c>
      <c r="K134" s="91">
        <f>+INDEX(DataEx!$1:$1048576,MATCH('2015'!$A134,DataEx!$D:$D,0),MATCH('2015'!K$100,DataEx!$216:$216,0))</f>
        <v>2491662.8099999996</v>
      </c>
      <c r="L134" s="91">
        <f>+INDEX(DataEx!$1:$1048576,MATCH('2015'!$A134,DataEx!$D:$D,0),MATCH('2015'!L$100,DataEx!$216:$216,0))</f>
        <v>2491662.8099999996</v>
      </c>
      <c r="M134" s="91">
        <f>+INDEX(DataEx!$1:$1048576,MATCH('2015'!$A134,DataEx!$D:$D,0),MATCH('2015'!M$100,DataEx!$216:$216,0))</f>
        <v>2491662.8099999996</v>
      </c>
      <c r="N134" s="91">
        <f>+INDEX(DataEx!$1:$1048576,MATCH('2015'!$A134,DataEx!$D:$D,0),MATCH('2015'!N$100,DataEx!$216:$216,0))</f>
        <v>2491662.8099999996</v>
      </c>
      <c r="O134" s="91">
        <f>+INDEX(DataEx!$1:$1048576,MATCH('2015'!$A134,DataEx!$D:$D,0),MATCH('2015'!O$100,DataEx!$216:$216,0))</f>
        <v>2491662.8099999996</v>
      </c>
      <c r="P134" s="91">
        <f>+INDEX(DataEx!$1:$1048576,MATCH('2015'!$A134,DataEx!$D:$D,0),MATCH('2015'!P$100,DataEx!$216:$216,0))</f>
        <v>2491662.8099999996</v>
      </c>
      <c r="Q134" s="91">
        <f>+INDEX(DataEx!$1:$1048576,MATCH('2015'!$A134,DataEx!$D:$D,0),MATCH('2015'!Q$100,DataEx!$216:$216,0))</f>
        <v>2491662.8099999996</v>
      </c>
      <c r="R134" s="91">
        <f>+INDEX(DataEx!$1:$1048576,MATCH('2015'!$A134,DataEx!$D:$D,0),MATCH('2015'!R$100,DataEx!$216:$216,0))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82" t="str">
        <f>+VLOOKUP(LEFT($A135,LEN(A135)-1)*1,Master!$D$25:$G$223,4,FALSE)</f>
        <v>Kapitalni izdaci u tekućem budžetu</v>
      </c>
      <c r="C135" s="483"/>
      <c r="D135" s="483"/>
      <c r="E135" s="483"/>
      <c r="F135" s="483"/>
      <c r="G135" s="91">
        <f>+INDEX(DataEx!$1:$1048576,MATCH('2015'!$A135,DataEx!$D:$D,0),MATCH('2015'!G$100,DataEx!$216:$216,0))</f>
        <v>1154156.4341666666</v>
      </c>
      <c r="H135" s="91">
        <f>+INDEX(DataEx!$1:$1048576,MATCH('2015'!$A135,DataEx!$D:$D,0),MATCH('2015'!H$100,DataEx!$216:$216,0))</f>
        <v>1154156.4341666666</v>
      </c>
      <c r="I135" s="91">
        <f>+INDEX(DataEx!$1:$1048576,MATCH('2015'!$A135,DataEx!$D:$D,0),MATCH('2015'!I$100,DataEx!$216:$216,0))</f>
        <v>1154156.4341666666</v>
      </c>
      <c r="J135" s="91">
        <f>+INDEX(DataEx!$1:$1048576,MATCH('2015'!$A135,DataEx!$D:$D,0),MATCH('2015'!J$100,DataEx!$216:$216,0))</f>
        <v>1154156.4341666666</v>
      </c>
      <c r="K135" s="91">
        <f>+INDEX(DataEx!$1:$1048576,MATCH('2015'!$A135,DataEx!$D:$D,0),MATCH('2015'!K$100,DataEx!$216:$216,0))</f>
        <v>1154156.4341666666</v>
      </c>
      <c r="L135" s="91">
        <f>+INDEX(DataEx!$1:$1048576,MATCH('2015'!$A135,DataEx!$D:$D,0),MATCH('2015'!L$100,DataEx!$216:$216,0))</f>
        <v>1154156.4341666666</v>
      </c>
      <c r="M135" s="91">
        <f>+INDEX(DataEx!$1:$1048576,MATCH('2015'!$A135,DataEx!$D:$D,0),MATCH('2015'!M$100,DataEx!$216:$216,0))</f>
        <v>1154156.4341666666</v>
      </c>
      <c r="N135" s="91">
        <f>+INDEX(DataEx!$1:$1048576,MATCH('2015'!$A135,DataEx!$D:$D,0),MATCH('2015'!N$100,DataEx!$216:$216,0))</f>
        <v>1154156.4341666666</v>
      </c>
      <c r="O135" s="91">
        <f>+INDEX(DataEx!$1:$1048576,MATCH('2015'!$A135,DataEx!$D:$D,0),MATCH('2015'!O$100,DataEx!$216:$216,0))</f>
        <v>1154156.4341666666</v>
      </c>
      <c r="P135" s="91">
        <f>+INDEX(DataEx!$1:$1048576,MATCH('2015'!$A135,DataEx!$D:$D,0),MATCH('2015'!P$100,DataEx!$216:$216,0))</f>
        <v>1154156.4341666666</v>
      </c>
      <c r="Q135" s="91">
        <f>+INDEX(DataEx!$1:$1048576,MATCH('2015'!$A135,DataEx!$D:$D,0),MATCH('2015'!Q$100,DataEx!$216:$216,0))</f>
        <v>1154156.4341666666</v>
      </c>
      <c r="R135" s="91">
        <f>+INDEX(DataEx!$1:$1048576,MATCH('2015'!$A135,DataEx!$D:$D,0),MATCH('2015'!R$100,DataEx!$216:$216,0))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509" t="str">
        <f>+VLOOKUP(LEFT($A136,LEN(A136)-1)*1,Master!$D$25:$G$223,4,FALSE)</f>
        <v>Transferi za socijalnu zaštitu</v>
      </c>
      <c r="C136" s="510"/>
      <c r="D136" s="510"/>
      <c r="E136" s="510"/>
      <c r="F136" s="510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82" t="str">
        <f>+VLOOKUP(LEFT($A137,LEN(A137)-1)*1,Master!$D$25:$G$223,4,FALSE)</f>
        <v>Prava iz oblasti socijalne zaštite</v>
      </c>
      <c r="C137" s="483"/>
      <c r="D137" s="483"/>
      <c r="E137" s="483"/>
      <c r="F137" s="483"/>
      <c r="G137" s="91">
        <f>+INDEX(DataEx!$1:$1048576,MATCH('2015'!$A137,DataEx!$D:$D,0),MATCH('2015'!G$100,DataEx!$216:$216,0))</f>
        <v>5044218.75</v>
      </c>
      <c r="H137" s="91">
        <f>+INDEX(DataEx!$1:$1048576,MATCH('2015'!$A137,DataEx!$D:$D,0),MATCH('2015'!H$100,DataEx!$216:$216,0))</f>
        <v>5044218.75</v>
      </c>
      <c r="I137" s="91">
        <f>+INDEX(DataEx!$1:$1048576,MATCH('2015'!$A137,DataEx!$D:$D,0),MATCH('2015'!I$100,DataEx!$216:$216,0))</f>
        <v>5044218.75</v>
      </c>
      <c r="J137" s="91">
        <f>+INDEX(DataEx!$1:$1048576,MATCH('2015'!$A137,DataEx!$D:$D,0),MATCH('2015'!J$100,DataEx!$216:$216,0))</f>
        <v>5044218.75</v>
      </c>
      <c r="K137" s="91">
        <f>+INDEX(DataEx!$1:$1048576,MATCH('2015'!$A137,DataEx!$D:$D,0),MATCH('2015'!K$100,DataEx!$216:$216,0))</f>
        <v>5044218.75</v>
      </c>
      <c r="L137" s="91">
        <f>+INDEX(DataEx!$1:$1048576,MATCH('2015'!$A137,DataEx!$D:$D,0),MATCH('2015'!L$100,DataEx!$216:$216,0))</f>
        <v>5044218.75</v>
      </c>
      <c r="M137" s="91">
        <f>+INDEX(DataEx!$1:$1048576,MATCH('2015'!$A137,DataEx!$D:$D,0),MATCH('2015'!M$100,DataEx!$216:$216,0))</f>
        <v>5044218.75</v>
      </c>
      <c r="N137" s="91">
        <f>+INDEX(DataEx!$1:$1048576,MATCH('2015'!$A137,DataEx!$D:$D,0),MATCH('2015'!N$100,DataEx!$216:$216,0))</f>
        <v>5044218.75</v>
      </c>
      <c r="O137" s="91">
        <f>+INDEX(DataEx!$1:$1048576,MATCH('2015'!$A137,DataEx!$D:$D,0),MATCH('2015'!O$100,DataEx!$216:$216,0))</f>
        <v>5044218.75</v>
      </c>
      <c r="P137" s="91">
        <f>+INDEX(DataEx!$1:$1048576,MATCH('2015'!$A137,DataEx!$D:$D,0),MATCH('2015'!P$100,DataEx!$216:$216,0))</f>
        <v>5044218.75</v>
      </c>
      <c r="Q137" s="91">
        <f>+INDEX(DataEx!$1:$1048576,MATCH('2015'!$A137,DataEx!$D:$D,0),MATCH('2015'!Q$100,DataEx!$216:$216,0))</f>
        <v>5044218.75</v>
      </c>
      <c r="R137" s="91">
        <f>+INDEX(DataEx!$1:$1048576,MATCH('2015'!$A137,DataEx!$D:$D,0),MATCH('2015'!R$100,DataEx!$216:$216,0))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82" t="str">
        <f>+VLOOKUP(LEFT($A138,LEN(A138)-1)*1,Master!$D$25:$G$223,4,FALSE)</f>
        <v>Sredstva za tehnološke viškove</v>
      </c>
      <c r="C138" s="483"/>
      <c r="D138" s="483"/>
      <c r="E138" s="483"/>
      <c r="F138" s="483"/>
      <c r="G138" s="91">
        <f>+INDEX(DataEx!$1:$1048576,MATCH('2015'!$A138,DataEx!$D:$D,0),MATCH('2015'!G$100,DataEx!$216:$216,0))</f>
        <v>1620000</v>
      </c>
      <c r="H138" s="91">
        <f>+INDEX(DataEx!$1:$1048576,MATCH('2015'!$A138,DataEx!$D:$D,0),MATCH('2015'!H$100,DataEx!$216:$216,0))</f>
        <v>1620000</v>
      </c>
      <c r="I138" s="91">
        <f>+INDEX(DataEx!$1:$1048576,MATCH('2015'!$A138,DataEx!$D:$D,0),MATCH('2015'!I$100,DataEx!$216:$216,0))</f>
        <v>1620000</v>
      </c>
      <c r="J138" s="91">
        <f>+INDEX(DataEx!$1:$1048576,MATCH('2015'!$A138,DataEx!$D:$D,0),MATCH('2015'!J$100,DataEx!$216:$216,0))</f>
        <v>1620000</v>
      </c>
      <c r="K138" s="91">
        <f>+INDEX(DataEx!$1:$1048576,MATCH('2015'!$A138,DataEx!$D:$D,0),MATCH('2015'!K$100,DataEx!$216:$216,0))</f>
        <v>1620000</v>
      </c>
      <c r="L138" s="91">
        <f>+INDEX(DataEx!$1:$1048576,MATCH('2015'!$A138,DataEx!$D:$D,0),MATCH('2015'!L$100,DataEx!$216:$216,0))</f>
        <v>1620000</v>
      </c>
      <c r="M138" s="91">
        <f>+INDEX(DataEx!$1:$1048576,MATCH('2015'!$A138,DataEx!$D:$D,0),MATCH('2015'!M$100,DataEx!$216:$216,0))</f>
        <v>1620000</v>
      </c>
      <c r="N138" s="91">
        <f>+INDEX(DataEx!$1:$1048576,MATCH('2015'!$A138,DataEx!$D:$D,0),MATCH('2015'!N$100,DataEx!$216:$216,0))</f>
        <v>1620000</v>
      </c>
      <c r="O138" s="91">
        <f>+INDEX(DataEx!$1:$1048576,MATCH('2015'!$A138,DataEx!$D:$D,0),MATCH('2015'!O$100,DataEx!$216:$216,0))</f>
        <v>1620000</v>
      </c>
      <c r="P138" s="91">
        <f>+INDEX(DataEx!$1:$1048576,MATCH('2015'!$A138,DataEx!$D:$D,0),MATCH('2015'!P$100,DataEx!$216:$216,0))</f>
        <v>1620000</v>
      </c>
      <c r="Q138" s="91">
        <f>+INDEX(DataEx!$1:$1048576,MATCH('2015'!$A138,DataEx!$D:$D,0),MATCH('2015'!Q$100,DataEx!$216:$216,0))</f>
        <v>1620000</v>
      </c>
      <c r="R138" s="91">
        <f>+INDEX(DataEx!$1:$1048576,MATCH('2015'!$A138,DataEx!$D:$D,0),MATCH('2015'!R$100,DataEx!$216:$216,0))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82" t="str">
        <f>+VLOOKUP(LEFT($A139,LEN(A139)-1)*1,Master!$D$25:$G$223,4,FALSE)</f>
        <v>Prava iz oblasti penzijskog i invalidskog osiguranja</v>
      </c>
      <c r="C139" s="483"/>
      <c r="D139" s="483"/>
      <c r="E139" s="483"/>
      <c r="F139" s="483"/>
      <c r="G139" s="91">
        <f>+INDEX(DataEx!$1:$1048576,MATCH('2015'!$A139,DataEx!$D:$D,0),MATCH('2015'!G$100,DataEx!$216:$216,0))</f>
        <v>33537908.333333332</v>
      </c>
      <c r="H139" s="91">
        <f>+INDEX(DataEx!$1:$1048576,MATCH('2015'!$A139,DataEx!$D:$D,0),MATCH('2015'!H$100,DataEx!$216:$216,0))</f>
        <v>33537908.333333332</v>
      </c>
      <c r="I139" s="91">
        <f>+INDEX(DataEx!$1:$1048576,MATCH('2015'!$A139,DataEx!$D:$D,0),MATCH('2015'!I$100,DataEx!$216:$216,0))</f>
        <v>33537908.333333332</v>
      </c>
      <c r="J139" s="91">
        <f>+INDEX(DataEx!$1:$1048576,MATCH('2015'!$A139,DataEx!$D:$D,0),MATCH('2015'!J$100,DataEx!$216:$216,0))</f>
        <v>33537908.333333332</v>
      </c>
      <c r="K139" s="91">
        <f>+INDEX(DataEx!$1:$1048576,MATCH('2015'!$A139,DataEx!$D:$D,0),MATCH('2015'!K$100,DataEx!$216:$216,0))</f>
        <v>33537908.333333332</v>
      </c>
      <c r="L139" s="91">
        <f>+INDEX(DataEx!$1:$1048576,MATCH('2015'!$A139,DataEx!$D:$D,0),MATCH('2015'!L$100,DataEx!$216:$216,0))</f>
        <v>33537908.333333332</v>
      </c>
      <c r="M139" s="91">
        <f>+INDEX(DataEx!$1:$1048576,MATCH('2015'!$A139,DataEx!$D:$D,0),MATCH('2015'!M$100,DataEx!$216:$216,0))</f>
        <v>33537908.333333332</v>
      </c>
      <c r="N139" s="91">
        <f>+INDEX(DataEx!$1:$1048576,MATCH('2015'!$A139,DataEx!$D:$D,0),MATCH('2015'!N$100,DataEx!$216:$216,0))</f>
        <v>33537908.333333332</v>
      </c>
      <c r="O139" s="91">
        <f>+INDEX(DataEx!$1:$1048576,MATCH('2015'!$A139,DataEx!$D:$D,0),MATCH('2015'!O$100,DataEx!$216:$216,0))</f>
        <v>33537908.333333332</v>
      </c>
      <c r="P139" s="91">
        <f>+INDEX(DataEx!$1:$1048576,MATCH('2015'!$A139,DataEx!$D:$D,0),MATCH('2015'!P$100,DataEx!$216:$216,0))</f>
        <v>33537908.333333332</v>
      </c>
      <c r="Q139" s="91">
        <f>+INDEX(DataEx!$1:$1048576,MATCH('2015'!$A139,DataEx!$D:$D,0),MATCH('2015'!Q$100,DataEx!$216:$216,0))</f>
        <v>33537908.333333332</v>
      </c>
      <c r="R139" s="91">
        <f>+INDEX(DataEx!$1:$1048576,MATCH('2015'!$A139,DataEx!$D:$D,0),MATCH('2015'!R$100,DataEx!$216:$216,0))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82" t="str">
        <f>+VLOOKUP(LEFT($A140,LEN(A140)-1)*1,Master!$D$25:$G$223,4,FALSE)</f>
        <v>Ostala prava iz oblasti zdravstvene zaštite</v>
      </c>
      <c r="C140" s="483"/>
      <c r="D140" s="483"/>
      <c r="E140" s="483"/>
      <c r="F140" s="483"/>
      <c r="G140" s="91">
        <f>+INDEX(DataEx!$1:$1048576,MATCH('2015'!$A140,DataEx!$D:$D,0),MATCH('2015'!G$100,DataEx!$216:$216,0))</f>
        <v>1250000</v>
      </c>
      <c r="H140" s="91">
        <f>+INDEX(DataEx!$1:$1048576,MATCH('2015'!$A140,DataEx!$D:$D,0),MATCH('2015'!H$100,DataEx!$216:$216,0))</f>
        <v>1250000</v>
      </c>
      <c r="I140" s="91">
        <f>+INDEX(DataEx!$1:$1048576,MATCH('2015'!$A140,DataEx!$D:$D,0),MATCH('2015'!I$100,DataEx!$216:$216,0))</f>
        <v>1250000</v>
      </c>
      <c r="J140" s="91">
        <f>+INDEX(DataEx!$1:$1048576,MATCH('2015'!$A140,DataEx!$D:$D,0),MATCH('2015'!J$100,DataEx!$216:$216,0))</f>
        <v>1250000</v>
      </c>
      <c r="K140" s="91">
        <f>+INDEX(DataEx!$1:$1048576,MATCH('2015'!$A140,DataEx!$D:$D,0),MATCH('2015'!K$100,DataEx!$216:$216,0))</f>
        <v>1250000</v>
      </c>
      <c r="L140" s="91">
        <f>+INDEX(DataEx!$1:$1048576,MATCH('2015'!$A140,DataEx!$D:$D,0),MATCH('2015'!L$100,DataEx!$216:$216,0))</f>
        <v>1250000</v>
      </c>
      <c r="M140" s="91">
        <f>+INDEX(DataEx!$1:$1048576,MATCH('2015'!$A140,DataEx!$D:$D,0),MATCH('2015'!M$100,DataEx!$216:$216,0))</f>
        <v>1250000</v>
      </c>
      <c r="N140" s="91">
        <f>+INDEX(DataEx!$1:$1048576,MATCH('2015'!$A140,DataEx!$D:$D,0),MATCH('2015'!N$100,DataEx!$216:$216,0))</f>
        <v>1250000</v>
      </c>
      <c r="O140" s="91">
        <f>+INDEX(DataEx!$1:$1048576,MATCH('2015'!$A140,DataEx!$D:$D,0),MATCH('2015'!O$100,DataEx!$216:$216,0))</f>
        <v>1250000</v>
      </c>
      <c r="P140" s="91">
        <f>+INDEX(DataEx!$1:$1048576,MATCH('2015'!$A140,DataEx!$D:$D,0),MATCH('2015'!P$100,DataEx!$216:$216,0))</f>
        <v>1250000</v>
      </c>
      <c r="Q140" s="91">
        <f>+INDEX(DataEx!$1:$1048576,MATCH('2015'!$A140,DataEx!$D:$D,0),MATCH('2015'!Q$100,DataEx!$216:$216,0))</f>
        <v>1250000</v>
      </c>
      <c r="R140" s="91">
        <f>+INDEX(DataEx!$1:$1048576,MATCH('2015'!$A140,DataEx!$D:$D,0),MATCH('2015'!R$100,DataEx!$216:$216,0))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82" t="str">
        <f>+VLOOKUP(LEFT($A141,LEN(A141)-1)*1,Master!$D$25:$G$223,4,FALSE)</f>
        <v>Ostala prava iz zdravstvenog osiguranja</v>
      </c>
      <c r="C141" s="483"/>
      <c r="D141" s="483"/>
      <c r="E141" s="483"/>
      <c r="F141" s="483"/>
      <c r="G141" s="91">
        <f>+INDEX(DataEx!$1:$1048576,MATCH('2015'!$A141,DataEx!$D:$D,0),MATCH('2015'!G$100,DataEx!$216:$216,0))</f>
        <v>618333.33333333326</v>
      </c>
      <c r="H141" s="91">
        <f>+INDEX(DataEx!$1:$1048576,MATCH('2015'!$A141,DataEx!$D:$D,0),MATCH('2015'!H$100,DataEx!$216:$216,0))</f>
        <v>618333.33333333326</v>
      </c>
      <c r="I141" s="91">
        <f>+INDEX(DataEx!$1:$1048576,MATCH('2015'!$A141,DataEx!$D:$D,0),MATCH('2015'!I$100,DataEx!$216:$216,0))</f>
        <v>618333.33333333326</v>
      </c>
      <c r="J141" s="91">
        <f>+INDEX(DataEx!$1:$1048576,MATCH('2015'!$A141,DataEx!$D:$D,0),MATCH('2015'!J$100,DataEx!$216:$216,0))</f>
        <v>618333.33333333326</v>
      </c>
      <c r="K141" s="91">
        <f>+INDEX(DataEx!$1:$1048576,MATCH('2015'!$A141,DataEx!$D:$D,0),MATCH('2015'!K$100,DataEx!$216:$216,0))</f>
        <v>618333.33333333326</v>
      </c>
      <c r="L141" s="91">
        <f>+INDEX(DataEx!$1:$1048576,MATCH('2015'!$A141,DataEx!$D:$D,0),MATCH('2015'!L$100,DataEx!$216:$216,0))</f>
        <v>618333.33333333326</v>
      </c>
      <c r="M141" s="91">
        <f>+INDEX(DataEx!$1:$1048576,MATCH('2015'!$A141,DataEx!$D:$D,0),MATCH('2015'!M$100,DataEx!$216:$216,0))</f>
        <v>618333.33333333326</v>
      </c>
      <c r="N141" s="91">
        <f>+INDEX(DataEx!$1:$1048576,MATCH('2015'!$A141,DataEx!$D:$D,0),MATCH('2015'!N$100,DataEx!$216:$216,0))</f>
        <v>618333.33333333326</v>
      </c>
      <c r="O141" s="91">
        <f>+INDEX(DataEx!$1:$1048576,MATCH('2015'!$A141,DataEx!$D:$D,0),MATCH('2015'!O$100,DataEx!$216:$216,0))</f>
        <v>618333.33333333326</v>
      </c>
      <c r="P141" s="91">
        <f>+INDEX(DataEx!$1:$1048576,MATCH('2015'!$A141,DataEx!$D:$D,0),MATCH('2015'!P$100,DataEx!$216:$216,0))</f>
        <v>618333.33333333326</v>
      </c>
      <c r="Q141" s="91">
        <f>+INDEX(DataEx!$1:$1048576,MATCH('2015'!$A141,DataEx!$D:$D,0),MATCH('2015'!Q$100,DataEx!$216:$216,0))</f>
        <v>618333.33333333326</v>
      </c>
      <c r="R141" s="91">
        <f>+INDEX(DataEx!$1:$1048576,MATCH('2015'!$A141,DataEx!$D:$D,0),MATCH('2015'!R$100,DataEx!$216:$216,0))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505" t="str">
        <f>+VLOOKUP(LEFT($A142,LEN(A142)-1)*1,Master!$D$25:$G$223,4,FALSE)</f>
        <v xml:space="preserve">Transferi institucijama, pojedincima, nevladinom i javnom sektoru </v>
      </c>
      <c r="C142" s="506"/>
      <c r="D142" s="506"/>
      <c r="E142" s="506"/>
      <c r="F142" s="506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505" t="str">
        <f>+VLOOKUP(LEFT($A143,LEN(A143)-1)*1,Master!$D$25:$G$223,4,FALSE)</f>
        <v>Kapitalni budžet</v>
      </c>
      <c r="C143" s="506"/>
      <c r="D143" s="506"/>
      <c r="E143" s="506"/>
      <c r="F143" s="506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507" t="str">
        <f>+VLOOKUP(LEFT($A144,LEN(A144)-1)*1,Master!$D$25:$G$223,4,FALSE)</f>
        <v>Pozajmice i krediti</v>
      </c>
      <c r="C144" s="508"/>
      <c r="D144" s="508"/>
      <c r="E144" s="508"/>
      <c r="F144" s="508"/>
      <c r="G144" s="91">
        <f>+INDEX(DataEx!$1:$1048576,MATCH('2015'!$A144,DataEx!$D:$D,0),MATCH('2015'!G$100,DataEx!$216:$216,0))</f>
        <v>187500</v>
      </c>
      <c r="H144" s="91">
        <f>+INDEX(DataEx!$1:$1048576,MATCH('2015'!$A144,DataEx!$D:$D,0),MATCH('2015'!H$100,DataEx!$216:$216,0))</f>
        <v>187500</v>
      </c>
      <c r="I144" s="91">
        <f>+INDEX(DataEx!$1:$1048576,MATCH('2015'!$A144,DataEx!$D:$D,0),MATCH('2015'!I$100,DataEx!$216:$216,0))</f>
        <v>187500</v>
      </c>
      <c r="J144" s="91">
        <f>+INDEX(DataEx!$1:$1048576,MATCH('2015'!$A144,DataEx!$D:$D,0),MATCH('2015'!J$100,DataEx!$216:$216,0))</f>
        <v>187500</v>
      </c>
      <c r="K144" s="91">
        <f>+INDEX(DataEx!$1:$1048576,MATCH('2015'!$A144,DataEx!$D:$D,0),MATCH('2015'!K$100,DataEx!$216:$216,0))</f>
        <v>187500</v>
      </c>
      <c r="L144" s="91">
        <f>+INDEX(DataEx!$1:$1048576,MATCH('2015'!$A144,DataEx!$D:$D,0),MATCH('2015'!L$100,DataEx!$216:$216,0))</f>
        <v>187500</v>
      </c>
      <c r="M144" s="91">
        <f>+INDEX(DataEx!$1:$1048576,MATCH('2015'!$A144,DataEx!$D:$D,0),MATCH('2015'!M$100,DataEx!$216:$216,0))</f>
        <v>187500</v>
      </c>
      <c r="N144" s="91">
        <f>+INDEX(DataEx!$1:$1048576,MATCH('2015'!$A144,DataEx!$D:$D,0),MATCH('2015'!N$100,DataEx!$216:$216,0))</f>
        <v>187500</v>
      </c>
      <c r="O144" s="91">
        <f>+INDEX(DataEx!$1:$1048576,MATCH('2015'!$A144,DataEx!$D:$D,0),MATCH('2015'!O$100,DataEx!$216:$216,0))</f>
        <v>187500</v>
      </c>
      <c r="P144" s="91">
        <f>+INDEX(DataEx!$1:$1048576,MATCH('2015'!$A144,DataEx!$D:$D,0),MATCH('2015'!P$100,DataEx!$216:$216,0))</f>
        <v>187500</v>
      </c>
      <c r="Q144" s="91">
        <f>+INDEX(DataEx!$1:$1048576,MATCH('2015'!$A144,DataEx!$D:$D,0),MATCH('2015'!Q$100,DataEx!$216:$216,0))</f>
        <v>187500</v>
      </c>
      <c r="R144" s="91">
        <f>+INDEX(DataEx!$1:$1048576,MATCH('2015'!$A144,DataEx!$D:$D,0),MATCH('2015'!R$100,DataEx!$216:$216,0))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507" t="str">
        <f>+VLOOKUP(LEFT($A145,LEN(A145)-1)*1,Master!$D$25:$G$223,4,FALSE)</f>
        <v>Rezerve</v>
      </c>
      <c r="C145" s="508"/>
      <c r="D145" s="508"/>
      <c r="E145" s="508"/>
      <c r="F145" s="508"/>
      <c r="G145" s="91">
        <f>+INDEX(DataEx!$1:$1048576,MATCH('2015'!$A145,DataEx!$D:$D,0),MATCH('2015'!G$100,DataEx!$216:$216,0))</f>
        <v>1087930.2858333334</v>
      </c>
      <c r="H145" s="91">
        <f>+INDEX(DataEx!$1:$1048576,MATCH('2015'!$A145,DataEx!$D:$D,0),MATCH('2015'!H$100,DataEx!$216:$216,0))</f>
        <v>1087930.2858333334</v>
      </c>
      <c r="I145" s="91">
        <f>+INDEX(DataEx!$1:$1048576,MATCH('2015'!$A145,DataEx!$D:$D,0),MATCH('2015'!I$100,DataEx!$216:$216,0))</f>
        <v>1087930.2858333334</v>
      </c>
      <c r="J145" s="91">
        <f>+INDEX(DataEx!$1:$1048576,MATCH('2015'!$A145,DataEx!$D:$D,0),MATCH('2015'!J$100,DataEx!$216:$216,0))</f>
        <v>1087930.2858333334</v>
      </c>
      <c r="K145" s="91">
        <f>+INDEX(DataEx!$1:$1048576,MATCH('2015'!$A145,DataEx!$D:$D,0),MATCH('2015'!K$100,DataEx!$216:$216,0))</f>
        <v>1087930.2858333334</v>
      </c>
      <c r="L145" s="91">
        <f>+INDEX(DataEx!$1:$1048576,MATCH('2015'!$A145,DataEx!$D:$D,0),MATCH('2015'!L$100,DataEx!$216:$216,0))</f>
        <v>1087930.2858333334</v>
      </c>
      <c r="M145" s="91">
        <f>+INDEX(DataEx!$1:$1048576,MATCH('2015'!$A145,DataEx!$D:$D,0),MATCH('2015'!M$100,DataEx!$216:$216,0))</f>
        <v>1087930.2858333334</v>
      </c>
      <c r="N145" s="91">
        <f>+INDEX(DataEx!$1:$1048576,MATCH('2015'!$A145,DataEx!$D:$D,0),MATCH('2015'!N$100,DataEx!$216:$216,0))</f>
        <v>1087930.2858333334</v>
      </c>
      <c r="O145" s="91">
        <f>+INDEX(DataEx!$1:$1048576,MATCH('2015'!$A145,DataEx!$D:$D,0),MATCH('2015'!O$100,DataEx!$216:$216,0))</f>
        <v>1087930.2858333334</v>
      </c>
      <c r="P145" s="91">
        <f>+INDEX(DataEx!$1:$1048576,MATCH('2015'!$A145,DataEx!$D:$D,0),MATCH('2015'!P$100,DataEx!$216:$216,0))</f>
        <v>1087930.2858333334</v>
      </c>
      <c r="Q145" s="91">
        <f>+INDEX(DataEx!$1:$1048576,MATCH('2015'!$A145,DataEx!$D:$D,0),MATCH('2015'!Q$100,DataEx!$216:$216,0))</f>
        <v>1087930.2858333334</v>
      </c>
      <c r="R145" s="91">
        <f>+INDEX(DataEx!$1:$1048576,MATCH('2015'!$A145,DataEx!$D:$D,0),MATCH('2015'!R$100,DataEx!$216:$216,0))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474" t="str">
        <f>+VLOOKUP(LEFT($A146,LEN(A146)-1)*1,Master!$D$25:$G$223,4,FALSE)</f>
        <v>Otplata garancija</v>
      </c>
      <c r="C146" s="475"/>
      <c r="D146" s="475"/>
      <c r="E146" s="475"/>
      <c r="F146" s="475"/>
      <c r="G146" s="91">
        <f>+INDEX(DataEx!$1:$1048576,MATCH('2015'!$A146,DataEx!$D:$D,0),MATCH('2015'!G$100,DataEx!$216:$216,0))</f>
        <v>0</v>
      </c>
      <c r="H146" s="91">
        <f>+INDEX(DataEx!$1:$1048576,MATCH('2015'!$A146,DataEx!$D:$D,0),MATCH('2015'!H$100,DataEx!$216:$216,0))</f>
        <v>0</v>
      </c>
      <c r="I146" s="91">
        <f>+INDEX(DataEx!$1:$1048576,MATCH('2015'!$A146,DataEx!$D:$D,0),MATCH('2015'!I$100,DataEx!$216:$216,0))</f>
        <v>0</v>
      </c>
      <c r="J146" s="91">
        <f>+INDEX(DataEx!$1:$1048576,MATCH('2015'!$A146,DataEx!$D:$D,0),MATCH('2015'!J$100,DataEx!$216:$216,0))</f>
        <v>0</v>
      </c>
      <c r="K146" s="91">
        <f>+INDEX(DataEx!$1:$1048576,MATCH('2015'!$A146,DataEx!$D:$D,0),MATCH('2015'!K$100,DataEx!$216:$216,0))</f>
        <v>0</v>
      </c>
      <c r="L146" s="91">
        <f>+INDEX(DataEx!$1:$1048576,MATCH('2015'!$A146,DataEx!$D:$D,0),MATCH('2015'!L$100,DataEx!$216:$216,0))</f>
        <v>0</v>
      </c>
      <c r="M146" s="91">
        <f>+INDEX(DataEx!$1:$1048576,MATCH('2015'!$A146,DataEx!$D:$D,0),MATCH('2015'!M$100,DataEx!$216:$216,0))</f>
        <v>0</v>
      </c>
      <c r="N146" s="91">
        <f>+INDEX(DataEx!$1:$1048576,MATCH('2015'!$A146,DataEx!$D:$D,0),MATCH('2015'!N$100,DataEx!$216:$216,0))</f>
        <v>0</v>
      </c>
      <c r="O146" s="91">
        <f>+INDEX(DataEx!$1:$1048576,MATCH('2015'!$A146,DataEx!$D:$D,0),MATCH('2015'!O$100,DataEx!$216:$216,0))</f>
        <v>0</v>
      </c>
      <c r="P146" s="91">
        <f>+INDEX(DataEx!$1:$1048576,MATCH('2015'!$A146,DataEx!$D:$D,0),MATCH('2015'!P$100,DataEx!$216:$216,0))</f>
        <v>0</v>
      </c>
      <c r="Q146" s="91">
        <f>+INDEX(DataEx!$1:$1048576,MATCH('2015'!$A146,DataEx!$D:$D,0),MATCH('2015'!Q$100,DataEx!$216:$216,0))</f>
        <v>0</v>
      </c>
      <c r="R146" s="91">
        <f>+INDEX(DataEx!$1:$1048576,MATCH('2015'!$A146,DataEx!$D:$D,0),MATCH('2015'!R$100,DataEx!$216:$216,0))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515" t="str">
        <f>+VLOOKUP(LEFT($A147,LEN(A147)-1)*1,Master!$D$25:$G$223,4,FALSE)</f>
        <v>Suficit / deficit</v>
      </c>
      <c r="C147" s="516"/>
      <c r="D147" s="516"/>
      <c r="E147" s="516"/>
      <c r="F147" s="516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517" t="str">
        <f>+VLOOKUP(LEFT($A148,LEN(A148)-1)*1,Master!$D$25:$G$223,4,FALSE)</f>
        <v>Primarni bilans</v>
      </c>
      <c r="C148" s="518"/>
      <c r="D148" s="518"/>
      <c r="E148" s="518"/>
      <c r="F148" s="518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509" t="str">
        <f>+VLOOKUP(LEFT($A149,LEN(A149)-1)*1,Master!$D$25:$G$223,4,FALSE)</f>
        <v>Otplata dugova</v>
      </c>
      <c r="C149" s="510"/>
      <c r="D149" s="510"/>
      <c r="E149" s="510"/>
      <c r="F149" s="510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513" t="str">
        <f>+VLOOKUP(LEFT($A150,LEN(A150)-1)*1,Master!$D$25:$G$223,4,FALSE)</f>
        <v>Otplata hartija od vrijednosti i kredita rezidentima</v>
      </c>
      <c r="C150" s="514"/>
      <c r="D150" s="514"/>
      <c r="E150" s="514"/>
      <c r="F150" s="514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507" t="str">
        <f>+VLOOKUP(LEFT($A151,LEN(A151)-1)*1,Master!$D$25:$G$223,4,FALSE)</f>
        <v>Otplata hartija od vrijednosti i kredita nerezidentima</v>
      </c>
      <c r="C151" s="508"/>
      <c r="D151" s="508"/>
      <c r="E151" s="508"/>
      <c r="F151" s="508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474" t="str">
        <f>+VLOOKUP(LEFT($A152,LEN(A152)-1)*1,Master!$D$25:$G$223,4,FALSE)</f>
        <v>Otplata obaveza iz prethodnih godina</v>
      </c>
      <c r="C152" s="475"/>
      <c r="D152" s="475"/>
      <c r="E152" s="475"/>
      <c r="F152" s="475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511" t="str">
        <f>+VLOOKUP(LEFT($A153,LEN(A153)-1)*1,Master!$D$25:$G$223,4,FALSE)</f>
        <v>Nedostajuća sredstva</v>
      </c>
      <c r="C153" s="512"/>
      <c r="D153" s="512"/>
      <c r="E153" s="512"/>
      <c r="F153" s="512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499" t="str">
        <f>+VLOOKUP(LEFT($A154,LEN(A154)-1)*1,Master!$D$25:$G$223,4,FALSE)</f>
        <v>Finansiranje</v>
      </c>
      <c r="C154" s="500"/>
      <c r="D154" s="500"/>
      <c r="E154" s="500"/>
      <c r="F154" s="500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513" t="str">
        <f>+VLOOKUP(LEFT($A155,LEN(A155)-1)*1,Master!$D$25:$G$223,4,FALSE)</f>
        <v>Pozajmice i krediti od domaćih izvora</v>
      </c>
      <c r="C155" s="514"/>
      <c r="D155" s="514"/>
      <c r="E155" s="514"/>
      <c r="F155" s="514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507" t="str">
        <f>+VLOOKUP(LEFT($A156,LEN(A156)-1)*1,Master!$D$25:$G$223,4,FALSE)</f>
        <v>Pozajmice i krediti od inostranih izvora</v>
      </c>
      <c r="C156" s="508"/>
      <c r="D156" s="508"/>
      <c r="E156" s="508"/>
      <c r="F156" s="508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507" t="str">
        <f>+VLOOKUP(LEFT($A157,LEN(A157)-1)*1,Master!$D$25:$G$223,4,FALSE)</f>
        <v>Primici od prodaje imovine</v>
      </c>
      <c r="C157" s="508"/>
      <c r="D157" s="508"/>
      <c r="E157" s="508"/>
      <c r="F157" s="508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473" t="str">
        <f>+Master!G249</f>
        <v>Ostvarenje budžeta</v>
      </c>
      <c r="C7" s="454"/>
      <c r="D7" s="454"/>
      <c r="E7" s="454"/>
      <c r="F7" s="454"/>
      <c r="G7" s="462">
        <v>2014</v>
      </c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6"/>
      <c r="S7" s="261" t="str">
        <f>+Master!G246</f>
        <v>BDP</v>
      </c>
      <c r="T7" s="262">
        <v>3457880000</v>
      </c>
    </row>
    <row r="8" spans="1:20" ht="16.5" customHeight="1">
      <c r="A8" s="170"/>
      <c r="B8" s="455"/>
      <c r="C8" s="456"/>
      <c r="D8" s="456"/>
      <c r="E8" s="456"/>
      <c r="F8" s="457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62" t="s">
        <v>707</v>
      </c>
      <c r="T8" s="466"/>
    </row>
    <row r="9" spans="1:20" ht="13.5" thickBot="1">
      <c r="A9" s="170"/>
      <c r="B9" s="458"/>
      <c r="C9" s="459"/>
      <c r="D9" s="459"/>
      <c r="E9" s="459"/>
      <c r="F9" s="460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21" t="str">
        <f>+VLOOKUP($A10,Master!$D$25:$G$223,4,FALSE)</f>
        <v>Prihodi budžeta</v>
      </c>
      <c r="C10" s="422"/>
      <c r="D10" s="422"/>
      <c r="E10" s="422"/>
      <c r="F10" s="422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23" t="str">
        <f>+VLOOKUP($A11,Master!$D$25:$G$223,4,FALSE)</f>
        <v>Porezi</v>
      </c>
      <c r="C11" s="424"/>
      <c r="D11" s="424"/>
      <c r="E11" s="424"/>
      <c r="F11" s="424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25" t="str">
        <f>+VLOOKUP($A12,Master!$D$25:$G$223,4,FALSE)</f>
        <v>Porez na dohodak fizičkih lica</v>
      </c>
      <c r="C12" s="426"/>
      <c r="D12" s="426"/>
      <c r="E12" s="426"/>
      <c r="F12" s="426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25" t="str">
        <f>+VLOOKUP($A13,Master!$D$25:$G$223,4,FALSE)</f>
        <v>Porez na dobit pravnih lica</v>
      </c>
      <c r="C13" s="426"/>
      <c r="D13" s="426"/>
      <c r="E13" s="426"/>
      <c r="F13" s="426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25" t="str">
        <f>+VLOOKUP($A14,Master!$D$25:$G$223,4,FALSE)</f>
        <v>Porez na promet nepokretnosti</v>
      </c>
      <c r="C14" s="426"/>
      <c r="D14" s="426"/>
      <c r="E14" s="426"/>
      <c r="F14" s="426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25" t="str">
        <f>+VLOOKUP($A15,Master!$D$25:$G$223,4,FALSE)</f>
        <v>Porez na dodatu vrijednost</v>
      </c>
      <c r="C15" s="426"/>
      <c r="D15" s="426"/>
      <c r="E15" s="426"/>
      <c r="F15" s="426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25" t="str">
        <f>+VLOOKUP($A16,Master!$D$25:$G$223,4,FALSE)</f>
        <v>Akcize</v>
      </c>
      <c r="C16" s="426"/>
      <c r="D16" s="426"/>
      <c r="E16" s="426"/>
      <c r="F16" s="426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25" t="str">
        <f>+VLOOKUP($A17,Master!$D$25:$G$223,4,FALSE)</f>
        <v>Porez na međunarodnu trgovinu i transakcije</v>
      </c>
      <c r="C17" s="426"/>
      <c r="D17" s="426"/>
      <c r="E17" s="426"/>
      <c r="F17" s="426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25" t="str">
        <f>+VLOOKUP($A18,Master!$D$25:$G$223,4,FALSE)</f>
        <v>Ostali državni porezi</v>
      </c>
      <c r="C18" s="426"/>
      <c r="D18" s="426"/>
      <c r="E18" s="426"/>
      <c r="F18" s="426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29" t="str">
        <f>+VLOOKUP($A19,Master!$D$25:$G$223,4,FALSE)</f>
        <v>Doprinosi</v>
      </c>
      <c r="C19" s="430"/>
      <c r="D19" s="430"/>
      <c r="E19" s="430"/>
      <c r="F19" s="430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25" t="str">
        <f>+VLOOKUP($A20,Master!$D$25:$G$223,4,FALSE)</f>
        <v>Doprinosi za penzijsko i invalidsko osiguranje</v>
      </c>
      <c r="C20" s="426"/>
      <c r="D20" s="426"/>
      <c r="E20" s="426"/>
      <c r="F20" s="426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25" t="str">
        <f>+VLOOKUP($A21,Master!$D$25:$G$223,4,FALSE)</f>
        <v>Doprinosi za zdravstveno osiguranje</v>
      </c>
      <c r="C21" s="426"/>
      <c r="D21" s="426"/>
      <c r="E21" s="426"/>
      <c r="F21" s="426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25" t="str">
        <f>+VLOOKUP($A22,Master!$D$25:$G$223,4,FALSE)</f>
        <v>Doprinosi za osiguranje od nezaposlenosti</v>
      </c>
      <c r="C22" s="426"/>
      <c r="D22" s="426"/>
      <c r="E22" s="426"/>
      <c r="F22" s="426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25" t="str">
        <f>+VLOOKUP($A23,Master!$D$25:$G$223,4,FALSE)</f>
        <v>Ostali doprinosi</v>
      </c>
      <c r="C23" s="426"/>
      <c r="D23" s="426"/>
      <c r="E23" s="426"/>
      <c r="F23" s="426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27" t="str">
        <f>+VLOOKUP($A24,Master!$D$25:$G$223,4,FALSE)</f>
        <v>Takse</v>
      </c>
      <c r="C24" s="428"/>
      <c r="D24" s="428"/>
      <c r="E24" s="428"/>
      <c r="F24" s="428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27" t="str">
        <f>+VLOOKUP($A25,Master!$D$25:$G$223,4,FALSE)</f>
        <v>Naknade</v>
      </c>
      <c r="C25" s="428"/>
      <c r="D25" s="428"/>
      <c r="E25" s="428"/>
      <c r="F25" s="428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27" t="str">
        <f>+VLOOKUP($A26,Master!$D$25:$G$223,4,FALSE)</f>
        <v>Ostali prihodi</v>
      </c>
      <c r="C26" s="428"/>
      <c r="D26" s="428"/>
      <c r="E26" s="428"/>
      <c r="F26" s="428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27" t="str">
        <f>+VLOOKUP($A27,Master!$D$25:$G$223,4,FALSE)</f>
        <v>Primici od otplate kredita i sredstva prenesena iz prethodne godine</v>
      </c>
      <c r="C27" s="428"/>
      <c r="D27" s="428"/>
      <c r="E27" s="428"/>
      <c r="F27" s="428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31" t="str">
        <f>+VLOOKUP($A28,Master!$D$25:$G$223,4,FALSE)</f>
        <v>Donacije i transferi</v>
      </c>
      <c r="C28" s="432"/>
      <c r="D28" s="432"/>
      <c r="E28" s="432"/>
      <c r="F28" s="432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33" t="str">
        <f>+VLOOKUP($A29,Master!$D$25:$G$223,4,FALSE)</f>
        <v>Budžetki izdaci</v>
      </c>
      <c r="C29" s="434"/>
      <c r="D29" s="434"/>
      <c r="E29" s="434"/>
      <c r="F29" s="434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35" t="str">
        <f>+VLOOKUP($A30,Master!$D$25:$G$223,4,FALSE)</f>
        <v>Tekući izdaci</v>
      </c>
      <c r="C30" s="436"/>
      <c r="D30" s="436"/>
      <c r="E30" s="436"/>
      <c r="F30" s="436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37" t="str">
        <f>+VLOOKUP($A31,Master!$D$25:$G$223,4,FALSE)</f>
        <v>Tekući budžetski izdaci</v>
      </c>
      <c r="C31" s="438"/>
      <c r="D31" s="438"/>
      <c r="E31" s="438"/>
      <c r="F31" s="438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25" t="str">
        <f>+VLOOKUP($A32,Master!$D$25:$G$223,4,FALSE)</f>
        <v>Bruto zarade i doprinosi na teret poslodavca</v>
      </c>
      <c r="C32" s="426"/>
      <c r="D32" s="426"/>
      <c r="E32" s="426"/>
      <c r="F32" s="426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25" t="str">
        <f>+VLOOKUP($A33,Master!$D$25:$G$223,4,FALSE)</f>
        <v>Ostala lična primanja</v>
      </c>
      <c r="C33" s="426"/>
      <c r="D33" s="426"/>
      <c r="E33" s="426"/>
      <c r="F33" s="426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25" t="str">
        <f>+VLOOKUP($A34,Master!$D$25:$G$223,4,FALSE)</f>
        <v>Rashodi za materijal</v>
      </c>
      <c r="C34" s="426"/>
      <c r="D34" s="426"/>
      <c r="E34" s="426"/>
      <c r="F34" s="426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25" t="str">
        <f>+VLOOKUP($A35,Master!$D$25:$G$223,4,FALSE)</f>
        <v>Rashodi za usluge</v>
      </c>
      <c r="C35" s="426"/>
      <c r="D35" s="426"/>
      <c r="E35" s="426"/>
      <c r="F35" s="426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25" t="str">
        <f>+VLOOKUP($A36,Master!$D$25:$G$223,4,FALSE)</f>
        <v>Rashodi za tekuće održavanje</v>
      </c>
      <c r="C36" s="426"/>
      <c r="D36" s="426"/>
      <c r="E36" s="426"/>
      <c r="F36" s="426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25" t="str">
        <f>+VLOOKUP($A37,Master!$D$25:$G$223,4,FALSE)</f>
        <v>Kamate</v>
      </c>
      <c r="C37" s="426"/>
      <c r="D37" s="426"/>
      <c r="E37" s="426"/>
      <c r="F37" s="426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25" t="str">
        <f>+VLOOKUP($A38,Master!$D$25:$G$223,4,FALSE)</f>
        <v>Renta</v>
      </c>
      <c r="C38" s="426"/>
      <c r="D38" s="426"/>
      <c r="E38" s="426"/>
      <c r="F38" s="426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25" t="str">
        <f>+VLOOKUP($A39,Master!$D$25:$G$223,4,FALSE)</f>
        <v>Subvencije</v>
      </c>
      <c r="C39" s="426"/>
      <c r="D39" s="426"/>
      <c r="E39" s="426"/>
      <c r="F39" s="426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25" t="str">
        <f>+VLOOKUP($A40,Master!$D$25:$G$223,4,FALSE)</f>
        <v>Ostali izdaci</v>
      </c>
      <c r="C40" s="426"/>
      <c r="D40" s="426"/>
      <c r="E40" s="426"/>
      <c r="F40" s="426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25" t="str">
        <f>+VLOOKUP($A41,Master!$D$25:$G$223,4,FALSE)</f>
        <v>Kapitalni izdaci u tekućem budžetu</v>
      </c>
      <c r="C41" s="426"/>
      <c r="D41" s="426"/>
      <c r="E41" s="426"/>
      <c r="F41" s="426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41" t="str">
        <f>+VLOOKUP($A42,Master!$D$25:$G$223,4,FALSE)</f>
        <v>Transferi za socijalnu zaštitu</v>
      </c>
      <c r="C42" s="442"/>
      <c r="D42" s="442"/>
      <c r="E42" s="442"/>
      <c r="F42" s="442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25" t="str">
        <f>+VLOOKUP($A43,Master!$D$25:$G$223,4,FALSE)</f>
        <v>Prava iz oblasti socijalne zaštite</v>
      </c>
      <c r="C43" s="426"/>
      <c r="D43" s="426"/>
      <c r="E43" s="426"/>
      <c r="F43" s="426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25" t="str">
        <f>+VLOOKUP($A44,Master!$D$25:$G$223,4,FALSE)</f>
        <v>Sredstva za tehnološke viškove</v>
      </c>
      <c r="C44" s="426"/>
      <c r="D44" s="426"/>
      <c r="E44" s="426"/>
      <c r="F44" s="426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25" t="str">
        <f>+VLOOKUP($A45,Master!$D$25:$G$223,4,FALSE)</f>
        <v>Prava iz oblasti penzijskog i invalidskog osiguranja</v>
      </c>
      <c r="C45" s="426"/>
      <c r="D45" s="426"/>
      <c r="E45" s="426"/>
      <c r="F45" s="426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25" t="str">
        <f>+VLOOKUP($A46,Master!$D$25:$G$223,4,FALSE)</f>
        <v>Ostala prava iz oblasti zdravstvene zaštite</v>
      </c>
      <c r="C46" s="426"/>
      <c r="D46" s="426"/>
      <c r="E46" s="426"/>
      <c r="F46" s="426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25" t="str">
        <f>+VLOOKUP($A47,Master!$D$25:$G$223,4,FALSE)</f>
        <v>Ostala prava iz zdravstvenog osiguranja</v>
      </c>
      <c r="C47" s="426"/>
      <c r="D47" s="426"/>
      <c r="E47" s="426"/>
      <c r="F47" s="426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9" t="str">
        <f>+VLOOKUP($A48,Master!$D$25:$G$223,4,FALSE)</f>
        <v xml:space="preserve">Transferi institucijama, pojedincima, nevladinom i javnom sektoru </v>
      </c>
      <c r="C48" s="440"/>
      <c r="D48" s="440"/>
      <c r="E48" s="440"/>
      <c r="F48" s="440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9" t="str">
        <f>+VLOOKUP($A49,Master!$D$25:$G$223,4,FALSE)</f>
        <v>Kapitalni budžet</v>
      </c>
      <c r="C49" s="440"/>
      <c r="D49" s="440"/>
      <c r="E49" s="440"/>
      <c r="F49" s="440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43" t="str">
        <f>+VLOOKUP($A50,Master!$D$25:$G$223,4,FALSE)</f>
        <v>Pozajmice i krediti</v>
      </c>
      <c r="C50" s="444"/>
      <c r="D50" s="444"/>
      <c r="E50" s="444"/>
      <c r="F50" s="444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43" t="str">
        <f>+VLOOKUP($A51,Master!$D$25:$G$223,4,FALSE)</f>
        <v>Rezerve</v>
      </c>
      <c r="C51" s="444"/>
      <c r="D51" s="444"/>
      <c r="E51" s="444"/>
      <c r="F51" s="444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45" t="str">
        <f>+VLOOKUP($A52,Master!$D$25:$G$223,4,FALSE)</f>
        <v>Otplata garancija</v>
      </c>
      <c r="C52" s="446"/>
      <c r="D52" s="446"/>
      <c r="E52" s="446"/>
      <c r="F52" s="446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45" t="str">
        <f>+VLOOKUP($A53,Master!$D$25:$G$223,4,TRUE)</f>
        <v>Otplata obaveza iz prethodnih godina</v>
      </c>
      <c r="C53" s="446"/>
      <c r="D53" s="446"/>
      <c r="E53" s="446"/>
      <c r="F53" s="446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74" t="str">
        <f>+VLOOKUP($A54,Master!$D$25:$G$225,4,FALSE)</f>
        <v>Neto povećanje obaveza</v>
      </c>
      <c r="C54" s="475"/>
      <c r="D54" s="475"/>
      <c r="E54" s="475"/>
      <c r="F54" s="475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19" t="str">
        <f>+VLOOKUP($A55,Master!$D$25:$G$223,4,FALSE)</f>
        <v>Suficit / deficit</v>
      </c>
      <c r="C55" s="520"/>
      <c r="D55" s="520"/>
      <c r="E55" s="520"/>
      <c r="F55" s="520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49" t="str">
        <f>+VLOOKUP($A56,Master!$D$25:$G$223,4,FALSE)</f>
        <v>Primarni bilans</v>
      </c>
      <c r="C56" s="450"/>
      <c r="D56" s="450"/>
      <c r="E56" s="450"/>
      <c r="F56" s="450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41" t="str">
        <f>+VLOOKUP($A57,Master!$D$25:$G$223,4,FALSE)</f>
        <v>Otplata dugova</v>
      </c>
      <c r="C57" s="442"/>
      <c r="D57" s="442"/>
      <c r="E57" s="442"/>
      <c r="F57" s="442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67" t="str">
        <f>+VLOOKUP($A58,Master!$D$25:$G$223,4,FALSE)</f>
        <v>Otplata hartija od vrijednosti i kredita rezidentima</v>
      </c>
      <c r="C58" s="468"/>
      <c r="D58" s="468"/>
      <c r="E58" s="468"/>
      <c r="F58" s="468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43" t="str">
        <f>+VLOOKUP($A59,Master!$D$25:$G$223,4,FALSE)</f>
        <v>Otplata hartija od vrijednosti i kredita nerezidentima</v>
      </c>
      <c r="C59" s="444"/>
      <c r="D59" s="444"/>
      <c r="E59" s="444"/>
      <c r="F59" s="444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69" t="str">
        <f>+VLOOKUP($A60,Master!$D$25:$G$223,4,FALSE)</f>
        <v>Nedostajuća sredstva</v>
      </c>
      <c r="C60" s="470"/>
      <c r="D60" s="470"/>
      <c r="E60" s="470"/>
      <c r="F60" s="470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33" t="str">
        <f>+VLOOKUP($A61,Master!$D$25:$G$223,4,FALSE)</f>
        <v>Finansiranje</v>
      </c>
      <c r="C61" s="434"/>
      <c r="D61" s="434"/>
      <c r="E61" s="434"/>
      <c r="F61" s="434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67" t="str">
        <f>+VLOOKUP($A62,Master!$D$25:$G$223,4,FALSE)</f>
        <v>Pozajmice i krediti od domaćih izvora</v>
      </c>
      <c r="C62" s="468"/>
      <c r="D62" s="468"/>
      <c r="E62" s="468"/>
      <c r="F62" s="468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43" t="str">
        <f>+VLOOKUP($A63,Master!$D$25:$G$223,4,FALSE)</f>
        <v>Pozajmice i krediti od inostranih izvora</v>
      </c>
      <c r="C63" s="444"/>
      <c r="D63" s="444"/>
      <c r="E63" s="444"/>
      <c r="F63" s="444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43" t="str">
        <f>+VLOOKUP($A64,Master!$D$25:$G$223,4,FALSE)</f>
        <v>Primici od prodaje imovine</v>
      </c>
      <c r="C64" s="444"/>
      <c r="D64" s="444"/>
      <c r="E64" s="444"/>
      <c r="F64" s="444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84" t="str">
        <f>+Master!G250</f>
        <v>Plan ostvarenja budžeta</v>
      </c>
      <c r="C101" s="485"/>
      <c r="D101" s="485"/>
      <c r="E101" s="485"/>
      <c r="F101" s="485"/>
      <c r="G101" s="476">
        <v>2014</v>
      </c>
      <c r="H101" s="492"/>
      <c r="I101" s="492"/>
      <c r="J101" s="492"/>
      <c r="K101" s="492"/>
      <c r="L101" s="492"/>
      <c r="M101" s="492"/>
      <c r="N101" s="492"/>
      <c r="O101" s="492"/>
      <c r="P101" s="492"/>
      <c r="Q101" s="492"/>
      <c r="R101" s="477"/>
      <c r="S101" s="116" t="str">
        <f>+S7</f>
        <v>BDP</v>
      </c>
      <c r="T101" s="117">
        <v>3393200615</v>
      </c>
    </row>
    <row r="102" spans="1:21" ht="15.75" customHeight="1">
      <c r="B102" s="486"/>
      <c r="C102" s="487"/>
      <c r="D102" s="487"/>
      <c r="E102" s="487"/>
      <c r="F102" s="488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76" t="str">
        <f>+Master!G244</f>
        <v>Jan - Dec</v>
      </c>
      <c r="T102" s="477">
        <f>+T8</f>
        <v>0</v>
      </c>
    </row>
    <row r="103" spans="1:21" ht="13.5" thickBot="1">
      <c r="B103" s="489"/>
      <c r="C103" s="490"/>
      <c r="D103" s="490"/>
      <c r="E103" s="490"/>
      <c r="F103" s="491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78" t="str">
        <f>+VLOOKUP(LEFT($A104,LEN(A104)-1)*1,Master!$D$25:$G$223,4,FALSE)</f>
        <v>Prihodi budžeta</v>
      </c>
      <c r="C104" s="479"/>
      <c r="D104" s="479"/>
      <c r="E104" s="479"/>
      <c r="F104" s="479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80" t="str">
        <f>+VLOOKUP(LEFT($A105,LEN(A105)-1)*1,Master!$D$25:$G$223,4,FALSE)</f>
        <v>Porezi</v>
      </c>
      <c r="C105" s="481"/>
      <c r="D105" s="481"/>
      <c r="E105" s="481"/>
      <c r="F105" s="481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82" t="str">
        <f>+VLOOKUP(LEFT($A106,LEN(A106)-1)*1,Master!$D$25:$G$223,4,FALSE)</f>
        <v>Porez na dohodak fizičkih lica</v>
      </c>
      <c r="C106" s="483"/>
      <c r="D106" s="483"/>
      <c r="E106" s="483"/>
      <c r="F106" s="483"/>
      <c r="G106" s="91">
        <f>+INDEX(DataEx!$1:$1048576,MATCH('2014'!$A106,DataEx!$D:$D,0),MATCH('2014'!G$100,DataEx!$216:$216,0))</f>
        <v>5536823.9639416989</v>
      </c>
      <c r="H106" s="91">
        <f>+INDEX(DataEx!$1:$1048576,MATCH('2014'!$A106,DataEx!$D:$D,0),MATCH('2014'!H$100,DataEx!$216:$216,0))</f>
        <v>6603739.6076103738</v>
      </c>
      <c r="I106" s="91">
        <f>+INDEX(DataEx!$1:$1048576,MATCH('2014'!$A106,DataEx!$D:$D,0),MATCH('2014'!I$100,DataEx!$216:$216,0))</f>
        <v>6676953.4988943152</v>
      </c>
      <c r="J106" s="91">
        <f>+INDEX(DataEx!$1:$1048576,MATCH('2014'!$A106,DataEx!$D:$D,0),MATCH('2014'!J$100,DataEx!$216:$216,0))</f>
        <v>6906912.5782146342</v>
      </c>
      <c r="K106" s="91">
        <f>+INDEX(DataEx!$1:$1048576,MATCH('2014'!$A106,DataEx!$D:$D,0),MATCH('2014'!K$100,DataEx!$216:$216,0))</f>
        <v>7747493.2498942278</v>
      </c>
      <c r="L106" s="91">
        <f>+INDEX(DataEx!$1:$1048576,MATCH('2014'!$A106,DataEx!$D:$D,0),MATCH('2014'!L$100,DataEx!$216:$216,0))</f>
        <v>6933974.2607370922</v>
      </c>
      <c r="M106" s="91">
        <f>+INDEX(DataEx!$1:$1048576,MATCH('2014'!$A106,DataEx!$D:$D,0),MATCH('2014'!M$100,DataEx!$216:$216,0))</f>
        <v>7575525.125533646</v>
      </c>
      <c r="N106" s="91">
        <f>+INDEX(DataEx!$1:$1048576,MATCH('2014'!$A106,DataEx!$D:$D,0),MATCH('2014'!N$100,DataEx!$216:$216,0))</f>
        <v>8718912.6885207817</v>
      </c>
      <c r="O106" s="91">
        <f>+INDEX(DataEx!$1:$1048576,MATCH('2014'!$A106,DataEx!$D:$D,0),MATCH('2014'!O$100,DataEx!$216:$216,0))</f>
        <v>9058811.9435250778</v>
      </c>
      <c r="P106" s="91">
        <f>+INDEX(DataEx!$1:$1048576,MATCH('2014'!$A106,DataEx!$D:$D,0),MATCH('2014'!P$100,DataEx!$216:$216,0))</f>
        <v>7322217.3457894176</v>
      </c>
      <c r="Q106" s="91">
        <f>+INDEX(DataEx!$1:$1048576,MATCH('2014'!$A106,DataEx!$D:$D,0),MATCH('2014'!Q$100,DataEx!$216:$216,0))</f>
        <v>7332731.8430695906</v>
      </c>
      <c r="R106" s="91">
        <f>+INDEX(DataEx!$1:$1048576,MATCH('2014'!$A106,DataEx!$D:$D,0),MATCH('2014'!R$100,DataEx!$216:$216,0))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82" t="str">
        <f>+VLOOKUP(LEFT($A107,LEN(A107)-1)*1,Master!$D$25:$G$223,4,FALSE)</f>
        <v>Porez na dobit pravnih lica</v>
      </c>
      <c r="C107" s="483"/>
      <c r="D107" s="483"/>
      <c r="E107" s="483"/>
      <c r="F107" s="483"/>
      <c r="G107" s="91">
        <f>+INDEX(DataEx!$1:$1048576,MATCH('2014'!$A107,DataEx!$D:$D,0),MATCH('2014'!G$100,DataEx!$216:$216,0))</f>
        <v>542155.32839785819</v>
      </c>
      <c r="H107" s="91">
        <f>+INDEX(DataEx!$1:$1048576,MATCH('2014'!$A107,DataEx!$D:$D,0),MATCH('2014'!H$100,DataEx!$216:$216,0))</f>
        <v>1152750.3872009208</v>
      </c>
      <c r="I107" s="91">
        <f>+INDEX(DataEx!$1:$1048576,MATCH('2014'!$A107,DataEx!$D:$D,0),MATCH('2014'!I$100,DataEx!$216:$216,0))</f>
        <v>5559762.3725619148</v>
      </c>
      <c r="J107" s="91">
        <f>+INDEX(DataEx!$1:$1048576,MATCH('2014'!$A107,DataEx!$D:$D,0),MATCH('2014'!J$100,DataEx!$216:$216,0))</f>
        <v>16167122.137942558</v>
      </c>
      <c r="K107" s="91">
        <f>+INDEX(DataEx!$1:$1048576,MATCH('2014'!$A107,DataEx!$D:$D,0),MATCH('2014'!K$100,DataEx!$216:$216,0))</f>
        <v>3342015.3051073127</v>
      </c>
      <c r="L107" s="91">
        <f>+INDEX(DataEx!$1:$1048576,MATCH('2014'!$A107,DataEx!$D:$D,0),MATCH('2014'!L$100,DataEx!$216:$216,0))</f>
        <v>3973142.0907613225</v>
      </c>
      <c r="M107" s="91">
        <f>+INDEX(DataEx!$1:$1048576,MATCH('2014'!$A107,DataEx!$D:$D,0),MATCH('2014'!M$100,DataEx!$216:$216,0))</f>
        <v>4224224.6269917246</v>
      </c>
      <c r="N107" s="91">
        <f>+INDEX(DataEx!$1:$1048576,MATCH('2014'!$A107,DataEx!$D:$D,0),MATCH('2014'!N$100,DataEx!$216:$216,0))</f>
        <v>3100839.337515357</v>
      </c>
      <c r="O107" s="91">
        <f>+INDEX(DataEx!$1:$1048576,MATCH('2014'!$A107,DataEx!$D:$D,0),MATCH('2014'!O$100,DataEx!$216:$216,0))</f>
        <v>2550420.1743935719</v>
      </c>
      <c r="P107" s="91">
        <f>+INDEX(DataEx!$1:$1048576,MATCH('2014'!$A107,DataEx!$D:$D,0),MATCH('2014'!P$100,DataEx!$216:$216,0))</f>
        <v>1409658.4171760734</v>
      </c>
      <c r="Q107" s="91">
        <f>+INDEX(DataEx!$1:$1048576,MATCH('2014'!$A107,DataEx!$D:$D,0),MATCH('2014'!Q$100,DataEx!$216:$216,0))</f>
        <v>1236078.5708177544</v>
      </c>
      <c r="R107" s="91">
        <f>+INDEX(DataEx!$1:$1048576,MATCH('2014'!$A107,DataEx!$D:$D,0),MATCH('2014'!R$100,DataEx!$216:$216,0))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82" t="str">
        <f>+VLOOKUP(LEFT($A108,LEN(A108)-1)*1,Master!$D$25:$G$223,4,FALSE)</f>
        <v>Porez na promet nepokretnosti</v>
      </c>
      <c r="C108" s="483"/>
      <c r="D108" s="483"/>
      <c r="E108" s="483"/>
      <c r="F108" s="483"/>
      <c r="G108" s="91">
        <f>+INDEX(DataEx!$1:$1048576,MATCH('2014'!$A108,DataEx!$D:$D,0),MATCH('2014'!G$100,DataEx!$216:$216,0))</f>
        <v>123999.60285150184</v>
      </c>
      <c r="H108" s="91">
        <f>+INDEX(DataEx!$1:$1048576,MATCH('2014'!$A108,DataEx!$D:$D,0),MATCH('2014'!H$100,DataEx!$216:$216,0))</f>
        <v>133192.75505076826</v>
      </c>
      <c r="I108" s="91">
        <f>+INDEX(DataEx!$1:$1048576,MATCH('2014'!$A108,DataEx!$D:$D,0),MATCH('2014'!I$100,DataEx!$216:$216,0))</f>
        <v>141910.48385757531</v>
      </c>
      <c r="J108" s="91">
        <f>+INDEX(DataEx!$1:$1048576,MATCH('2014'!$A108,DataEx!$D:$D,0),MATCH('2014'!J$100,DataEx!$216:$216,0))</f>
        <v>123791.01140095161</v>
      </c>
      <c r="K108" s="91">
        <f>+INDEX(DataEx!$1:$1048576,MATCH('2014'!$A108,DataEx!$D:$D,0),MATCH('2014'!K$100,DataEx!$216:$216,0))</f>
        <v>72591.819035106659</v>
      </c>
      <c r="L108" s="91">
        <f>+INDEX(DataEx!$1:$1048576,MATCH('2014'!$A108,DataEx!$D:$D,0),MATCH('2014'!L$100,DataEx!$216:$216,0))</f>
        <v>77284.349346340969</v>
      </c>
      <c r="M108" s="91">
        <f>+INDEX(DataEx!$1:$1048576,MATCH('2014'!$A108,DataEx!$D:$D,0),MATCH('2014'!M$100,DataEx!$216:$216,0))</f>
        <v>135985.65036623355</v>
      </c>
      <c r="N108" s="91">
        <f>+INDEX(DataEx!$1:$1048576,MATCH('2014'!$A108,DataEx!$D:$D,0),MATCH('2014'!N$100,DataEx!$216:$216,0))</f>
        <v>174290.23497475486</v>
      </c>
      <c r="O108" s="91">
        <f>+INDEX(DataEx!$1:$1048576,MATCH('2014'!$A108,DataEx!$D:$D,0),MATCH('2014'!O$100,DataEx!$216:$216,0))</f>
        <v>107916.53190533332</v>
      </c>
      <c r="P108" s="91">
        <f>+INDEX(DataEx!$1:$1048576,MATCH('2014'!$A108,DataEx!$D:$D,0),MATCH('2014'!P$100,DataEx!$216:$216,0))</f>
        <v>180714.58360820319</v>
      </c>
      <c r="Q108" s="91">
        <f>+INDEX(DataEx!$1:$1048576,MATCH('2014'!$A108,DataEx!$D:$D,0),MATCH('2014'!Q$100,DataEx!$216:$216,0))</f>
        <v>121683.7391894871</v>
      </c>
      <c r="R108" s="91">
        <f>+INDEX(DataEx!$1:$1048576,MATCH('2014'!$A108,DataEx!$D:$D,0),MATCH('2014'!R$100,DataEx!$216:$216,0))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82" t="str">
        <f>+VLOOKUP(LEFT($A109,LEN(A109)-1)*1,Master!$D$25:$G$223,4,FALSE)</f>
        <v>Porez na dodatu vrijednost</v>
      </c>
      <c r="C109" s="483"/>
      <c r="D109" s="483"/>
      <c r="E109" s="483"/>
      <c r="F109" s="483"/>
      <c r="G109" s="91">
        <f>+INDEX(DataEx!$1:$1048576,MATCH('2014'!$A109,DataEx!$D:$D,0),MATCH('2014'!G$100,DataEx!$216:$216,0))</f>
        <v>27323259.649428416</v>
      </c>
      <c r="H109" s="91">
        <f>+INDEX(DataEx!$1:$1048576,MATCH('2014'!$A109,DataEx!$D:$D,0),MATCH('2014'!H$100,DataEx!$216:$216,0))</f>
        <v>28192006.566407606</v>
      </c>
      <c r="I109" s="91">
        <f>+INDEX(DataEx!$1:$1048576,MATCH('2014'!$A109,DataEx!$D:$D,0),MATCH('2014'!I$100,DataEx!$216:$216,0))</f>
        <v>31780100.537285</v>
      </c>
      <c r="J109" s="91">
        <f>+INDEX(DataEx!$1:$1048576,MATCH('2014'!$A109,DataEx!$D:$D,0),MATCH('2014'!J$100,DataEx!$216:$216,0))</f>
        <v>35805625.314933896</v>
      </c>
      <c r="K109" s="91">
        <f>+INDEX(DataEx!$1:$1048576,MATCH('2014'!$A109,DataEx!$D:$D,0),MATCH('2014'!K$100,DataEx!$216:$216,0))</f>
        <v>37013677.77422861</v>
      </c>
      <c r="L109" s="91">
        <f>+INDEX(DataEx!$1:$1048576,MATCH('2014'!$A109,DataEx!$D:$D,0),MATCH('2014'!L$100,DataEx!$216:$216,0))</f>
        <v>39976192.562335499</v>
      </c>
      <c r="M109" s="91">
        <f>+INDEX(DataEx!$1:$1048576,MATCH('2014'!$A109,DataEx!$D:$D,0),MATCH('2014'!M$100,DataEx!$216:$216,0))</f>
        <v>48606896.525866799</v>
      </c>
      <c r="N109" s="91">
        <f>+INDEX(DataEx!$1:$1048576,MATCH('2014'!$A109,DataEx!$D:$D,0),MATCH('2014'!N$100,DataEx!$216:$216,0))</f>
        <v>48894010.587532401</v>
      </c>
      <c r="O109" s="91">
        <f>+INDEX(DataEx!$1:$1048576,MATCH('2014'!$A109,DataEx!$D:$D,0),MATCH('2014'!O$100,DataEx!$216:$216,0))</f>
        <v>42792605.454785898</v>
      </c>
      <c r="P109" s="91">
        <f>+INDEX(DataEx!$1:$1048576,MATCH('2014'!$A109,DataEx!$D:$D,0),MATCH('2014'!P$100,DataEx!$216:$216,0))</f>
        <v>38951776.984054103</v>
      </c>
      <c r="Q109" s="91">
        <f>+INDEX(DataEx!$1:$1048576,MATCH('2014'!$A109,DataEx!$D:$D,0),MATCH('2014'!Q$100,DataEx!$216:$216,0))</f>
        <v>34980132.37681254</v>
      </c>
      <c r="R109" s="91">
        <f>+INDEX(DataEx!$1:$1048576,MATCH('2014'!$A109,DataEx!$D:$D,0),MATCH('2014'!R$100,DataEx!$216:$216,0))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82" t="str">
        <f>+VLOOKUP(LEFT($A110,LEN(A110)-1)*1,Master!$D$25:$G$223,4,FALSE)</f>
        <v>Akcize</v>
      </c>
      <c r="C110" s="483"/>
      <c r="D110" s="483"/>
      <c r="E110" s="483"/>
      <c r="F110" s="483"/>
      <c r="G110" s="91">
        <f>+INDEX(DataEx!$1:$1048576,MATCH('2014'!$A110,DataEx!$D:$D,0),MATCH('2014'!G$100,DataEx!$216:$216,0))</f>
        <v>11633388.71442843</v>
      </c>
      <c r="H110" s="91">
        <f>+INDEX(DataEx!$1:$1048576,MATCH('2014'!$A110,DataEx!$D:$D,0),MATCH('2014'!H$100,DataEx!$216:$216,0))</f>
        <v>9984594.0786474198</v>
      </c>
      <c r="I110" s="91">
        <f>+INDEX(DataEx!$1:$1048576,MATCH('2014'!$A110,DataEx!$D:$D,0),MATCH('2014'!I$100,DataEx!$216:$216,0))</f>
        <v>9169040.4450272899</v>
      </c>
      <c r="J110" s="91">
        <f>+INDEX(DataEx!$1:$1048576,MATCH('2014'!$A110,DataEx!$D:$D,0),MATCH('2014'!J$100,DataEx!$216:$216,0))</f>
        <v>11715409.875199232</v>
      </c>
      <c r="K110" s="91">
        <f>+INDEX(DataEx!$1:$1048576,MATCH('2014'!$A110,DataEx!$D:$D,0),MATCH('2014'!K$100,DataEx!$216:$216,0))</f>
        <v>12580245.774244396</v>
      </c>
      <c r="L110" s="91">
        <f>+INDEX(DataEx!$1:$1048576,MATCH('2014'!$A110,DataEx!$D:$D,0),MATCH('2014'!L$100,DataEx!$216:$216,0))</f>
        <v>14576879.575155489</v>
      </c>
      <c r="M110" s="91">
        <f>+INDEX(DataEx!$1:$1048576,MATCH('2014'!$A110,DataEx!$D:$D,0),MATCH('2014'!M$100,DataEx!$216:$216,0))</f>
        <v>16788102.358412612</v>
      </c>
      <c r="N110" s="91">
        <f>+INDEX(DataEx!$1:$1048576,MATCH('2014'!$A110,DataEx!$D:$D,0),MATCH('2014'!N$100,DataEx!$216:$216,0))</f>
        <v>19929817.141586415</v>
      </c>
      <c r="O110" s="91">
        <f>+INDEX(DataEx!$1:$1048576,MATCH('2014'!$A110,DataEx!$D:$D,0),MATCH('2014'!O$100,DataEx!$216:$216,0))</f>
        <v>20074252.942877635</v>
      </c>
      <c r="P110" s="91">
        <f>+INDEX(DataEx!$1:$1048576,MATCH('2014'!$A110,DataEx!$D:$D,0),MATCH('2014'!P$100,DataEx!$216:$216,0))</f>
        <v>14472590.829511227</v>
      </c>
      <c r="Q110" s="91">
        <f>+INDEX(DataEx!$1:$1048576,MATCH('2014'!$A110,DataEx!$D:$D,0),MATCH('2014'!Q$100,DataEx!$216:$216,0))</f>
        <v>13977403.069221891</v>
      </c>
      <c r="R110" s="91">
        <f>+INDEX(DataEx!$1:$1048576,MATCH('2014'!$A110,DataEx!$D:$D,0),MATCH('2014'!R$100,DataEx!$216:$216,0))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82" t="str">
        <f>+VLOOKUP(LEFT($A111,LEN(A111)-1)*1,Master!$D$25:$G$223,4,FALSE)</f>
        <v>Porez na međunarodnu trgovinu i transakcije</v>
      </c>
      <c r="C111" s="483"/>
      <c r="D111" s="483"/>
      <c r="E111" s="483"/>
      <c r="F111" s="483"/>
      <c r="G111" s="91">
        <f>+INDEX(DataEx!$1:$1048576,MATCH('2014'!$A111,DataEx!$D:$D,0),MATCH('2014'!G$100,DataEx!$216:$216,0))</f>
        <v>1175497.3830894365</v>
      </c>
      <c r="H111" s="91">
        <f>+INDEX(DataEx!$1:$1048576,MATCH('2014'!$A111,DataEx!$D:$D,0),MATCH('2014'!H$100,DataEx!$216:$216,0))</f>
        <v>1401258.3069391041</v>
      </c>
      <c r="I111" s="91">
        <f>+INDEX(DataEx!$1:$1048576,MATCH('2014'!$A111,DataEx!$D:$D,0),MATCH('2014'!I$100,DataEx!$216:$216,0))</f>
        <v>1982854.7670731111</v>
      </c>
      <c r="J111" s="91">
        <f>+INDEX(DataEx!$1:$1048576,MATCH('2014'!$A111,DataEx!$D:$D,0),MATCH('2014'!J$100,DataEx!$216:$216,0))</f>
        <v>2227395.5445058988</v>
      </c>
      <c r="K111" s="91">
        <f>+INDEX(DataEx!$1:$1048576,MATCH('2014'!$A111,DataEx!$D:$D,0),MATCH('2014'!K$100,DataEx!$216:$216,0))</f>
        <v>2119281.4538548714</v>
      </c>
      <c r="L111" s="91">
        <f>+INDEX(DataEx!$1:$1048576,MATCH('2014'!$A111,DataEx!$D:$D,0),MATCH('2014'!L$100,DataEx!$216:$216,0))</f>
        <v>2128447.743077762</v>
      </c>
      <c r="M111" s="91">
        <f>+INDEX(DataEx!$1:$1048576,MATCH('2014'!$A111,DataEx!$D:$D,0),MATCH('2014'!M$100,DataEx!$216:$216,0))</f>
        <v>2626690.2153880983</v>
      </c>
      <c r="N111" s="91">
        <f>+INDEX(DataEx!$1:$1048576,MATCH('2014'!$A111,DataEx!$D:$D,0),MATCH('2014'!N$100,DataEx!$216:$216,0))</f>
        <v>2350974.5793777262</v>
      </c>
      <c r="O111" s="91">
        <f>+INDEX(DataEx!$1:$1048576,MATCH('2014'!$A111,DataEx!$D:$D,0),MATCH('2014'!O$100,DataEx!$216:$216,0))</f>
        <v>2173809.0200480837</v>
      </c>
      <c r="P111" s="91">
        <f>+INDEX(DataEx!$1:$1048576,MATCH('2014'!$A111,DataEx!$D:$D,0),MATCH('2014'!P$100,DataEx!$216:$216,0))</f>
        <v>2170247.5204897081</v>
      </c>
      <c r="Q111" s="91">
        <f>+INDEX(DataEx!$1:$1048576,MATCH('2014'!$A111,DataEx!$D:$D,0),MATCH('2014'!Q$100,DataEx!$216:$216,0))</f>
        <v>1576440.4650937812</v>
      </c>
      <c r="R111" s="91">
        <f>+INDEX(DataEx!$1:$1048576,MATCH('2014'!$A111,DataEx!$D:$D,0),MATCH('2014'!R$100,DataEx!$216:$216,0))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82" t="e">
        <f>+VLOOKUP(LEFT($A112,LEN(A112)-1)*1,Master!$D$25:$G$223,4,FALSE)</f>
        <v>#REF!</v>
      </c>
      <c r="C112" s="483"/>
      <c r="D112" s="483"/>
      <c r="E112" s="483"/>
      <c r="F112" s="483"/>
      <c r="G112" s="91" t="e">
        <f>+INDEX(DataEx!$1:$1048576,MATCH('2014'!$A112,DataEx!$D:$D,0),MATCH('2014'!G$100,DataEx!$216:$216,0))</f>
        <v>#REF!</v>
      </c>
      <c r="H112" s="91" t="e">
        <f>+INDEX(DataEx!$1:$1048576,MATCH('2014'!$A112,DataEx!$D:$D,0),MATCH('2014'!H$100,DataEx!$216:$216,0))</f>
        <v>#REF!</v>
      </c>
      <c r="I112" s="91" t="e">
        <f>+INDEX(DataEx!$1:$1048576,MATCH('2014'!$A112,DataEx!$D:$D,0),MATCH('2014'!I$100,DataEx!$216:$216,0))</f>
        <v>#REF!</v>
      </c>
      <c r="J112" s="91" t="e">
        <f>+INDEX(DataEx!$1:$1048576,MATCH('2014'!$A112,DataEx!$D:$D,0),MATCH('2014'!J$100,DataEx!$216:$216,0))</f>
        <v>#REF!</v>
      </c>
      <c r="K112" s="91" t="e">
        <f>+INDEX(DataEx!$1:$1048576,MATCH('2014'!$A112,DataEx!$D:$D,0),MATCH('2014'!K$100,DataEx!$216:$216,0))</f>
        <v>#REF!</v>
      </c>
      <c r="L112" s="91" t="e">
        <f>+INDEX(DataEx!$1:$1048576,MATCH('2014'!$A112,DataEx!$D:$D,0),MATCH('2014'!L$100,DataEx!$216:$216,0))</f>
        <v>#REF!</v>
      </c>
      <c r="M112" s="91" t="e">
        <f>+INDEX(DataEx!$1:$1048576,MATCH('2014'!$A112,DataEx!$D:$D,0),MATCH('2014'!M$100,DataEx!$216:$216,0))</f>
        <v>#REF!</v>
      </c>
      <c r="N112" s="91" t="e">
        <f>+INDEX(DataEx!$1:$1048576,MATCH('2014'!$A112,DataEx!$D:$D,0),MATCH('2014'!N$100,DataEx!$216:$216,0))</f>
        <v>#REF!</v>
      </c>
      <c r="O112" s="91" t="e">
        <f>+INDEX(DataEx!$1:$1048576,MATCH('2014'!$A112,DataEx!$D:$D,0),MATCH('2014'!O$100,DataEx!$216:$216,0))</f>
        <v>#REF!</v>
      </c>
      <c r="P112" s="91" t="e">
        <f>+INDEX(DataEx!$1:$1048576,MATCH('2014'!$A112,DataEx!$D:$D,0),MATCH('2014'!P$100,DataEx!$216:$216,0))</f>
        <v>#REF!</v>
      </c>
      <c r="Q112" s="91" t="e">
        <f>+INDEX(DataEx!$1:$1048576,MATCH('2014'!$A112,DataEx!$D:$D,0),MATCH('2014'!Q$100,DataEx!$216:$216,0))</f>
        <v>#REF!</v>
      </c>
      <c r="R112" s="91" t="e">
        <f>+INDEX(DataEx!$1:$1048576,MATCH('2014'!$A112,DataEx!$D:$D,0),MATCH('2014'!R$100,DataEx!$216:$216,0))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82" t="str">
        <f>+VLOOKUP(LEFT($A113,LEN(A113)-1)*1,Master!$D$25:$G$223,4,FALSE)</f>
        <v>Ostali državni porezi</v>
      </c>
      <c r="C113" s="483"/>
      <c r="D113" s="483"/>
      <c r="E113" s="483"/>
      <c r="F113" s="483"/>
      <c r="G113" s="91">
        <f>+INDEX(DataEx!$1:$1048576,MATCH('2014'!$A113,DataEx!$D:$D,0),MATCH('2014'!G$100,DataEx!$216:$216,0))</f>
        <v>294949.34769769129</v>
      </c>
      <c r="H113" s="91">
        <f>+INDEX(DataEx!$1:$1048576,MATCH('2014'!$A113,DataEx!$D:$D,0),MATCH('2014'!H$100,DataEx!$216:$216,0))</f>
        <v>269914.53975529631</v>
      </c>
      <c r="I113" s="91">
        <f>+INDEX(DataEx!$1:$1048576,MATCH('2014'!$A113,DataEx!$D:$D,0),MATCH('2014'!I$100,DataEx!$216:$216,0))</f>
        <v>351302.84471213742</v>
      </c>
      <c r="J113" s="91">
        <f>+INDEX(DataEx!$1:$1048576,MATCH('2014'!$A113,DataEx!$D:$D,0),MATCH('2014'!J$100,DataEx!$216:$216,0))</f>
        <v>433913.41590605793</v>
      </c>
      <c r="K113" s="91">
        <f>+INDEX(DataEx!$1:$1048576,MATCH('2014'!$A113,DataEx!$D:$D,0),MATCH('2014'!K$100,DataEx!$216:$216,0))</f>
        <v>461276.15448140749</v>
      </c>
      <c r="L113" s="91">
        <f>+INDEX(DataEx!$1:$1048576,MATCH('2014'!$A113,DataEx!$D:$D,0),MATCH('2014'!L$100,DataEx!$216:$216,0))</f>
        <v>484947.23740259005</v>
      </c>
      <c r="M113" s="91">
        <f>+INDEX(DataEx!$1:$1048576,MATCH('2014'!$A113,DataEx!$D:$D,0),MATCH('2014'!M$100,DataEx!$216:$216,0))</f>
        <v>544691.13950845459</v>
      </c>
      <c r="N113" s="91">
        <f>+INDEX(DataEx!$1:$1048576,MATCH('2014'!$A113,DataEx!$D:$D,0),MATCH('2014'!N$100,DataEx!$216:$216,0))</f>
        <v>492931.9808280234</v>
      </c>
      <c r="O113" s="91">
        <f>+INDEX(DataEx!$1:$1048576,MATCH('2014'!$A113,DataEx!$D:$D,0),MATCH('2014'!O$100,DataEx!$216:$216,0))</f>
        <v>528342.20463008841</v>
      </c>
      <c r="P113" s="91">
        <f>+INDEX(DataEx!$1:$1048576,MATCH('2014'!$A113,DataEx!$D:$D,0),MATCH('2014'!P$100,DataEx!$216:$216,0))</f>
        <v>429431.85296262795</v>
      </c>
      <c r="Q113" s="91">
        <f>+INDEX(DataEx!$1:$1048576,MATCH('2014'!$A113,DataEx!$D:$D,0),MATCH('2014'!Q$100,DataEx!$216:$216,0))</f>
        <v>402322.65920144052</v>
      </c>
      <c r="R113" s="91">
        <f>+INDEX(DataEx!$1:$1048576,MATCH('2014'!$A113,DataEx!$D:$D,0),MATCH('2014'!R$100,DataEx!$216:$216,0))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95" t="str">
        <f>+VLOOKUP(LEFT($A114,LEN(A114)-1)*1,Master!$D$25:$G$223,4,FALSE)</f>
        <v>Doprinosi</v>
      </c>
      <c r="C114" s="496"/>
      <c r="D114" s="496"/>
      <c r="E114" s="496"/>
      <c r="F114" s="496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82" t="str">
        <f>+VLOOKUP(LEFT($A115,LEN(A115)-1)*1,Master!$D$25:$G$223,4,FALSE)</f>
        <v>Doprinosi za penzijsko i invalidsko osiguranje</v>
      </c>
      <c r="C115" s="483"/>
      <c r="D115" s="483"/>
      <c r="E115" s="483"/>
      <c r="F115" s="483"/>
      <c r="G115" s="91">
        <f>+INDEX(DataEx!$1:$1048576,MATCH('2014'!$A115,DataEx!$D:$D,0),MATCH('2014'!G$100,DataEx!$216:$216,0))</f>
        <v>6378060.6572526693</v>
      </c>
      <c r="H115" s="91">
        <f>+INDEX(DataEx!$1:$1048576,MATCH('2014'!$A115,DataEx!$D:$D,0),MATCH('2014'!H$100,DataEx!$216:$216,0))</f>
        <v>16126009.982946007</v>
      </c>
      <c r="I115" s="91">
        <f>+INDEX(DataEx!$1:$1048576,MATCH('2014'!$A115,DataEx!$D:$D,0),MATCH('2014'!I$100,DataEx!$216:$216,0))</f>
        <v>16569177.415611617</v>
      </c>
      <c r="J115" s="91">
        <f>+INDEX(DataEx!$1:$1048576,MATCH('2014'!$A115,DataEx!$D:$D,0),MATCH('2014'!J$100,DataEx!$216:$216,0))</f>
        <v>15916413.916518303</v>
      </c>
      <c r="K115" s="91">
        <f>+INDEX(DataEx!$1:$1048576,MATCH('2014'!$A115,DataEx!$D:$D,0),MATCH('2014'!K$100,DataEx!$216:$216,0))</f>
        <v>16700474.831006728</v>
      </c>
      <c r="L115" s="91">
        <f>+INDEX(DataEx!$1:$1048576,MATCH('2014'!$A115,DataEx!$D:$D,0),MATCH('2014'!L$100,DataEx!$216:$216,0))</f>
        <v>19303870.20408624</v>
      </c>
      <c r="M115" s="91">
        <f>+INDEX(DataEx!$1:$1048576,MATCH('2014'!$A115,DataEx!$D:$D,0),MATCH('2014'!M$100,DataEx!$216:$216,0))</f>
        <v>19954258.836327907</v>
      </c>
      <c r="N115" s="91">
        <f>+INDEX(DataEx!$1:$1048576,MATCH('2014'!$A115,DataEx!$D:$D,0),MATCH('2014'!N$100,DataEx!$216:$216,0))</f>
        <v>21157665.831800085</v>
      </c>
      <c r="O115" s="91">
        <f>+INDEX(DataEx!$1:$1048576,MATCH('2014'!$A115,DataEx!$D:$D,0),MATCH('2014'!O$100,DataEx!$216:$216,0))</f>
        <v>23691624.075276405</v>
      </c>
      <c r="P115" s="91">
        <f>+INDEX(DataEx!$1:$1048576,MATCH('2014'!$A115,DataEx!$D:$D,0),MATCH('2014'!P$100,DataEx!$216:$216,0))</f>
        <v>25779256.658387903</v>
      </c>
      <c r="Q115" s="91">
        <f>+INDEX(DataEx!$1:$1048576,MATCH('2014'!$A115,DataEx!$D:$D,0),MATCH('2014'!Q$100,DataEx!$216:$216,0))</f>
        <v>17637260.472586822</v>
      </c>
      <c r="R115" s="91">
        <f>+INDEX(DataEx!$1:$1048576,MATCH('2014'!$A115,DataEx!$D:$D,0),MATCH('2014'!R$100,DataEx!$216:$216,0))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82" t="str">
        <f>+VLOOKUP(LEFT($A116,LEN(A116)-1)*1,Master!$D$25:$G$223,4,FALSE)</f>
        <v>Doprinosi za zdravstveno osiguranje</v>
      </c>
      <c r="C116" s="483"/>
      <c r="D116" s="483"/>
      <c r="E116" s="483"/>
      <c r="F116" s="483"/>
      <c r="G116" s="91">
        <f>+INDEX(DataEx!$1:$1048576,MATCH('2014'!$A116,DataEx!$D:$D,0),MATCH('2014'!G$100,DataEx!$216:$216,0))</f>
        <v>4579090.5759970825</v>
      </c>
      <c r="H116" s="91">
        <f>+INDEX(DataEx!$1:$1048576,MATCH('2014'!$A116,DataEx!$D:$D,0),MATCH('2014'!H$100,DataEx!$216:$216,0))</f>
        <v>10104184.39535567</v>
      </c>
      <c r="I116" s="91">
        <f>+INDEX(DataEx!$1:$1048576,MATCH('2014'!$A116,DataEx!$D:$D,0),MATCH('2014'!I$100,DataEx!$216:$216,0))</f>
        <v>10560309.670724479</v>
      </c>
      <c r="J116" s="91">
        <f>+INDEX(DataEx!$1:$1048576,MATCH('2014'!$A116,DataEx!$D:$D,0),MATCH('2014'!J$100,DataEx!$216:$216,0))</f>
        <v>9541998.6085077375</v>
      </c>
      <c r="K116" s="91">
        <f>+INDEX(DataEx!$1:$1048576,MATCH('2014'!$A116,DataEx!$D:$D,0),MATCH('2014'!K$100,DataEx!$216:$216,0))</f>
        <v>10202539.325177701</v>
      </c>
      <c r="L116" s="91">
        <f>+INDEX(DataEx!$1:$1048576,MATCH('2014'!$A116,DataEx!$D:$D,0),MATCH('2014'!L$100,DataEx!$216:$216,0))</f>
        <v>10655134.986795479</v>
      </c>
      <c r="M116" s="91">
        <f>+INDEX(DataEx!$1:$1048576,MATCH('2014'!$A116,DataEx!$D:$D,0),MATCH('2014'!M$100,DataEx!$216:$216,0))</f>
        <v>10928389.183865616</v>
      </c>
      <c r="N116" s="91">
        <f>+INDEX(DataEx!$1:$1048576,MATCH('2014'!$A116,DataEx!$D:$D,0),MATCH('2014'!N$100,DataEx!$216:$216,0))</f>
        <v>12720604.592646427</v>
      </c>
      <c r="O116" s="91">
        <f>+INDEX(DataEx!$1:$1048576,MATCH('2014'!$A116,DataEx!$D:$D,0),MATCH('2014'!O$100,DataEx!$216:$216,0))</f>
        <v>12433910.598023046</v>
      </c>
      <c r="P116" s="91">
        <f>+INDEX(DataEx!$1:$1048576,MATCH('2014'!$A116,DataEx!$D:$D,0),MATCH('2014'!P$100,DataEx!$216:$216,0))</f>
        <v>15255623.222713828</v>
      </c>
      <c r="Q116" s="91">
        <f>+INDEX(DataEx!$1:$1048576,MATCH('2014'!$A116,DataEx!$D:$D,0),MATCH('2014'!Q$100,DataEx!$216:$216,0))</f>
        <v>10791600.785030248</v>
      </c>
      <c r="R116" s="91">
        <f>+INDEX(DataEx!$1:$1048576,MATCH('2014'!$A116,DataEx!$D:$D,0),MATCH('2014'!R$100,DataEx!$216:$216,0))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82" t="str">
        <f>+VLOOKUP(LEFT($A117,LEN(A117)-1)*1,Master!$D$25:$G$223,4,FALSE)</f>
        <v>Doprinosi za osiguranje od nezaposlenosti</v>
      </c>
      <c r="C117" s="483"/>
      <c r="D117" s="483"/>
      <c r="E117" s="483"/>
      <c r="F117" s="483"/>
      <c r="G117" s="91">
        <f>+INDEX(DataEx!$1:$1048576,MATCH('2014'!$A117,DataEx!$D:$D,0),MATCH('2014'!G$100,DataEx!$216:$216,0))</f>
        <v>345360.47830525995</v>
      </c>
      <c r="H117" s="91">
        <f>+INDEX(DataEx!$1:$1048576,MATCH('2014'!$A117,DataEx!$D:$D,0),MATCH('2014'!H$100,DataEx!$216:$216,0))</f>
        <v>922696.95629602508</v>
      </c>
      <c r="I117" s="91">
        <f>+INDEX(DataEx!$1:$1048576,MATCH('2014'!$A117,DataEx!$D:$D,0),MATCH('2014'!I$100,DataEx!$216:$216,0))</f>
        <v>857271.67153218063</v>
      </c>
      <c r="J117" s="91">
        <f>+INDEX(DataEx!$1:$1048576,MATCH('2014'!$A117,DataEx!$D:$D,0),MATCH('2014'!J$100,DataEx!$216:$216,0))</f>
        <v>794944.20445414912</v>
      </c>
      <c r="K117" s="91">
        <f>+INDEX(DataEx!$1:$1048576,MATCH('2014'!$A117,DataEx!$D:$D,0),MATCH('2014'!K$100,DataEx!$216:$216,0))</f>
        <v>860500.23373355891</v>
      </c>
      <c r="L117" s="91">
        <f>+INDEX(DataEx!$1:$1048576,MATCH('2014'!$A117,DataEx!$D:$D,0),MATCH('2014'!L$100,DataEx!$216:$216,0))</f>
        <v>876623.14344260271</v>
      </c>
      <c r="M117" s="91">
        <f>+INDEX(DataEx!$1:$1048576,MATCH('2014'!$A117,DataEx!$D:$D,0),MATCH('2014'!M$100,DataEx!$216:$216,0))</f>
        <v>897950.85198249156</v>
      </c>
      <c r="N117" s="91">
        <f>+INDEX(DataEx!$1:$1048576,MATCH('2014'!$A117,DataEx!$D:$D,0),MATCH('2014'!N$100,DataEx!$216:$216,0))</f>
        <v>1049404.4207832785</v>
      </c>
      <c r="O117" s="91">
        <f>+INDEX(DataEx!$1:$1048576,MATCH('2014'!$A117,DataEx!$D:$D,0),MATCH('2014'!O$100,DataEx!$216:$216,0))</f>
        <v>1051499.288563821</v>
      </c>
      <c r="P117" s="91">
        <f>+INDEX(DataEx!$1:$1048576,MATCH('2014'!$A117,DataEx!$D:$D,0),MATCH('2014'!P$100,DataEx!$216:$216,0))</f>
        <v>1282491.8621105079</v>
      </c>
      <c r="Q117" s="91">
        <f>+INDEX(DataEx!$1:$1048576,MATCH('2014'!$A117,DataEx!$D:$D,0),MATCH('2014'!Q$100,DataEx!$216:$216,0))</f>
        <v>895782.74311122345</v>
      </c>
      <c r="R117" s="91">
        <f>+INDEX(DataEx!$1:$1048576,MATCH('2014'!$A117,DataEx!$D:$D,0),MATCH('2014'!R$100,DataEx!$216:$216,0))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82" t="str">
        <f>+VLOOKUP(LEFT($A118,LEN(A118)-1)*1,Master!$D$25:$G$223,4,FALSE)</f>
        <v>Ostali doprinosi</v>
      </c>
      <c r="C118" s="483"/>
      <c r="D118" s="483"/>
      <c r="E118" s="483"/>
      <c r="F118" s="483"/>
      <c r="G118" s="91">
        <f>+INDEX(DataEx!$1:$1048576,MATCH('2014'!$A118,DataEx!$D:$D,0),MATCH('2014'!G$100,DataEx!$216:$216,0))</f>
        <v>393983.99785530567</v>
      </c>
      <c r="H118" s="91">
        <f>+INDEX(DataEx!$1:$1048576,MATCH('2014'!$A118,DataEx!$D:$D,0),MATCH('2014'!H$100,DataEx!$216:$216,0))</f>
        <v>814303.25480471749</v>
      </c>
      <c r="I118" s="91">
        <f>+INDEX(DataEx!$1:$1048576,MATCH('2014'!$A118,DataEx!$D:$D,0),MATCH('2014'!I$100,DataEx!$216:$216,0))</f>
        <v>943121.35406345711</v>
      </c>
      <c r="J118" s="91">
        <f>+INDEX(DataEx!$1:$1048576,MATCH('2014'!$A118,DataEx!$D:$D,0),MATCH('2014'!J$100,DataEx!$216:$216,0))</f>
        <v>1004970.8891509315</v>
      </c>
      <c r="K118" s="91">
        <f>+INDEX(DataEx!$1:$1048576,MATCH('2014'!$A118,DataEx!$D:$D,0),MATCH('2014'!K$100,DataEx!$216:$216,0))</f>
        <v>829048.34586379305</v>
      </c>
      <c r="L118" s="91">
        <f>+INDEX(DataEx!$1:$1048576,MATCH('2014'!$A118,DataEx!$D:$D,0),MATCH('2014'!L$100,DataEx!$216:$216,0))</f>
        <v>1296094.8736363046</v>
      </c>
      <c r="M118" s="91">
        <f>+INDEX(DataEx!$1:$1048576,MATCH('2014'!$A118,DataEx!$D:$D,0),MATCH('2014'!M$100,DataEx!$216:$216,0))</f>
        <v>1236215.2520219143</v>
      </c>
      <c r="N118" s="91">
        <f>+INDEX(DataEx!$1:$1048576,MATCH('2014'!$A118,DataEx!$D:$D,0),MATCH('2014'!N$100,DataEx!$216:$216,0))</f>
        <v>1144671.7494812885</v>
      </c>
      <c r="O118" s="91">
        <f>+INDEX(DataEx!$1:$1048576,MATCH('2014'!$A118,DataEx!$D:$D,0),MATCH('2014'!O$100,DataEx!$216:$216,0))</f>
        <v>1026094.5663691361</v>
      </c>
      <c r="P118" s="91">
        <f>+INDEX(DataEx!$1:$1048576,MATCH('2014'!$A118,DataEx!$D:$D,0),MATCH('2014'!P$100,DataEx!$216:$216,0))</f>
        <v>1355598.0308241891</v>
      </c>
      <c r="Q118" s="91">
        <f>+INDEX(DataEx!$1:$1048576,MATCH('2014'!$A118,DataEx!$D:$D,0),MATCH('2014'!Q$100,DataEx!$216:$216,0))</f>
        <v>840008.78680477664</v>
      </c>
      <c r="R118" s="91">
        <f>+INDEX(DataEx!$1:$1048576,MATCH('2014'!$A118,DataEx!$D:$D,0),MATCH('2014'!R$100,DataEx!$216:$216,0))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93" t="str">
        <f>+VLOOKUP(LEFT($A119,LEN(A119)-1)*1,Master!$D$25:$G$223,4,FALSE)</f>
        <v>Takse</v>
      </c>
      <c r="C119" s="494"/>
      <c r="D119" s="494"/>
      <c r="E119" s="494"/>
      <c r="F119" s="494"/>
      <c r="G119" s="85">
        <f>+INDEX(DataEx!$1:$1048576,MATCH('2014'!$A119,DataEx!$D:$D,0),MATCH('2014'!G$100,DataEx!$216:$216,0))</f>
        <v>902871.84498938802</v>
      </c>
      <c r="H119" s="85">
        <f>+INDEX(DataEx!$1:$1048576,MATCH('2014'!$A119,DataEx!$D:$D,0),MATCH('2014'!H$100,DataEx!$216:$216,0))</f>
        <v>1376722.835592885</v>
      </c>
      <c r="I119" s="85">
        <f>+INDEX(DataEx!$1:$1048576,MATCH('2014'!$A119,DataEx!$D:$D,0),MATCH('2014'!I$100,DataEx!$216:$216,0))</f>
        <v>1533902.3810318899</v>
      </c>
      <c r="J119" s="85">
        <f>+INDEX(DataEx!$1:$1048576,MATCH('2014'!$A119,DataEx!$D:$D,0),MATCH('2014'!J$100,DataEx!$216:$216,0))</f>
        <v>1769167.7909803819</v>
      </c>
      <c r="K119" s="85">
        <f>+INDEX(DataEx!$1:$1048576,MATCH('2014'!$A119,DataEx!$D:$D,0),MATCH('2014'!K$100,DataEx!$216:$216,0))</f>
        <v>1635179.6025759527</v>
      </c>
      <c r="L119" s="85">
        <f>+INDEX(DataEx!$1:$1048576,MATCH('2014'!$A119,DataEx!$D:$D,0),MATCH('2014'!L$100,DataEx!$216:$216,0))</f>
        <v>1713767.4441061548</v>
      </c>
      <c r="M119" s="85">
        <f>+INDEX(DataEx!$1:$1048576,MATCH('2014'!$A119,DataEx!$D:$D,0),MATCH('2014'!M$100,DataEx!$216:$216,0))</f>
        <v>2233130.224239069</v>
      </c>
      <c r="N119" s="85">
        <f>+INDEX(DataEx!$1:$1048576,MATCH('2014'!$A119,DataEx!$D:$D,0),MATCH('2014'!N$100,DataEx!$216:$216,0))</f>
        <v>1791089.1999486499</v>
      </c>
      <c r="O119" s="85">
        <f>+INDEX(DataEx!$1:$1048576,MATCH('2014'!$A119,DataEx!$D:$D,0),MATCH('2014'!O$100,DataEx!$216:$216,0))</f>
        <v>1407201.854776232</v>
      </c>
      <c r="P119" s="85">
        <f>+INDEX(DataEx!$1:$1048576,MATCH('2014'!$A119,DataEx!$D:$D,0),MATCH('2014'!P$100,DataEx!$216:$216,0))</f>
        <v>2107131.608306407</v>
      </c>
      <c r="Q119" s="85">
        <f>+INDEX(DataEx!$1:$1048576,MATCH('2014'!$A119,DataEx!$D:$D,0),MATCH('2014'!Q$100,DataEx!$216:$216,0))</f>
        <v>2082325.1460510979</v>
      </c>
      <c r="R119" s="86">
        <f>+INDEX(DataEx!$1:$1048576,MATCH('2014'!$A119,DataEx!$D:$D,0),MATCH('2014'!R$100,DataEx!$216:$216,0))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93" t="str">
        <f>+VLOOKUP(LEFT($A120,LEN(A120)-1)*1,Master!$D$25:$G$223,4,FALSE)</f>
        <v>Naknade</v>
      </c>
      <c r="C120" s="494"/>
      <c r="D120" s="494"/>
      <c r="E120" s="494"/>
      <c r="F120" s="494"/>
      <c r="G120" s="85">
        <f>+INDEX(DataEx!$1:$1048576,MATCH('2014'!$A120,DataEx!$D:$D,0),MATCH('2014'!G$100,DataEx!$216:$216,0))</f>
        <v>874647.32532018784</v>
      </c>
      <c r="H120" s="85">
        <f>+INDEX(DataEx!$1:$1048576,MATCH('2014'!$A120,DataEx!$D:$D,0),MATCH('2014'!H$100,DataEx!$216:$216,0))</f>
        <v>1141795.5130265537</v>
      </c>
      <c r="I120" s="85">
        <f>+INDEX(DataEx!$1:$1048576,MATCH('2014'!$A120,DataEx!$D:$D,0),MATCH('2014'!I$100,DataEx!$216:$216,0))</f>
        <v>1392255.6905662352</v>
      </c>
      <c r="J120" s="85">
        <f>+INDEX(DataEx!$1:$1048576,MATCH('2014'!$A120,DataEx!$D:$D,0),MATCH('2014'!J$100,DataEx!$216:$216,0))</f>
        <v>1012251.8295932285</v>
      </c>
      <c r="K120" s="85">
        <f>+INDEX(DataEx!$1:$1048576,MATCH('2014'!$A120,DataEx!$D:$D,0),MATCH('2014'!K$100,DataEx!$216:$216,0))</f>
        <v>647746.68080012128</v>
      </c>
      <c r="L120" s="85">
        <f>+INDEX(DataEx!$1:$1048576,MATCH('2014'!$A120,DataEx!$D:$D,0),MATCH('2014'!L$100,DataEx!$216:$216,0))</f>
        <v>954989.7774594496</v>
      </c>
      <c r="M120" s="85">
        <f>+INDEX(DataEx!$1:$1048576,MATCH('2014'!$A120,DataEx!$D:$D,0),MATCH('2014'!M$100,DataEx!$216:$216,0))</f>
        <v>1184343.1262543593</v>
      </c>
      <c r="N120" s="85">
        <f>+INDEX(DataEx!$1:$1048576,MATCH('2014'!$A120,DataEx!$D:$D,0),MATCH('2014'!N$100,DataEx!$216:$216,0))</f>
        <v>1056013.1087953006</v>
      </c>
      <c r="O120" s="85">
        <f>+INDEX(DataEx!$1:$1048576,MATCH('2014'!$A120,DataEx!$D:$D,0),MATCH('2014'!O$100,DataEx!$216:$216,0))</f>
        <v>1308372.2565571361</v>
      </c>
      <c r="P120" s="85">
        <f>+INDEX(DataEx!$1:$1048576,MATCH('2014'!$A120,DataEx!$D:$D,0),MATCH('2014'!P$100,DataEx!$216:$216,0))</f>
        <v>1299421.3451732181</v>
      </c>
      <c r="Q120" s="85">
        <f>+INDEX(DataEx!$1:$1048576,MATCH('2014'!$A120,DataEx!$D:$D,0),MATCH('2014'!Q$100,DataEx!$216:$216,0))</f>
        <v>1236718.8760774885</v>
      </c>
      <c r="R120" s="86">
        <f>+INDEX(DataEx!$1:$1048576,MATCH('2014'!$A120,DataEx!$D:$D,0),MATCH('2014'!R$100,DataEx!$216:$216,0))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93" t="str">
        <f>+VLOOKUP(LEFT($A121,LEN(A121)-1)*1,Master!$D$25:$G$223,4,FALSE)</f>
        <v>Ostali prihodi</v>
      </c>
      <c r="C121" s="494"/>
      <c r="D121" s="494"/>
      <c r="E121" s="494"/>
      <c r="F121" s="494"/>
      <c r="G121" s="85">
        <f>+INDEX(DataEx!$1:$1048576,MATCH('2014'!$A121,DataEx!$D:$D,0),MATCH('2014'!G$100,DataEx!$216:$216,0))</f>
        <v>2128432.1735986122</v>
      </c>
      <c r="H121" s="85">
        <f>+INDEX(DataEx!$1:$1048576,MATCH('2014'!$A121,DataEx!$D:$D,0),MATCH('2014'!H$100,DataEx!$216:$216,0))</f>
        <v>1320017.4642991112</v>
      </c>
      <c r="I121" s="85">
        <f>+INDEX(DataEx!$1:$1048576,MATCH('2014'!$A121,DataEx!$D:$D,0),MATCH('2014'!I$100,DataEx!$216:$216,0))</f>
        <v>1521512.068415079</v>
      </c>
      <c r="J121" s="85">
        <f>+INDEX(DataEx!$1:$1048576,MATCH('2014'!$A121,DataEx!$D:$D,0),MATCH('2014'!J$100,DataEx!$216:$216,0))</f>
        <v>2595680.0159037258</v>
      </c>
      <c r="K121" s="85">
        <f>+INDEX(DataEx!$1:$1048576,MATCH('2014'!$A121,DataEx!$D:$D,0),MATCH('2014'!K$100,DataEx!$216:$216,0))</f>
        <v>2783027.0466008885</v>
      </c>
      <c r="L121" s="85">
        <f>+INDEX(DataEx!$1:$1048576,MATCH('2014'!$A121,DataEx!$D:$D,0),MATCH('2014'!L$100,DataEx!$216:$216,0))</f>
        <v>1934475.5951932021</v>
      </c>
      <c r="M121" s="85">
        <f>+INDEX(DataEx!$1:$1048576,MATCH('2014'!$A121,DataEx!$D:$D,0),MATCH('2014'!M$100,DataEx!$216:$216,0))</f>
        <v>3103592.0848331661</v>
      </c>
      <c r="N121" s="85">
        <f>+INDEX(DataEx!$1:$1048576,MATCH('2014'!$A121,DataEx!$D:$D,0),MATCH('2014'!N$100,DataEx!$216:$216,0))</f>
        <v>2451881.0862679579</v>
      </c>
      <c r="O121" s="85">
        <f>+INDEX(DataEx!$1:$1048576,MATCH('2014'!$A121,DataEx!$D:$D,0),MATCH('2014'!O$100,DataEx!$216:$216,0))</f>
        <v>2469058.8016255274</v>
      </c>
      <c r="P121" s="85">
        <f>+INDEX(DataEx!$1:$1048576,MATCH('2014'!$A121,DataEx!$D:$D,0),MATCH('2014'!P$100,DataEx!$216:$216,0))</f>
        <v>2200822.8981059212</v>
      </c>
      <c r="Q121" s="85">
        <f>+INDEX(DataEx!$1:$1048576,MATCH('2014'!$A121,DataEx!$D:$D,0),MATCH('2014'!Q$100,DataEx!$216:$216,0))</f>
        <v>4135986.1632531187</v>
      </c>
      <c r="R121" s="86">
        <f>+INDEX(DataEx!$1:$1048576,MATCH('2014'!$A121,DataEx!$D:$D,0),MATCH('2014'!R$100,DataEx!$216:$216,0))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93" t="str">
        <f>+VLOOKUP(LEFT($A122,LEN(A122)-1)*1,Master!$D$25:$G$223,4,FALSE)</f>
        <v>Primici od otplate kredita i sredstva prenesena iz prethodne godine</v>
      </c>
      <c r="C122" s="494"/>
      <c r="D122" s="494"/>
      <c r="E122" s="494"/>
      <c r="F122" s="494"/>
      <c r="G122" s="85">
        <f>+INDEX(DataEx!$1:$1048576,MATCH('2014'!$A122,DataEx!$D:$D,0),MATCH('2014'!G$100,DataEx!$216:$216,0))</f>
        <v>192772.11381205477</v>
      </c>
      <c r="H122" s="85">
        <f>+INDEX(DataEx!$1:$1048576,MATCH('2014'!$A122,DataEx!$D:$D,0),MATCH('2014'!H$100,DataEx!$216:$216,0))</f>
        <v>219000.95458843262</v>
      </c>
      <c r="I122" s="85">
        <f>+INDEX(DataEx!$1:$1048576,MATCH('2014'!$A122,DataEx!$D:$D,0),MATCH('2014'!I$100,DataEx!$216:$216,0))</f>
        <v>279212.95056261157</v>
      </c>
      <c r="J122" s="85">
        <f>+INDEX(DataEx!$1:$1048576,MATCH('2014'!$A122,DataEx!$D:$D,0),MATCH('2014'!J$100,DataEx!$216:$216,0))</f>
        <v>278484.14214295219</v>
      </c>
      <c r="K122" s="85">
        <f>+INDEX(DataEx!$1:$1048576,MATCH('2014'!$A122,DataEx!$D:$D,0),MATCH('2014'!K$100,DataEx!$216:$216,0))</f>
        <v>194564.22932022985</v>
      </c>
      <c r="L122" s="85">
        <f>+INDEX(DataEx!$1:$1048576,MATCH('2014'!$A122,DataEx!$D:$D,0),MATCH('2014'!L$100,DataEx!$216:$216,0))</f>
        <v>305977.50152959337</v>
      </c>
      <c r="M122" s="85">
        <f>+INDEX(DataEx!$1:$1048576,MATCH('2014'!$A122,DataEx!$D:$D,0),MATCH('2014'!M$100,DataEx!$216:$216,0))</f>
        <v>3232893.976992269</v>
      </c>
      <c r="N122" s="85">
        <f>+INDEX(DataEx!$1:$1048576,MATCH('2014'!$A122,DataEx!$D:$D,0),MATCH('2014'!N$100,DataEx!$216:$216,0))</f>
        <v>546027.11320662138</v>
      </c>
      <c r="O122" s="85">
        <f>+INDEX(DataEx!$1:$1048576,MATCH('2014'!$A122,DataEx!$D:$D,0),MATCH('2014'!O$100,DataEx!$216:$216,0))</f>
        <v>373977.62507384352</v>
      </c>
      <c r="P122" s="85">
        <f>+INDEX(DataEx!$1:$1048576,MATCH('2014'!$A122,DataEx!$D:$D,0),MATCH('2014'!P$100,DataEx!$216:$216,0))</f>
        <v>572522.69594572182</v>
      </c>
      <c r="Q122" s="85">
        <f>+INDEX(DataEx!$1:$1048576,MATCH('2014'!$A122,DataEx!$D:$D,0),MATCH('2014'!Q$100,DataEx!$216:$216,0))</f>
        <v>159825.78339378684</v>
      </c>
      <c r="R122" s="86">
        <f>+INDEX(DataEx!$1:$1048576,MATCH('2014'!$A122,DataEx!$D:$D,0),MATCH('2014'!R$100,DataEx!$216:$216,0))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97" t="str">
        <f>+VLOOKUP(LEFT($A123,LEN(A123)-1)*1,Master!$D$25:$G$223,4,FALSE)</f>
        <v>Donacije i transferi</v>
      </c>
      <c r="C123" s="498"/>
      <c r="D123" s="498"/>
      <c r="E123" s="498"/>
      <c r="F123" s="498"/>
      <c r="G123" s="85">
        <f>+INDEX(DataEx!$1:$1048576,MATCH('2014'!$A123,DataEx!$D:$D,0),MATCH('2014'!G$100,DataEx!$216:$216,0))</f>
        <v>666666.66666666663</v>
      </c>
      <c r="H123" s="85">
        <f>+INDEX(DataEx!$1:$1048576,MATCH('2014'!$A123,DataEx!$D:$D,0),MATCH('2014'!H$100,DataEx!$216:$216,0))</f>
        <v>666666.66666666663</v>
      </c>
      <c r="I123" s="85">
        <f>+INDEX(DataEx!$1:$1048576,MATCH('2014'!$A123,DataEx!$D:$D,0),MATCH('2014'!I$100,DataEx!$216:$216,0))</f>
        <v>666666.66666666663</v>
      </c>
      <c r="J123" s="85">
        <f>+INDEX(DataEx!$1:$1048576,MATCH('2014'!$A123,DataEx!$D:$D,0),MATCH('2014'!J$100,DataEx!$216:$216,0))</f>
        <v>666666.66666666663</v>
      </c>
      <c r="K123" s="85">
        <f>+INDEX(DataEx!$1:$1048576,MATCH('2014'!$A123,DataEx!$D:$D,0),MATCH('2014'!K$100,DataEx!$216:$216,0))</f>
        <v>666666.66666666663</v>
      </c>
      <c r="L123" s="85">
        <f>+INDEX(DataEx!$1:$1048576,MATCH('2014'!$A123,DataEx!$D:$D,0),MATCH('2014'!L$100,DataEx!$216:$216,0))</f>
        <v>666666.66666666663</v>
      </c>
      <c r="M123" s="85">
        <f>+INDEX(DataEx!$1:$1048576,MATCH('2014'!$A123,DataEx!$D:$D,0),MATCH('2014'!M$100,DataEx!$216:$216,0))</f>
        <v>666666.66666666663</v>
      </c>
      <c r="N123" s="85">
        <f>+INDEX(DataEx!$1:$1048576,MATCH('2014'!$A123,DataEx!$D:$D,0),MATCH('2014'!N$100,DataEx!$216:$216,0))</f>
        <v>666666.66666666663</v>
      </c>
      <c r="O123" s="85">
        <f>+INDEX(DataEx!$1:$1048576,MATCH('2014'!$A123,DataEx!$D:$D,0),MATCH('2014'!O$100,DataEx!$216:$216,0))</f>
        <v>666666.66666666663</v>
      </c>
      <c r="P123" s="85">
        <f>+INDEX(DataEx!$1:$1048576,MATCH('2014'!$A123,DataEx!$D:$D,0),MATCH('2014'!P$100,DataEx!$216:$216,0))</f>
        <v>666666.66666666663</v>
      </c>
      <c r="Q123" s="85">
        <f>+INDEX(DataEx!$1:$1048576,MATCH('2014'!$A123,DataEx!$D:$D,0),MATCH('2014'!Q$100,DataEx!$216:$216,0))</f>
        <v>666666.66666666663</v>
      </c>
      <c r="R123" s="86">
        <f>+INDEX(DataEx!$1:$1048576,MATCH('2014'!$A123,DataEx!$D:$D,0),MATCH('2014'!R$100,DataEx!$216:$216,0))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99" t="str">
        <f>+VLOOKUP(LEFT($A124,LEN(A124)-1)*1,Master!$D$25:$G$223,4,FALSE)</f>
        <v>Budžetki izdaci</v>
      </c>
      <c r="C124" s="500"/>
      <c r="D124" s="500"/>
      <c r="E124" s="500"/>
      <c r="F124" s="500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501" t="str">
        <f>+VLOOKUP(LEFT($A125,LEN(A125)-1)*1,Master!$D$25:$G$223,4,FALSE)</f>
        <v>Tekući izdaci</v>
      </c>
      <c r="C125" s="502"/>
      <c r="D125" s="502"/>
      <c r="E125" s="502"/>
      <c r="F125" s="502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503" t="str">
        <f>+VLOOKUP(LEFT($A126,LEN(A126)-1)*1,Master!$D$25:$G$223,4,FALSE)</f>
        <v>Tekući budžetski izdaci</v>
      </c>
      <c r="C126" s="504"/>
      <c r="D126" s="504"/>
      <c r="E126" s="504"/>
      <c r="F126" s="504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82" t="str">
        <f>+VLOOKUP(LEFT($A127,LEN(A127)-1)*1,Master!$D$25:$G$223,4,FALSE)</f>
        <v>Bruto zarade i doprinosi na teret poslodavca</v>
      </c>
      <c r="C127" s="483"/>
      <c r="D127" s="483"/>
      <c r="E127" s="483"/>
      <c r="F127" s="483"/>
      <c r="G127" s="91">
        <f>+INDEX(DataEx!$1:$1048576,MATCH('2014'!$A127,DataEx!$D:$D,0),MATCH('2014'!G$100,DataEx!$216:$216,0))</f>
        <v>32195307.643333331</v>
      </c>
      <c r="H127" s="91">
        <f>+INDEX(DataEx!$1:$1048576,MATCH('2014'!$A127,DataEx!$D:$D,0),MATCH('2014'!H$100,DataEx!$216:$216,0))</f>
        <v>32195307.643333331</v>
      </c>
      <c r="I127" s="91">
        <f>+INDEX(DataEx!$1:$1048576,MATCH('2014'!$A127,DataEx!$D:$D,0),MATCH('2014'!I$100,DataEx!$216:$216,0))</f>
        <v>32195307.643333331</v>
      </c>
      <c r="J127" s="91">
        <f>+INDEX(DataEx!$1:$1048576,MATCH('2014'!$A127,DataEx!$D:$D,0),MATCH('2014'!J$100,DataEx!$216:$216,0))</f>
        <v>32195307.643333331</v>
      </c>
      <c r="K127" s="91">
        <f>+INDEX(DataEx!$1:$1048576,MATCH('2014'!$A127,DataEx!$D:$D,0),MATCH('2014'!K$100,DataEx!$216:$216,0))</f>
        <v>32195307.643333331</v>
      </c>
      <c r="L127" s="91">
        <f>+INDEX(DataEx!$1:$1048576,MATCH('2014'!$A127,DataEx!$D:$D,0),MATCH('2014'!L$100,DataEx!$216:$216,0))</f>
        <v>32195307.643333331</v>
      </c>
      <c r="M127" s="91">
        <f>+INDEX(DataEx!$1:$1048576,MATCH('2014'!$A127,DataEx!$D:$D,0),MATCH('2014'!M$100,DataEx!$216:$216,0))</f>
        <v>32195307.643333331</v>
      </c>
      <c r="N127" s="91">
        <f>+INDEX(DataEx!$1:$1048576,MATCH('2014'!$A127,DataEx!$D:$D,0),MATCH('2014'!N$100,DataEx!$216:$216,0))</f>
        <v>32195307.643333331</v>
      </c>
      <c r="O127" s="91">
        <f>+INDEX(DataEx!$1:$1048576,MATCH('2014'!$A127,DataEx!$D:$D,0),MATCH('2014'!O$100,DataEx!$216:$216,0))</f>
        <v>32195307.643333331</v>
      </c>
      <c r="P127" s="91">
        <f>+INDEX(DataEx!$1:$1048576,MATCH('2014'!$A127,DataEx!$D:$D,0),MATCH('2014'!P$100,DataEx!$216:$216,0))</f>
        <v>32195307.643333331</v>
      </c>
      <c r="Q127" s="91">
        <f>+INDEX(DataEx!$1:$1048576,MATCH('2014'!$A127,DataEx!$D:$D,0),MATCH('2014'!Q$100,DataEx!$216:$216,0))</f>
        <v>32195307.643333331</v>
      </c>
      <c r="R127" s="91">
        <f>+INDEX(DataEx!$1:$1048576,MATCH('2014'!$A127,DataEx!$D:$D,0),MATCH('2014'!R$100,DataEx!$216:$216,0))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82" t="str">
        <f>+VLOOKUP(LEFT($A128,LEN(A128)-1)*1,Master!$D$25:$G$223,4,FALSE)</f>
        <v>Ostala lična primanja</v>
      </c>
      <c r="C128" s="483"/>
      <c r="D128" s="483"/>
      <c r="E128" s="483"/>
      <c r="F128" s="483"/>
      <c r="G128" s="91">
        <f>+INDEX(DataEx!$1:$1048576,MATCH('2014'!$A128,DataEx!$D:$D,0),MATCH('2014'!G$100,DataEx!$216:$216,0))</f>
        <v>956513.66333333333</v>
      </c>
      <c r="H128" s="91">
        <f>+INDEX(DataEx!$1:$1048576,MATCH('2014'!$A128,DataEx!$D:$D,0),MATCH('2014'!H$100,DataEx!$216:$216,0))</f>
        <v>956513.66333333333</v>
      </c>
      <c r="I128" s="91">
        <f>+INDEX(DataEx!$1:$1048576,MATCH('2014'!$A128,DataEx!$D:$D,0),MATCH('2014'!I$100,DataEx!$216:$216,0))</f>
        <v>956513.66333333333</v>
      </c>
      <c r="J128" s="91">
        <f>+INDEX(DataEx!$1:$1048576,MATCH('2014'!$A128,DataEx!$D:$D,0),MATCH('2014'!J$100,DataEx!$216:$216,0))</f>
        <v>956513.66333333333</v>
      </c>
      <c r="K128" s="91">
        <f>+INDEX(DataEx!$1:$1048576,MATCH('2014'!$A128,DataEx!$D:$D,0),MATCH('2014'!K$100,DataEx!$216:$216,0))</f>
        <v>956513.66333333333</v>
      </c>
      <c r="L128" s="91">
        <f>+INDEX(DataEx!$1:$1048576,MATCH('2014'!$A128,DataEx!$D:$D,0),MATCH('2014'!L$100,DataEx!$216:$216,0))</f>
        <v>956513.66333333333</v>
      </c>
      <c r="M128" s="91">
        <f>+INDEX(DataEx!$1:$1048576,MATCH('2014'!$A128,DataEx!$D:$D,0),MATCH('2014'!M$100,DataEx!$216:$216,0))</f>
        <v>956513.66333333333</v>
      </c>
      <c r="N128" s="91">
        <f>+INDEX(DataEx!$1:$1048576,MATCH('2014'!$A128,DataEx!$D:$D,0),MATCH('2014'!N$100,DataEx!$216:$216,0))</f>
        <v>956513.66333333333</v>
      </c>
      <c r="O128" s="91">
        <f>+INDEX(DataEx!$1:$1048576,MATCH('2014'!$A128,DataEx!$D:$D,0),MATCH('2014'!O$100,DataEx!$216:$216,0))</f>
        <v>956513.66333333333</v>
      </c>
      <c r="P128" s="91">
        <f>+INDEX(DataEx!$1:$1048576,MATCH('2014'!$A128,DataEx!$D:$D,0),MATCH('2014'!P$100,DataEx!$216:$216,0))</f>
        <v>956513.66333333333</v>
      </c>
      <c r="Q128" s="91">
        <f>+INDEX(DataEx!$1:$1048576,MATCH('2014'!$A128,DataEx!$D:$D,0),MATCH('2014'!Q$100,DataEx!$216:$216,0))</f>
        <v>956513.66333333333</v>
      </c>
      <c r="R128" s="91">
        <f>+INDEX(DataEx!$1:$1048576,MATCH('2014'!$A128,DataEx!$D:$D,0),MATCH('2014'!R$100,DataEx!$216:$216,0))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82" t="str">
        <f>+VLOOKUP(LEFT($A129,LEN(A129)-1)*1,Master!$D$25:$G$223,4,FALSE)</f>
        <v>Rashodi za materijal</v>
      </c>
      <c r="C129" s="483"/>
      <c r="D129" s="483"/>
      <c r="E129" s="483"/>
      <c r="F129" s="483"/>
      <c r="G129" s="91">
        <f>+INDEX(DataEx!$1:$1048576,MATCH('2014'!$A129,DataEx!$D:$D,0),MATCH('2014'!G$100,DataEx!$216:$216,0))</f>
        <v>2567060.8260771562</v>
      </c>
      <c r="H129" s="91">
        <f>+INDEX(DataEx!$1:$1048576,MATCH('2014'!$A129,DataEx!$D:$D,0),MATCH('2014'!H$100,DataEx!$216:$216,0))</f>
        <v>2567060.8260771562</v>
      </c>
      <c r="I129" s="91">
        <f>+INDEX(DataEx!$1:$1048576,MATCH('2014'!$A129,DataEx!$D:$D,0),MATCH('2014'!I$100,DataEx!$216:$216,0))</f>
        <v>2567060.8260771562</v>
      </c>
      <c r="J129" s="91">
        <f>+INDEX(DataEx!$1:$1048576,MATCH('2014'!$A129,DataEx!$D:$D,0),MATCH('2014'!J$100,DataEx!$216:$216,0))</f>
        <v>2567060.8260771562</v>
      </c>
      <c r="K129" s="91">
        <f>+INDEX(DataEx!$1:$1048576,MATCH('2014'!$A129,DataEx!$D:$D,0),MATCH('2014'!K$100,DataEx!$216:$216,0))</f>
        <v>2567060.8260771562</v>
      </c>
      <c r="L129" s="91">
        <f>+INDEX(DataEx!$1:$1048576,MATCH('2014'!$A129,DataEx!$D:$D,0),MATCH('2014'!L$100,DataEx!$216:$216,0))</f>
        <v>2567060.8260771562</v>
      </c>
      <c r="M129" s="91">
        <f>+INDEX(DataEx!$1:$1048576,MATCH('2014'!$A129,DataEx!$D:$D,0),MATCH('2014'!M$100,DataEx!$216:$216,0))</f>
        <v>2567060.8260771562</v>
      </c>
      <c r="N129" s="91">
        <f>+INDEX(DataEx!$1:$1048576,MATCH('2014'!$A129,DataEx!$D:$D,0),MATCH('2014'!N$100,DataEx!$216:$216,0))</f>
        <v>2567060.8260771562</v>
      </c>
      <c r="O129" s="91">
        <f>+INDEX(DataEx!$1:$1048576,MATCH('2014'!$A129,DataEx!$D:$D,0),MATCH('2014'!O$100,DataEx!$216:$216,0))</f>
        <v>2567060.8260771562</v>
      </c>
      <c r="P129" s="91">
        <f>+INDEX(DataEx!$1:$1048576,MATCH('2014'!$A129,DataEx!$D:$D,0),MATCH('2014'!P$100,DataEx!$216:$216,0))</f>
        <v>2567060.8260771562</v>
      </c>
      <c r="Q129" s="91">
        <f>+INDEX(DataEx!$1:$1048576,MATCH('2014'!$A129,DataEx!$D:$D,0),MATCH('2014'!Q$100,DataEx!$216:$216,0))</f>
        <v>2567060.8260771562</v>
      </c>
      <c r="R129" s="91">
        <f>+INDEX(DataEx!$1:$1048576,MATCH('2014'!$A129,DataEx!$D:$D,0),MATCH('2014'!R$100,DataEx!$216:$216,0))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82" t="str">
        <f>+VLOOKUP(LEFT($A130,LEN(A130)-1)*1,Master!$D$25:$G$223,4,FALSE)</f>
        <v>Rashodi za usluge</v>
      </c>
      <c r="C130" s="483"/>
      <c r="D130" s="483"/>
      <c r="E130" s="483"/>
      <c r="F130" s="483"/>
      <c r="G130" s="91">
        <f>+INDEX(DataEx!$1:$1048576,MATCH('2014'!$A130,DataEx!$D:$D,0),MATCH('2014'!G$100,DataEx!$216:$216,0))</f>
        <v>3555210.7859614557</v>
      </c>
      <c r="H130" s="91">
        <f>+INDEX(DataEx!$1:$1048576,MATCH('2014'!$A130,DataEx!$D:$D,0),MATCH('2014'!H$100,DataEx!$216:$216,0))</f>
        <v>3555210.7859614557</v>
      </c>
      <c r="I130" s="91">
        <f>+INDEX(DataEx!$1:$1048576,MATCH('2014'!$A130,DataEx!$D:$D,0),MATCH('2014'!I$100,DataEx!$216:$216,0))</f>
        <v>3555210.7859614557</v>
      </c>
      <c r="J130" s="91">
        <f>+INDEX(DataEx!$1:$1048576,MATCH('2014'!$A130,DataEx!$D:$D,0),MATCH('2014'!J$100,DataEx!$216:$216,0))</f>
        <v>3555210.7859614557</v>
      </c>
      <c r="K130" s="91">
        <f>+INDEX(DataEx!$1:$1048576,MATCH('2014'!$A130,DataEx!$D:$D,0),MATCH('2014'!K$100,DataEx!$216:$216,0))</f>
        <v>3555210.7859614557</v>
      </c>
      <c r="L130" s="91">
        <f>+INDEX(DataEx!$1:$1048576,MATCH('2014'!$A130,DataEx!$D:$D,0),MATCH('2014'!L$100,DataEx!$216:$216,0))</f>
        <v>3555210.7859614557</v>
      </c>
      <c r="M130" s="91">
        <f>+INDEX(DataEx!$1:$1048576,MATCH('2014'!$A130,DataEx!$D:$D,0),MATCH('2014'!M$100,DataEx!$216:$216,0))</f>
        <v>3555210.7859614557</v>
      </c>
      <c r="N130" s="91">
        <f>+INDEX(DataEx!$1:$1048576,MATCH('2014'!$A130,DataEx!$D:$D,0),MATCH('2014'!N$100,DataEx!$216:$216,0))</f>
        <v>3555210.7859614557</v>
      </c>
      <c r="O130" s="91">
        <f>+INDEX(DataEx!$1:$1048576,MATCH('2014'!$A130,DataEx!$D:$D,0),MATCH('2014'!O$100,DataEx!$216:$216,0))</f>
        <v>3555210.7859614557</v>
      </c>
      <c r="P130" s="91">
        <f>+INDEX(DataEx!$1:$1048576,MATCH('2014'!$A130,DataEx!$D:$D,0),MATCH('2014'!P$100,DataEx!$216:$216,0))</f>
        <v>3555210.7859614557</v>
      </c>
      <c r="Q130" s="91">
        <f>+INDEX(DataEx!$1:$1048576,MATCH('2014'!$A130,DataEx!$D:$D,0),MATCH('2014'!Q$100,DataEx!$216:$216,0))</f>
        <v>3555210.7859614557</v>
      </c>
      <c r="R130" s="91">
        <f>+INDEX(DataEx!$1:$1048576,MATCH('2014'!$A130,DataEx!$D:$D,0),MATCH('2014'!R$100,DataEx!$216:$216,0))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82" t="str">
        <f>+VLOOKUP(LEFT($A131,LEN(A131)-1)*1,Master!$D$25:$G$223,4,FALSE)</f>
        <v>Rashodi za tekuće održavanje</v>
      </c>
      <c r="C131" s="483"/>
      <c r="D131" s="483"/>
      <c r="E131" s="483"/>
      <c r="F131" s="483"/>
      <c r="G131" s="91">
        <f>+INDEX(DataEx!$1:$1048576,MATCH('2014'!$A131,DataEx!$D:$D,0),MATCH('2014'!G$100,DataEx!$216:$216,0))</f>
        <v>1804616.9333333331</v>
      </c>
      <c r="H131" s="91">
        <f>+INDEX(DataEx!$1:$1048576,MATCH('2014'!$A131,DataEx!$D:$D,0),MATCH('2014'!H$100,DataEx!$216:$216,0))</f>
        <v>1804616.9333333331</v>
      </c>
      <c r="I131" s="91">
        <f>+INDEX(DataEx!$1:$1048576,MATCH('2014'!$A131,DataEx!$D:$D,0),MATCH('2014'!I$100,DataEx!$216:$216,0))</f>
        <v>1804616.9333333331</v>
      </c>
      <c r="J131" s="91">
        <f>+INDEX(DataEx!$1:$1048576,MATCH('2014'!$A131,DataEx!$D:$D,0),MATCH('2014'!J$100,DataEx!$216:$216,0))</f>
        <v>1804616.9333333331</v>
      </c>
      <c r="K131" s="91">
        <f>+INDEX(DataEx!$1:$1048576,MATCH('2014'!$A131,DataEx!$D:$D,0),MATCH('2014'!K$100,DataEx!$216:$216,0))</f>
        <v>1804616.9333333331</v>
      </c>
      <c r="L131" s="91">
        <f>+INDEX(DataEx!$1:$1048576,MATCH('2014'!$A131,DataEx!$D:$D,0),MATCH('2014'!L$100,DataEx!$216:$216,0))</f>
        <v>1804616.9333333331</v>
      </c>
      <c r="M131" s="91">
        <f>+INDEX(DataEx!$1:$1048576,MATCH('2014'!$A131,DataEx!$D:$D,0),MATCH('2014'!M$100,DataEx!$216:$216,0))</f>
        <v>1804616.9333333331</v>
      </c>
      <c r="N131" s="91">
        <f>+INDEX(DataEx!$1:$1048576,MATCH('2014'!$A131,DataEx!$D:$D,0),MATCH('2014'!N$100,DataEx!$216:$216,0))</f>
        <v>1804616.9333333331</v>
      </c>
      <c r="O131" s="91">
        <f>+INDEX(DataEx!$1:$1048576,MATCH('2014'!$A131,DataEx!$D:$D,0),MATCH('2014'!O$100,DataEx!$216:$216,0))</f>
        <v>1804616.9333333331</v>
      </c>
      <c r="P131" s="91">
        <f>+INDEX(DataEx!$1:$1048576,MATCH('2014'!$A131,DataEx!$D:$D,0),MATCH('2014'!P$100,DataEx!$216:$216,0))</f>
        <v>1804616.9333333331</v>
      </c>
      <c r="Q131" s="91">
        <f>+INDEX(DataEx!$1:$1048576,MATCH('2014'!$A131,DataEx!$D:$D,0),MATCH('2014'!Q$100,DataEx!$216:$216,0))</f>
        <v>1804616.9333333331</v>
      </c>
      <c r="R131" s="91">
        <f>+INDEX(DataEx!$1:$1048576,MATCH('2014'!$A131,DataEx!$D:$D,0),MATCH('2014'!R$100,DataEx!$216:$216,0))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82" t="str">
        <f>+VLOOKUP(LEFT($A132,LEN(A132)-1)*1,Master!$D$25:$G$223,4,FALSE)</f>
        <v>Kamate</v>
      </c>
      <c r="C132" s="483"/>
      <c r="D132" s="483"/>
      <c r="E132" s="483"/>
      <c r="F132" s="483"/>
      <c r="G132" s="91">
        <f>+INDEX(DataEx!$1:$1048576,MATCH('2014'!$A132,DataEx!$D:$D,0),MATCH('2014'!G$100,DataEx!$216:$216,0))</f>
        <v>6297113.5108333332</v>
      </c>
      <c r="H132" s="91">
        <f>+INDEX(DataEx!$1:$1048576,MATCH('2014'!$A132,DataEx!$D:$D,0),MATCH('2014'!H$100,DataEx!$216:$216,0))</f>
        <v>6297113.5108333332</v>
      </c>
      <c r="I132" s="91">
        <f>+INDEX(DataEx!$1:$1048576,MATCH('2014'!$A132,DataEx!$D:$D,0),MATCH('2014'!I$100,DataEx!$216:$216,0))</f>
        <v>6297113.5108333332</v>
      </c>
      <c r="J132" s="91">
        <f>+INDEX(DataEx!$1:$1048576,MATCH('2014'!$A132,DataEx!$D:$D,0),MATCH('2014'!J$100,DataEx!$216:$216,0))</f>
        <v>6297113.5108333332</v>
      </c>
      <c r="K132" s="91">
        <f>+INDEX(DataEx!$1:$1048576,MATCH('2014'!$A132,DataEx!$D:$D,0),MATCH('2014'!K$100,DataEx!$216:$216,0))</f>
        <v>6297113.5108333332</v>
      </c>
      <c r="L132" s="91">
        <f>+INDEX(DataEx!$1:$1048576,MATCH('2014'!$A132,DataEx!$D:$D,0),MATCH('2014'!L$100,DataEx!$216:$216,0))</f>
        <v>6297113.5108333332</v>
      </c>
      <c r="M132" s="91">
        <f>+INDEX(DataEx!$1:$1048576,MATCH('2014'!$A132,DataEx!$D:$D,0),MATCH('2014'!M$100,DataEx!$216:$216,0))</f>
        <v>6297113.5108333332</v>
      </c>
      <c r="N132" s="91">
        <f>+INDEX(DataEx!$1:$1048576,MATCH('2014'!$A132,DataEx!$D:$D,0),MATCH('2014'!N$100,DataEx!$216:$216,0))</f>
        <v>6297113.5108333332</v>
      </c>
      <c r="O132" s="91">
        <f>+INDEX(DataEx!$1:$1048576,MATCH('2014'!$A132,DataEx!$D:$D,0),MATCH('2014'!O$100,DataEx!$216:$216,0))</f>
        <v>6297113.5108333332</v>
      </c>
      <c r="P132" s="91">
        <f>+INDEX(DataEx!$1:$1048576,MATCH('2014'!$A132,DataEx!$D:$D,0),MATCH('2014'!P$100,DataEx!$216:$216,0))</f>
        <v>6297113.5108333332</v>
      </c>
      <c r="Q132" s="91">
        <f>+INDEX(DataEx!$1:$1048576,MATCH('2014'!$A132,DataEx!$D:$D,0),MATCH('2014'!Q$100,DataEx!$216:$216,0))</f>
        <v>6297113.5108333332</v>
      </c>
      <c r="R132" s="91">
        <f>+INDEX(DataEx!$1:$1048576,MATCH('2014'!$A132,DataEx!$D:$D,0),MATCH('2014'!R$100,DataEx!$216:$216,0))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82" t="str">
        <f>+VLOOKUP(LEFT($A133,LEN(A133)-1)*1,Master!$D$25:$G$223,4,FALSE)</f>
        <v>Renta</v>
      </c>
      <c r="C133" s="483"/>
      <c r="D133" s="483"/>
      <c r="E133" s="483"/>
      <c r="F133" s="483"/>
      <c r="G133" s="91">
        <f>+INDEX(DataEx!$1:$1048576,MATCH('2014'!$A133,DataEx!$D:$D,0),MATCH('2014'!G$100,DataEx!$216:$216,0))</f>
        <v>678983.51166666672</v>
      </c>
      <c r="H133" s="91">
        <f>+INDEX(DataEx!$1:$1048576,MATCH('2014'!$A133,DataEx!$D:$D,0),MATCH('2014'!H$100,DataEx!$216:$216,0))</f>
        <v>678983.51166666672</v>
      </c>
      <c r="I133" s="91">
        <f>+INDEX(DataEx!$1:$1048576,MATCH('2014'!$A133,DataEx!$D:$D,0),MATCH('2014'!I$100,DataEx!$216:$216,0))</f>
        <v>678983.51166666672</v>
      </c>
      <c r="J133" s="91">
        <f>+INDEX(DataEx!$1:$1048576,MATCH('2014'!$A133,DataEx!$D:$D,0),MATCH('2014'!J$100,DataEx!$216:$216,0))</f>
        <v>678983.51166666672</v>
      </c>
      <c r="K133" s="91">
        <f>+INDEX(DataEx!$1:$1048576,MATCH('2014'!$A133,DataEx!$D:$D,0),MATCH('2014'!K$100,DataEx!$216:$216,0))</f>
        <v>678983.51166666672</v>
      </c>
      <c r="L133" s="91">
        <f>+INDEX(DataEx!$1:$1048576,MATCH('2014'!$A133,DataEx!$D:$D,0),MATCH('2014'!L$100,DataEx!$216:$216,0))</f>
        <v>678983.51166666672</v>
      </c>
      <c r="M133" s="91">
        <f>+INDEX(DataEx!$1:$1048576,MATCH('2014'!$A133,DataEx!$D:$D,0),MATCH('2014'!M$100,DataEx!$216:$216,0))</f>
        <v>678983.51166666672</v>
      </c>
      <c r="N133" s="91">
        <f>+INDEX(DataEx!$1:$1048576,MATCH('2014'!$A133,DataEx!$D:$D,0),MATCH('2014'!N$100,DataEx!$216:$216,0))</f>
        <v>678983.51166666672</v>
      </c>
      <c r="O133" s="91">
        <f>+INDEX(DataEx!$1:$1048576,MATCH('2014'!$A133,DataEx!$D:$D,0),MATCH('2014'!O$100,DataEx!$216:$216,0))</f>
        <v>678983.51166666672</v>
      </c>
      <c r="P133" s="91">
        <f>+INDEX(DataEx!$1:$1048576,MATCH('2014'!$A133,DataEx!$D:$D,0),MATCH('2014'!P$100,DataEx!$216:$216,0))</f>
        <v>678983.51166666672</v>
      </c>
      <c r="Q133" s="91">
        <f>+INDEX(DataEx!$1:$1048576,MATCH('2014'!$A133,DataEx!$D:$D,0),MATCH('2014'!Q$100,DataEx!$216:$216,0))</f>
        <v>678983.51166666672</v>
      </c>
      <c r="R133" s="91">
        <f>+INDEX(DataEx!$1:$1048576,MATCH('2014'!$A133,DataEx!$D:$D,0),MATCH('2014'!R$100,DataEx!$216:$216,0))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82" t="str">
        <f>+VLOOKUP(LEFT($A134,LEN(A134)-1)*1,Master!$D$25:$G$223,4,FALSE)</f>
        <v>Subvencije</v>
      </c>
      <c r="C134" s="483"/>
      <c r="D134" s="483"/>
      <c r="E134" s="483"/>
      <c r="F134" s="483"/>
      <c r="G134" s="91">
        <f>+INDEX(DataEx!$1:$1048576,MATCH('2014'!$A134,DataEx!$D:$D,0),MATCH('2014'!G$100,DataEx!$216:$216,0))</f>
        <v>1572883.3333333333</v>
      </c>
      <c r="H134" s="91">
        <f>+INDEX(DataEx!$1:$1048576,MATCH('2014'!$A134,DataEx!$D:$D,0),MATCH('2014'!H$100,DataEx!$216:$216,0))</f>
        <v>1572883.3333333333</v>
      </c>
      <c r="I134" s="91">
        <f>+INDEX(DataEx!$1:$1048576,MATCH('2014'!$A134,DataEx!$D:$D,0),MATCH('2014'!I$100,DataEx!$216:$216,0))</f>
        <v>1572883.3333333333</v>
      </c>
      <c r="J134" s="91">
        <f>+INDEX(DataEx!$1:$1048576,MATCH('2014'!$A134,DataEx!$D:$D,0),MATCH('2014'!J$100,DataEx!$216:$216,0))</f>
        <v>1572883.3333333333</v>
      </c>
      <c r="K134" s="91">
        <f>+INDEX(DataEx!$1:$1048576,MATCH('2014'!$A134,DataEx!$D:$D,0),MATCH('2014'!K$100,DataEx!$216:$216,0))</f>
        <v>1572883.3333333333</v>
      </c>
      <c r="L134" s="91">
        <f>+INDEX(DataEx!$1:$1048576,MATCH('2014'!$A134,DataEx!$D:$D,0),MATCH('2014'!L$100,DataEx!$216:$216,0))</f>
        <v>1572883.3333333333</v>
      </c>
      <c r="M134" s="91">
        <f>+INDEX(DataEx!$1:$1048576,MATCH('2014'!$A134,DataEx!$D:$D,0),MATCH('2014'!M$100,DataEx!$216:$216,0))</f>
        <v>1572883.3333333333</v>
      </c>
      <c r="N134" s="91">
        <f>+INDEX(DataEx!$1:$1048576,MATCH('2014'!$A134,DataEx!$D:$D,0),MATCH('2014'!N$100,DataEx!$216:$216,0))</f>
        <v>1572883.3333333333</v>
      </c>
      <c r="O134" s="91">
        <f>+INDEX(DataEx!$1:$1048576,MATCH('2014'!$A134,DataEx!$D:$D,0),MATCH('2014'!O$100,DataEx!$216:$216,0))</f>
        <v>1572883.3333333333</v>
      </c>
      <c r="P134" s="91">
        <f>+INDEX(DataEx!$1:$1048576,MATCH('2014'!$A134,DataEx!$D:$D,0),MATCH('2014'!P$100,DataEx!$216:$216,0))</f>
        <v>1572883.3333333333</v>
      </c>
      <c r="Q134" s="91">
        <f>+INDEX(DataEx!$1:$1048576,MATCH('2014'!$A134,DataEx!$D:$D,0),MATCH('2014'!Q$100,DataEx!$216:$216,0))</f>
        <v>1572883.3333333333</v>
      </c>
      <c r="R134" s="91">
        <f>+INDEX(DataEx!$1:$1048576,MATCH('2014'!$A134,DataEx!$D:$D,0),MATCH('2014'!R$100,DataEx!$216:$216,0))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82" t="str">
        <f>+VLOOKUP(LEFT($A135,LEN(A135)-1)*1,Master!$D$25:$G$223,4,FALSE)</f>
        <v>Ostali izdaci</v>
      </c>
      <c r="C135" s="483"/>
      <c r="D135" s="483"/>
      <c r="E135" s="483"/>
      <c r="F135" s="483"/>
      <c r="G135" s="91">
        <f>+INDEX(DataEx!$1:$1048576,MATCH('2014'!$A135,DataEx!$D:$D,0),MATCH('2014'!G$100,DataEx!$216:$216,0))</f>
        <v>2186482.9354613866</v>
      </c>
      <c r="H135" s="91">
        <f>+INDEX(DataEx!$1:$1048576,MATCH('2014'!$A135,DataEx!$D:$D,0),MATCH('2014'!H$100,DataEx!$216:$216,0))</f>
        <v>2186482.9354613866</v>
      </c>
      <c r="I135" s="91">
        <f>+INDEX(DataEx!$1:$1048576,MATCH('2014'!$A135,DataEx!$D:$D,0),MATCH('2014'!I$100,DataEx!$216:$216,0))</f>
        <v>2186482.9354613866</v>
      </c>
      <c r="J135" s="91">
        <f>+INDEX(DataEx!$1:$1048576,MATCH('2014'!$A135,DataEx!$D:$D,0),MATCH('2014'!J$100,DataEx!$216:$216,0))</f>
        <v>2186482.9354613866</v>
      </c>
      <c r="K135" s="91">
        <f>+INDEX(DataEx!$1:$1048576,MATCH('2014'!$A135,DataEx!$D:$D,0),MATCH('2014'!K$100,DataEx!$216:$216,0))</f>
        <v>2186482.9354613866</v>
      </c>
      <c r="L135" s="91">
        <f>+INDEX(DataEx!$1:$1048576,MATCH('2014'!$A135,DataEx!$D:$D,0),MATCH('2014'!L$100,DataEx!$216:$216,0))</f>
        <v>2186482.9354613866</v>
      </c>
      <c r="M135" s="91">
        <f>+INDEX(DataEx!$1:$1048576,MATCH('2014'!$A135,DataEx!$D:$D,0),MATCH('2014'!M$100,DataEx!$216:$216,0))</f>
        <v>2186482.9354613866</v>
      </c>
      <c r="N135" s="91">
        <f>+INDEX(DataEx!$1:$1048576,MATCH('2014'!$A135,DataEx!$D:$D,0),MATCH('2014'!N$100,DataEx!$216:$216,0))</f>
        <v>2186482.9354613866</v>
      </c>
      <c r="O135" s="91">
        <f>+INDEX(DataEx!$1:$1048576,MATCH('2014'!$A135,DataEx!$D:$D,0),MATCH('2014'!O$100,DataEx!$216:$216,0))</f>
        <v>2186482.9354613866</v>
      </c>
      <c r="P135" s="91">
        <f>+INDEX(DataEx!$1:$1048576,MATCH('2014'!$A135,DataEx!$D:$D,0),MATCH('2014'!P$100,DataEx!$216:$216,0))</f>
        <v>2186482.9354613866</v>
      </c>
      <c r="Q135" s="91">
        <f>+INDEX(DataEx!$1:$1048576,MATCH('2014'!$A135,DataEx!$D:$D,0),MATCH('2014'!Q$100,DataEx!$216:$216,0))</f>
        <v>2186482.9354613866</v>
      </c>
      <c r="R135" s="91">
        <f>+INDEX(DataEx!$1:$1048576,MATCH('2014'!$A135,DataEx!$D:$D,0),MATCH('2014'!R$100,DataEx!$216:$216,0))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82" t="str">
        <f>+VLOOKUP(LEFT($A136,LEN(A136)-1)*1,Master!$D$25:$G$223,4,FALSE)</f>
        <v>Kapitalni izdaci u tekućem budžetu</v>
      </c>
      <c r="C136" s="483"/>
      <c r="D136" s="483"/>
      <c r="E136" s="483"/>
      <c r="F136" s="483"/>
      <c r="G136" s="91">
        <f>+INDEX(DataEx!$1:$1048576,MATCH('2014'!$A136,DataEx!$D:$D,0),MATCH('2014'!G$100,DataEx!$216:$216,0))</f>
        <v>862330.27666666661</v>
      </c>
      <c r="H136" s="91">
        <f>+INDEX(DataEx!$1:$1048576,MATCH('2014'!$A136,DataEx!$D:$D,0),MATCH('2014'!H$100,DataEx!$216:$216,0))</f>
        <v>862330.27666666661</v>
      </c>
      <c r="I136" s="91">
        <f>+INDEX(DataEx!$1:$1048576,MATCH('2014'!$A136,DataEx!$D:$D,0),MATCH('2014'!I$100,DataEx!$216:$216,0))</f>
        <v>862330.27666666661</v>
      </c>
      <c r="J136" s="91">
        <f>+INDEX(DataEx!$1:$1048576,MATCH('2014'!$A136,DataEx!$D:$D,0),MATCH('2014'!J$100,DataEx!$216:$216,0))</f>
        <v>862330.27666666661</v>
      </c>
      <c r="K136" s="91">
        <f>+INDEX(DataEx!$1:$1048576,MATCH('2014'!$A136,DataEx!$D:$D,0),MATCH('2014'!K$100,DataEx!$216:$216,0))</f>
        <v>862330.27666666661</v>
      </c>
      <c r="L136" s="91">
        <f>+INDEX(DataEx!$1:$1048576,MATCH('2014'!$A136,DataEx!$D:$D,0),MATCH('2014'!L$100,DataEx!$216:$216,0))</f>
        <v>862330.27666666661</v>
      </c>
      <c r="M136" s="91">
        <f>+INDEX(DataEx!$1:$1048576,MATCH('2014'!$A136,DataEx!$D:$D,0),MATCH('2014'!M$100,DataEx!$216:$216,0))</f>
        <v>862330.27666666661</v>
      </c>
      <c r="N136" s="91">
        <f>+INDEX(DataEx!$1:$1048576,MATCH('2014'!$A136,DataEx!$D:$D,0),MATCH('2014'!N$100,DataEx!$216:$216,0))</f>
        <v>862330.27666666661</v>
      </c>
      <c r="O136" s="91">
        <f>+INDEX(DataEx!$1:$1048576,MATCH('2014'!$A136,DataEx!$D:$D,0),MATCH('2014'!O$100,DataEx!$216:$216,0))</f>
        <v>862330.27666666661</v>
      </c>
      <c r="P136" s="91">
        <f>+INDEX(DataEx!$1:$1048576,MATCH('2014'!$A136,DataEx!$D:$D,0),MATCH('2014'!P$100,DataEx!$216:$216,0))</f>
        <v>862330.27666666661</v>
      </c>
      <c r="Q136" s="91">
        <f>+INDEX(DataEx!$1:$1048576,MATCH('2014'!$A136,DataEx!$D:$D,0),MATCH('2014'!Q$100,DataEx!$216:$216,0))</f>
        <v>862330.27666666661</v>
      </c>
      <c r="R136" s="91">
        <f>+INDEX(DataEx!$1:$1048576,MATCH('2014'!$A136,DataEx!$D:$D,0),MATCH('2014'!R$100,DataEx!$216:$216,0))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509" t="str">
        <f>+VLOOKUP(LEFT($A137,LEN(A137)-1)*1,Master!$D$25:$G$223,4,FALSE)</f>
        <v>Transferi za socijalnu zaštitu</v>
      </c>
      <c r="C137" s="510"/>
      <c r="D137" s="510"/>
      <c r="E137" s="510"/>
      <c r="F137" s="510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82" t="str">
        <f>+VLOOKUP(LEFT($A138,LEN(A138)-1)*1,Master!$D$25:$G$223,4,FALSE)</f>
        <v>Prava iz oblasti socijalne zaštite</v>
      </c>
      <c r="C138" s="483"/>
      <c r="D138" s="483"/>
      <c r="E138" s="483"/>
      <c r="F138" s="483"/>
      <c r="G138" s="91">
        <f>+INDEX(DataEx!$1:$1048576,MATCH('2014'!$A138,DataEx!$D:$D,0),MATCH('2014'!G$100,DataEx!$216:$216,0))</f>
        <v>4887083.333333333</v>
      </c>
      <c r="H138" s="91">
        <f>+INDEX(DataEx!$1:$1048576,MATCH('2014'!$A138,DataEx!$D:$D,0),MATCH('2014'!H$100,DataEx!$216:$216,0))</f>
        <v>4887083.333333333</v>
      </c>
      <c r="I138" s="91">
        <f>+INDEX(DataEx!$1:$1048576,MATCH('2014'!$A138,DataEx!$D:$D,0),MATCH('2014'!I$100,DataEx!$216:$216,0))</f>
        <v>4887083.333333333</v>
      </c>
      <c r="J138" s="91">
        <f>+INDEX(DataEx!$1:$1048576,MATCH('2014'!$A138,DataEx!$D:$D,0),MATCH('2014'!J$100,DataEx!$216:$216,0))</f>
        <v>4887083.333333333</v>
      </c>
      <c r="K138" s="91">
        <f>+INDEX(DataEx!$1:$1048576,MATCH('2014'!$A138,DataEx!$D:$D,0),MATCH('2014'!K$100,DataEx!$216:$216,0))</f>
        <v>4887083.333333333</v>
      </c>
      <c r="L138" s="91">
        <f>+INDEX(DataEx!$1:$1048576,MATCH('2014'!$A138,DataEx!$D:$D,0),MATCH('2014'!L$100,DataEx!$216:$216,0))</f>
        <v>4887083.333333333</v>
      </c>
      <c r="M138" s="91">
        <f>+INDEX(DataEx!$1:$1048576,MATCH('2014'!$A138,DataEx!$D:$D,0),MATCH('2014'!M$100,DataEx!$216:$216,0))</f>
        <v>4887083.333333333</v>
      </c>
      <c r="N138" s="91">
        <f>+INDEX(DataEx!$1:$1048576,MATCH('2014'!$A138,DataEx!$D:$D,0),MATCH('2014'!N$100,DataEx!$216:$216,0))</f>
        <v>4887083.333333333</v>
      </c>
      <c r="O138" s="91">
        <f>+INDEX(DataEx!$1:$1048576,MATCH('2014'!$A138,DataEx!$D:$D,0),MATCH('2014'!O$100,DataEx!$216:$216,0))</f>
        <v>4887083.333333333</v>
      </c>
      <c r="P138" s="91">
        <f>+INDEX(DataEx!$1:$1048576,MATCH('2014'!$A138,DataEx!$D:$D,0),MATCH('2014'!P$100,DataEx!$216:$216,0))</f>
        <v>4887083.333333333</v>
      </c>
      <c r="Q138" s="91">
        <f>+INDEX(DataEx!$1:$1048576,MATCH('2014'!$A138,DataEx!$D:$D,0),MATCH('2014'!Q$100,DataEx!$216:$216,0))</f>
        <v>4887083.333333333</v>
      </c>
      <c r="R138" s="91">
        <f>+INDEX(DataEx!$1:$1048576,MATCH('2014'!$A138,DataEx!$D:$D,0),MATCH('2014'!R$100,DataEx!$216:$216,0))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82" t="str">
        <f>+VLOOKUP(LEFT($A139,LEN(A139)-1)*1,Master!$D$25:$G$223,4,FALSE)</f>
        <v>Sredstva za tehnološke viškove</v>
      </c>
      <c r="C139" s="483"/>
      <c r="D139" s="483"/>
      <c r="E139" s="483"/>
      <c r="F139" s="483"/>
      <c r="G139" s="91">
        <f>+INDEX(DataEx!$1:$1048576,MATCH('2014'!$A139,DataEx!$D:$D,0),MATCH('2014'!G$100,DataEx!$216:$216,0))</f>
        <v>1438177</v>
      </c>
      <c r="H139" s="91">
        <f>+INDEX(DataEx!$1:$1048576,MATCH('2014'!$A139,DataEx!$D:$D,0),MATCH('2014'!H$100,DataEx!$216:$216,0))</f>
        <v>1438177</v>
      </c>
      <c r="I139" s="91">
        <f>+INDEX(DataEx!$1:$1048576,MATCH('2014'!$A139,DataEx!$D:$D,0),MATCH('2014'!I$100,DataEx!$216:$216,0))</f>
        <v>1438177</v>
      </c>
      <c r="J139" s="91">
        <f>+INDEX(DataEx!$1:$1048576,MATCH('2014'!$A139,DataEx!$D:$D,0),MATCH('2014'!J$100,DataEx!$216:$216,0))</f>
        <v>1438177</v>
      </c>
      <c r="K139" s="91">
        <f>+INDEX(DataEx!$1:$1048576,MATCH('2014'!$A139,DataEx!$D:$D,0),MATCH('2014'!K$100,DataEx!$216:$216,0))</f>
        <v>1438177</v>
      </c>
      <c r="L139" s="91">
        <f>+INDEX(DataEx!$1:$1048576,MATCH('2014'!$A139,DataEx!$D:$D,0),MATCH('2014'!L$100,DataEx!$216:$216,0))</f>
        <v>1438177</v>
      </c>
      <c r="M139" s="91">
        <f>+INDEX(DataEx!$1:$1048576,MATCH('2014'!$A139,DataEx!$D:$D,0),MATCH('2014'!M$100,DataEx!$216:$216,0))</f>
        <v>1438177</v>
      </c>
      <c r="N139" s="91">
        <f>+INDEX(DataEx!$1:$1048576,MATCH('2014'!$A139,DataEx!$D:$D,0),MATCH('2014'!N$100,DataEx!$216:$216,0))</f>
        <v>1438177</v>
      </c>
      <c r="O139" s="91">
        <f>+INDEX(DataEx!$1:$1048576,MATCH('2014'!$A139,DataEx!$D:$D,0),MATCH('2014'!O$100,DataEx!$216:$216,0))</f>
        <v>1438177</v>
      </c>
      <c r="P139" s="91">
        <f>+INDEX(DataEx!$1:$1048576,MATCH('2014'!$A139,DataEx!$D:$D,0),MATCH('2014'!P$100,DataEx!$216:$216,0))</f>
        <v>1438177</v>
      </c>
      <c r="Q139" s="91">
        <f>+INDEX(DataEx!$1:$1048576,MATCH('2014'!$A139,DataEx!$D:$D,0),MATCH('2014'!Q$100,DataEx!$216:$216,0))</f>
        <v>1438177</v>
      </c>
      <c r="R139" s="91">
        <f>+INDEX(DataEx!$1:$1048576,MATCH('2014'!$A139,DataEx!$D:$D,0),MATCH('2014'!R$100,DataEx!$216:$216,0))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82" t="str">
        <f>+VLOOKUP(LEFT($A140,LEN(A140)-1)*1,Master!$D$25:$G$223,4,FALSE)</f>
        <v>Prava iz oblasti penzijskog i invalidskog osiguranja</v>
      </c>
      <c r="C140" s="483"/>
      <c r="D140" s="483"/>
      <c r="E140" s="483"/>
      <c r="F140" s="483"/>
      <c r="G140" s="91">
        <f>+INDEX(DataEx!$1:$1048576,MATCH('2014'!$A140,DataEx!$D:$D,0),MATCH('2014'!G$100,DataEx!$216:$216,0))</f>
        <v>33110022.91416667</v>
      </c>
      <c r="H140" s="91">
        <f>+INDEX(DataEx!$1:$1048576,MATCH('2014'!$A140,DataEx!$D:$D,0),MATCH('2014'!H$100,DataEx!$216:$216,0))</f>
        <v>33110022.91416667</v>
      </c>
      <c r="I140" s="91">
        <f>+INDEX(DataEx!$1:$1048576,MATCH('2014'!$A140,DataEx!$D:$D,0),MATCH('2014'!I$100,DataEx!$216:$216,0))</f>
        <v>33110022.91416667</v>
      </c>
      <c r="J140" s="91">
        <f>+INDEX(DataEx!$1:$1048576,MATCH('2014'!$A140,DataEx!$D:$D,0),MATCH('2014'!J$100,DataEx!$216:$216,0))</f>
        <v>33110022.91416667</v>
      </c>
      <c r="K140" s="91">
        <f>+INDEX(DataEx!$1:$1048576,MATCH('2014'!$A140,DataEx!$D:$D,0),MATCH('2014'!K$100,DataEx!$216:$216,0))</f>
        <v>33110022.91416667</v>
      </c>
      <c r="L140" s="91">
        <f>+INDEX(DataEx!$1:$1048576,MATCH('2014'!$A140,DataEx!$D:$D,0),MATCH('2014'!L$100,DataEx!$216:$216,0))</f>
        <v>33110022.91416667</v>
      </c>
      <c r="M140" s="91">
        <f>+INDEX(DataEx!$1:$1048576,MATCH('2014'!$A140,DataEx!$D:$D,0),MATCH('2014'!M$100,DataEx!$216:$216,0))</f>
        <v>33110022.91416667</v>
      </c>
      <c r="N140" s="91">
        <f>+INDEX(DataEx!$1:$1048576,MATCH('2014'!$A140,DataEx!$D:$D,0),MATCH('2014'!N$100,DataEx!$216:$216,0))</f>
        <v>33110022.91416667</v>
      </c>
      <c r="O140" s="91">
        <f>+INDEX(DataEx!$1:$1048576,MATCH('2014'!$A140,DataEx!$D:$D,0),MATCH('2014'!O$100,DataEx!$216:$216,0))</f>
        <v>33110022.91416667</v>
      </c>
      <c r="P140" s="91">
        <f>+INDEX(DataEx!$1:$1048576,MATCH('2014'!$A140,DataEx!$D:$D,0),MATCH('2014'!P$100,DataEx!$216:$216,0))</f>
        <v>33110022.91416667</v>
      </c>
      <c r="Q140" s="91">
        <f>+INDEX(DataEx!$1:$1048576,MATCH('2014'!$A140,DataEx!$D:$D,0),MATCH('2014'!Q$100,DataEx!$216:$216,0))</f>
        <v>33110022.91416667</v>
      </c>
      <c r="R140" s="91">
        <f>+INDEX(DataEx!$1:$1048576,MATCH('2014'!$A140,DataEx!$D:$D,0),MATCH('2014'!R$100,DataEx!$216:$216,0))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82" t="str">
        <f>+VLOOKUP(LEFT($A141,LEN(A141)-1)*1,Master!$D$25:$G$223,4,FALSE)</f>
        <v>Ostala prava iz oblasti zdravstvene zaštite</v>
      </c>
      <c r="C141" s="483"/>
      <c r="D141" s="483"/>
      <c r="E141" s="483"/>
      <c r="F141" s="483"/>
      <c r="G141" s="91">
        <f>+INDEX(DataEx!$1:$1048576,MATCH('2014'!$A141,DataEx!$D:$D,0),MATCH('2014'!G$100,DataEx!$216:$216,0))</f>
        <v>1208333.3333333333</v>
      </c>
      <c r="H141" s="91">
        <f>+INDEX(DataEx!$1:$1048576,MATCH('2014'!$A141,DataEx!$D:$D,0),MATCH('2014'!H$100,DataEx!$216:$216,0))</f>
        <v>1208333.3333333333</v>
      </c>
      <c r="I141" s="91">
        <f>+INDEX(DataEx!$1:$1048576,MATCH('2014'!$A141,DataEx!$D:$D,0),MATCH('2014'!I$100,DataEx!$216:$216,0))</f>
        <v>1208333.3333333333</v>
      </c>
      <c r="J141" s="91">
        <f>+INDEX(DataEx!$1:$1048576,MATCH('2014'!$A141,DataEx!$D:$D,0),MATCH('2014'!J$100,DataEx!$216:$216,0))</f>
        <v>1208333.3333333333</v>
      </c>
      <c r="K141" s="91">
        <f>+INDEX(DataEx!$1:$1048576,MATCH('2014'!$A141,DataEx!$D:$D,0),MATCH('2014'!K$100,DataEx!$216:$216,0))</f>
        <v>1208333.3333333333</v>
      </c>
      <c r="L141" s="91">
        <f>+INDEX(DataEx!$1:$1048576,MATCH('2014'!$A141,DataEx!$D:$D,0),MATCH('2014'!L$100,DataEx!$216:$216,0))</f>
        <v>1208333.3333333333</v>
      </c>
      <c r="M141" s="91">
        <f>+INDEX(DataEx!$1:$1048576,MATCH('2014'!$A141,DataEx!$D:$D,0),MATCH('2014'!M$100,DataEx!$216:$216,0))</f>
        <v>1208333.3333333333</v>
      </c>
      <c r="N141" s="91">
        <f>+INDEX(DataEx!$1:$1048576,MATCH('2014'!$A141,DataEx!$D:$D,0),MATCH('2014'!N$100,DataEx!$216:$216,0))</f>
        <v>1208333.3333333333</v>
      </c>
      <c r="O141" s="91">
        <f>+INDEX(DataEx!$1:$1048576,MATCH('2014'!$A141,DataEx!$D:$D,0),MATCH('2014'!O$100,DataEx!$216:$216,0))</f>
        <v>1208333.3333333333</v>
      </c>
      <c r="P141" s="91">
        <f>+INDEX(DataEx!$1:$1048576,MATCH('2014'!$A141,DataEx!$D:$D,0),MATCH('2014'!P$100,DataEx!$216:$216,0))</f>
        <v>1208333.3333333333</v>
      </c>
      <c r="Q141" s="91">
        <f>+INDEX(DataEx!$1:$1048576,MATCH('2014'!$A141,DataEx!$D:$D,0),MATCH('2014'!Q$100,DataEx!$216:$216,0))</f>
        <v>1208333.3333333333</v>
      </c>
      <c r="R141" s="91">
        <f>+INDEX(DataEx!$1:$1048576,MATCH('2014'!$A141,DataEx!$D:$D,0),MATCH('2014'!R$100,DataEx!$216:$216,0))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82" t="str">
        <f>+VLOOKUP(LEFT($A142,LEN(A142)-1)*1,Master!$D$25:$G$223,4,FALSE)</f>
        <v>Ostala prava iz zdravstvenog osiguranja</v>
      </c>
      <c r="C142" s="483"/>
      <c r="D142" s="483"/>
      <c r="E142" s="483"/>
      <c r="F142" s="483"/>
      <c r="G142" s="91">
        <f>+INDEX(DataEx!$1:$1048576,MATCH('2014'!$A142,DataEx!$D:$D,0),MATCH('2014'!G$100,DataEx!$216:$216,0))</f>
        <v>583333.33333333326</v>
      </c>
      <c r="H142" s="91">
        <f>+INDEX(DataEx!$1:$1048576,MATCH('2014'!$A142,DataEx!$D:$D,0),MATCH('2014'!H$100,DataEx!$216:$216,0))</f>
        <v>583333.33333333326</v>
      </c>
      <c r="I142" s="91">
        <f>+INDEX(DataEx!$1:$1048576,MATCH('2014'!$A142,DataEx!$D:$D,0),MATCH('2014'!I$100,DataEx!$216:$216,0))</f>
        <v>583333.33333333326</v>
      </c>
      <c r="J142" s="91">
        <f>+INDEX(DataEx!$1:$1048576,MATCH('2014'!$A142,DataEx!$D:$D,0),MATCH('2014'!J$100,DataEx!$216:$216,0))</f>
        <v>583333.33333333326</v>
      </c>
      <c r="K142" s="91">
        <f>+INDEX(DataEx!$1:$1048576,MATCH('2014'!$A142,DataEx!$D:$D,0),MATCH('2014'!K$100,DataEx!$216:$216,0))</f>
        <v>583333.33333333326</v>
      </c>
      <c r="L142" s="91">
        <f>+INDEX(DataEx!$1:$1048576,MATCH('2014'!$A142,DataEx!$D:$D,0),MATCH('2014'!L$100,DataEx!$216:$216,0))</f>
        <v>583333.33333333326</v>
      </c>
      <c r="M142" s="91">
        <f>+INDEX(DataEx!$1:$1048576,MATCH('2014'!$A142,DataEx!$D:$D,0),MATCH('2014'!M$100,DataEx!$216:$216,0))</f>
        <v>583333.33333333326</v>
      </c>
      <c r="N142" s="91">
        <f>+INDEX(DataEx!$1:$1048576,MATCH('2014'!$A142,DataEx!$D:$D,0),MATCH('2014'!N$100,DataEx!$216:$216,0))</f>
        <v>583333.33333333326</v>
      </c>
      <c r="O142" s="91">
        <f>+INDEX(DataEx!$1:$1048576,MATCH('2014'!$A142,DataEx!$D:$D,0),MATCH('2014'!O$100,DataEx!$216:$216,0))</f>
        <v>583333.33333333326</v>
      </c>
      <c r="P142" s="91">
        <f>+INDEX(DataEx!$1:$1048576,MATCH('2014'!$A142,DataEx!$D:$D,0),MATCH('2014'!P$100,DataEx!$216:$216,0))</f>
        <v>583333.33333333326</v>
      </c>
      <c r="Q142" s="91">
        <f>+INDEX(DataEx!$1:$1048576,MATCH('2014'!$A142,DataEx!$D:$D,0),MATCH('2014'!Q$100,DataEx!$216:$216,0))</f>
        <v>583333.33333333326</v>
      </c>
      <c r="R142" s="91">
        <f>+INDEX(DataEx!$1:$1048576,MATCH('2014'!$A142,DataEx!$D:$D,0),MATCH('2014'!R$100,DataEx!$216:$216,0))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505" t="str">
        <f>+VLOOKUP(LEFT($A143,LEN(A143)-1)*1,Master!$D$25:$G$223,4,FALSE)</f>
        <v xml:space="preserve">Transferi institucijama, pojedincima, nevladinom i javnom sektoru </v>
      </c>
      <c r="C143" s="506"/>
      <c r="D143" s="506"/>
      <c r="E143" s="506"/>
      <c r="F143" s="506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505" t="str">
        <f>+VLOOKUP(LEFT($A144,LEN(A144)-1)*1,Master!$D$25:$G$223,4,FALSE)</f>
        <v>Kapitalni budžet</v>
      </c>
      <c r="C144" s="506"/>
      <c r="D144" s="506"/>
      <c r="E144" s="506"/>
      <c r="F144" s="506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507" t="str">
        <f>+VLOOKUP(LEFT($A145,LEN(A145)-1)*1,Master!$D$25:$G$223,4,FALSE)</f>
        <v>Pozajmice i krediti</v>
      </c>
      <c r="C145" s="508"/>
      <c r="D145" s="508"/>
      <c r="E145" s="508"/>
      <c r="F145" s="508"/>
      <c r="G145" s="91">
        <f>+INDEX(DataEx!$1:$1048576,MATCH('2014'!$A145,DataEx!$D:$D,0),MATCH('2014'!G$100,DataEx!$216:$216,0))</f>
        <v>178333.33333333334</v>
      </c>
      <c r="H145" s="91">
        <f>+INDEX(DataEx!$1:$1048576,MATCH('2014'!$A145,DataEx!$D:$D,0),MATCH('2014'!H$100,DataEx!$216:$216,0))</f>
        <v>178333.33333333334</v>
      </c>
      <c r="I145" s="91">
        <f>+INDEX(DataEx!$1:$1048576,MATCH('2014'!$A145,DataEx!$D:$D,0),MATCH('2014'!I$100,DataEx!$216:$216,0))</f>
        <v>178333.33333333334</v>
      </c>
      <c r="J145" s="91">
        <f>+INDEX(DataEx!$1:$1048576,MATCH('2014'!$A145,DataEx!$D:$D,0),MATCH('2014'!J$100,DataEx!$216:$216,0))</f>
        <v>178333.33333333334</v>
      </c>
      <c r="K145" s="91">
        <f>+INDEX(DataEx!$1:$1048576,MATCH('2014'!$A145,DataEx!$D:$D,0),MATCH('2014'!K$100,DataEx!$216:$216,0))</f>
        <v>178333.33333333334</v>
      </c>
      <c r="L145" s="91">
        <f>+INDEX(DataEx!$1:$1048576,MATCH('2014'!$A145,DataEx!$D:$D,0),MATCH('2014'!L$100,DataEx!$216:$216,0))</f>
        <v>178333.33333333334</v>
      </c>
      <c r="M145" s="91">
        <f>+INDEX(DataEx!$1:$1048576,MATCH('2014'!$A145,DataEx!$D:$D,0),MATCH('2014'!M$100,DataEx!$216:$216,0))</f>
        <v>178333.33333333334</v>
      </c>
      <c r="N145" s="91">
        <f>+INDEX(DataEx!$1:$1048576,MATCH('2014'!$A145,DataEx!$D:$D,0),MATCH('2014'!N$100,DataEx!$216:$216,0))</f>
        <v>178333.33333333334</v>
      </c>
      <c r="O145" s="91">
        <f>+INDEX(DataEx!$1:$1048576,MATCH('2014'!$A145,DataEx!$D:$D,0),MATCH('2014'!O$100,DataEx!$216:$216,0))</f>
        <v>178333.33333333334</v>
      </c>
      <c r="P145" s="91">
        <f>+INDEX(DataEx!$1:$1048576,MATCH('2014'!$A145,DataEx!$D:$D,0),MATCH('2014'!P$100,DataEx!$216:$216,0))</f>
        <v>178333.33333333334</v>
      </c>
      <c r="Q145" s="91">
        <f>+INDEX(DataEx!$1:$1048576,MATCH('2014'!$A145,DataEx!$D:$D,0),MATCH('2014'!Q$100,DataEx!$216:$216,0))</f>
        <v>178333.33333333334</v>
      </c>
      <c r="R145" s="91">
        <f>+INDEX(DataEx!$1:$1048576,MATCH('2014'!$A145,DataEx!$D:$D,0),MATCH('2014'!R$100,DataEx!$216:$216,0))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507" t="str">
        <f>+VLOOKUP(LEFT($A146,LEN(A146)-1)*1,Master!$D$25:$G$223,4,FALSE)</f>
        <v>Rezerve</v>
      </c>
      <c r="C146" s="508"/>
      <c r="D146" s="508"/>
      <c r="E146" s="508"/>
      <c r="F146" s="508"/>
      <c r="G146" s="91">
        <f>+INDEX(DataEx!$1:$1048576,MATCH('2014'!$A146,DataEx!$D:$D,0),MATCH('2014'!G$100,DataEx!$216:$216,0))</f>
        <v>737887.48083333333</v>
      </c>
      <c r="H146" s="91">
        <f>+INDEX(DataEx!$1:$1048576,MATCH('2014'!$A146,DataEx!$D:$D,0),MATCH('2014'!H$100,DataEx!$216:$216,0))</f>
        <v>737887.48083333333</v>
      </c>
      <c r="I146" s="91">
        <f>+INDEX(DataEx!$1:$1048576,MATCH('2014'!$A146,DataEx!$D:$D,0),MATCH('2014'!I$100,DataEx!$216:$216,0))</f>
        <v>737887.48083333333</v>
      </c>
      <c r="J146" s="91">
        <f>+INDEX(DataEx!$1:$1048576,MATCH('2014'!$A146,DataEx!$D:$D,0),MATCH('2014'!J$100,DataEx!$216:$216,0))</f>
        <v>737887.48083333333</v>
      </c>
      <c r="K146" s="91">
        <f>+INDEX(DataEx!$1:$1048576,MATCH('2014'!$A146,DataEx!$D:$D,0),MATCH('2014'!K$100,DataEx!$216:$216,0))</f>
        <v>737887.48083333333</v>
      </c>
      <c r="L146" s="91">
        <f>+INDEX(DataEx!$1:$1048576,MATCH('2014'!$A146,DataEx!$D:$D,0),MATCH('2014'!L$100,DataEx!$216:$216,0))</f>
        <v>737887.48083333333</v>
      </c>
      <c r="M146" s="91">
        <f>+INDEX(DataEx!$1:$1048576,MATCH('2014'!$A146,DataEx!$D:$D,0),MATCH('2014'!M$100,DataEx!$216:$216,0))</f>
        <v>737887.48083333333</v>
      </c>
      <c r="N146" s="91">
        <f>+INDEX(DataEx!$1:$1048576,MATCH('2014'!$A146,DataEx!$D:$D,0),MATCH('2014'!N$100,DataEx!$216:$216,0))</f>
        <v>737887.48083333333</v>
      </c>
      <c r="O146" s="91">
        <f>+INDEX(DataEx!$1:$1048576,MATCH('2014'!$A146,DataEx!$D:$D,0),MATCH('2014'!O$100,DataEx!$216:$216,0))</f>
        <v>737887.48083333333</v>
      </c>
      <c r="P146" s="91">
        <f>+INDEX(DataEx!$1:$1048576,MATCH('2014'!$A146,DataEx!$D:$D,0),MATCH('2014'!P$100,DataEx!$216:$216,0))</f>
        <v>737887.48083333333</v>
      </c>
      <c r="Q146" s="91">
        <f>+INDEX(DataEx!$1:$1048576,MATCH('2014'!$A146,DataEx!$D:$D,0),MATCH('2014'!Q$100,DataEx!$216:$216,0))</f>
        <v>737887.48083333333</v>
      </c>
      <c r="R146" s="91">
        <f>+INDEX(DataEx!$1:$1048576,MATCH('2014'!$A146,DataEx!$D:$D,0),MATCH('2014'!R$100,DataEx!$216:$216,0))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74" t="str">
        <f>+VLOOKUP(LEFT($A147,LEN(A147)-1)*1,Master!$D$25:$G$223,4,FALSE)</f>
        <v>Otplata garancija</v>
      </c>
      <c r="C147" s="475"/>
      <c r="D147" s="475"/>
      <c r="E147" s="475"/>
      <c r="F147" s="475"/>
      <c r="G147" s="91">
        <f>+INDEX(DataEx!$1:$1048576,MATCH('2014'!$A147,DataEx!$D:$D,0),MATCH('2014'!G$100,DataEx!$216:$216,0))</f>
        <v>0</v>
      </c>
      <c r="H147" s="91">
        <f>+INDEX(DataEx!$1:$1048576,MATCH('2014'!$A147,DataEx!$D:$D,0),MATCH('2014'!H$100,DataEx!$216:$216,0))</f>
        <v>0</v>
      </c>
      <c r="I147" s="91">
        <f>+INDEX(DataEx!$1:$1048576,MATCH('2014'!$A147,DataEx!$D:$D,0),MATCH('2014'!I$100,DataEx!$216:$216,0))</f>
        <v>0</v>
      </c>
      <c r="J147" s="91">
        <f>+INDEX(DataEx!$1:$1048576,MATCH('2014'!$A147,DataEx!$D:$D,0),MATCH('2014'!J$100,DataEx!$216:$216,0))</f>
        <v>0</v>
      </c>
      <c r="K147" s="91">
        <f>+INDEX(DataEx!$1:$1048576,MATCH('2014'!$A147,DataEx!$D:$D,0),MATCH('2014'!K$100,DataEx!$216:$216,0))</f>
        <v>0</v>
      </c>
      <c r="L147" s="91">
        <f>+INDEX(DataEx!$1:$1048576,MATCH('2014'!$A147,DataEx!$D:$D,0),MATCH('2014'!L$100,DataEx!$216:$216,0))</f>
        <v>0</v>
      </c>
      <c r="M147" s="91">
        <f>+INDEX(DataEx!$1:$1048576,MATCH('2014'!$A147,DataEx!$D:$D,0),MATCH('2014'!M$100,DataEx!$216:$216,0))</f>
        <v>0</v>
      </c>
      <c r="N147" s="91">
        <f>+INDEX(DataEx!$1:$1048576,MATCH('2014'!$A147,DataEx!$D:$D,0),MATCH('2014'!N$100,DataEx!$216:$216,0))</f>
        <v>0</v>
      </c>
      <c r="O147" s="91">
        <f>+INDEX(DataEx!$1:$1048576,MATCH('2014'!$A147,DataEx!$D:$D,0),MATCH('2014'!O$100,DataEx!$216:$216,0))</f>
        <v>0</v>
      </c>
      <c r="P147" s="91">
        <f>+INDEX(DataEx!$1:$1048576,MATCH('2014'!$A147,DataEx!$D:$D,0),MATCH('2014'!P$100,DataEx!$216:$216,0))</f>
        <v>0</v>
      </c>
      <c r="Q147" s="91">
        <f>+INDEX(DataEx!$1:$1048576,MATCH('2014'!$A147,DataEx!$D:$D,0),MATCH('2014'!Q$100,DataEx!$216:$216,0))</f>
        <v>0</v>
      </c>
      <c r="R147" s="91">
        <f>+INDEX(DataEx!$1:$1048576,MATCH('2014'!$A147,DataEx!$D:$D,0),MATCH('2014'!R$100,DataEx!$216:$216,0))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515" t="str">
        <f>+VLOOKUP(LEFT($A148,LEN(A148)-1)*1,Master!$D$25:$G$223,4,FALSE)</f>
        <v>Suficit / deficit</v>
      </c>
      <c r="C148" s="516"/>
      <c r="D148" s="516"/>
      <c r="E148" s="516"/>
      <c r="F148" s="516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517" t="str">
        <f>+VLOOKUP(LEFT($A149,LEN(A149)-1)*1,Master!$D$25:$G$223,4,FALSE)</f>
        <v>Primarni bilans</v>
      </c>
      <c r="C149" s="518"/>
      <c r="D149" s="518"/>
      <c r="E149" s="518"/>
      <c r="F149" s="518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509" t="str">
        <f>+VLOOKUP(LEFT($A150,LEN(A150)-1)*1,Master!$D$25:$G$223,4,FALSE)</f>
        <v>Otplata dugova</v>
      </c>
      <c r="C150" s="510"/>
      <c r="D150" s="510"/>
      <c r="E150" s="510"/>
      <c r="F150" s="510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513" t="str">
        <f>+VLOOKUP(LEFT($A151,LEN(A151)-1)*1,Master!$D$25:$G$223,4,FALSE)</f>
        <v>Otplata hartija od vrijednosti i kredita rezidentima</v>
      </c>
      <c r="C151" s="514"/>
      <c r="D151" s="514"/>
      <c r="E151" s="514"/>
      <c r="F151" s="514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507" t="str">
        <f>+VLOOKUP(LEFT($A152,LEN(A152)-1)*1,Master!$D$25:$G$223,4,FALSE)</f>
        <v>Otplata hartija od vrijednosti i kredita nerezidentima</v>
      </c>
      <c r="C152" s="508"/>
      <c r="D152" s="508"/>
      <c r="E152" s="508"/>
      <c r="F152" s="508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74" t="str">
        <f>+VLOOKUP(LEFT($A153,LEN(A153)-1)*1,Master!$D$25:$G$223,4,FALSE)</f>
        <v>Otplata obaveza iz prethodnih godina</v>
      </c>
      <c r="C153" s="475"/>
      <c r="D153" s="475"/>
      <c r="E153" s="475"/>
      <c r="F153" s="475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511" t="str">
        <f>+VLOOKUP(LEFT($A154,LEN(A154)-1)*1,Master!$D$25:$G$223,4,FALSE)</f>
        <v>Nedostajuća sredstva</v>
      </c>
      <c r="C154" s="512"/>
      <c r="D154" s="512"/>
      <c r="E154" s="512"/>
      <c r="F154" s="512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99" t="str">
        <f>+VLOOKUP(LEFT($A155,LEN(A155)-1)*1,Master!$D$25:$G$223,4,FALSE)</f>
        <v>Finansiranje</v>
      </c>
      <c r="C155" s="500"/>
      <c r="D155" s="500"/>
      <c r="E155" s="500"/>
      <c r="F155" s="500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513" t="str">
        <f>+VLOOKUP(LEFT($A156,LEN(A156)-1)*1,Master!$D$25:$G$223,4,FALSE)</f>
        <v>Pozajmice i krediti od domaćih izvora</v>
      </c>
      <c r="C156" s="514"/>
      <c r="D156" s="514"/>
      <c r="E156" s="514"/>
      <c r="F156" s="514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507" t="str">
        <f>+VLOOKUP(LEFT($A157,LEN(A157)-1)*1,Master!$D$25:$G$223,4,FALSE)</f>
        <v>Pozajmice i krediti od inostranih izvora</v>
      </c>
      <c r="C157" s="508"/>
      <c r="D157" s="508"/>
      <c r="E157" s="508"/>
      <c r="F157" s="508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507" t="str">
        <f>+VLOOKUP(LEFT($A158,LEN(A158)-1)*1,Master!$D$25:$G$223,4,FALSE)</f>
        <v>Primici od prodaje imovine</v>
      </c>
      <c r="C158" s="508"/>
      <c r="D158" s="508"/>
      <c r="E158" s="508"/>
      <c r="F158" s="508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484" t="str">
        <f>+Master!G249</f>
        <v>Ostvarenje budžeta</v>
      </c>
      <c r="C7" s="485"/>
      <c r="D7" s="485"/>
      <c r="E7" s="485"/>
      <c r="F7" s="485"/>
      <c r="G7" s="476">
        <v>2013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77"/>
      <c r="V7" s="361"/>
      <c r="W7" s="116" t="str">
        <f>+Master!G246</f>
        <v>BDP</v>
      </c>
      <c r="X7" s="117">
        <v>3327000000</v>
      </c>
    </row>
    <row r="8" spans="1:24" ht="16.5" customHeight="1">
      <c r="B8" s="486"/>
      <c r="C8" s="487"/>
      <c r="D8" s="487"/>
      <c r="E8" s="487"/>
      <c r="F8" s="488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476" t="s">
        <v>708</v>
      </c>
      <c r="X8" s="477"/>
    </row>
    <row r="9" spans="1:24" ht="13.5" thickBot="1">
      <c r="B9" s="489"/>
      <c r="C9" s="490"/>
      <c r="D9" s="490"/>
      <c r="E9" s="490"/>
      <c r="F9" s="491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478" t="str">
        <f>+VLOOKUP($A10,Master!$D$25:$G$223,4,FALSE)</f>
        <v>Prihodi budžeta</v>
      </c>
      <c r="C10" s="479"/>
      <c r="D10" s="479"/>
      <c r="E10" s="479"/>
      <c r="F10" s="479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80" t="str">
        <f>+VLOOKUP($A11,Master!$D$25:$G$223,4,FALSE)</f>
        <v>Porezi</v>
      </c>
      <c r="C11" s="481"/>
      <c r="D11" s="481"/>
      <c r="E11" s="481"/>
      <c r="F11" s="481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82" t="str">
        <f>+VLOOKUP($A12,Master!$D$25:$G$223,4,FALSE)</f>
        <v>Porez na dohodak fizičkih lica</v>
      </c>
      <c r="C12" s="483"/>
      <c r="D12" s="483"/>
      <c r="E12" s="483"/>
      <c r="F12" s="483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82" t="str">
        <f>+VLOOKUP($A13,Master!$D$25:$G$223,4,FALSE)</f>
        <v>Porez na dobit pravnih lica</v>
      </c>
      <c r="C13" s="483"/>
      <c r="D13" s="483"/>
      <c r="E13" s="483"/>
      <c r="F13" s="483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82" t="str">
        <f>+VLOOKUP($A14,Master!$D$25:$G$223,4,FALSE)</f>
        <v>Porez na promet nepokretnosti</v>
      </c>
      <c r="C14" s="483"/>
      <c r="D14" s="483"/>
      <c r="E14" s="483"/>
      <c r="F14" s="483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82" t="str">
        <f>+VLOOKUP($A15,Master!$D$25:$G$223,4,FALSE)</f>
        <v>Porez na dodatu vrijednost</v>
      </c>
      <c r="C15" s="483"/>
      <c r="D15" s="483"/>
      <c r="E15" s="483"/>
      <c r="F15" s="483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82" t="str">
        <f>+VLOOKUP($A16,Master!$D$25:$G$223,4,FALSE)</f>
        <v>Akcize</v>
      </c>
      <c r="C16" s="483"/>
      <c r="D16" s="483"/>
      <c r="E16" s="483"/>
      <c r="F16" s="483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82" t="str">
        <f>+VLOOKUP($A17,Master!$D$25:$G$223,4,FALSE)</f>
        <v>Porez na međunarodnu trgovinu i transakcije</v>
      </c>
      <c r="C17" s="483"/>
      <c r="D17" s="483"/>
      <c r="E17" s="483"/>
      <c r="F17" s="483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82" t="e">
        <f>+VLOOKUP($A18,Master!$D$25:$G$223,4,FALSE)</f>
        <v>#N/A</v>
      </c>
      <c r="C18" s="483"/>
      <c r="D18" s="483"/>
      <c r="E18" s="483"/>
      <c r="F18" s="483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82" t="str">
        <f>+VLOOKUP($A19,Master!$D$25:$G$223,4,FALSE)</f>
        <v>Ostali državni porezi</v>
      </c>
      <c r="C19" s="483"/>
      <c r="D19" s="483"/>
      <c r="E19" s="483"/>
      <c r="F19" s="483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95" t="str">
        <f>+VLOOKUP($A20,Master!$D$25:$G$223,4,FALSE)</f>
        <v>Doprinosi</v>
      </c>
      <c r="C20" s="496"/>
      <c r="D20" s="496"/>
      <c r="E20" s="496"/>
      <c r="F20" s="496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82" t="str">
        <f>+VLOOKUP($A21,Master!$D$25:$G$223,4,FALSE)</f>
        <v>Doprinosi za penzijsko i invalidsko osiguranje</v>
      </c>
      <c r="C21" s="483"/>
      <c r="D21" s="483"/>
      <c r="E21" s="483"/>
      <c r="F21" s="483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82" t="str">
        <f>+VLOOKUP($A22,Master!$D$25:$G$223,4,FALSE)</f>
        <v>Doprinosi za zdravstveno osiguranje</v>
      </c>
      <c r="C22" s="483"/>
      <c r="D22" s="483"/>
      <c r="E22" s="483"/>
      <c r="F22" s="483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82" t="str">
        <f>+VLOOKUP($A23,Master!$D$25:$G$223,4,FALSE)</f>
        <v>Doprinosi za osiguranje od nezaposlenosti</v>
      </c>
      <c r="C23" s="483"/>
      <c r="D23" s="483"/>
      <c r="E23" s="483"/>
      <c r="F23" s="483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82" t="str">
        <f>+VLOOKUP($A24,Master!$D$25:$G$223,4,FALSE)</f>
        <v>Ostali doprinosi</v>
      </c>
      <c r="C24" s="483"/>
      <c r="D24" s="483"/>
      <c r="E24" s="483"/>
      <c r="F24" s="483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93" t="str">
        <f>+VLOOKUP($A25,Master!$D$25:$G$223,4,FALSE)</f>
        <v>Takse</v>
      </c>
      <c r="C25" s="494"/>
      <c r="D25" s="494"/>
      <c r="E25" s="494"/>
      <c r="F25" s="494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93" t="str">
        <f>+VLOOKUP($A26,Master!$D$25:$G$223,4,FALSE)</f>
        <v>Naknade</v>
      </c>
      <c r="C26" s="494"/>
      <c r="D26" s="494"/>
      <c r="E26" s="494"/>
      <c r="F26" s="494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93" t="str">
        <f>+VLOOKUP($A27,Master!$D$25:$G$223,4,FALSE)</f>
        <v>Ostali prihodi</v>
      </c>
      <c r="C27" s="494"/>
      <c r="D27" s="494"/>
      <c r="E27" s="494"/>
      <c r="F27" s="494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93" t="str">
        <f>+VLOOKUP($A28,Master!$D$25:$G$223,4,FALSE)</f>
        <v>Primici od otplate kredita i sredstva prenesena iz prethodne godine</v>
      </c>
      <c r="C28" s="494"/>
      <c r="D28" s="494"/>
      <c r="E28" s="494"/>
      <c r="F28" s="494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97" t="str">
        <f>+VLOOKUP($A29,Master!$D$25:$G$223,4,FALSE)</f>
        <v>Donacije i transferi</v>
      </c>
      <c r="C29" s="498"/>
      <c r="D29" s="498"/>
      <c r="E29" s="498"/>
      <c r="F29" s="498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99" t="str">
        <f>+VLOOKUP($A30,Master!$D$25:$G$223,4,FALSE)</f>
        <v>Budžetki izdaci</v>
      </c>
      <c r="C30" s="500"/>
      <c r="D30" s="500"/>
      <c r="E30" s="500"/>
      <c r="F30" s="500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501" t="str">
        <f>+VLOOKUP($A31,Master!$D$25:$G$223,4,FALSE)</f>
        <v>Tekući izdaci</v>
      </c>
      <c r="C31" s="502"/>
      <c r="D31" s="502"/>
      <c r="E31" s="502"/>
      <c r="F31" s="502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503" t="str">
        <f>+VLOOKUP($A32,Master!$D$25:$G$223,4,FALSE)</f>
        <v>Tekući budžetski izdaci</v>
      </c>
      <c r="C32" s="504"/>
      <c r="D32" s="504"/>
      <c r="E32" s="504"/>
      <c r="F32" s="504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82" t="str">
        <f>+VLOOKUP($A33,Master!$D$25:$G$223,4,FALSE)</f>
        <v>Bruto zarade i doprinosi na teret poslodavca</v>
      </c>
      <c r="C33" s="483"/>
      <c r="D33" s="483"/>
      <c r="E33" s="483"/>
      <c r="F33" s="483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82" t="str">
        <f>+VLOOKUP($A34,Master!$D$25:$G$223,4,FALSE)</f>
        <v>Ostala lična primanja</v>
      </c>
      <c r="C34" s="483"/>
      <c r="D34" s="483"/>
      <c r="E34" s="483"/>
      <c r="F34" s="483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82" t="str">
        <f>+VLOOKUP($A35,Master!$D$25:$G$223,4,FALSE)</f>
        <v>Rashodi za materijal</v>
      </c>
      <c r="C35" s="483"/>
      <c r="D35" s="483"/>
      <c r="E35" s="483"/>
      <c r="F35" s="483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82" t="str">
        <f>+VLOOKUP($A36,Master!$D$25:$G$223,4,FALSE)</f>
        <v>Rashodi za usluge</v>
      </c>
      <c r="C36" s="483"/>
      <c r="D36" s="483"/>
      <c r="E36" s="483"/>
      <c r="F36" s="483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82" t="str">
        <f>+VLOOKUP($A37,Master!$D$25:$G$223,4,FALSE)</f>
        <v>Rashodi za tekuće održavanje</v>
      </c>
      <c r="C37" s="483"/>
      <c r="D37" s="483"/>
      <c r="E37" s="483"/>
      <c r="F37" s="483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82" t="str">
        <f>+VLOOKUP($A38,Master!$D$25:$G$223,4,FALSE)</f>
        <v>Kamate</v>
      </c>
      <c r="C38" s="483"/>
      <c r="D38" s="483"/>
      <c r="E38" s="483"/>
      <c r="F38" s="483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82" t="str">
        <f>+VLOOKUP($A39,Master!$D$25:$G$223,4,FALSE)</f>
        <v>Renta</v>
      </c>
      <c r="C39" s="483"/>
      <c r="D39" s="483"/>
      <c r="E39" s="483"/>
      <c r="F39" s="483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82" t="str">
        <f>+VLOOKUP($A40,Master!$D$25:$G$223,4,FALSE)</f>
        <v>Subvencije</v>
      </c>
      <c r="C40" s="483"/>
      <c r="D40" s="483"/>
      <c r="E40" s="483"/>
      <c r="F40" s="483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82" t="str">
        <f>+VLOOKUP($A41,Master!$D$25:$G$223,4,FALSE)</f>
        <v>Ostali izdaci</v>
      </c>
      <c r="C41" s="483"/>
      <c r="D41" s="483"/>
      <c r="E41" s="483"/>
      <c r="F41" s="483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82" t="str">
        <f>+VLOOKUP($A42,Master!$D$25:$G$223,4,FALSE)</f>
        <v>Kapitalni izdaci u tekućem budžetu</v>
      </c>
      <c r="C42" s="483"/>
      <c r="D42" s="483"/>
      <c r="E42" s="483"/>
      <c r="F42" s="483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509" t="str">
        <f>+VLOOKUP($A43,Master!$D$25:$G$223,4,FALSE)</f>
        <v>Transferi za socijalnu zaštitu</v>
      </c>
      <c r="C43" s="510"/>
      <c r="D43" s="510"/>
      <c r="E43" s="510"/>
      <c r="F43" s="510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82" t="str">
        <f>+VLOOKUP($A44,Master!$D$25:$G$223,4,FALSE)</f>
        <v>Prava iz oblasti socijalne zaštite</v>
      </c>
      <c r="C44" s="483"/>
      <c r="D44" s="483"/>
      <c r="E44" s="483"/>
      <c r="F44" s="483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82" t="str">
        <f>+VLOOKUP($A45,Master!$D$25:$G$223,4,FALSE)</f>
        <v>Sredstva za tehnološke viškove</v>
      </c>
      <c r="C45" s="483"/>
      <c r="D45" s="483"/>
      <c r="E45" s="483"/>
      <c r="F45" s="483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82" t="str">
        <f>+VLOOKUP($A46,Master!$D$25:$G$223,4,FALSE)</f>
        <v>Prava iz oblasti penzijskog i invalidskog osiguranja</v>
      </c>
      <c r="C46" s="483"/>
      <c r="D46" s="483"/>
      <c r="E46" s="483"/>
      <c r="F46" s="483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82" t="str">
        <f>+VLOOKUP($A47,Master!$D$25:$G$223,4,FALSE)</f>
        <v>Ostala prava iz oblasti zdravstvene zaštite</v>
      </c>
      <c r="C47" s="483"/>
      <c r="D47" s="483"/>
      <c r="E47" s="483"/>
      <c r="F47" s="483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82" t="str">
        <f>+VLOOKUP($A48,Master!$D$25:$G$223,4,FALSE)</f>
        <v>Ostala prava iz zdravstvenog osiguranja</v>
      </c>
      <c r="C48" s="483"/>
      <c r="D48" s="483"/>
      <c r="E48" s="483"/>
      <c r="F48" s="483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505" t="str">
        <f>+VLOOKUP($A49,Master!$D$25:$G$223,4,FALSE)</f>
        <v xml:space="preserve">Transferi institucijama, pojedincima, nevladinom i javnom sektoru </v>
      </c>
      <c r="C49" s="506"/>
      <c r="D49" s="506"/>
      <c r="E49" s="506"/>
      <c r="F49" s="506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505" t="str">
        <f>+VLOOKUP($A50,Master!$D$25:$G$223,4,FALSE)</f>
        <v>Kapitalni budžet</v>
      </c>
      <c r="C50" s="506"/>
      <c r="D50" s="506"/>
      <c r="E50" s="506"/>
      <c r="F50" s="506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507" t="str">
        <f>+VLOOKUP($A51,Master!$D$25:$G$223,4,FALSE)</f>
        <v>Pozajmice i krediti</v>
      </c>
      <c r="C51" s="508"/>
      <c r="D51" s="508"/>
      <c r="E51" s="508"/>
      <c r="F51" s="508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507" t="str">
        <f>+VLOOKUP($A52,Master!$D$25:$G$223,4,FALSE)</f>
        <v>Rezerve</v>
      </c>
      <c r="C52" s="508"/>
      <c r="D52" s="508"/>
      <c r="E52" s="508"/>
      <c r="F52" s="508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74" t="str">
        <f>+VLOOKUP($A53,Master!$D$25:$G$223,4,FALSE)</f>
        <v>Otplata garancija</v>
      </c>
      <c r="C53" s="475"/>
      <c r="D53" s="475"/>
      <c r="E53" s="475"/>
      <c r="F53" s="475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74" t="str">
        <f>+VLOOKUP($A54,Master!$D$25:$G$223,4,FALSE)</f>
        <v>Otplata obaveza iz prethodnih godina</v>
      </c>
      <c r="C54" s="475"/>
      <c r="D54" s="475"/>
      <c r="E54" s="475"/>
      <c r="F54" s="475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74" t="str">
        <f>+VLOOKUP($A55,Master!$D$25:$G$225,4,FALSE)</f>
        <v>Neto povećanje obaveza</v>
      </c>
      <c r="C55" s="475"/>
      <c r="D55" s="475"/>
      <c r="E55" s="475"/>
      <c r="F55" s="475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515" t="str">
        <f>+VLOOKUP($A56,Master!$D$25:$G$223,4,FALSE)</f>
        <v>Suficit / deficit</v>
      </c>
      <c r="C56" s="516"/>
      <c r="D56" s="516"/>
      <c r="E56" s="516"/>
      <c r="F56" s="516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517" t="str">
        <f>+VLOOKUP($A57,Master!$D$25:$G$223,4,FALSE)</f>
        <v>Primarni bilans</v>
      </c>
      <c r="C57" s="518"/>
      <c r="D57" s="518"/>
      <c r="E57" s="518"/>
      <c r="F57" s="518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509" t="str">
        <f>+VLOOKUP($A58,Master!$D$25:$G$223,4,FALSE)</f>
        <v>Otplata dugova</v>
      </c>
      <c r="C58" s="510"/>
      <c r="D58" s="510"/>
      <c r="E58" s="510"/>
      <c r="F58" s="510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513" t="str">
        <f>+VLOOKUP($A59,Master!$D$25:$G$223,4,FALSE)</f>
        <v>Otplata hartija od vrijednosti i kredita rezidentima</v>
      </c>
      <c r="C59" s="514"/>
      <c r="D59" s="514"/>
      <c r="E59" s="514"/>
      <c r="F59" s="514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507" t="str">
        <f>+VLOOKUP($A60,Master!$D$25:$G$223,4,FALSE)</f>
        <v>Otplata hartija od vrijednosti i kredita nerezidentima</v>
      </c>
      <c r="C60" s="508"/>
      <c r="D60" s="508"/>
      <c r="E60" s="508"/>
      <c r="F60" s="508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511" t="str">
        <f>+VLOOKUP($A61,Master!$D$25:$G$223,4,FALSE)</f>
        <v>Nedostajuća sredstva</v>
      </c>
      <c r="C61" s="512"/>
      <c r="D61" s="512"/>
      <c r="E61" s="512"/>
      <c r="F61" s="512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99" t="str">
        <f>+VLOOKUP($A62,Master!$D$25:$G$223,4,FALSE)</f>
        <v>Finansiranje</v>
      </c>
      <c r="C62" s="500"/>
      <c r="D62" s="500"/>
      <c r="E62" s="500"/>
      <c r="F62" s="500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513" t="str">
        <f>+VLOOKUP($A63,Master!$D$25:$G$223,4,FALSE)</f>
        <v>Pozajmice i krediti od domaćih izvora</v>
      </c>
      <c r="C63" s="514"/>
      <c r="D63" s="514"/>
      <c r="E63" s="514"/>
      <c r="F63" s="514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507" t="str">
        <f>+VLOOKUP($A64,Master!$D$25:$G$223,4,FALSE)</f>
        <v>Pozajmice i krediti od inostranih izvora</v>
      </c>
      <c r="C64" s="508"/>
      <c r="D64" s="508"/>
      <c r="E64" s="508"/>
      <c r="F64" s="508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507" t="str">
        <f>+VLOOKUP($A65,Master!$D$25:$G$223,4,FALSE)</f>
        <v>Primici od prodaje imovine</v>
      </c>
      <c r="C65" s="508"/>
      <c r="D65" s="508"/>
      <c r="E65" s="508"/>
      <c r="F65" s="508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73" t="str">
        <f>+Master!G250</f>
        <v>Plan ostvarenja budžeta</v>
      </c>
      <c r="C102" s="454"/>
      <c r="D102" s="454"/>
      <c r="E102" s="454"/>
      <c r="F102" s="454"/>
      <c r="G102" s="462">
        <v>2013</v>
      </c>
      <c r="H102" s="463"/>
      <c r="I102" s="463"/>
      <c r="J102" s="463"/>
      <c r="K102" s="463"/>
      <c r="L102" s="463"/>
      <c r="M102" s="463"/>
      <c r="N102" s="463"/>
      <c r="O102" s="463"/>
      <c r="P102" s="463"/>
      <c r="Q102" s="463"/>
      <c r="R102" s="463"/>
      <c r="S102" s="463"/>
      <c r="T102" s="463"/>
      <c r="U102" s="466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55"/>
      <c r="C103" s="456"/>
      <c r="D103" s="456"/>
      <c r="E103" s="456"/>
      <c r="F103" s="457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62" t="str">
        <f>+Master!G244</f>
        <v>Jan - Dec</v>
      </c>
      <c r="X103" s="466">
        <f>+X8</f>
        <v>0</v>
      </c>
    </row>
    <row r="104" spans="1:24" ht="13.5" thickBot="1">
      <c r="A104" s="170"/>
      <c r="B104" s="458"/>
      <c r="C104" s="459"/>
      <c r="D104" s="459"/>
      <c r="E104" s="459"/>
      <c r="F104" s="460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21" t="str">
        <f>+VLOOKUP(LEFT($A105,LEN(A105)-1)*1,Master!$D$25:$G$223,4,FALSE)</f>
        <v>Prihodi budžeta</v>
      </c>
      <c r="C105" s="422"/>
      <c r="D105" s="422"/>
      <c r="E105" s="422"/>
      <c r="F105" s="422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23" t="str">
        <f>+VLOOKUP(LEFT($A106,LEN(A106)-1)*1,Master!$D$25:$G$223,4,FALSE)</f>
        <v>Porezi</v>
      </c>
      <c r="C106" s="424"/>
      <c r="D106" s="424"/>
      <c r="E106" s="424"/>
      <c r="F106" s="424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25" t="str">
        <f>+VLOOKUP(LEFT($A107,LEN(A107)-1)*1,Master!$D$25:$G$223,4,FALSE)</f>
        <v>Porez na dohodak fizičkih lica</v>
      </c>
      <c r="C107" s="426"/>
      <c r="D107" s="426"/>
      <c r="E107" s="426"/>
      <c r="F107" s="426"/>
      <c r="G107" s="189">
        <f>+INDEX(DataEx!$1:$1048576,MATCH('2013'!$A107,DataEx!$D:$D,0),MATCH('2013'!G$101,DataEx!$216:$216,0))</f>
        <v>2820446.8223670614</v>
      </c>
      <c r="H107" s="189">
        <f>+INDEX(DataEx!$1:$1048576,MATCH('2013'!$A107,DataEx!$D:$D,0),MATCH('2013'!H$101,DataEx!$216:$216,0))</f>
        <v>5820928.5775817595</v>
      </c>
      <c r="I107" s="189">
        <f>+INDEX(DataEx!$1:$1048576,MATCH('2013'!$A107,DataEx!$D:$D,0),MATCH('2013'!I$101,DataEx!$216:$216,0))</f>
        <v>6919198.0351699237</v>
      </c>
      <c r="J107" s="189"/>
      <c r="K107" s="189">
        <f>+INDEX(DataEx!$1:$1048576,MATCH('2013'!$A107,DataEx!$D:$D,0),MATCH('2013'!K$101,DataEx!$216:$216,0))</f>
        <v>7408525.4606941696</v>
      </c>
      <c r="L107" s="189">
        <f>+INDEX(DataEx!$1:$1048576,MATCH('2013'!$A107,DataEx!$D:$D,0),MATCH('2013'!L$101,DataEx!$216:$216,0))</f>
        <v>7204484.0505127097</v>
      </c>
      <c r="M107" s="189">
        <f>+INDEX(DataEx!$1:$1048576,MATCH('2013'!$A107,DataEx!$D:$D,0),MATCH('2013'!M$101,DataEx!$216:$216,0))</f>
        <v>6466633.4408446904</v>
      </c>
      <c r="N107" s="189"/>
      <c r="O107" s="189">
        <f>+INDEX(DataEx!$1:$1048576,MATCH('2013'!$A107,DataEx!$D:$D,0),MATCH('2013'!O$101,DataEx!$216:$216,0))</f>
        <v>8521641.6469569467</v>
      </c>
      <c r="P107" s="189">
        <f>+INDEX(DataEx!$1:$1048576,MATCH('2013'!$A107,DataEx!$D:$D,0),MATCH('2013'!P$101,DataEx!$216:$216,0))</f>
        <v>9664205.1361650527</v>
      </c>
      <c r="Q107" s="189">
        <f>+INDEX(DataEx!$1:$1048576,MATCH('2013'!$A107,DataEx!$D:$D,0),MATCH('2013'!Q$101,DataEx!$216:$216,0))</f>
        <v>6815248.5982489977</v>
      </c>
      <c r="R107" s="189"/>
      <c r="S107" s="189">
        <f>+INDEX(DataEx!$1:$1048576,MATCH('2013'!$A107,DataEx!$D:$D,0),MATCH('2013'!S$101,DataEx!$216:$216,0))</f>
        <v>9471655.9367153402</v>
      </c>
      <c r="T107" s="189">
        <f>+INDEX(DataEx!$1:$1048576,MATCH('2013'!$A107,DataEx!$D:$D,0),MATCH('2013'!T$101,DataEx!$216:$216,0))</f>
        <v>8042875.0851052543</v>
      </c>
      <c r="U107" s="189">
        <f>+INDEX(DataEx!$1:$1048576,MATCH('2013'!$A107,DataEx!$D:$D,0),MATCH('2013'!U$101,DataEx!$216:$216,0))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25" t="str">
        <f>+VLOOKUP(LEFT($A108,LEN(A108)-1)*1,Master!$D$25:$G$223,4,FALSE)</f>
        <v>Porez na dobit pravnih lica</v>
      </c>
      <c r="C108" s="426"/>
      <c r="D108" s="426"/>
      <c r="E108" s="426"/>
      <c r="F108" s="426"/>
      <c r="G108" s="189">
        <f>+INDEX(DataEx!$1:$1048576,MATCH('2013'!$A108,DataEx!$D:$D,0),MATCH('2013'!G$101,DataEx!$216:$216,0))</f>
        <v>579786.54478696431</v>
      </c>
      <c r="H108" s="189">
        <f>+INDEX(DataEx!$1:$1048576,MATCH('2013'!$A108,DataEx!$D:$D,0),MATCH('2013'!H$101,DataEx!$216:$216,0))</f>
        <v>515115.82451773522</v>
      </c>
      <c r="I108" s="189">
        <f>+INDEX(DataEx!$1:$1048576,MATCH('2013'!$A108,DataEx!$D:$D,0),MATCH('2013'!I$101,DataEx!$216:$216,0))</f>
        <v>4474685.1189596485</v>
      </c>
      <c r="J108" s="189"/>
      <c r="K108" s="189">
        <f>+INDEX(DataEx!$1:$1048576,MATCH('2013'!$A108,DataEx!$D:$D,0),MATCH('2013'!K$101,DataEx!$216:$216,0))</f>
        <v>12488272.478114691</v>
      </c>
      <c r="L108" s="189">
        <f>+INDEX(DataEx!$1:$1048576,MATCH('2013'!$A108,DataEx!$D:$D,0),MATCH('2013'!L$101,DataEx!$216:$216,0))</f>
        <v>3690917.0906183273</v>
      </c>
      <c r="M108" s="189">
        <f>+INDEX(DataEx!$1:$1048576,MATCH('2013'!$A108,DataEx!$D:$D,0),MATCH('2013'!M$101,DataEx!$216:$216,0))</f>
        <v>4274773.0439898577</v>
      </c>
      <c r="N108" s="189"/>
      <c r="O108" s="189">
        <f>+INDEX(DataEx!$1:$1048576,MATCH('2013'!$A108,DataEx!$D:$D,0),MATCH('2013'!O$101,DataEx!$216:$216,0))</f>
        <v>3994418.0701162638</v>
      </c>
      <c r="P108" s="189">
        <f>+INDEX(DataEx!$1:$1048576,MATCH('2013'!$A108,DataEx!$D:$D,0),MATCH('2013'!P$101,DataEx!$216:$216,0))</f>
        <v>3426415.4173260536</v>
      </c>
      <c r="Q108" s="189">
        <f>+INDEX(DataEx!$1:$1048576,MATCH('2013'!$A108,DataEx!$D:$D,0),MATCH('2013'!Q$101,DataEx!$216:$216,0))</f>
        <v>2644519.6751525379</v>
      </c>
      <c r="R108" s="189"/>
      <c r="S108" s="189">
        <f>+INDEX(DataEx!$1:$1048576,MATCH('2013'!$A108,DataEx!$D:$D,0),MATCH('2013'!S$101,DataEx!$216:$216,0))</f>
        <v>1873134.4055505693</v>
      </c>
      <c r="T108" s="189">
        <f>+INDEX(DataEx!$1:$1048576,MATCH('2013'!$A108,DataEx!$D:$D,0),MATCH('2013'!T$101,DataEx!$216:$216,0))</f>
        <v>1099856.2789091328</v>
      </c>
      <c r="U108" s="189">
        <f>+INDEX(DataEx!$1:$1048576,MATCH('2013'!$A108,DataEx!$D:$D,0),MATCH('2013'!U$101,DataEx!$216:$216,0))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25" t="str">
        <f>+VLOOKUP(LEFT($A109,LEN(A109)-1)*1,Master!$D$25:$G$223,4,FALSE)</f>
        <v>Porez na promet nepokretnosti</v>
      </c>
      <c r="C109" s="426"/>
      <c r="D109" s="426"/>
      <c r="E109" s="426"/>
      <c r="F109" s="426"/>
      <c r="G109" s="189">
        <f>+INDEX(DataEx!$1:$1048576,MATCH('2013'!$A109,DataEx!$D:$D,0),MATCH('2013'!G$101,DataEx!$216:$216,0))</f>
        <v>81248.859864734099</v>
      </c>
      <c r="H109" s="189">
        <f>+INDEX(DataEx!$1:$1048576,MATCH('2013'!$A109,DataEx!$D:$D,0),MATCH('2013'!H$101,DataEx!$216:$216,0))</f>
        <v>103646.50733568591</v>
      </c>
      <c r="I109" s="189">
        <f>+INDEX(DataEx!$1:$1048576,MATCH('2013'!$A109,DataEx!$D:$D,0),MATCH('2013'!I$101,DataEx!$216:$216,0))</f>
        <v>186194.97392852511</v>
      </c>
      <c r="J109" s="189"/>
      <c r="K109" s="189">
        <f>+INDEX(DataEx!$1:$1048576,MATCH('2013'!$A109,DataEx!$D:$D,0),MATCH('2013'!K$101,DataEx!$216:$216,0))</f>
        <v>103363.42634788297</v>
      </c>
      <c r="L109" s="189">
        <f>+INDEX(DataEx!$1:$1048576,MATCH('2013'!$A109,DataEx!$D:$D,0),MATCH('2013'!L$101,DataEx!$216:$216,0))</f>
        <v>100106.28093907743</v>
      </c>
      <c r="M109" s="189">
        <f>+INDEX(DataEx!$1:$1048576,MATCH('2013'!$A109,DataEx!$D:$D,0),MATCH('2013'!M$101,DataEx!$216:$216,0))</f>
        <v>133863.83595351625</v>
      </c>
      <c r="N109" s="189"/>
      <c r="O109" s="189">
        <f>+INDEX(DataEx!$1:$1048576,MATCH('2013'!$A109,DataEx!$D:$D,0),MATCH('2013'!O$101,DataEx!$216:$216,0))</f>
        <v>122268.58842091225</v>
      </c>
      <c r="P109" s="189">
        <f>+INDEX(DataEx!$1:$1048576,MATCH('2013'!$A109,DataEx!$D:$D,0),MATCH('2013'!P$101,DataEx!$216:$216,0))</f>
        <v>96003.204992983359</v>
      </c>
      <c r="Q109" s="189">
        <f>+INDEX(DataEx!$1:$1048576,MATCH('2013'!$A109,DataEx!$D:$D,0),MATCH('2013'!Q$101,DataEx!$216:$216,0))</f>
        <v>170229.34291973972</v>
      </c>
      <c r="R109" s="189"/>
      <c r="S109" s="189">
        <f>+INDEX(DataEx!$1:$1048576,MATCH('2013'!$A109,DataEx!$D:$D,0),MATCH('2013'!S$101,DataEx!$216:$216,0))</f>
        <v>136036.03036244924</v>
      </c>
      <c r="T109" s="189">
        <f>+INDEX(DataEx!$1:$1048576,MATCH('2013'!$A109,DataEx!$D:$D,0),MATCH('2013'!T$101,DataEx!$216:$216,0))</f>
        <v>147948.87120833801</v>
      </c>
      <c r="U109" s="189">
        <f>+INDEX(DataEx!$1:$1048576,MATCH('2013'!$A109,DataEx!$D:$D,0),MATCH('2013'!U$101,DataEx!$216:$216,0))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25" t="str">
        <f>+VLOOKUP(LEFT($A110,LEN(A110)-1)*1,Master!$D$25:$G$223,4,FALSE)</f>
        <v>Porez na dodatu vrijednost</v>
      </c>
      <c r="C110" s="426"/>
      <c r="D110" s="426"/>
      <c r="E110" s="426"/>
      <c r="F110" s="426"/>
      <c r="G110" s="189">
        <f>+INDEX(DataEx!$1:$1048576,MATCH('2013'!$A110,DataEx!$D:$D,0),MATCH('2013'!G$101,DataEx!$216:$216,0))</f>
        <v>22216987.25911713</v>
      </c>
      <c r="H110" s="189">
        <f>+INDEX(DataEx!$1:$1048576,MATCH('2013'!$A110,DataEx!$D:$D,0),MATCH('2013'!H$101,DataEx!$216:$216,0))</f>
        <v>22351785.25320363</v>
      </c>
      <c r="I110" s="189">
        <f>+INDEX(DataEx!$1:$1048576,MATCH('2013'!$A110,DataEx!$D:$D,0),MATCH('2013'!I$101,DataEx!$216:$216,0))</f>
        <v>24907044.612074491</v>
      </c>
      <c r="J110" s="189"/>
      <c r="K110" s="189">
        <f>+INDEX(DataEx!$1:$1048576,MATCH('2013'!$A110,DataEx!$D:$D,0),MATCH('2013'!K$101,DataEx!$216:$216,0))</f>
        <v>29049120.919579607</v>
      </c>
      <c r="L110" s="189">
        <f>+INDEX(DataEx!$1:$1048576,MATCH('2013'!$A110,DataEx!$D:$D,0),MATCH('2013'!L$101,DataEx!$216:$216,0))</f>
        <v>32485582.306773975</v>
      </c>
      <c r="M110" s="189">
        <f>+INDEX(DataEx!$1:$1048576,MATCH('2013'!$A110,DataEx!$D:$D,0),MATCH('2013'!M$101,DataEx!$216:$216,0))</f>
        <v>39641428.685232304</v>
      </c>
      <c r="N110" s="189"/>
      <c r="O110" s="189">
        <f>+INDEX(DataEx!$1:$1048576,MATCH('2013'!$A110,DataEx!$D:$D,0),MATCH('2013'!O$101,DataEx!$216:$216,0))</f>
        <v>39144860.544407874</v>
      </c>
      <c r="P110" s="189">
        <f>+INDEX(DataEx!$1:$1048576,MATCH('2013'!$A110,DataEx!$D:$D,0),MATCH('2013'!P$101,DataEx!$216:$216,0))</f>
        <v>33764783.498910055</v>
      </c>
      <c r="Q110" s="189">
        <f>+INDEX(DataEx!$1:$1048576,MATCH('2013'!$A110,DataEx!$D:$D,0),MATCH('2013'!Q$101,DataEx!$216:$216,0))</f>
        <v>35212221.435317017</v>
      </c>
      <c r="R110" s="189"/>
      <c r="S110" s="189">
        <f>+INDEX(DataEx!$1:$1048576,MATCH('2013'!$A110,DataEx!$D:$D,0),MATCH('2013'!S$101,DataEx!$216:$216,0))</f>
        <v>35516823.320785411</v>
      </c>
      <c r="T110" s="189">
        <f>+INDEX(DataEx!$1:$1048576,MATCH('2013'!$A110,DataEx!$D:$D,0),MATCH('2013'!T$101,DataEx!$216:$216,0))</f>
        <v>31733799.92897122</v>
      </c>
      <c r="U110" s="189">
        <f>+INDEX(DataEx!$1:$1048576,MATCH('2013'!$A110,DataEx!$D:$D,0),MATCH('2013'!U$101,DataEx!$216:$216,0))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25" t="str">
        <f>+VLOOKUP(LEFT($A111,LEN(A111)-1)*1,Master!$D$25:$G$223,4,FALSE)</f>
        <v>Akcize</v>
      </c>
      <c r="C111" s="426"/>
      <c r="D111" s="426"/>
      <c r="E111" s="426"/>
      <c r="F111" s="426"/>
      <c r="G111" s="189">
        <f>+INDEX(DataEx!$1:$1048576,MATCH('2013'!$A111,DataEx!$D:$D,0),MATCH('2013'!G$101,DataEx!$216:$216,0))</f>
        <v>13472385.619929252</v>
      </c>
      <c r="H111" s="189">
        <f>+INDEX(DataEx!$1:$1048576,MATCH('2013'!$A111,DataEx!$D:$D,0),MATCH('2013'!H$101,DataEx!$216:$216,0))</f>
        <v>9374619.9781228825</v>
      </c>
      <c r="I111" s="189">
        <f>+INDEX(DataEx!$1:$1048576,MATCH('2013'!$A111,DataEx!$D:$D,0),MATCH('2013'!I$101,DataEx!$216:$216,0))</f>
        <v>8591497.0238258317</v>
      </c>
      <c r="J111" s="189"/>
      <c r="K111" s="189">
        <f>+INDEX(DataEx!$1:$1048576,MATCH('2013'!$A111,DataEx!$D:$D,0),MATCH('2013'!K$101,DataEx!$216:$216,0))</f>
        <v>9976513.8396541588</v>
      </c>
      <c r="L111" s="189">
        <f>+INDEX(DataEx!$1:$1048576,MATCH('2013'!$A111,DataEx!$D:$D,0),MATCH('2013'!L$101,DataEx!$216:$216,0))</f>
        <v>12529410.486162774</v>
      </c>
      <c r="M111" s="189">
        <f>+INDEX(DataEx!$1:$1048576,MATCH('2013'!$A111,DataEx!$D:$D,0),MATCH('2013'!M$101,DataEx!$216:$216,0))</f>
        <v>12207544.038839269</v>
      </c>
      <c r="N111" s="189"/>
      <c r="O111" s="189">
        <f>+INDEX(DataEx!$1:$1048576,MATCH('2013'!$A111,DataEx!$D:$D,0),MATCH('2013'!O$101,DataEx!$216:$216,0))</f>
        <v>16644425.593685796</v>
      </c>
      <c r="P111" s="189">
        <f>+INDEX(DataEx!$1:$1048576,MATCH('2013'!$A111,DataEx!$D:$D,0),MATCH('2013'!P$101,DataEx!$216:$216,0))</f>
        <v>16485948.596823877</v>
      </c>
      <c r="Q111" s="189">
        <f>+INDEX(DataEx!$1:$1048576,MATCH('2013'!$A111,DataEx!$D:$D,0),MATCH('2013'!Q$101,DataEx!$216:$216,0))</f>
        <v>18432656.2065273</v>
      </c>
      <c r="R111" s="189"/>
      <c r="S111" s="189">
        <f>+INDEX(DataEx!$1:$1048576,MATCH('2013'!$A111,DataEx!$D:$D,0),MATCH('2013'!S$101,DataEx!$216:$216,0))</f>
        <v>13491210.566350998</v>
      </c>
      <c r="T111" s="189">
        <f>+INDEX(DataEx!$1:$1048576,MATCH('2013'!$A111,DataEx!$D:$D,0),MATCH('2013'!T$101,DataEx!$216:$216,0))</f>
        <v>12913955.490205286</v>
      </c>
      <c r="U111" s="189">
        <f>+INDEX(DataEx!$1:$1048576,MATCH('2013'!$A111,DataEx!$D:$D,0),MATCH('2013'!U$101,DataEx!$216:$216,0))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25" t="str">
        <f>+VLOOKUP(LEFT($A112,LEN(A112)-1)*1,Master!$D$25:$G$223,4,FALSE)</f>
        <v>Porez na međunarodnu trgovinu i transakcije</v>
      </c>
      <c r="C112" s="426"/>
      <c r="D112" s="426"/>
      <c r="E112" s="426"/>
      <c r="F112" s="426"/>
      <c r="G112" s="189">
        <f>+INDEX(DataEx!$1:$1048576,MATCH('2013'!$A112,DataEx!$D:$D,0),MATCH('2013'!G$101,DataEx!$216:$216,0))</f>
        <v>2254635.1079826443</v>
      </c>
      <c r="H112" s="189">
        <f>+INDEX(DataEx!$1:$1048576,MATCH('2013'!$A112,DataEx!$D:$D,0),MATCH('2013'!H$101,DataEx!$216:$216,0))</f>
        <v>2434600.1723288172</v>
      </c>
      <c r="I112" s="189">
        <f>+INDEX(DataEx!$1:$1048576,MATCH('2013'!$A112,DataEx!$D:$D,0),MATCH('2013'!I$101,DataEx!$216:$216,0))</f>
        <v>3480742.4524679668</v>
      </c>
      <c r="J112" s="189"/>
      <c r="K112" s="189">
        <f>+INDEX(DataEx!$1:$1048576,MATCH('2013'!$A112,DataEx!$D:$D,0),MATCH('2013'!K$101,DataEx!$216:$216,0))</f>
        <v>3633160.2325686943</v>
      </c>
      <c r="L112" s="189">
        <f>+INDEX(DataEx!$1:$1048576,MATCH('2013'!$A112,DataEx!$D:$D,0),MATCH('2013'!L$101,DataEx!$216:$216,0))</f>
        <v>3488794.2206289498</v>
      </c>
      <c r="M112" s="189">
        <f>+INDEX(DataEx!$1:$1048576,MATCH('2013'!$A112,DataEx!$D:$D,0),MATCH('2013'!M$101,DataEx!$216:$216,0))</f>
        <v>2306819.3261174015</v>
      </c>
      <c r="N112" s="189"/>
      <c r="O112" s="189">
        <f>+INDEX(DataEx!$1:$1048576,MATCH('2013'!$A112,DataEx!$D:$D,0),MATCH('2013'!O$101,DataEx!$216:$216,0))</f>
        <v>2530520.0301218135</v>
      </c>
      <c r="P112" s="189">
        <f>+INDEX(DataEx!$1:$1048576,MATCH('2013'!$A112,DataEx!$D:$D,0),MATCH('2013'!P$101,DataEx!$216:$216,0))</f>
        <v>2593024.591536134</v>
      </c>
      <c r="Q112" s="189">
        <f>+INDEX(DataEx!$1:$1048576,MATCH('2013'!$A112,DataEx!$D:$D,0),MATCH('2013'!Q$101,DataEx!$216:$216,0))</f>
        <v>2137547.6737522222</v>
      </c>
      <c r="R112" s="189"/>
      <c r="S112" s="189">
        <f>+INDEX(DataEx!$1:$1048576,MATCH('2013'!$A112,DataEx!$D:$D,0),MATCH('2013'!S$101,DataEx!$216:$216,0))</f>
        <v>2432657.0001382544</v>
      </c>
      <c r="T112" s="189">
        <f>+INDEX(DataEx!$1:$1048576,MATCH('2013'!$A112,DataEx!$D:$D,0),MATCH('2013'!T$101,DataEx!$216:$216,0))</f>
        <v>1904518.5019257402</v>
      </c>
      <c r="U112" s="189">
        <f>+INDEX(DataEx!$1:$1048576,MATCH('2013'!$A112,DataEx!$D:$D,0),MATCH('2013'!U$101,DataEx!$216:$216,0))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25" t="e">
        <f>+VLOOKUP(LEFT($A113,LEN(A113)-1)*1,Master!$D$25:$G$223,4,FALSE)</f>
        <v>#N/A</v>
      </c>
      <c r="C113" s="426"/>
      <c r="D113" s="426"/>
      <c r="E113" s="426"/>
      <c r="F113" s="426"/>
      <c r="G113" s="189" t="e">
        <f>+INDEX(DataEx!$1:$1048576,MATCH('2013'!$A113,DataEx!$D:$D,0),MATCH('2013'!G$101,DataEx!$216:$216,0))</f>
        <v>#N/A</v>
      </c>
      <c r="H113" s="189" t="e">
        <f>+INDEX(DataEx!$1:$1048576,MATCH('2013'!$A113,DataEx!$D:$D,0),MATCH('2013'!H$101,DataEx!$216:$216,0))</f>
        <v>#N/A</v>
      </c>
      <c r="I113" s="189" t="e">
        <f>+INDEX(DataEx!$1:$1048576,MATCH('2013'!$A113,DataEx!$D:$D,0),MATCH('2013'!I$101,DataEx!$216:$216,0))</f>
        <v>#N/A</v>
      </c>
      <c r="J113" s="189"/>
      <c r="K113" s="189" t="e">
        <f>+INDEX(DataEx!$1:$1048576,MATCH('2013'!$A113,DataEx!$D:$D,0),MATCH('2013'!K$101,DataEx!$216:$216,0))</f>
        <v>#N/A</v>
      </c>
      <c r="L113" s="189" t="e">
        <f>+INDEX(DataEx!$1:$1048576,MATCH('2013'!$A113,DataEx!$D:$D,0),MATCH('2013'!L$101,DataEx!$216:$216,0))</f>
        <v>#N/A</v>
      </c>
      <c r="M113" s="189" t="e">
        <f>+INDEX(DataEx!$1:$1048576,MATCH('2013'!$A113,DataEx!$D:$D,0),MATCH('2013'!M$101,DataEx!$216:$216,0))</f>
        <v>#N/A</v>
      </c>
      <c r="N113" s="189"/>
      <c r="O113" s="189" t="e">
        <f>+INDEX(DataEx!$1:$1048576,MATCH('2013'!$A113,DataEx!$D:$D,0),MATCH('2013'!O$101,DataEx!$216:$216,0))</f>
        <v>#N/A</v>
      </c>
      <c r="P113" s="189" t="e">
        <f>+INDEX(DataEx!$1:$1048576,MATCH('2013'!$A113,DataEx!$D:$D,0),MATCH('2013'!P$101,DataEx!$216:$216,0))</f>
        <v>#N/A</v>
      </c>
      <c r="Q113" s="189" t="e">
        <f>+INDEX(DataEx!$1:$1048576,MATCH('2013'!$A113,DataEx!$D:$D,0),MATCH('2013'!Q$101,DataEx!$216:$216,0))</f>
        <v>#N/A</v>
      </c>
      <c r="R113" s="189"/>
      <c r="S113" s="189" t="e">
        <f>+INDEX(DataEx!$1:$1048576,MATCH('2013'!$A113,DataEx!$D:$D,0),MATCH('2013'!S$101,DataEx!$216:$216,0))</f>
        <v>#N/A</v>
      </c>
      <c r="T113" s="189" t="e">
        <f>+INDEX(DataEx!$1:$1048576,MATCH('2013'!$A113,DataEx!$D:$D,0),MATCH('2013'!T$101,DataEx!$216:$216,0))</f>
        <v>#N/A</v>
      </c>
      <c r="U113" s="189" t="e">
        <f>+INDEX(DataEx!$1:$1048576,MATCH('2013'!$A113,DataEx!$D:$D,0),MATCH('2013'!U$101,DataEx!$216:$216,0))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25" t="str">
        <f>+VLOOKUP(LEFT($A114,LEN(A114)-1)*1,Master!$D$25:$G$223,4,FALSE)</f>
        <v>Ostali državni porezi</v>
      </c>
      <c r="C114" s="426"/>
      <c r="D114" s="426"/>
      <c r="E114" s="426"/>
      <c r="F114" s="426"/>
      <c r="G114" s="189">
        <f>+INDEX(DataEx!$1:$1048576,MATCH('2013'!$A114,DataEx!$D:$D,0),MATCH('2013'!G$101,DataEx!$216:$216,0))</f>
        <v>260762.89668953384</v>
      </c>
      <c r="H114" s="189">
        <f>+INDEX(DataEx!$1:$1048576,MATCH('2013'!$A114,DataEx!$D:$D,0),MATCH('2013'!H$101,DataEx!$216:$216,0))</f>
        <v>255157.48277927918</v>
      </c>
      <c r="I114" s="189">
        <f>+INDEX(DataEx!$1:$1048576,MATCH('2013'!$A114,DataEx!$D:$D,0),MATCH('2013'!I$101,DataEx!$216:$216,0))</f>
        <v>311767.07284781808</v>
      </c>
      <c r="J114" s="189"/>
      <c r="K114" s="189">
        <f>+INDEX(DataEx!$1:$1048576,MATCH('2013'!$A114,DataEx!$D:$D,0),MATCH('2013'!K$101,DataEx!$216:$216,0))</f>
        <v>386022.31060141494</v>
      </c>
      <c r="L114" s="189">
        <f>+INDEX(DataEx!$1:$1048576,MATCH('2013'!$A114,DataEx!$D:$D,0),MATCH('2013'!L$101,DataEx!$216:$216,0))</f>
        <v>403723.81098959706</v>
      </c>
      <c r="M114" s="189">
        <f>+INDEX(DataEx!$1:$1048576,MATCH('2013'!$A114,DataEx!$D:$D,0),MATCH('2013'!M$101,DataEx!$216:$216,0))</f>
        <v>443763.10051744088</v>
      </c>
      <c r="N114" s="189"/>
      <c r="O114" s="189">
        <f>+INDEX(DataEx!$1:$1048576,MATCH('2013'!$A114,DataEx!$D:$D,0),MATCH('2013'!O$101,DataEx!$216:$216,0))</f>
        <v>452390.66108767391</v>
      </c>
      <c r="P114" s="189">
        <f>+INDEX(DataEx!$1:$1048576,MATCH('2013'!$A114,DataEx!$D:$D,0),MATCH('2013'!P$101,DataEx!$216:$216,0))</f>
        <v>423242.62809333584</v>
      </c>
      <c r="Q114" s="189">
        <f>+INDEX(DataEx!$1:$1048576,MATCH('2013'!$A114,DataEx!$D:$D,0),MATCH('2013'!Q$101,DataEx!$216:$216,0))</f>
        <v>377993.63627302414</v>
      </c>
      <c r="R114" s="189"/>
      <c r="S114" s="189">
        <f>+INDEX(DataEx!$1:$1048576,MATCH('2013'!$A114,DataEx!$D:$D,0),MATCH('2013'!S$101,DataEx!$216:$216,0))</f>
        <v>381409.00489262829</v>
      </c>
      <c r="T114" s="189">
        <f>+INDEX(DataEx!$1:$1048576,MATCH('2013'!$A114,DataEx!$D:$D,0),MATCH('2013'!T$101,DataEx!$216:$216,0))</f>
        <v>381497.52149931074</v>
      </c>
      <c r="U114" s="189">
        <f>+INDEX(DataEx!$1:$1048576,MATCH('2013'!$A114,DataEx!$D:$D,0),MATCH('2013'!U$101,DataEx!$216:$216,0))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29" t="str">
        <f>+VLOOKUP(LEFT($A115,LEN(A115)-1)*1,Master!$D$25:$G$223,4,FALSE)</f>
        <v>Doprinosi</v>
      </c>
      <c r="C115" s="430"/>
      <c r="D115" s="430"/>
      <c r="E115" s="430"/>
      <c r="F115" s="430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25" t="str">
        <f>+VLOOKUP(LEFT($A116,LEN(A116)-1)*1,Master!$D$25:$G$223,4,FALSE)</f>
        <v>Doprinosi za penzijsko i invalidsko osiguranje</v>
      </c>
      <c r="C116" s="426"/>
      <c r="D116" s="426"/>
      <c r="E116" s="426"/>
      <c r="F116" s="426"/>
      <c r="G116" s="189">
        <f>+INDEX(DataEx!$1:$1048576,MATCH('2013'!$A116,DataEx!$D:$D,0),MATCH('2013'!G$101,DataEx!$216:$216,0))</f>
        <v>5896216.9131298037</v>
      </c>
      <c r="H116" s="189">
        <f>+INDEX(DataEx!$1:$1048576,MATCH('2013'!$A116,DataEx!$D:$D,0),MATCH('2013'!H$101,DataEx!$216:$216,0))</f>
        <v>15984604.165490396</v>
      </c>
      <c r="I116" s="189">
        <f>+INDEX(DataEx!$1:$1048576,MATCH('2013'!$A116,DataEx!$D:$D,0),MATCH('2013'!I$101,DataEx!$216:$216,0))</f>
        <v>15980210.637352593</v>
      </c>
      <c r="J116" s="189"/>
      <c r="K116" s="189">
        <f>+INDEX(DataEx!$1:$1048576,MATCH('2013'!$A116,DataEx!$D:$D,0),MATCH('2013'!K$101,DataEx!$216:$216,0))</f>
        <v>18099107.195466701</v>
      </c>
      <c r="L116" s="189">
        <f>+INDEX(DataEx!$1:$1048576,MATCH('2013'!$A116,DataEx!$D:$D,0),MATCH('2013'!L$101,DataEx!$216:$216,0))</f>
        <v>18902345.114124902</v>
      </c>
      <c r="M116" s="189">
        <f>+INDEX(DataEx!$1:$1048576,MATCH('2013'!$A116,DataEx!$D:$D,0),MATCH('2013'!M$101,DataEx!$216:$216,0))</f>
        <v>16660130.6959597</v>
      </c>
      <c r="N116" s="189"/>
      <c r="O116" s="189">
        <f>+INDEX(DataEx!$1:$1048576,MATCH('2013'!$A116,DataEx!$D:$D,0),MATCH('2013'!O$101,DataEx!$216:$216,0))</f>
        <v>20975423.912817873</v>
      </c>
      <c r="P116" s="189">
        <f>+INDEX(DataEx!$1:$1048576,MATCH('2013'!$A116,DataEx!$D:$D,0),MATCH('2013'!P$101,DataEx!$216:$216,0))</f>
        <v>24152995.284398187</v>
      </c>
      <c r="Q116" s="189">
        <f>+INDEX(DataEx!$1:$1048576,MATCH('2013'!$A116,DataEx!$D:$D,0),MATCH('2013'!Q$101,DataEx!$216:$216,0))</f>
        <v>16438117.212416081</v>
      </c>
      <c r="R116" s="189"/>
      <c r="S116" s="189">
        <f>+INDEX(DataEx!$1:$1048576,MATCH('2013'!$A116,DataEx!$D:$D,0),MATCH('2013'!S$101,DataEx!$216:$216,0))</f>
        <v>21064902.89657861</v>
      </c>
      <c r="T116" s="189">
        <f>+INDEX(DataEx!$1:$1048576,MATCH('2013'!$A116,DataEx!$D:$D,0),MATCH('2013'!T$101,DataEx!$216:$216,0))</f>
        <v>21199343.745804995</v>
      </c>
      <c r="U116" s="189">
        <f>+INDEX(DataEx!$1:$1048576,MATCH('2013'!$A116,DataEx!$D:$D,0),MATCH('2013'!U$101,DataEx!$216:$216,0))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25" t="str">
        <f>+VLOOKUP(LEFT($A117,LEN(A117)-1)*1,Master!$D$25:$G$223,4,FALSE)</f>
        <v>Doprinosi za zdravstveno osiguranje</v>
      </c>
      <c r="C117" s="426"/>
      <c r="D117" s="426"/>
      <c r="E117" s="426"/>
      <c r="F117" s="426"/>
      <c r="G117" s="189">
        <f>+INDEX(DataEx!$1:$1048576,MATCH('2013'!$A117,DataEx!$D:$D,0),MATCH('2013'!G$101,DataEx!$216:$216,0))</f>
        <v>3523976.3657705826</v>
      </c>
      <c r="H117" s="189">
        <f>+INDEX(DataEx!$1:$1048576,MATCH('2013'!$A117,DataEx!$D:$D,0),MATCH('2013'!H$101,DataEx!$216:$216,0))</f>
        <v>8837193.1137481872</v>
      </c>
      <c r="I117" s="189">
        <f>+INDEX(DataEx!$1:$1048576,MATCH('2013'!$A117,DataEx!$D:$D,0),MATCH('2013'!I$101,DataEx!$216:$216,0))</f>
        <v>10296968.732518861</v>
      </c>
      <c r="J117" s="189"/>
      <c r="K117" s="189">
        <f>+INDEX(DataEx!$1:$1048576,MATCH('2013'!$A117,DataEx!$D:$D,0),MATCH('2013'!K$101,DataEx!$216:$216,0))</f>
        <v>11080649.937486099</v>
      </c>
      <c r="L117" s="189">
        <f>+INDEX(DataEx!$1:$1048576,MATCH('2013'!$A117,DataEx!$D:$D,0),MATCH('2013'!L$101,DataEx!$216:$216,0))</f>
        <v>10426593.073253199</v>
      </c>
      <c r="M117" s="189">
        <f>+INDEX(DataEx!$1:$1048576,MATCH('2013'!$A117,DataEx!$D:$D,0),MATCH('2013'!M$101,DataEx!$216:$216,0))</f>
        <v>10797558.1123464</v>
      </c>
      <c r="N117" s="189"/>
      <c r="O117" s="189">
        <f>+INDEX(DataEx!$1:$1048576,MATCH('2013'!$A117,DataEx!$D:$D,0),MATCH('2013'!O$101,DataEx!$216:$216,0))</f>
        <v>12338418.275424777</v>
      </c>
      <c r="P117" s="189">
        <f>+INDEX(DataEx!$1:$1048576,MATCH('2013'!$A117,DataEx!$D:$D,0),MATCH('2013'!P$101,DataEx!$216:$216,0))</f>
        <v>14695618.751093065</v>
      </c>
      <c r="Q117" s="189">
        <f>+INDEX(DataEx!$1:$1048576,MATCH('2013'!$A117,DataEx!$D:$D,0),MATCH('2013'!Q$101,DataEx!$216:$216,0))</f>
        <v>9887757.094026586</v>
      </c>
      <c r="R117" s="189"/>
      <c r="S117" s="189">
        <f>+INDEX(DataEx!$1:$1048576,MATCH('2013'!$A117,DataEx!$D:$D,0),MATCH('2013'!S$101,DataEx!$216:$216,0))</f>
        <v>12555740.885830941</v>
      </c>
      <c r="T117" s="189">
        <f>+INDEX(DataEx!$1:$1048576,MATCH('2013'!$A117,DataEx!$D:$D,0),MATCH('2013'!T$101,DataEx!$216:$216,0))</f>
        <v>11911787.04868594</v>
      </c>
      <c r="U117" s="189">
        <f>+INDEX(DataEx!$1:$1048576,MATCH('2013'!$A117,DataEx!$D:$D,0),MATCH('2013'!U$101,DataEx!$216:$216,0))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25" t="str">
        <f>+VLOOKUP(LEFT($A118,LEN(A118)-1)*1,Master!$D$25:$G$223,4,FALSE)</f>
        <v>Doprinosi za osiguranje od nezaposlenosti</v>
      </c>
      <c r="C118" s="426"/>
      <c r="D118" s="426"/>
      <c r="E118" s="426"/>
      <c r="F118" s="426"/>
      <c r="G118" s="189">
        <f>+INDEX(DataEx!$1:$1048576,MATCH('2013'!$A118,DataEx!$D:$D,0),MATCH('2013'!G$101,DataEx!$216:$216,0))</f>
        <v>290701.31067824201</v>
      </c>
      <c r="H118" s="189">
        <f>+INDEX(DataEx!$1:$1048576,MATCH('2013'!$A118,DataEx!$D:$D,0),MATCH('2013'!H$101,DataEx!$216:$216,0))</f>
        <v>744628.51853836537</v>
      </c>
      <c r="I118" s="189">
        <f>+INDEX(DataEx!$1:$1048576,MATCH('2013'!$A118,DataEx!$D:$D,0),MATCH('2013'!I$101,DataEx!$216:$216,0))</f>
        <v>900014.53265058505</v>
      </c>
      <c r="J118" s="189"/>
      <c r="K118" s="189">
        <f>+INDEX(DataEx!$1:$1048576,MATCH('2013'!$A118,DataEx!$D:$D,0),MATCH('2013'!K$101,DataEx!$216:$216,0))</f>
        <v>960420.42316401063</v>
      </c>
      <c r="L118" s="189">
        <f>+INDEX(DataEx!$1:$1048576,MATCH('2013'!$A118,DataEx!$D:$D,0),MATCH('2013'!L$101,DataEx!$216:$216,0))</f>
        <v>850902.03134404484</v>
      </c>
      <c r="M118" s="189">
        <f>+INDEX(DataEx!$1:$1048576,MATCH('2013'!$A118,DataEx!$D:$D,0),MATCH('2013'!M$101,DataEx!$216:$216,0))</f>
        <v>873102.0001937449</v>
      </c>
      <c r="N118" s="189"/>
      <c r="O118" s="189">
        <f>+INDEX(DataEx!$1:$1048576,MATCH('2013'!$A118,DataEx!$D:$D,0),MATCH('2013'!O$101,DataEx!$216:$216,0))</f>
        <v>1044477.0015934415</v>
      </c>
      <c r="P118" s="189">
        <f>+INDEX(DataEx!$1:$1048576,MATCH('2013'!$A118,DataEx!$D:$D,0),MATCH('2013'!P$101,DataEx!$216:$216,0))</f>
        <v>1233245.0541489115</v>
      </c>
      <c r="Q118" s="189">
        <f>+INDEX(DataEx!$1:$1048576,MATCH('2013'!$A118,DataEx!$D:$D,0),MATCH('2013'!Q$101,DataEx!$216:$216,0))</f>
        <v>823964.48361802031</v>
      </c>
      <c r="R118" s="189"/>
      <c r="S118" s="189">
        <f>+INDEX(DataEx!$1:$1048576,MATCH('2013'!$A118,DataEx!$D:$D,0),MATCH('2013'!S$101,DataEx!$216:$216,0))</f>
        <v>1104138.5296295469</v>
      </c>
      <c r="T118" s="189">
        <f>+INDEX(DataEx!$1:$1048576,MATCH('2013'!$A118,DataEx!$D:$D,0),MATCH('2013'!T$101,DataEx!$216:$216,0))</f>
        <v>947842.00635200134</v>
      </c>
      <c r="U118" s="189">
        <f>+INDEX(DataEx!$1:$1048576,MATCH('2013'!$A118,DataEx!$D:$D,0),MATCH('2013'!U$101,DataEx!$216:$216,0))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25" t="str">
        <f>+VLOOKUP(LEFT($A119,LEN(A119)-1)*1,Master!$D$25:$G$223,4,FALSE)</f>
        <v>Ostali doprinosi</v>
      </c>
      <c r="C119" s="426"/>
      <c r="D119" s="426"/>
      <c r="E119" s="426"/>
      <c r="F119" s="426"/>
      <c r="G119" s="189">
        <f>+INDEX(DataEx!$1:$1048576,MATCH('2013'!$A119,DataEx!$D:$D,0),MATCH('2013'!G$101,DataEx!$216:$216,0))</f>
        <v>514471.42241989321</v>
      </c>
      <c r="H119" s="189">
        <f>+INDEX(DataEx!$1:$1048576,MATCH('2013'!$A119,DataEx!$D:$D,0),MATCH('2013'!H$101,DataEx!$216:$216,0))</f>
        <v>762446.94692755432</v>
      </c>
      <c r="I119" s="189">
        <f>+INDEX(DataEx!$1:$1048576,MATCH('2013'!$A119,DataEx!$D:$D,0),MATCH('2013'!I$101,DataEx!$216:$216,0))</f>
        <v>1037835.6104306638</v>
      </c>
      <c r="J119" s="189"/>
      <c r="K119" s="189">
        <f>+INDEX(DataEx!$1:$1048576,MATCH('2013'!$A119,DataEx!$D:$D,0),MATCH('2013'!K$101,DataEx!$216:$216,0))</f>
        <v>938166.6201395333</v>
      </c>
      <c r="L119" s="189">
        <f>+INDEX(DataEx!$1:$1048576,MATCH('2013'!$A119,DataEx!$D:$D,0),MATCH('2013'!L$101,DataEx!$216:$216,0))</f>
        <v>883153.12742885004</v>
      </c>
      <c r="M119" s="189">
        <f>+INDEX(DataEx!$1:$1048576,MATCH('2013'!$A119,DataEx!$D:$D,0),MATCH('2013'!M$101,DataEx!$216:$216,0))</f>
        <v>1203095.9363764296</v>
      </c>
      <c r="N119" s="189"/>
      <c r="O119" s="189">
        <f>+INDEX(DataEx!$1:$1048576,MATCH('2013'!$A119,DataEx!$D:$D,0),MATCH('2013'!O$101,DataEx!$216:$216,0))</f>
        <v>1256517.301119969</v>
      </c>
      <c r="P119" s="189">
        <f>+INDEX(DataEx!$1:$1048576,MATCH('2013'!$A119,DataEx!$D:$D,0),MATCH('2013'!P$101,DataEx!$216:$216,0))</f>
        <v>1341770.6976229935</v>
      </c>
      <c r="Q119" s="189">
        <f>+INDEX(DataEx!$1:$1048576,MATCH('2013'!$A119,DataEx!$D:$D,0),MATCH('2013'!Q$101,DataEx!$216:$216,0))</f>
        <v>748105.96376486088</v>
      </c>
      <c r="R119" s="189"/>
      <c r="S119" s="189">
        <f>+INDEX(DataEx!$1:$1048576,MATCH('2013'!$A119,DataEx!$D:$D,0),MATCH('2013'!S$101,DataEx!$216:$216,0))</f>
        <v>1057637.5843110771</v>
      </c>
      <c r="T119" s="189">
        <f>+INDEX(DataEx!$1:$1048576,MATCH('2013'!$A119,DataEx!$D:$D,0),MATCH('2013'!T$101,DataEx!$216:$216,0))</f>
        <v>994954.04687044967</v>
      </c>
      <c r="U119" s="189">
        <f>+INDEX(DataEx!$1:$1048576,MATCH('2013'!$A119,DataEx!$D:$D,0),MATCH('2013'!U$101,DataEx!$216:$216,0))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27" t="str">
        <f>+VLOOKUP(LEFT($A120,LEN(A120)-1)*1,Master!$D$25:$G$223,4,FALSE)</f>
        <v>Takse</v>
      </c>
      <c r="C120" s="428"/>
      <c r="D120" s="428"/>
      <c r="E120" s="428"/>
      <c r="F120" s="428"/>
      <c r="G120" s="201">
        <f>+INDEX(DataEx!$1:$1048576,MATCH('2013'!$A120,DataEx!$D:$D,0),MATCH('2013'!G$101,DataEx!$216:$216,0))</f>
        <v>2027877.2372930939</v>
      </c>
      <c r="H120" s="201">
        <f>+INDEX(DataEx!$1:$1048576,MATCH('2013'!$A120,DataEx!$D:$D,0),MATCH('2013'!H$101,DataEx!$216:$216,0))</f>
        <v>1882424.3685098737</v>
      </c>
      <c r="I120" s="201">
        <f>+INDEX(DataEx!$1:$1048576,MATCH('2013'!$A120,DataEx!$D:$D,0),MATCH('2013'!I$101,DataEx!$216:$216,0))</f>
        <v>2363168.5236575948</v>
      </c>
      <c r="J120" s="201"/>
      <c r="K120" s="201">
        <f>+INDEX(DataEx!$1:$1048576,MATCH('2013'!$A120,DataEx!$D:$D,0),MATCH('2013'!K$101,DataEx!$216:$216,0))</f>
        <v>2393449.5740456693</v>
      </c>
      <c r="L120" s="201">
        <f>+INDEX(DataEx!$1:$1048576,MATCH('2013'!$A120,DataEx!$D:$D,0),MATCH('2013'!L$101,DataEx!$216:$216,0))</f>
        <v>2431766.3719360717</v>
      </c>
      <c r="M120" s="201">
        <f>+INDEX(DataEx!$1:$1048576,MATCH('2013'!$A120,DataEx!$D:$D,0),MATCH('2013'!M$101,DataEx!$216:$216,0))</f>
        <v>2858151.7123018736</v>
      </c>
      <c r="N120" s="201"/>
      <c r="O120" s="201">
        <f>+INDEX(DataEx!$1:$1048576,MATCH('2013'!$A120,DataEx!$D:$D,0),MATCH('2013'!O$101,DataEx!$216:$216,0))</f>
        <v>2917908.2048975867</v>
      </c>
      <c r="P120" s="201">
        <f>+INDEX(DataEx!$1:$1048576,MATCH('2013'!$A120,DataEx!$D:$D,0),MATCH('2013'!P$101,DataEx!$216:$216,0))</f>
        <v>2932949.8029298875</v>
      </c>
      <c r="Q120" s="201">
        <f>+INDEX(DataEx!$1:$1048576,MATCH('2013'!$A120,DataEx!$D:$D,0),MATCH('2013'!Q$101,DataEx!$216:$216,0))</f>
        <v>2302181.1067919475</v>
      </c>
      <c r="R120" s="201"/>
      <c r="S120" s="201">
        <f>+INDEX(DataEx!$1:$1048576,MATCH('2013'!$A120,DataEx!$D:$D,0),MATCH('2013'!S$101,DataEx!$216:$216,0))</f>
        <v>2479397.4364794977</v>
      </c>
      <c r="T120" s="201">
        <f>+INDEX(DataEx!$1:$1048576,MATCH('2013'!$A120,DataEx!$D:$D,0),MATCH('2013'!T$101,DataEx!$216:$216,0))</f>
        <v>2197340.2207755819</v>
      </c>
      <c r="U120" s="275">
        <f>+INDEX(DataEx!$1:$1048576,MATCH('2013'!$A120,DataEx!$D:$D,0),MATCH('2013'!U$101,DataEx!$216:$216,0))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27" t="str">
        <f>+VLOOKUP(LEFT($A121,LEN(A121)-1)*1,Master!$D$25:$G$223,4,FALSE)</f>
        <v>Naknade</v>
      </c>
      <c r="C121" s="428"/>
      <c r="D121" s="428"/>
      <c r="E121" s="428"/>
      <c r="F121" s="428"/>
      <c r="G121" s="201">
        <f>+INDEX(DataEx!$1:$1048576,MATCH('2013'!$A121,DataEx!$D:$D,0),MATCH('2013'!G$101,DataEx!$216:$216,0))</f>
        <v>982710.87498690933</v>
      </c>
      <c r="H121" s="201">
        <f>+INDEX(DataEx!$1:$1048576,MATCH('2013'!$A121,DataEx!$D:$D,0),MATCH('2013'!H$101,DataEx!$216:$216,0))</f>
        <v>869104.05358116457</v>
      </c>
      <c r="I121" s="201">
        <f>+INDEX(DataEx!$1:$1048576,MATCH('2013'!$A121,DataEx!$D:$D,0),MATCH('2013'!I$101,DataEx!$216:$216,0))</f>
        <v>787268.76554129389</v>
      </c>
      <c r="J121" s="201"/>
      <c r="K121" s="201">
        <f>+INDEX(DataEx!$1:$1048576,MATCH('2013'!$A121,DataEx!$D:$D,0),MATCH('2013'!K$101,DataEx!$216:$216,0))</f>
        <v>1546322.5460752659</v>
      </c>
      <c r="L121" s="201">
        <f>+INDEX(DataEx!$1:$1048576,MATCH('2013'!$A121,DataEx!$D:$D,0),MATCH('2013'!L$101,DataEx!$216:$216,0))</f>
        <v>932515.34080204321</v>
      </c>
      <c r="M121" s="201">
        <f>+INDEX(DataEx!$1:$1048576,MATCH('2013'!$A121,DataEx!$D:$D,0),MATCH('2013'!M$101,DataEx!$216:$216,0))</f>
        <v>1175327.7210279165</v>
      </c>
      <c r="N121" s="201"/>
      <c r="O121" s="201">
        <f>+INDEX(DataEx!$1:$1048576,MATCH('2013'!$A121,DataEx!$D:$D,0),MATCH('2013'!O$101,DataEx!$216:$216,0))</f>
        <v>2020249.028265815</v>
      </c>
      <c r="P121" s="201">
        <f>+INDEX(DataEx!$1:$1048576,MATCH('2013'!$A121,DataEx!$D:$D,0),MATCH('2013'!P$101,DataEx!$216:$216,0))</f>
        <v>1079348.0183819076</v>
      </c>
      <c r="Q121" s="201">
        <f>+INDEX(DataEx!$1:$1048576,MATCH('2013'!$A121,DataEx!$D:$D,0),MATCH('2013'!Q$101,DataEx!$216:$216,0))</f>
        <v>1345127.7045627646</v>
      </c>
      <c r="R121" s="201"/>
      <c r="S121" s="201">
        <f>+INDEX(DataEx!$1:$1048576,MATCH('2013'!$A121,DataEx!$D:$D,0),MATCH('2013'!S$101,DataEx!$216:$216,0))</f>
        <v>1098866.9792922472</v>
      </c>
      <c r="T121" s="201">
        <f>+INDEX(DataEx!$1:$1048576,MATCH('2013'!$A121,DataEx!$D:$D,0),MATCH('2013'!T$101,DataEx!$216:$216,0))</f>
        <v>885498.0103225843</v>
      </c>
      <c r="U121" s="275">
        <f>+INDEX(DataEx!$1:$1048576,MATCH('2013'!$A121,DataEx!$D:$D,0),MATCH('2013'!U$101,DataEx!$216:$216,0))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27" t="str">
        <f>+VLOOKUP(LEFT($A122,LEN(A122)-1)*1,Master!$D$25:$G$223,4,FALSE)</f>
        <v>Ostali prihodi</v>
      </c>
      <c r="C122" s="428"/>
      <c r="D122" s="428"/>
      <c r="E122" s="428"/>
      <c r="F122" s="428"/>
      <c r="G122" s="201">
        <f>+INDEX(DataEx!$1:$1048576,MATCH('2013'!$A122,DataEx!$D:$D,0),MATCH('2013'!G$101,DataEx!$216:$216,0))</f>
        <v>923442.3429132913</v>
      </c>
      <c r="H122" s="201">
        <f>+INDEX(DataEx!$1:$1048576,MATCH('2013'!$A122,DataEx!$D:$D,0),MATCH('2013'!H$101,DataEx!$216:$216,0))</f>
        <v>1777418.9190493901</v>
      </c>
      <c r="I122" s="201">
        <f>+INDEX(DataEx!$1:$1048576,MATCH('2013'!$A122,DataEx!$D:$D,0),MATCH('2013'!I$101,DataEx!$216:$216,0))</f>
        <v>2321412.8253925741</v>
      </c>
      <c r="J122" s="201"/>
      <c r="K122" s="201">
        <f>+INDEX(DataEx!$1:$1048576,MATCH('2013'!$A122,DataEx!$D:$D,0),MATCH('2013'!K$101,DataEx!$216:$216,0))</f>
        <v>1637829.2535735941</v>
      </c>
      <c r="L122" s="201">
        <f>+INDEX(DataEx!$1:$1048576,MATCH('2013'!$A122,DataEx!$D:$D,0),MATCH('2013'!L$101,DataEx!$216:$216,0))</f>
        <v>1886272.7717710272</v>
      </c>
      <c r="M122" s="201">
        <f>+INDEX(DataEx!$1:$1048576,MATCH('2013'!$A122,DataEx!$D:$D,0),MATCH('2013'!M$101,DataEx!$216:$216,0))</f>
        <v>1533956.11443653</v>
      </c>
      <c r="N122" s="201"/>
      <c r="O122" s="201">
        <f>+INDEX(DataEx!$1:$1048576,MATCH('2013'!$A122,DataEx!$D:$D,0),MATCH('2013'!O$101,DataEx!$216:$216,0))</f>
        <v>3092390.5965000256</v>
      </c>
      <c r="P122" s="201">
        <f>+INDEX(DataEx!$1:$1048576,MATCH('2013'!$A122,DataEx!$D:$D,0),MATCH('2013'!P$101,DataEx!$216:$216,0))</f>
        <v>2409748.3951187199</v>
      </c>
      <c r="Q122" s="201">
        <f>+INDEX(DataEx!$1:$1048576,MATCH('2013'!$A122,DataEx!$D:$D,0),MATCH('2013'!Q$101,DataEx!$216:$216,0))</f>
        <v>1476812.0861061718</v>
      </c>
      <c r="R122" s="201"/>
      <c r="S122" s="201">
        <f>+INDEX(DataEx!$1:$1048576,MATCH('2013'!$A122,DataEx!$D:$D,0),MATCH('2013'!S$101,DataEx!$216:$216,0))</f>
        <v>1888437.4129044577</v>
      </c>
      <c r="T122" s="201">
        <f>+INDEX(DataEx!$1:$1048576,MATCH('2013'!$A122,DataEx!$D:$D,0),MATCH('2013'!T$101,DataEx!$216:$216,0))</f>
        <v>2006775.4309992469</v>
      </c>
      <c r="U122" s="275">
        <f>+INDEX(DataEx!$1:$1048576,MATCH('2013'!$A122,DataEx!$D:$D,0),MATCH('2013'!U$101,DataEx!$216:$216,0))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27" t="str">
        <f>+VLOOKUP(LEFT($A123,LEN(A123)-1)*1,Master!$D$25:$G$223,4,FALSE)</f>
        <v>Primici od otplate kredita i sredstva prenesena iz prethodne godine</v>
      </c>
      <c r="C123" s="428"/>
      <c r="D123" s="428"/>
      <c r="E123" s="428"/>
      <c r="F123" s="428"/>
      <c r="G123" s="201">
        <f>+INDEX(DataEx!$1:$1048576,MATCH('2013'!$A123,DataEx!$D:$D,0),MATCH('2013'!G$101,DataEx!$216:$216,0))</f>
        <v>559600.7769500342</v>
      </c>
      <c r="H123" s="201">
        <f>+INDEX(DataEx!$1:$1048576,MATCH('2013'!$A123,DataEx!$D:$D,0),MATCH('2013'!H$101,DataEx!$216:$216,0))</f>
        <v>354476.86713533319</v>
      </c>
      <c r="I123" s="201">
        <f>+INDEX(DataEx!$1:$1048576,MATCH('2013'!$A123,DataEx!$D:$D,0),MATCH('2013'!I$101,DataEx!$216:$216,0))</f>
        <v>385297.92814256047</v>
      </c>
      <c r="J123" s="201"/>
      <c r="K123" s="201">
        <f>+INDEX(DataEx!$1:$1048576,MATCH('2013'!$A123,DataEx!$D:$D,0),MATCH('2013'!K$101,DataEx!$216:$216,0))</f>
        <v>255274.24635764034</v>
      </c>
      <c r="L123" s="201">
        <f>+INDEX(DataEx!$1:$1048576,MATCH('2013'!$A123,DataEx!$D:$D,0),MATCH('2013'!L$101,DataEx!$216:$216,0))</f>
        <v>249492.02995238511</v>
      </c>
      <c r="M123" s="201">
        <f>+INDEX(DataEx!$1:$1048576,MATCH('2013'!$A123,DataEx!$D:$D,0),MATCH('2013'!M$101,DataEx!$216:$216,0))</f>
        <v>375486.02775821509</v>
      </c>
      <c r="N123" s="201"/>
      <c r="O123" s="201">
        <f>+INDEX(DataEx!$1:$1048576,MATCH('2013'!$A123,DataEx!$D:$D,0),MATCH('2013'!O$101,DataEx!$216:$216,0))</f>
        <v>535390.30249528366</v>
      </c>
      <c r="P123" s="201">
        <f>+INDEX(DataEx!$1:$1048576,MATCH('2013'!$A123,DataEx!$D:$D,0),MATCH('2013'!P$101,DataEx!$216:$216,0))</f>
        <v>597926.67182852363</v>
      </c>
      <c r="Q123" s="201">
        <f>+INDEX(DataEx!$1:$1048576,MATCH('2013'!$A123,DataEx!$D:$D,0),MATCH('2013'!Q$101,DataEx!$216:$216,0))</f>
        <v>377295.10829472088</v>
      </c>
      <c r="R123" s="201"/>
      <c r="S123" s="201">
        <f>+INDEX(DataEx!$1:$1048576,MATCH('2013'!$A123,DataEx!$D:$D,0),MATCH('2013'!S$101,DataEx!$216:$216,0))</f>
        <v>319944.5954149249</v>
      </c>
      <c r="T123" s="201">
        <f>+INDEX(DataEx!$1:$1048576,MATCH('2013'!$A123,DataEx!$D:$D,0),MATCH('2013'!T$101,DataEx!$216:$216,0))</f>
        <v>559463.96219362307</v>
      </c>
      <c r="U123" s="275">
        <f>+INDEX(DataEx!$1:$1048576,MATCH('2013'!$A123,DataEx!$D:$D,0),MATCH('2013'!U$101,DataEx!$216:$216,0))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31" t="str">
        <f>+VLOOKUP(LEFT($A124,LEN(A124)-1)*1,Master!$D$25:$G$223,4,FALSE)</f>
        <v>Donacije i transferi</v>
      </c>
      <c r="C124" s="432"/>
      <c r="D124" s="432"/>
      <c r="E124" s="432"/>
      <c r="F124" s="432"/>
      <c r="G124" s="201">
        <f>+INDEX(DataEx!$1:$1048576,MATCH('2013'!$A124,DataEx!$D:$D,0),MATCH('2013'!G$101,DataEx!$216:$216,0))</f>
        <v>0</v>
      </c>
      <c r="H124" s="201">
        <f>+INDEX(DataEx!$1:$1048576,MATCH('2013'!$A124,DataEx!$D:$D,0),MATCH('2013'!H$101,DataEx!$216:$216,0))</f>
        <v>0</v>
      </c>
      <c r="I124" s="201">
        <f>+INDEX(DataEx!$1:$1048576,MATCH('2013'!$A124,DataEx!$D:$D,0),MATCH('2013'!I$101,DataEx!$216:$216,0))</f>
        <v>0</v>
      </c>
      <c r="J124" s="201"/>
      <c r="K124" s="201">
        <f>+INDEX(DataEx!$1:$1048576,MATCH('2013'!$A124,DataEx!$D:$D,0),MATCH('2013'!K$101,DataEx!$216:$216,0))</f>
        <v>0</v>
      </c>
      <c r="L124" s="201">
        <f>+INDEX(DataEx!$1:$1048576,MATCH('2013'!$A124,DataEx!$D:$D,0),MATCH('2013'!L$101,DataEx!$216:$216,0))</f>
        <v>0</v>
      </c>
      <c r="M124" s="201">
        <f>+INDEX(DataEx!$1:$1048576,MATCH('2013'!$A124,DataEx!$D:$D,0),MATCH('2013'!M$101,DataEx!$216:$216,0))</f>
        <v>0</v>
      </c>
      <c r="N124" s="201"/>
      <c r="O124" s="201">
        <f>+INDEX(DataEx!$1:$1048576,MATCH('2013'!$A124,DataEx!$D:$D,0),MATCH('2013'!O$101,DataEx!$216:$216,0))</f>
        <v>0</v>
      </c>
      <c r="P124" s="201">
        <f>+INDEX(DataEx!$1:$1048576,MATCH('2013'!$A124,DataEx!$D:$D,0),MATCH('2013'!P$101,DataEx!$216:$216,0))</f>
        <v>0</v>
      </c>
      <c r="Q124" s="201">
        <f>+INDEX(DataEx!$1:$1048576,MATCH('2013'!$A124,DataEx!$D:$D,0),MATCH('2013'!Q$101,DataEx!$216:$216,0))</f>
        <v>0</v>
      </c>
      <c r="R124" s="201"/>
      <c r="S124" s="201">
        <f>+INDEX(DataEx!$1:$1048576,MATCH('2013'!$A124,DataEx!$D:$D,0),MATCH('2013'!S$101,DataEx!$216:$216,0))</f>
        <v>0</v>
      </c>
      <c r="T124" s="201">
        <f>+INDEX(DataEx!$1:$1048576,MATCH('2013'!$A124,DataEx!$D:$D,0),MATCH('2013'!T$101,DataEx!$216:$216,0))</f>
        <v>0</v>
      </c>
      <c r="U124" s="275">
        <f>+INDEX(DataEx!$1:$1048576,MATCH('2013'!$A124,DataEx!$D:$D,0),MATCH('2013'!U$101,DataEx!$216:$216,0))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33" t="str">
        <f>+VLOOKUP(LEFT($A125,LEN(A125)-1)*1,Master!$D$25:$G$223,4,FALSE)</f>
        <v>Budžetki izdaci</v>
      </c>
      <c r="C125" s="434"/>
      <c r="D125" s="434"/>
      <c r="E125" s="434"/>
      <c r="F125" s="434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35" t="str">
        <f>+VLOOKUP(LEFT($A126,LEN(A126)-1)*1,Master!$D$25:$G$223,4,FALSE)</f>
        <v>Tekući izdaci</v>
      </c>
      <c r="C126" s="436"/>
      <c r="D126" s="436"/>
      <c r="E126" s="436"/>
      <c r="F126" s="436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37" t="str">
        <f>+VLOOKUP(LEFT($A127,LEN(A127)-1)*1,Master!$D$25:$G$223,4,FALSE)</f>
        <v>Tekući budžetski izdaci</v>
      </c>
      <c r="C127" s="438"/>
      <c r="D127" s="438"/>
      <c r="E127" s="438"/>
      <c r="F127" s="438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25" t="str">
        <f>+VLOOKUP(LEFT($A128,LEN(A128)-1)*1,Master!$D$25:$G$223,4,FALSE)</f>
        <v>Bruto zarade i doprinosi na teret poslodavca</v>
      </c>
      <c r="C128" s="426"/>
      <c r="D128" s="426"/>
      <c r="E128" s="426"/>
      <c r="F128" s="426"/>
      <c r="G128" s="189">
        <f>+INDEX(DataEx!$1:$1048576,MATCH('2013'!$A128,DataEx!$D:$D,0),MATCH('2013'!G$101,DataEx!$216:$216,0))</f>
        <v>31010717.645833336</v>
      </c>
      <c r="H128" s="189">
        <f>+INDEX(DataEx!$1:$1048576,MATCH('2013'!$A128,DataEx!$D:$D,0),MATCH('2013'!H$101,DataEx!$216:$216,0))</f>
        <v>31010717.645833336</v>
      </c>
      <c r="I128" s="189">
        <f>+INDEX(DataEx!$1:$1048576,MATCH('2013'!$A128,DataEx!$D:$D,0),MATCH('2013'!I$101,DataEx!$216:$216,0))</f>
        <v>31010717.645833336</v>
      </c>
      <c r="J128" s="189"/>
      <c r="K128" s="189">
        <f>+INDEX(DataEx!$1:$1048576,MATCH('2013'!$A128,DataEx!$D:$D,0),MATCH('2013'!K$101,DataEx!$216:$216,0))</f>
        <v>31010717.645833336</v>
      </c>
      <c r="L128" s="189">
        <f>+INDEX(DataEx!$1:$1048576,MATCH('2013'!$A128,DataEx!$D:$D,0),MATCH('2013'!L$101,DataEx!$216:$216,0))</f>
        <v>31010717.645833336</v>
      </c>
      <c r="M128" s="189">
        <f>+INDEX(DataEx!$1:$1048576,MATCH('2013'!$A128,DataEx!$D:$D,0),MATCH('2013'!M$101,DataEx!$216:$216,0))</f>
        <v>31010717.645833336</v>
      </c>
      <c r="N128" s="189"/>
      <c r="O128" s="189">
        <f>+INDEX(DataEx!$1:$1048576,MATCH('2013'!$A128,DataEx!$D:$D,0),MATCH('2013'!O$101,DataEx!$216:$216,0))</f>
        <v>31010717.645833336</v>
      </c>
      <c r="P128" s="189">
        <f>+INDEX(DataEx!$1:$1048576,MATCH('2013'!$A128,DataEx!$D:$D,0),MATCH('2013'!P$101,DataEx!$216:$216,0))</f>
        <v>31010717.645833336</v>
      </c>
      <c r="Q128" s="189">
        <f>+INDEX(DataEx!$1:$1048576,MATCH('2013'!$A128,DataEx!$D:$D,0),MATCH('2013'!Q$101,DataEx!$216:$216,0))</f>
        <v>31010717.645833336</v>
      </c>
      <c r="R128" s="189"/>
      <c r="S128" s="189">
        <f>+INDEX(DataEx!$1:$1048576,MATCH('2013'!$A128,DataEx!$D:$D,0),MATCH('2013'!S$101,DataEx!$216:$216,0))</f>
        <v>31010717.645833336</v>
      </c>
      <c r="T128" s="189">
        <f>+INDEX(DataEx!$1:$1048576,MATCH('2013'!$A128,DataEx!$D:$D,0),MATCH('2013'!T$101,DataEx!$216:$216,0))</f>
        <v>31010717.645833336</v>
      </c>
      <c r="U128" s="189">
        <f>+INDEX(DataEx!$1:$1048576,MATCH('2013'!$A128,DataEx!$D:$D,0),MATCH('2013'!U$101,DataEx!$216:$216,0))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25" t="str">
        <f>+VLOOKUP(LEFT($A129,LEN(A129)-1)*1,Master!$D$25:$G$223,4,FALSE)</f>
        <v>Ostala lična primanja</v>
      </c>
      <c r="C129" s="426"/>
      <c r="D129" s="426"/>
      <c r="E129" s="426"/>
      <c r="F129" s="426"/>
      <c r="G129" s="189">
        <f>+INDEX(DataEx!$1:$1048576,MATCH('2013'!$A129,DataEx!$D:$D,0),MATCH('2013'!G$101,DataEx!$216:$216,0))</f>
        <v>901608.53416666668</v>
      </c>
      <c r="H129" s="189">
        <f>+INDEX(DataEx!$1:$1048576,MATCH('2013'!$A129,DataEx!$D:$D,0),MATCH('2013'!H$101,DataEx!$216:$216,0))</f>
        <v>901608.53416666668</v>
      </c>
      <c r="I129" s="189">
        <f>+INDEX(DataEx!$1:$1048576,MATCH('2013'!$A129,DataEx!$D:$D,0),MATCH('2013'!I$101,DataEx!$216:$216,0))</f>
        <v>901608.53416666668</v>
      </c>
      <c r="J129" s="189"/>
      <c r="K129" s="189">
        <f>+INDEX(DataEx!$1:$1048576,MATCH('2013'!$A129,DataEx!$D:$D,0),MATCH('2013'!K$101,DataEx!$216:$216,0))</f>
        <v>901608.53416666668</v>
      </c>
      <c r="L129" s="189">
        <f>+INDEX(DataEx!$1:$1048576,MATCH('2013'!$A129,DataEx!$D:$D,0),MATCH('2013'!L$101,DataEx!$216:$216,0))</f>
        <v>901608.53416666668</v>
      </c>
      <c r="M129" s="189">
        <f>+INDEX(DataEx!$1:$1048576,MATCH('2013'!$A129,DataEx!$D:$D,0),MATCH('2013'!M$101,DataEx!$216:$216,0))</f>
        <v>901608.53416666668</v>
      </c>
      <c r="N129" s="189"/>
      <c r="O129" s="189">
        <f>+INDEX(DataEx!$1:$1048576,MATCH('2013'!$A129,DataEx!$D:$D,0),MATCH('2013'!O$101,DataEx!$216:$216,0))</f>
        <v>901608.53416666668</v>
      </c>
      <c r="P129" s="189">
        <f>+INDEX(DataEx!$1:$1048576,MATCH('2013'!$A129,DataEx!$D:$D,0),MATCH('2013'!P$101,DataEx!$216:$216,0))</f>
        <v>901608.53416666668</v>
      </c>
      <c r="Q129" s="189">
        <f>+INDEX(DataEx!$1:$1048576,MATCH('2013'!$A129,DataEx!$D:$D,0),MATCH('2013'!Q$101,DataEx!$216:$216,0))</f>
        <v>901608.53416666668</v>
      </c>
      <c r="R129" s="189"/>
      <c r="S129" s="189">
        <f>+INDEX(DataEx!$1:$1048576,MATCH('2013'!$A129,DataEx!$D:$D,0),MATCH('2013'!S$101,DataEx!$216:$216,0))</f>
        <v>901608.53416666668</v>
      </c>
      <c r="T129" s="189">
        <f>+INDEX(DataEx!$1:$1048576,MATCH('2013'!$A129,DataEx!$D:$D,0),MATCH('2013'!T$101,DataEx!$216:$216,0))</f>
        <v>901608.53416666668</v>
      </c>
      <c r="U129" s="189">
        <f>+INDEX(DataEx!$1:$1048576,MATCH('2013'!$A129,DataEx!$D:$D,0),MATCH('2013'!U$101,DataEx!$216:$216,0))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25" t="str">
        <f>+VLOOKUP(LEFT($A130,LEN(A130)-1)*1,Master!$D$25:$G$223,4,FALSE)</f>
        <v>Rashodi za materijal</v>
      </c>
      <c r="C130" s="426"/>
      <c r="D130" s="426"/>
      <c r="E130" s="426"/>
      <c r="F130" s="426"/>
      <c r="G130" s="189">
        <f>+INDEX(DataEx!$1:$1048576,MATCH('2013'!$A130,DataEx!$D:$D,0),MATCH('2013'!G$101,DataEx!$216:$216,0))</f>
        <v>2109966.5125000002</v>
      </c>
      <c r="H130" s="189">
        <f>+INDEX(DataEx!$1:$1048576,MATCH('2013'!$A130,DataEx!$D:$D,0),MATCH('2013'!H$101,DataEx!$216:$216,0))</f>
        <v>2109966.5125000002</v>
      </c>
      <c r="I130" s="189">
        <f>+INDEX(DataEx!$1:$1048576,MATCH('2013'!$A130,DataEx!$D:$D,0),MATCH('2013'!I$101,DataEx!$216:$216,0))</f>
        <v>2109966.5125000002</v>
      </c>
      <c r="J130" s="189"/>
      <c r="K130" s="189">
        <f>+INDEX(DataEx!$1:$1048576,MATCH('2013'!$A130,DataEx!$D:$D,0),MATCH('2013'!K$101,DataEx!$216:$216,0))</f>
        <v>2109966.5125000002</v>
      </c>
      <c r="L130" s="189">
        <f>+INDEX(DataEx!$1:$1048576,MATCH('2013'!$A130,DataEx!$D:$D,0),MATCH('2013'!L$101,DataEx!$216:$216,0))</f>
        <v>2109966.5125000002</v>
      </c>
      <c r="M130" s="189">
        <f>+INDEX(DataEx!$1:$1048576,MATCH('2013'!$A130,DataEx!$D:$D,0),MATCH('2013'!M$101,DataEx!$216:$216,0))</f>
        <v>2109966.5125000002</v>
      </c>
      <c r="N130" s="189"/>
      <c r="O130" s="189">
        <f>+INDEX(DataEx!$1:$1048576,MATCH('2013'!$A130,DataEx!$D:$D,0),MATCH('2013'!O$101,DataEx!$216:$216,0))</f>
        <v>2109966.5125000002</v>
      </c>
      <c r="P130" s="189">
        <f>+INDEX(DataEx!$1:$1048576,MATCH('2013'!$A130,DataEx!$D:$D,0),MATCH('2013'!P$101,DataEx!$216:$216,0))</f>
        <v>2109966.5125000002</v>
      </c>
      <c r="Q130" s="189">
        <f>+INDEX(DataEx!$1:$1048576,MATCH('2013'!$A130,DataEx!$D:$D,0),MATCH('2013'!Q$101,DataEx!$216:$216,0))</f>
        <v>2109966.5125000002</v>
      </c>
      <c r="R130" s="189"/>
      <c r="S130" s="189">
        <f>+INDEX(DataEx!$1:$1048576,MATCH('2013'!$A130,DataEx!$D:$D,0),MATCH('2013'!S$101,DataEx!$216:$216,0))</f>
        <v>2109966.5125000002</v>
      </c>
      <c r="T130" s="189">
        <f>+INDEX(DataEx!$1:$1048576,MATCH('2013'!$A130,DataEx!$D:$D,0),MATCH('2013'!T$101,DataEx!$216:$216,0))</f>
        <v>2109966.5125000002</v>
      </c>
      <c r="U130" s="189">
        <f>+INDEX(DataEx!$1:$1048576,MATCH('2013'!$A130,DataEx!$D:$D,0),MATCH('2013'!U$101,DataEx!$216:$216,0))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25" t="str">
        <f>+VLOOKUP(LEFT($A131,LEN(A131)-1)*1,Master!$D$25:$G$223,4,FALSE)</f>
        <v>Rashodi za usluge</v>
      </c>
      <c r="C131" s="426"/>
      <c r="D131" s="426"/>
      <c r="E131" s="426"/>
      <c r="F131" s="426"/>
      <c r="G131" s="189">
        <f>+INDEX(DataEx!$1:$1048576,MATCH('2013'!$A131,DataEx!$D:$D,0),MATCH('2013'!G$101,DataEx!$216:$216,0))</f>
        <v>3636728.03</v>
      </c>
      <c r="H131" s="189">
        <f>+INDEX(DataEx!$1:$1048576,MATCH('2013'!$A131,DataEx!$D:$D,0),MATCH('2013'!H$101,DataEx!$216:$216,0))</f>
        <v>3636728.03</v>
      </c>
      <c r="I131" s="189">
        <f>+INDEX(DataEx!$1:$1048576,MATCH('2013'!$A131,DataEx!$D:$D,0),MATCH('2013'!I$101,DataEx!$216:$216,0))</f>
        <v>3636728.03</v>
      </c>
      <c r="J131" s="189"/>
      <c r="K131" s="189">
        <f>+INDEX(DataEx!$1:$1048576,MATCH('2013'!$A131,DataEx!$D:$D,0),MATCH('2013'!K$101,DataEx!$216:$216,0))</f>
        <v>3636728.03</v>
      </c>
      <c r="L131" s="189">
        <f>+INDEX(DataEx!$1:$1048576,MATCH('2013'!$A131,DataEx!$D:$D,0),MATCH('2013'!L$101,DataEx!$216:$216,0))</f>
        <v>3636728.03</v>
      </c>
      <c r="M131" s="189">
        <f>+INDEX(DataEx!$1:$1048576,MATCH('2013'!$A131,DataEx!$D:$D,0),MATCH('2013'!M$101,DataEx!$216:$216,0))</f>
        <v>3636728.03</v>
      </c>
      <c r="N131" s="189"/>
      <c r="O131" s="189">
        <f>+INDEX(DataEx!$1:$1048576,MATCH('2013'!$A131,DataEx!$D:$D,0),MATCH('2013'!O$101,DataEx!$216:$216,0))</f>
        <v>3636728.03</v>
      </c>
      <c r="P131" s="189">
        <f>+INDEX(DataEx!$1:$1048576,MATCH('2013'!$A131,DataEx!$D:$D,0),MATCH('2013'!P$101,DataEx!$216:$216,0))</f>
        <v>3636728.03</v>
      </c>
      <c r="Q131" s="189">
        <f>+INDEX(DataEx!$1:$1048576,MATCH('2013'!$A131,DataEx!$D:$D,0),MATCH('2013'!Q$101,DataEx!$216:$216,0))</f>
        <v>3636728.03</v>
      </c>
      <c r="R131" s="189"/>
      <c r="S131" s="189">
        <f>+INDEX(DataEx!$1:$1048576,MATCH('2013'!$A131,DataEx!$D:$D,0),MATCH('2013'!S$101,DataEx!$216:$216,0))</f>
        <v>3636728.03</v>
      </c>
      <c r="T131" s="189">
        <f>+INDEX(DataEx!$1:$1048576,MATCH('2013'!$A131,DataEx!$D:$D,0),MATCH('2013'!T$101,DataEx!$216:$216,0))</f>
        <v>3636728.03</v>
      </c>
      <c r="U131" s="189">
        <f>+INDEX(DataEx!$1:$1048576,MATCH('2013'!$A131,DataEx!$D:$D,0),MATCH('2013'!U$101,DataEx!$216:$216,0))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25" t="str">
        <f>+VLOOKUP(LEFT($A132,LEN(A132)-1)*1,Master!$D$25:$G$223,4,FALSE)</f>
        <v>Rashodi za tekuće održavanje</v>
      </c>
      <c r="C132" s="426"/>
      <c r="D132" s="426"/>
      <c r="E132" s="426"/>
      <c r="F132" s="426"/>
      <c r="G132" s="189">
        <f>+INDEX(DataEx!$1:$1048576,MATCH('2013'!$A132,DataEx!$D:$D,0),MATCH('2013'!G$101,DataEx!$216:$216,0))</f>
        <v>1705556.6708333332</v>
      </c>
      <c r="H132" s="189">
        <f>+INDEX(DataEx!$1:$1048576,MATCH('2013'!$A132,DataEx!$D:$D,0),MATCH('2013'!H$101,DataEx!$216:$216,0))</f>
        <v>1705556.6708333332</v>
      </c>
      <c r="I132" s="189">
        <f>+INDEX(DataEx!$1:$1048576,MATCH('2013'!$A132,DataEx!$D:$D,0),MATCH('2013'!I$101,DataEx!$216:$216,0))</f>
        <v>1705556.6708333332</v>
      </c>
      <c r="J132" s="189"/>
      <c r="K132" s="189">
        <f>+INDEX(DataEx!$1:$1048576,MATCH('2013'!$A132,DataEx!$D:$D,0),MATCH('2013'!K$101,DataEx!$216:$216,0))</f>
        <v>1705556.6708333332</v>
      </c>
      <c r="L132" s="189">
        <f>+INDEX(DataEx!$1:$1048576,MATCH('2013'!$A132,DataEx!$D:$D,0),MATCH('2013'!L$101,DataEx!$216:$216,0))</f>
        <v>1705556.6708333332</v>
      </c>
      <c r="M132" s="189">
        <f>+INDEX(DataEx!$1:$1048576,MATCH('2013'!$A132,DataEx!$D:$D,0),MATCH('2013'!M$101,DataEx!$216:$216,0))</f>
        <v>1705556.6708333332</v>
      </c>
      <c r="N132" s="189"/>
      <c r="O132" s="189">
        <f>+INDEX(DataEx!$1:$1048576,MATCH('2013'!$A132,DataEx!$D:$D,0),MATCH('2013'!O$101,DataEx!$216:$216,0))</f>
        <v>1705556.6708333332</v>
      </c>
      <c r="P132" s="189">
        <f>+INDEX(DataEx!$1:$1048576,MATCH('2013'!$A132,DataEx!$D:$D,0),MATCH('2013'!P$101,DataEx!$216:$216,0))</f>
        <v>1705556.6708333332</v>
      </c>
      <c r="Q132" s="189">
        <f>+INDEX(DataEx!$1:$1048576,MATCH('2013'!$A132,DataEx!$D:$D,0),MATCH('2013'!Q$101,DataEx!$216:$216,0))</f>
        <v>1705556.6708333332</v>
      </c>
      <c r="R132" s="189"/>
      <c r="S132" s="189">
        <f>+INDEX(DataEx!$1:$1048576,MATCH('2013'!$A132,DataEx!$D:$D,0),MATCH('2013'!S$101,DataEx!$216:$216,0))</f>
        <v>1705556.6708333332</v>
      </c>
      <c r="T132" s="189">
        <f>+INDEX(DataEx!$1:$1048576,MATCH('2013'!$A132,DataEx!$D:$D,0),MATCH('2013'!T$101,DataEx!$216:$216,0))</f>
        <v>1705556.6708333332</v>
      </c>
      <c r="U132" s="189">
        <f>+INDEX(DataEx!$1:$1048576,MATCH('2013'!$A132,DataEx!$D:$D,0),MATCH('2013'!U$101,DataEx!$216:$216,0))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25" t="str">
        <f>+VLOOKUP(LEFT($A133,LEN(A133)-1)*1,Master!$D$25:$G$223,4,FALSE)</f>
        <v>Kamate</v>
      </c>
      <c r="C133" s="426"/>
      <c r="D133" s="426"/>
      <c r="E133" s="426"/>
      <c r="F133" s="426"/>
      <c r="G133" s="189">
        <f>+INDEX(DataEx!$1:$1048576,MATCH('2013'!$A133,DataEx!$D:$D,0),MATCH('2013'!G$101,DataEx!$216:$216,0))</f>
        <v>5866967.2749999994</v>
      </c>
      <c r="H133" s="189">
        <f>+INDEX(DataEx!$1:$1048576,MATCH('2013'!$A133,DataEx!$D:$D,0),MATCH('2013'!H$101,DataEx!$216:$216,0))</f>
        <v>5866967.2749999994</v>
      </c>
      <c r="I133" s="189">
        <f>+INDEX(DataEx!$1:$1048576,MATCH('2013'!$A133,DataEx!$D:$D,0),MATCH('2013'!I$101,DataEx!$216:$216,0))</f>
        <v>5866967.2749999994</v>
      </c>
      <c r="J133" s="189"/>
      <c r="K133" s="189">
        <f>+INDEX(DataEx!$1:$1048576,MATCH('2013'!$A133,DataEx!$D:$D,0),MATCH('2013'!K$101,DataEx!$216:$216,0))</f>
        <v>5866967.2749999994</v>
      </c>
      <c r="L133" s="189">
        <f>+INDEX(DataEx!$1:$1048576,MATCH('2013'!$A133,DataEx!$D:$D,0),MATCH('2013'!L$101,DataEx!$216:$216,0))</f>
        <v>5866967.2749999994</v>
      </c>
      <c r="M133" s="189">
        <f>+INDEX(DataEx!$1:$1048576,MATCH('2013'!$A133,DataEx!$D:$D,0),MATCH('2013'!M$101,DataEx!$216:$216,0))</f>
        <v>5866967.2749999994</v>
      </c>
      <c r="N133" s="189"/>
      <c r="O133" s="189">
        <f>+INDEX(DataEx!$1:$1048576,MATCH('2013'!$A133,DataEx!$D:$D,0),MATCH('2013'!O$101,DataEx!$216:$216,0))</f>
        <v>5866967.2749999994</v>
      </c>
      <c r="P133" s="189">
        <f>+INDEX(DataEx!$1:$1048576,MATCH('2013'!$A133,DataEx!$D:$D,0),MATCH('2013'!P$101,DataEx!$216:$216,0))</f>
        <v>5866967.2749999994</v>
      </c>
      <c r="Q133" s="189">
        <f>+INDEX(DataEx!$1:$1048576,MATCH('2013'!$A133,DataEx!$D:$D,0),MATCH('2013'!Q$101,DataEx!$216:$216,0))</f>
        <v>5866967.2749999994</v>
      </c>
      <c r="R133" s="189"/>
      <c r="S133" s="189">
        <f>+INDEX(DataEx!$1:$1048576,MATCH('2013'!$A133,DataEx!$D:$D,0),MATCH('2013'!S$101,DataEx!$216:$216,0))</f>
        <v>5866967.2749999994</v>
      </c>
      <c r="T133" s="189">
        <f>+INDEX(DataEx!$1:$1048576,MATCH('2013'!$A133,DataEx!$D:$D,0),MATCH('2013'!T$101,DataEx!$216:$216,0))</f>
        <v>5866967.2749999994</v>
      </c>
      <c r="U133" s="189">
        <f>+INDEX(DataEx!$1:$1048576,MATCH('2013'!$A133,DataEx!$D:$D,0),MATCH('2013'!U$101,DataEx!$216:$216,0))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25" t="str">
        <f>+VLOOKUP(LEFT($A134,LEN(A134)-1)*1,Master!$D$25:$G$223,4,FALSE)</f>
        <v>Renta</v>
      </c>
      <c r="C134" s="426"/>
      <c r="D134" s="426"/>
      <c r="E134" s="426"/>
      <c r="F134" s="426"/>
      <c r="G134" s="189">
        <f>+INDEX(DataEx!$1:$1048576,MATCH('2013'!$A134,DataEx!$D:$D,0),MATCH('2013'!G$101,DataEx!$216:$216,0))</f>
        <v>656311.6166666667</v>
      </c>
      <c r="H134" s="189">
        <f>+INDEX(DataEx!$1:$1048576,MATCH('2013'!$A134,DataEx!$D:$D,0),MATCH('2013'!H$101,DataEx!$216:$216,0))</f>
        <v>656311.6166666667</v>
      </c>
      <c r="I134" s="189">
        <f>+INDEX(DataEx!$1:$1048576,MATCH('2013'!$A134,DataEx!$D:$D,0),MATCH('2013'!I$101,DataEx!$216:$216,0))</f>
        <v>656311.6166666667</v>
      </c>
      <c r="J134" s="189"/>
      <c r="K134" s="189">
        <f>+INDEX(DataEx!$1:$1048576,MATCH('2013'!$A134,DataEx!$D:$D,0),MATCH('2013'!K$101,DataEx!$216:$216,0))</f>
        <v>656311.6166666667</v>
      </c>
      <c r="L134" s="189">
        <f>+INDEX(DataEx!$1:$1048576,MATCH('2013'!$A134,DataEx!$D:$D,0),MATCH('2013'!L$101,DataEx!$216:$216,0))</f>
        <v>656311.6166666667</v>
      </c>
      <c r="M134" s="189">
        <f>+INDEX(DataEx!$1:$1048576,MATCH('2013'!$A134,DataEx!$D:$D,0),MATCH('2013'!M$101,DataEx!$216:$216,0))</f>
        <v>656311.6166666667</v>
      </c>
      <c r="N134" s="189"/>
      <c r="O134" s="189">
        <f>+INDEX(DataEx!$1:$1048576,MATCH('2013'!$A134,DataEx!$D:$D,0),MATCH('2013'!O$101,DataEx!$216:$216,0))</f>
        <v>656311.6166666667</v>
      </c>
      <c r="P134" s="189">
        <f>+INDEX(DataEx!$1:$1048576,MATCH('2013'!$A134,DataEx!$D:$D,0),MATCH('2013'!P$101,DataEx!$216:$216,0))</f>
        <v>656311.6166666667</v>
      </c>
      <c r="Q134" s="189">
        <f>+INDEX(DataEx!$1:$1048576,MATCH('2013'!$A134,DataEx!$D:$D,0),MATCH('2013'!Q$101,DataEx!$216:$216,0))</f>
        <v>656311.6166666667</v>
      </c>
      <c r="R134" s="189"/>
      <c r="S134" s="189">
        <f>+INDEX(DataEx!$1:$1048576,MATCH('2013'!$A134,DataEx!$D:$D,0),MATCH('2013'!S$101,DataEx!$216:$216,0))</f>
        <v>656311.6166666667</v>
      </c>
      <c r="T134" s="189">
        <f>+INDEX(DataEx!$1:$1048576,MATCH('2013'!$A134,DataEx!$D:$D,0),MATCH('2013'!T$101,DataEx!$216:$216,0))</f>
        <v>656311.6166666667</v>
      </c>
      <c r="U134" s="189">
        <f>+INDEX(DataEx!$1:$1048576,MATCH('2013'!$A134,DataEx!$D:$D,0),MATCH('2013'!U$101,DataEx!$216:$216,0))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25" t="str">
        <f>+VLOOKUP(LEFT($A135,LEN(A135)-1)*1,Master!$D$25:$G$223,4,FALSE)</f>
        <v>Subvencije</v>
      </c>
      <c r="C135" s="426"/>
      <c r="D135" s="426"/>
      <c r="E135" s="426"/>
      <c r="F135" s="426"/>
      <c r="G135" s="189">
        <f>+INDEX(DataEx!$1:$1048576,MATCH('2013'!$A135,DataEx!$D:$D,0),MATCH('2013'!G$101,DataEx!$216:$216,0))</f>
        <v>1185833.3333333333</v>
      </c>
      <c r="H135" s="189">
        <f>+INDEX(DataEx!$1:$1048576,MATCH('2013'!$A135,DataEx!$D:$D,0),MATCH('2013'!H$101,DataEx!$216:$216,0))</f>
        <v>1185833.3333333333</v>
      </c>
      <c r="I135" s="189">
        <f>+INDEX(DataEx!$1:$1048576,MATCH('2013'!$A135,DataEx!$D:$D,0),MATCH('2013'!I$101,DataEx!$216:$216,0))</f>
        <v>1185833.3333333333</v>
      </c>
      <c r="J135" s="189"/>
      <c r="K135" s="189">
        <f>+INDEX(DataEx!$1:$1048576,MATCH('2013'!$A135,DataEx!$D:$D,0),MATCH('2013'!K$101,DataEx!$216:$216,0))</f>
        <v>1185833.3333333333</v>
      </c>
      <c r="L135" s="189">
        <f>+INDEX(DataEx!$1:$1048576,MATCH('2013'!$A135,DataEx!$D:$D,0),MATCH('2013'!L$101,DataEx!$216:$216,0))</f>
        <v>1185833.3333333333</v>
      </c>
      <c r="M135" s="189">
        <f>+INDEX(DataEx!$1:$1048576,MATCH('2013'!$A135,DataEx!$D:$D,0),MATCH('2013'!M$101,DataEx!$216:$216,0))</f>
        <v>1185833.3333333333</v>
      </c>
      <c r="N135" s="189"/>
      <c r="O135" s="189">
        <f>+INDEX(DataEx!$1:$1048576,MATCH('2013'!$A135,DataEx!$D:$D,0),MATCH('2013'!O$101,DataEx!$216:$216,0))</f>
        <v>1185833.3333333333</v>
      </c>
      <c r="P135" s="189">
        <f>+INDEX(DataEx!$1:$1048576,MATCH('2013'!$A135,DataEx!$D:$D,0),MATCH('2013'!P$101,DataEx!$216:$216,0))</f>
        <v>1185833.3333333333</v>
      </c>
      <c r="Q135" s="189">
        <f>+INDEX(DataEx!$1:$1048576,MATCH('2013'!$A135,DataEx!$D:$D,0),MATCH('2013'!Q$101,DataEx!$216:$216,0))</f>
        <v>1185833.3333333333</v>
      </c>
      <c r="R135" s="189"/>
      <c r="S135" s="189">
        <f>+INDEX(DataEx!$1:$1048576,MATCH('2013'!$A135,DataEx!$D:$D,0),MATCH('2013'!S$101,DataEx!$216:$216,0))</f>
        <v>1185833.3333333333</v>
      </c>
      <c r="T135" s="189">
        <f>+INDEX(DataEx!$1:$1048576,MATCH('2013'!$A135,DataEx!$D:$D,0),MATCH('2013'!T$101,DataEx!$216:$216,0))</f>
        <v>1185833.3333333333</v>
      </c>
      <c r="U135" s="189">
        <f>+INDEX(DataEx!$1:$1048576,MATCH('2013'!$A135,DataEx!$D:$D,0),MATCH('2013'!U$101,DataEx!$216:$216,0))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25" t="str">
        <f>+VLOOKUP(LEFT($A136,LEN(A136)-1)*1,Master!$D$25:$G$223,4,FALSE)</f>
        <v>Ostali izdaci</v>
      </c>
      <c r="C136" s="426"/>
      <c r="D136" s="426"/>
      <c r="E136" s="426"/>
      <c r="F136" s="426"/>
      <c r="G136" s="189">
        <f>+INDEX(DataEx!$1:$1048576,MATCH('2013'!$A136,DataEx!$D:$D,0),MATCH('2013'!G$101,DataEx!$216:$216,0))</f>
        <v>2119159.9008333334</v>
      </c>
      <c r="H136" s="189">
        <f>+INDEX(DataEx!$1:$1048576,MATCH('2013'!$A136,DataEx!$D:$D,0),MATCH('2013'!H$101,DataEx!$216:$216,0))</f>
        <v>2119159.9008333334</v>
      </c>
      <c r="I136" s="189">
        <f>+INDEX(DataEx!$1:$1048576,MATCH('2013'!$A136,DataEx!$D:$D,0),MATCH('2013'!I$101,DataEx!$216:$216,0))</f>
        <v>2119159.9008333334</v>
      </c>
      <c r="J136" s="189"/>
      <c r="K136" s="189">
        <f>+INDEX(DataEx!$1:$1048576,MATCH('2013'!$A136,DataEx!$D:$D,0),MATCH('2013'!K$101,DataEx!$216:$216,0))</f>
        <v>2119159.9008333334</v>
      </c>
      <c r="L136" s="189">
        <f>+INDEX(DataEx!$1:$1048576,MATCH('2013'!$A136,DataEx!$D:$D,0),MATCH('2013'!L$101,DataEx!$216:$216,0))</f>
        <v>2119159.9008333334</v>
      </c>
      <c r="M136" s="189">
        <f>+INDEX(DataEx!$1:$1048576,MATCH('2013'!$A136,DataEx!$D:$D,0),MATCH('2013'!M$101,DataEx!$216:$216,0))</f>
        <v>2119159.9008333334</v>
      </c>
      <c r="N136" s="189"/>
      <c r="O136" s="189">
        <f>+INDEX(DataEx!$1:$1048576,MATCH('2013'!$A136,DataEx!$D:$D,0),MATCH('2013'!O$101,DataEx!$216:$216,0))</f>
        <v>2119159.9008333334</v>
      </c>
      <c r="P136" s="189">
        <f>+INDEX(DataEx!$1:$1048576,MATCH('2013'!$A136,DataEx!$D:$D,0),MATCH('2013'!P$101,DataEx!$216:$216,0))</f>
        <v>2119159.9008333334</v>
      </c>
      <c r="Q136" s="189">
        <f>+INDEX(DataEx!$1:$1048576,MATCH('2013'!$A136,DataEx!$D:$D,0),MATCH('2013'!Q$101,DataEx!$216:$216,0))</f>
        <v>2119159.9008333334</v>
      </c>
      <c r="R136" s="189"/>
      <c r="S136" s="189">
        <f>+INDEX(DataEx!$1:$1048576,MATCH('2013'!$A136,DataEx!$D:$D,0),MATCH('2013'!S$101,DataEx!$216:$216,0))</f>
        <v>2119159.9008333334</v>
      </c>
      <c r="T136" s="189">
        <f>+INDEX(DataEx!$1:$1048576,MATCH('2013'!$A136,DataEx!$D:$D,0),MATCH('2013'!T$101,DataEx!$216:$216,0))</f>
        <v>2119159.9008333334</v>
      </c>
      <c r="U136" s="189">
        <f>+INDEX(DataEx!$1:$1048576,MATCH('2013'!$A136,DataEx!$D:$D,0),MATCH('2013'!U$101,DataEx!$216:$216,0))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25" t="str">
        <f>+VLOOKUP(LEFT($A137,LEN(A137)-1)*1,Master!$D$25:$G$223,4,FALSE)</f>
        <v>Kapitalni izdaci u tekućem budžetu</v>
      </c>
      <c r="C137" s="426"/>
      <c r="D137" s="426"/>
      <c r="E137" s="426"/>
      <c r="F137" s="426"/>
      <c r="G137" s="189">
        <f>+INDEX(DataEx!$1:$1048576,MATCH('2013'!$A137,DataEx!$D:$D,0),MATCH('2013'!G$101,DataEx!$216:$216,0))</f>
        <v>5664403.9874999989</v>
      </c>
      <c r="H137" s="189">
        <f>+INDEX(DataEx!$1:$1048576,MATCH('2013'!$A137,DataEx!$D:$D,0),MATCH('2013'!H$101,DataEx!$216:$216,0))</f>
        <v>5664403.9874999989</v>
      </c>
      <c r="I137" s="189">
        <f>+INDEX(DataEx!$1:$1048576,MATCH('2013'!$A137,DataEx!$D:$D,0),MATCH('2013'!I$101,DataEx!$216:$216,0))</f>
        <v>5664403.9874999989</v>
      </c>
      <c r="J137" s="189"/>
      <c r="K137" s="189">
        <f>+INDEX(DataEx!$1:$1048576,MATCH('2013'!$A137,DataEx!$D:$D,0),MATCH('2013'!K$101,DataEx!$216:$216,0))</f>
        <v>5664403.9874999989</v>
      </c>
      <c r="L137" s="189">
        <f>+INDEX(DataEx!$1:$1048576,MATCH('2013'!$A137,DataEx!$D:$D,0),MATCH('2013'!L$101,DataEx!$216:$216,0))</f>
        <v>5664403.9874999989</v>
      </c>
      <c r="M137" s="189">
        <f>+INDEX(DataEx!$1:$1048576,MATCH('2013'!$A137,DataEx!$D:$D,0),MATCH('2013'!M$101,DataEx!$216:$216,0))</f>
        <v>5664403.9874999989</v>
      </c>
      <c r="N137" s="189"/>
      <c r="O137" s="189">
        <f>+INDEX(DataEx!$1:$1048576,MATCH('2013'!$A137,DataEx!$D:$D,0),MATCH('2013'!O$101,DataEx!$216:$216,0))</f>
        <v>5664403.9874999989</v>
      </c>
      <c r="P137" s="189">
        <f>+INDEX(DataEx!$1:$1048576,MATCH('2013'!$A137,DataEx!$D:$D,0),MATCH('2013'!P$101,DataEx!$216:$216,0))</f>
        <v>5664403.9874999989</v>
      </c>
      <c r="Q137" s="189">
        <f>+INDEX(DataEx!$1:$1048576,MATCH('2013'!$A137,DataEx!$D:$D,0),MATCH('2013'!Q$101,DataEx!$216:$216,0))</f>
        <v>5664403.9874999989</v>
      </c>
      <c r="R137" s="189"/>
      <c r="S137" s="189">
        <f>+INDEX(DataEx!$1:$1048576,MATCH('2013'!$A137,DataEx!$D:$D,0),MATCH('2013'!S$101,DataEx!$216:$216,0))</f>
        <v>5664403.9874999989</v>
      </c>
      <c r="T137" s="189">
        <f>+INDEX(DataEx!$1:$1048576,MATCH('2013'!$A137,DataEx!$D:$D,0),MATCH('2013'!T$101,DataEx!$216:$216,0))</f>
        <v>5664403.9874999989</v>
      </c>
      <c r="U137" s="189">
        <f>+INDEX(DataEx!$1:$1048576,MATCH('2013'!$A137,DataEx!$D:$D,0),MATCH('2013'!U$101,DataEx!$216:$216,0))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41" t="str">
        <f>+VLOOKUP(LEFT($A138,LEN(A138)-1)*1,Master!$D$25:$G$223,4,FALSE)</f>
        <v>Transferi za socijalnu zaštitu</v>
      </c>
      <c r="C138" s="442"/>
      <c r="D138" s="442"/>
      <c r="E138" s="442"/>
      <c r="F138" s="442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25" t="str">
        <f>+VLOOKUP(LEFT($A139,LEN(A139)-1)*1,Master!$D$25:$G$223,4,FALSE)</f>
        <v>Prava iz oblasti socijalne zaštite</v>
      </c>
      <c r="C139" s="426"/>
      <c r="D139" s="426"/>
      <c r="E139" s="426"/>
      <c r="F139" s="426"/>
      <c r="G139" s="189">
        <f>+INDEX(DataEx!$1:$1048576,MATCH('2013'!$A139,DataEx!$D:$D,0),MATCH('2013'!G$101,DataEx!$216:$216,0))</f>
        <v>5084083.333333333</v>
      </c>
      <c r="H139" s="189">
        <f>+INDEX(DataEx!$1:$1048576,MATCH('2013'!$A139,DataEx!$D:$D,0),MATCH('2013'!H$101,DataEx!$216:$216,0))</f>
        <v>5084083.333333333</v>
      </c>
      <c r="I139" s="189">
        <f>+INDEX(DataEx!$1:$1048576,MATCH('2013'!$A139,DataEx!$D:$D,0),MATCH('2013'!I$101,DataEx!$216:$216,0))</f>
        <v>5084083.333333333</v>
      </c>
      <c r="J139" s="189"/>
      <c r="K139" s="189">
        <f>+INDEX(DataEx!$1:$1048576,MATCH('2013'!$A139,DataEx!$D:$D,0),MATCH('2013'!K$101,DataEx!$216:$216,0))</f>
        <v>5084083.333333333</v>
      </c>
      <c r="L139" s="189">
        <f>+INDEX(DataEx!$1:$1048576,MATCH('2013'!$A139,DataEx!$D:$D,0),MATCH('2013'!L$101,DataEx!$216:$216,0))</f>
        <v>5084083.333333333</v>
      </c>
      <c r="M139" s="189">
        <f>+INDEX(DataEx!$1:$1048576,MATCH('2013'!$A139,DataEx!$D:$D,0),MATCH('2013'!M$101,DataEx!$216:$216,0))</f>
        <v>5084083.333333333</v>
      </c>
      <c r="N139" s="189"/>
      <c r="O139" s="189">
        <f>+INDEX(DataEx!$1:$1048576,MATCH('2013'!$A139,DataEx!$D:$D,0),MATCH('2013'!O$101,DataEx!$216:$216,0))</f>
        <v>5084083.333333333</v>
      </c>
      <c r="P139" s="189">
        <f>+INDEX(DataEx!$1:$1048576,MATCH('2013'!$A139,DataEx!$D:$D,0),MATCH('2013'!P$101,DataEx!$216:$216,0))</f>
        <v>5084083.333333333</v>
      </c>
      <c r="Q139" s="189">
        <f>+INDEX(DataEx!$1:$1048576,MATCH('2013'!$A139,DataEx!$D:$D,0),MATCH('2013'!Q$101,DataEx!$216:$216,0))</f>
        <v>5084083.333333333</v>
      </c>
      <c r="R139" s="189"/>
      <c r="S139" s="189">
        <f>+INDEX(DataEx!$1:$1048576,MATCH('2013'!$A139,DataEx!$D:$D,0),MATCH('2013'!S$101,DataEx!$216:$216,0))</f>
        <v>5084083.333333333</v>
      </c>
      <c r="T139" s="189">
        <f>+INDEX(DataEx!$1:$1048576,MATCH('2013'!$A139,DataEx!$D:$D,0),MATCH('2013'!T$101,DataEx!$216:$216,0))</f>
        <v>5084083.333333333</v>
      </c>
      <c r="U139" s="189">
        <f>+INDEX(DataEx!$1:$1048576,MATCH('2013'!$A139,DataEx!$D:$D,0),MATCH('2013'!U$101,DataEx!$216:$216,0))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25" t="str">
        <f>+VLOOKUP(LEFT($A140,LEN(A140)-1)*1,Master!$D$25:$G$223,4,FALSE)</f>
        <v>Sredstva za tehnološke viškove</v>
      </c>
      <c r="C140" s="426"/>
      <c r="D140" s="426"/>
      <c r="E140" s="426"/>
      <c r="F140" s="426"/>
      <c r="G140" s="189">
        <f>+INDEX(DataEx!$1:$1048576,MATCH('2013'!$A140,DataEx!$D:$D,0),MATCH('2013'!G$101,DataEx!$216:$216,0))</f>
        <v>1280004.1666666665</v>
      </c>
      <c r="H140" s="189">
        <f>+INDEX(DataEx!$1:$1048576,MATCH('2013'!$A140,DataEx!$D:$D,0),MATCH('2013'!H$101,DataEx!$216:$216,0))</f>
        <v>1280004.1666666665</v>
      </c>
      <c r="I140" s="189">
        <f>+INDEX(DataEx!$1:$1048576,MATCH('2013'!$A140,DataEx!$D:$D,0),MATCH('2013'!I$101,DataEx!$216:$216,0))</f>
        <v>1280004.1666666665</v>
      </c>
      <c r="J140" s="189"/>
      <c r="K140" s="189">
        <f>+INDEX(DataEx!$1:$1048576,MATCH('2013'!$A140,DataEx!$D:$D,0),MATCH('2013'!K$101,DataEx!$216:$216,0))</f>
        <v>1280004.1666666665</v>
      </c>
      <c r="L140" s="189">
        <f>+INDEX(DataEx!$1:$1048576,MATCH('2013'!$A140,DataEx!$D:$D,0),MATCH('2013'!L$101,DataEx!$216:$216,0))</f>
        <v>1280004.1666666665</v>
      </c>
      <c r="M140" s="189">
        <f>+INDEX(DataEx!$1:$1048576,MATCH('2013'!$A140,DataEx!$D:$D,0),MATCH('2013'!M$101,DataEx!$216:$216,0))</f>
        <v>1280004.1666666665</v>
      </c>
      <c r="N140" s="189"/>
      <c r="O140" s="189">
        <f>+INDEX(DataEx!$1:$1048576,MATCH('2013'!$A140,DataEx!$D:$D,0),MATCH('2013'!O$101,DataEx!$216:$216,0))</f>
        <v>1280004.1666666665</v>
      </c>
      <c r="P140" s="189">
        <f>+INDEX(DataEx!$1:$1048576,MATCH('2013'!$A140,DataEx!$D:$D,0),MATCH('2013'!P$101,DataEx!$216:$216,0))</f>
        <v>1280004.1666666665</v>
      </c>
      <c r="Q140" s="189">
        <f>+INDEX(DataEx!$1:$1048576,MATCH('2013'!$A140,DataEx!$D:$D,0),MATCH('2013'!Q$101,DataEx!$216:$216,0))</f>
        <v>1280004.1666666665</v>
      </c>
      <c r="R140" s="189"/>
      <c r="S140" s="189">
        <f>+INDEX(DataEx!$1:$1048576,MATCH('2013'!$A140,DataEx!$D:$D,0),MATCH('2013'!S$101,DataEx!$216:$216,0))</f>
        <v>1280004.1666666665</v>
      </c>
      <c r="T140" s="189">
        <f>+INDEX(DataEx!$1:$1048576,MATCH('2013'!$A140,DataEx!$D:$D,0),MATCH('2013'!T$101,DataEx!$216:$216,0))</f>
        <v>1280004.1666666665</v>
      </c>
      <c r="U140" s="189">
        <f>+INDEX(DataEx!$1:$1048576,MATCH('2013'!$A140,DataEx!$D:$D,0),MATCH('2013'!U$101,DataEx!$216:$216,0))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25" t="str">
        <f>+VLOOKUP(LEFT($A141,LEN(A141)-1)*1,Master!$D$25:$G$223,4,FALSE)</f>
        <v>Prava iz oblasti penzijskog i invalidskog osiguranja</v>
      </c>
      <c r="C141" s="426"/>
      <c r="D141" s="426"/>
      <c r="E141" s="426"/>
      <c r="F141" s="426"/>
      <c r="G141" s="189">
        <f>+INDEX(DataEx!$1:$1048576,MATCH('2013'!$A141,DataEx!$D:$D,0),MATCH('2013'!G$101,DataEx!$216:$216,0))</f>
        <v>33408639.758333333</v>
      </c>
      <c r="H141" s="189">
        <f>+INDEX(DataEx!$1:$1048576,MATCH('2013'!$A141,DataEx!$D:$D,0),MATCH('2013'!H$101,DataEx!$216:$216,0))</f>
        <v>33408639.758333333</v>
      </c>
      <c r="I141" s="189">
        <f>+INDEX(DataEx!$1:$1048576,MATCH('2013'!$A141,DataEx!$D:$D,0),MATCH('2013'!I$101,DataEx!$216:$216,0))</f>
        <v>33408639.758333333</v>
      </c>
      <c r="J141" s="189"/>
      <c r="K141" s="189">
        <f>+INDEX(DataEx!$1:$1048576,MATCH('2013'!$A141,DataEx!$D:$D,0),MATCH('2013'!K$101,DataEx!$216:$216,0))</f>
        <v>33408639.758333333</v>
      </c>
      <c r="L141" s="189">
        <f>+INDEX(DataEx!$1:$1048576,MATCH('2013'!$A141,DataEx!$D:$D,0),MATCH('2013'!L$101,DataEx!$216:$216,0))</f>
        <v>33408639.758333333</v>
      </c>
      <c r="M141" s="189">
        <f>+INDEX(DataEx!$1:$1048576,MATCH('2013'!$A141,DataEx!$D:$D,0),MATCH('2013'!M$101,DataEx!$216:$216,0))</f>
        <v>33408639.758333333</v>
      </c>
      <c r="N141" s="189"/>
      <c r="O141" s="189">
        <f>+INDEX(DataEx!$1:$1048576,MATCH('2013'!$A141,DataEx!$D:$D,0),MATCH('2013'!O$101,DataEx!$216:$216,0))</f>
        <v>33408639.758333333</v>
      </c>
      <c r="P141" s="189">
        <f>+INDEX(DataEx!$1:$1048576,MATCH('2013'!$A141,DataEx!$D:$D,0),MATCH('2013'!P$101,DataEx!$216:$216,0))</f>
        <v>33408639.758333333</v>
      </c>
      <c r="Q141" s="189">
        <f>+INDEX(DataEx!$1:$1048576,MATCH('2013'!$A141,DataEx!$D:$D,0),MATCH('2013'!Q$101,DataEx!$216:$216,0))</f>
        <v>33408639.758333333</v>
      </c>
      <c r="R141" s="189"/>
      <c r="S141" s="189">
        <f>+INDEX(DataEx!$1:$1048576,MATCH('2013'!$A141,DataEx!$D:$D,0),MATCH('2013'!S$101,DataEx!$216:$216,0))</f>
        <v>33408639.758333333</v>
      </c>
      <c r="T141" s="189">
        <f>+INDEX(DataEx!$1:$1048576,MATCH('2013'!$A141,DataEx!$D:$D,0),MATCH('2013'!T$101,DataEx!$216:$216,0))</f>
        <v>33408639.758333333</v>
      </c>
      <c r="U141" s="189">
        <f>+INDEX(DataEx!$1:$1048576,MATCH('2013'!$A141,DataEx!$D:$D,0),MATCH('2013'!U$101,DataEx!$216:$216,0))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25" t="str">
        <f>+VLOOKUP(LEFT($A142,LEN(A142)-1)*1,Master!$D$25:$G$223,4,FALSE)</f>
        <v>Ostala prava iz oblasti zdravstvene zaštite</v>
      </c>
      <c r="C142" s="426"/>
      <c r="D142" s="426"/>
      <c r="E142" s="426"/>
      <c r="F142" s="426"/>
      <c r="G142" s="189">
        <f>+INDEX(DataEx!$1:$1048576,MATCH('2013'!$A142,DataEx!$D:$D,0),MATCH('2013'!G$101,DataEx!$216:$216,0))</f>
        <v>1133333.3333333333</v>
      </c>
      <c r="H142" s="189">
        <f>+INDEX(DataEx!$1:$1048576,MATCH('2013'!$A142,DataEx!$D:$D,0),MATCH('2013'!H$101,DataEx!$216:$216,0))</f>
        <v>1133333.3333333333</v>
      </c>
      <c r="I142" s="189">
        <f>+INDEX(DataEx!$1:$1048576,MATCH('2013'!$A142,DataEx!$D:$D,0),MATCH('2013'!I$101,DataEx!$216:$216,0))</f>
        <v>1133333.3333333333</v>
      </c>
      <c r="J142" s="189"/>
      <c r="K142" s="189">
        <f>+INDEX(DataEx!$1:$1048576,MATCH('2013'!$A142,DataEx!$D:$D,0),MATCH('2013'!K$101,DataEx!$216:$216,0))</f>
        <v>1133333.3333333333</v>
      </c>
      <c r="L142" s="189">
        <f>+INDEX(DataEx!$1:$1048576,MATCH('2013'!$A142,DataEx!$D:$D,0),MATCH('2013'!L$101,DataEx!$216:$216,0))</f>
        <v>1133333.3333333333</v>
      </c>
      <c r="M142" s="189">
        <f>+INDEX(DataEx!$1:$1048576,MATCH('2013'!$A142,DataEx!$D:$D,0),MATCH('2013'!M$101,DataEx!$216:$216,0))</f>
        <v>1133333.3333333333</v>
      </c>
      <c r="N142" s="189"/>
      <c r="O142" s="189">
        <f>+INDEX(DataEx!$1:$1048576,MATCH('2013'!$A142,DataEx!$D:$D,0),MATCH('2013'!O$101,DataEx!$216:$216,0))</f>
        <v>1133333.3333333333</v>
      </c>
      <c r="P142" s="189">
        <f>+INDEX(DataEx!$1:$1048576,MATCH('2013'!$A142,DataEx!$D:$D,0),MATCH('2013'!P$101,DataEx!$216:$216,0))</f>
        <v>1133333.3333333333</v>
      </c>
      <c r="Q142" s="189">
        <f>+INDEX(DataEx!$1:$1048576,MATCH('2013'!$A142,DataEx!$D:$D,0),MATCH('2013'!Q$101,DataEx!$216:$216,0))</f>
        <v>1133333.3333333333</v>
      </c>
      <c r="R142" s="189"/>
      <c r="S142" s="189">
        <f>+INDEX(DataEx!$1:$1048576,MATCH('2013'!$A142,DataEx!$D:$D,0),MATCH('2013'!S$101,DataEx!$216:$216,0))</f>
        <v>1133333.3333333333</v>
      </c>
      <c r="T142" s="189">
        <f>+INDEX(DataEx!$1:$1048576,MATCH('2013'!$A142,DataEx!$D:$D,0),MATCH('2013'!T$101,DataEx!$216:$216,0))</f>
        <v>1133333.3333333333</v>
      </c>
      <c r="U142" s="189">
        <f>+INDEX(DataEx!$1:$1048576,MATCH('2013'!$A142,DataEx!$D:$D,0),MATCH('2013'!U$101,DataEx!$216:$216,0))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25" t="str">
        <f>+VLOOKUP(LEFT($A143,LEN(A143)-1)*1,Master!$D$25:$G$223,4,FALSE)</f>
        <v>Ostala prava iz zdravstvenog osiguranja</v>
      </c>
      <c r="C143" s="426"/>
      <c r="D143" s="426"/>
      <c r="E143" s="426"/>
      <c r="F143" s="426"/>
      <c r="G143" s="189">
        <f>+INDEX(DataEx!$1:$1048576,MATCH('2013'!$A143,DataEx!$D:$D,0),MATCH('2013'!G$101,DataEx!$216:$216,0))</f>
        <v>583333.33333333326</v>
      </c>
      <c r="H143" s="189">
        <f>+INDEX(DataEx!$1:$1048576,MATCH('2013'!$A143,DataEx!$D:$D,0),MATCH('2013'!H$101,DataEx!$216:$216,0))</f>
        <v>583333.33333333326</v>
      </c>
      <c r="I143" s="189">
        <f>+INDEX(DataEx!$1:$1048576,MATCH('2013'!$A143,DataEx!$D:$D,0),MATCH('2013'!I$101,DataEx!$216:$216,0))</f>
        <v>583333.33333333326</v>
      </c>
      <c r="J143" s="189"/>
      <c r="K143" s="189">
        <f>+INDEX(DataEx!$1:$1048576,MATCH('2013'!$A143,DataEx!$D:$D,0),MATCH('2013'!K$101,DataEx!$216:$216,0))</f>
        <v>583333.33333333326</v>
      </c>
      <c r="L143" s="189">
        <f>+INDEX(DataEx!$1:$1048576,MATCH('2013'!$A143,DataEx!$D:$D,0),MATCH('2013'!L$101,DataEx!$216:$216,0))</f>
        <v>583333.33333333326</v>
      </c>
      <c r="M143" s="189">
        <f>+INDEX(DataEx!$1:$1048576,MATCH('2013'!$A143,DataEx!$D:$D,0),MATCH('2013'!M$101,DataEx!$216:$216,0))</f>
        <v>583333.33333333326</v>
      </c>
      <c r="N143" s="189"/>
      <c r="O143" s="189">
        <f>+INDEX(DataEx!$1:$1048576,MATCH('2013'!$A143,DataEx!$D:$D,0),MATCH('2013'!O$101,DataEx!$216:$216,0))</f>
        <v>583333.33333333326</v>
      </c>
      <c r="P143" s="189">
        <f>+INDEX(DataEx!$1:$1048576,MATCH('2013'!$A143,DataEx!$D:$D,0),MATCH('2013'!P$101,DataEx!$216:$216,0))</f>
        <v>583333.33333333326</v>
      </c>
      <c r="Q143" s="189">
        <f>+INDEX(DataEx!$1:$1048576,MATCH('2013'!$A143,DataEx!$D:$D,0),MATCH('2013'!Q$101,DataEx!$216:$216,0))</f>
        <v>583333.33333333326</v>
      </c>
      <c r="R143" s="189"/>
      <c r="S143" s="189">
        <f>+INDEX(DataEx!$1:$1048576,MATCH('2013'!$A143,DataEx!$D:$D,0),MATCH('2013'!S$101,DataEx!$216:$216,0))</f>
        <v>583333.33333333326</v>
      </c>
      <c r="T143" s="189">
        <f>+INDEX(DataEx!$1:$1048576,MATCH('2013'!$A143,DataEx!$D:$D,0),MATCH('2013'!T$101,DataEx!$216:$216,0))</f>
        <v>583333.33333333326</v>
      </c>
      <c r="U143" s="189">
        <f>+INDEX(DataEx!$1:$1048576,MATCH('2013'!$A143,DataEx!$D:$D,0),MATCH('2013'!U$101,DataEx!$216:$216,0))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9" t="str">
        <f>+VLOOKUP(LEFT($A144,LEN(A144)-1)*1,Master!$D$25:$G$223,4,FALSE)</f>
        <v xml:space="preserve">Transferi institucijama, pojedincima, nevladinom i javnom sektoru </v>
      </c>
      <c r="C144" s="440"/>
      <c r="D144" s="440"/>
      <c r="E144" s="440"/>
      <c r="F144" s="440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9" t="str">
        <f>+VLOOKUP(LEFT($A145,LEN(A145)-1)*1,Master!$D$25:$G$223,4,FALSE)</f>
        <v>Kapitalni budžet</v>
      </c>
      <c r="C145" s="440"/>
      <c r="D145" s="440"/>
      <c r="E145" s="440"/>
      <c r="F145" s="440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43" t="str">
        <f>+VLOOKUP(LEFT($A146,LEN(A146)-1)*1,Master!$D$25:$G$223,4,FALSE)</f>
        <v>Pozajmice i krediti</v>
      </c>
      <c r="C146" s="444"/>
      <c r="D146" s="444"/>
      <c r="E146" s="444"/>
      <c r="F146" s="444"/>
      <c r="G146" s="189">
        <f>+INDEX(DataEx!$1:$1048576,MATCH('2013'!$A146,DataEx!$D:$D,0),MATCH('2013'!G$101,DataEx!$216:$216,0))</f>
        <v>143333.33333333334</v>
      </c>
      <c r="H146" s="189">
        <f>+INDEX(DataEx!$1:$1048576,MATCH('2013'!$A146,DataEx!$D:$D,0),MATCH('2013'!H$101,DataEx!$216:$216,0))</f>
        <v>143333.33333333334</v>
      </c>
      <c r="I146" s="189">
        <f>+INDEX(DataEx!$1:$1048576,MATCH('2013'!$A146,DataEx!$D:$D,0),MATCH('2013'!I$101,DataEx!$216:$216,0))</f>
        <v>143333.33333333334</v>
      </c>
      <c r="J146" s="189"/>
      <c r="K146" s="189">
        <f>+INDEX(DataEx!$1:$1048576,MATCH('2013'!$A146,DataEx!$D:$D,0),MATCH('2013'!K$101,DataEx!$216:$216,0))</f>
        <v>143333.33333333334</v>
      </c>
      <c r="L146" s="189">
        <f>+INDEX(DataEx!$1:$1048576,MATCH('2013'!$A146,DataEx!$D:$D,0),MATCH('2013'!L$101,DataEx!$216:$216,0))</f>
        <v>143333.33333333334</v>
      </c>
      <c r="M146" s="189">
        <f>+INDEX(DataEx!$1:$1048576,MATCH('2013'!$A146,DataEx!$D:$D,0),MATCH('2013'!M$101,DataEx!$216:$216,0))</f>
        <v>143333.33333333334</v>
      </c>
      <c r="N146" s="189"/>
      <c r="O146" s="189">
        <f>+INDEX(DataEx!$1:$1048576,MATCH('2013'!$A146,DataEx!$D:$D,0),MATCH('2013'!O$101,DataEx!$216:$216,0))</f>
        <v>143333.33333333334</v>
      </c>
      <c r="P146" s="189">
        <f>+INDEX(DataEx!$1:$1048576,MATCH('2013'!$A146,DataEx!$D:$D,0),MATCH('2013'!P$101,DataEx!$216:$216,0))</f>
        <v>143333.33333333334</v>
      </c>
      <c r="Q146" s="189">
        <f>+INDEX(DataEx!$1:$1048576,MATCH('2013'!$A146,DataEx!$D:$D,0),MATCH('2013'!Q$101,DataEx!$216:$216,0))</f>
        <v>143333.33333333334</v>
      </c>
      <c r="R146" s="189"/>
      <c r="S146" s="189">
        <f>+INDEX(DataEx!$1:$1048576,MATCH('2013'!$A146,DataEx!$D:$D,0),MATCH('2013'!S$101,DataEx!$216:$216,0))</f>
        <v>143333.33333333334</v>
      </c>
      <c r="T146" s="189">
        <f>+INDEX(DataEx!$1:$1048576,MATCH('2013'!$A146,DataEx!$D:$D,0),MATCH('2013'!T$101,DataEx!$216:$216,0))</f>
        <v>143333.33333333334</v>
      </c>
      <c r="U146" s="189">
        <f>+INDEX(DataEx!$1:$1048576,MATCH('2013'!$A146,DataEx!$D:$D,0),MATCH('2013'!U$101,DataEx!$216:$216,0))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43" t="str">
        <f>+VLOOKUP(LEFT($A147,LEN(A147)-1)*1,Master!$D$25:$G$223,4,FALSE)</f>
        <v>Rezerve</v>
      </c>
      <c r="C147" s="444"/>
      <c r="D147" s="444"/>
      <c r="E147" s="444"/>
      <c r="F147" s="444"/>
      <c r="G147" s="189">
        <f>+INDEX(DataEx!$1:$1048576,MATCH('2013'!$A147,DataEx!$D:$D,0),MATCH('2013'!G$101,DataEx!$216:$216,0))</f>
        <v>613005.79833333334</v>
      </c>
      <c r="H147" s="189">
        <f>+INDEX(DataEx!$1:$1048576,MATCH('2013'!$A147,DataEx!$D:$D,0),MATCH('2013'!H$101,DataEx!$216:$216,0))</f>
        <v>613005.79833333334</v>
      </c>
      <c r="I147" s="189">
        <f>+INDEX(DataEx!$1:$1048576,MATCH('2013'!$A147,DataEx!$D:$D,0),MATCH('2013'!I$101,DataEx!$216:$216,0))</f>
        <v>613005.79833333334</v>
      </c>
      <c r="J147" s="189"/>
      <c r="K147" s="189">
        <f>+INDEX(DataEx!$1:$1048576,MATCH('2013'!$A147,DataEx!$D:$D,0),MATCH('2013'!K$101,DataEx!$216:$216,0))</f>
        <v>613005.79833333334</v>
      </c>
      <c r="L147" s="189">
        <f>+INDEX(DataEx!$1:$1048576,MATCH('2013'!$A147,DataEx!$D:$D,0),MATCH('2013'!L$101,DataEx!$216:$216,0))</f>
        <v>613005.79833333334</v>
      </c>
      <c r="M147" s="189">
        <f>+INDEX(DataEx!$1:$1048576,MATCH('2013'!$A147,DataEx!$D:$D,0),MATCH('2013'!M$101,DataEx!$216:$216,0))</f>
        <v>613005.79833333334</v>
      </c>
      <c r="N147" s="189"/>
      <c r="O147" s="189">
        <f>+INDEX(DataEx!$1:$1048576,MATCH('2013'!$A147,DataEx!$D:$D,0),MATCH('2013'!O$101,DataEx!$216:$216,0))</f>
        <v>613005.79833333334</v>
      </c>
      <c r="P147" s="189">
        <f>+INDEX(DataEx!$1:$1048576,MATCH('2013'!$A147,DataEx!$D:$D,0),MATCH('2013'!P$101,DataEx!$216:$216,0))</f>
        <v>613005.79833333334</v>
      </c>
      <c r="Q147" s="189">
        <f>+INDEX(DataEx!$1:$1048576,MATCH('2013'!$A147,DataEx!$D:$D,0),MATCH('2013'!Q$101,DataEx!$216:$216,0))</f>
        <v>613005.79833333334</v>
      </c>
      <c r="R147" s="189"/>
      <c r="S147" s="189">
        <f>+INDEX(DataEx!$1:$1048576,MATCH('2013'!$A147,DataEx!$D:$D,0),MATCH('2013'!S$101,DataEx!$216:$216,0))</f>
        <v>613005.79833333334</v>
      </c>
      <c r="T147" s="189">
        <f>+INDEX(DataEx!$1:$1048576,MATCH('2013'!$A147,DataEx!$D:$D,0),MATCH('2013'!T$101,DataEx!$216:$216,0))</f>
        <v>613005.79833333334</v>
      </c>
      <c r="U147" s="189">
        <f>+INDEX(DataEx!$1:$1048576,MATCH('2013'!$A147,DataEx!$D:$D,0),MATCH('2013'!U$101,DataEx!$216:$216,0))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45" t="str">
        <f>+VLOOKUP(LEFT($A148,LEN(A148)-1)*1,Master!$D$25:$G$223,4,FALSE)</f>
        <v>Otplata garancija</v>
      </c>
      <c r="C148" s="446"/>
      <c r="D148" s="446"/>
      <c r="E148" s="446"/>
      <c r="F148" s="446"/>
      <c r="G148" s="189">
        <f>+INDEX(DataEx!$1:$1048576,MATCH('2013'!$A148,DataEx!$D:$D,0),MATCH('2013'!G$101,DataEx!$216:$216,0))</f>
        <v>0</v>
      </c>
      <c r="H148" s="189">
        <f>+INDEX(DataEx!$1:$1048576,MATCH('2013'!$A148,DataEx!$D:$D,0),MATCH('2013'!H$101,DataEx!$216:$216,0))</f>
        <v>0</v>
      </c>
      <c r="I148" s="189">
        <f>+INDEX(DataEx!$1:$1048576,MATCH('2013'!$A148,DataEx!$D:$D,0),MATCH('2013'!I$101,DataEx!$216:$216,0))</f>
        <v>0</v>
      </c>
      <c r="J148" s="189"/>
      <c r="K148" s="189">
        <f>+INDEX(DataEx!$1:$1048576,MATCH('2013'!$A148,DataEx!$D:$D,0),MATCH('2013'!K$101,DataEx!$216:$216,0))</f>
        <v>0</v>
      </c>
      <c r="L148" s="189">
        <f>+INDEX(DataEx!$1:$1048576,MATCH('2013'!$A148,DataEx!$D:$D,0),MATCH('2013'!L$101,DataEx!$216:$216,0))</f>
        <v>0</v>
      </c>
      <c r="M148" s="189">
        <f>+INDEX(DataEx!$1:$1048576,MATCH('2013'!$A148,DataEx!$D:$D,0),MATCH('2013'!M$101,DataEx!$216:$216,0))</f>
        <v>0</v>
      </c>
      <c r="N148" s="189"/>
      <c r="O148" s="189">
        <f>+INDEX(DataEx!$1:$1048576,MATCH('2013'!$A148,DataEx!$D:$D,0),MATCH('2013'!O$101,DataEx!$216:$216,0))</f>
        <v>0</v>
      </c>
      <c r="P148" s="189">
        <f>+INDEX(DataEx!$1:$1048576,MATCH('2013'!$A148,DataEx!$D:$D,0),MATCH('2013'!P$101,DataEx!$216:$216,0))</f>
        <v>0</v>
      </c>
      <c r="Q148" s="189">
        <f>+INDEX(DataEx!$1:$1048576,MATCH('2013'!$A148,DataEx!$D:$D,0),MATCH('2013'!Q$101,DataEx!$216:$216,0))</f>
        <v>0</v>
      </c>
      <c r="R148" s="189"/>
      <c r="S148" s="189">
        <f>+INDEX(DataEx!$1:$1048576,MATCH('2013'!$A148,DataEx!$D:$D,0),MATCH('2013'!S$101,DataEx!$216:$216,0))</f>
        <v>0</v>
      </c>
      <c r="T148" s="189">
        <f>+INDEX(DataEx!$1:$1048576,MATCH('2013'!$A148,DataEx!$D:$D,0),MATCH('2013'!T$101,DataEx!$216:$216,0))</f>
        <v>0</v>
      </c>
      <c r="U148" s="189">
        <f>+INDEX(DataEx!$1:$1048576,MATCH('2013'!$A148,DataEx!$D:$D,0),MATCH('2013'!U$101,DataEx!$216:$216,0))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47" t="str">
        <f>+VLOOKUP(LEFT($A149,LEN(A149)-1)*1,Master!$D$25:$G$223,4,FALSE)</f>
        <v>Suficit / deficit</v>
      </c>
      <c r="C149" s="448"/>
      <c r="D149" s="448"/>
      <c r="E149" s="448"/>
      <c r="F149" s="448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49" t="str">
        <f>+VLOOKUP(LEFT($A150,LEN(A150)-1)*1,Master!$D$25:$G$223,4,FALSE)</f>
        <v>Primarni bilans</v>
      </c>
      <c r="C150" s="450"/>
      <c r="D150" s="450"/>
      <c r="E150" s="450"/>
      <c r="F150" s="450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41" t="str">
        <f>+VLOOKUP(LEFT($A151,LEN(A151)-1)*1,Master!$D$25:$G$223,4,FALSE)</f>
        <v>Otplata dugova</v>
      </c>
      <c r="C151" s="442"/>
      <c r="D151" s="442"/>
      <c r="E151" s="442"/>
      <c r="F151" s="442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67" t="str">
        <f>+VLOOKUP(LEFT($A152,LEN(A152)-1)*1,Master!$D$25:$G$223,4,FALSE)</f>
        <v>Otplata hartija od vrijednosti i kredita rezidentima</v>
      </c>
      <c r="C152" s="468"/>
      <c r="D152" s="468"/>
      <c r="E152" s="468"/>
      <c r="F152" s="468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43" t="str">
        <f>+VLOOKUP(LEFT($A153,LEN(A153)-1)*1,Master!$D$25:$G$223,4,FALSE)</f>
        <v>Otplata hartija od vrijednosti i kredita nerezidentima</v>
      </c>
      <c r="C153" s="444"/>
      <c r="D153" s="444"/>
      <c r="E153" s="444"/>
      <c r="F153" s="444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45" t="str">
        <f>+VLOOKUP(LEFT($A154,LEN(A154)-1)*1,Master!$D$25:$G$223,4,FALSE)</f>
        <v>Otplata obaveza iz prethodnih godina</v>
      </c>
      <c r="C154" s="446"/>
      <c r="D154" s="446"/>
      <c r="E154" s="446"/>
      <c r="F154" s="446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69" t="str">
        <f>+VLOOKUP(LEFT($A155,LEN(A155)-1)*1,Master!$D$25:$G$223,4,FALSE)</f>
        <v>Nedostajuća sredstva</v>
      </c>
      <c r="C155" s="470"/>
      <c r="D155" s="470"/>
      <c r="E155" s="470"/>
      <c r="F155" s="470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33" t="str">
        <f>+VLOOKUP(LEFT($A156,LEN(A156)-1)*1,Master!$D$25:$G$223,4,FALSE)</f>
        <v>Finansiranje</v>
      </c>
      <c r="C156" s="434"/>
      <c r="D156" s="434"/>
      <c r="E156" s="434"/>
      <c r="F156" s="434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67" t="str">
        <f>+VLOOKUP(LEFT($A157,LEN(A157)-1)*1,Master!$D$25:$G$223,4,FALSE)</f>
        <v>Pozajmice i krediti od domaćih izvora</v>
      </c>
      <c r="C157" s="468"/>
      <c r="D157" s="468"/>
      <c r="E157" s="468"/>
      <c r="F157" s="468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43" t="str">
        <f>+VLOOKUP(LEFT($A158,LEN(A158)-1)*1,Master!$D$25:$G$223,4,FALSE)</f>
        <v>Pozajmice i krediti od inostranih izvora</v>
      </c>
      <c r="C158" s="444"/>
      <c r="D158" s="444"/>
      <c r="E158" s="444"/>
      <c r="F158" s="444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43" t="str">
        <f>+VLOOKUP(LEFT($A159,LEN(A159)-1)*1,Master!$D$25:$G$223,4,FALSE)</f>
        <v>Primici od prodaje imovine</v>
      </c>
      <c r="C159" s="444"/>
      <c r="D159" s="444"/>
      <c r="E159" s="444"/>
      <c r="F159" s="444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U7"/>
    <mergeCell ref="W8:X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484" t="str">
        <f>+Master!G249</f>
        <v>Ostvarenje budžeta</v>
      </c>
      <c r="C7" s="485"/>
      <c r="D7" s="485"/>
      <c r="E7" s="485"/>
      <c r="F7" s="485"/>
      <c r="G7" s="476">
        <v>2013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77"/>
      <c r="S7" s="116" t="str">
        <f>+Master!G246</f>
        <v>BDP</v>
      </c>
      <c r="T7" s="117">
        <v>3393200615</v>
      </c>
    </row>
    <row r="8" spans="1:20" ht="16.5" customHeight="1">
      <c r="B8" s="486"/>
      <c r="C8" s="487"/>
      <c r="D8" s="487"/>
      <c r="E8" s="487"/>
      <c r="F8" s="488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476" t="str">
        <f>+Master!G243</f>
        <v>Jan - Okt</v>
      </c>
      <c r="T8" s="477"/>
    </row>
    <row r="9" spans="1:20" ht="13.5" thickBot="1">
      <c r="B9" s="489"/>
      <c r="C9" s="490"/>
      <c r="D9" s="490"/>
      <c r="E9" s="490"/>
      <c r="F9" s="491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478" t="str">
        <f>+VLOOKUP($A10,Master!$D$25:$G$223,4,FALSE)</f>
        <v>Prihodi budžeta</v>
      </c>
      <c r="C10" s="479"/>
      <c r="D10" s="479"/>
      <c r="E10" s="479"/>
      <c r="F10" s="479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80" t="str">
        <f>+VLOOKUP($A11,Master!$D$25:$G$223,4,FALSE)</f>
        <v>Porezi</v>
      </c>
      <c r="C11" s="481"/>
      <c r="D11" s="481"/>
      <c r="E11" s="481"/>
      <c r="F11" s="481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82" t="str">
        <f>+VLOOKUP($A12,Master!$D$25:$G$223,4,FALSE)</f>
        <v>Porez na dohodak fizičkih lica</v>
      </c>
      <c r="C12" s="483"/>
      <c r="D12" s="483"/>
      <c r="E12" s="483"/>
      <c r="F12" s="483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82" t="str">
        <f>+VLOOKUP($A13,Master!$D$25:$G$223,4,FALSE)</f>
        <v>Porez na dobit pravnih lica</v>
      </c>
      <c r="C13" s="483"/>
      <c r="D13" s="483"/>
      <c r="E13" s="483"/>
      <c r="F13" s="483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82" t="str">
        <f>+VLOOKUP($A14,Master!$D$25:$G$223,4,FALSE)</f>
        <v>Porez na promet nepokretnosti</v>
      </c>
      <c r="C14" s="483"/>
      <c r="D14" s="483"/>
      <c r="E14" s="483"/>
      <c r="F14" s="483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82" t="str">
        <f>+VLOOKUP($A15,Master!$D$25:$G$223,4,FALSE)</f>
        <v>Porez na dodatu vrijednost</v>
      </c>
      <c r="C15" s="483"/>
      <c r="D15" s="483"/>
      <c r="E15" s="483"/>
      <c r="F15" s="483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82" t="str">
        <f>+VLOOKUP($A16,Master!$D$25:$G$223,4,FALSE)</f>
        <v>Akcize</v>
      </c>
      <c r="C16" s="483"/>
      <c r="D16" s="483"/>
      <c r="E16" s="483"/>
      <c r="F16" s="483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82" t="str">
        <f>+VLOOKUP($A17,Master!$D$25:$G$223,4,FALSE)</f>
        <v>Porez na međunarodnu trgovinu i transakcije</v>
      </c>
      <c r="C17" s="483"/>
      <c r="D17" s="483"/>
      <c r="E17" s="483"/>
      <c r="F17" s="483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82" t="e">
        <f>+VLOOKUP($A18,Master!$D$25:$G$223,4,FALSE)</f>
        <v>#N/A</v>
      </c>
      <c r="C18" s="483"/>
      <c r="D18" s="483"/>
      <c r="E18" s="483"/>
      <c r="F18" s="483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82" t="str">
        <f>+VLOOKUP($A19,Master!$D$25:$G$223,4,FALSE)</f>
        <v>Ostali državni porezi</v>
      </c>
      <c r="C19" s="483"/>
      <c r="D19" s="483"/>
      <c r="E19" s="483"/>
      <c r="F19" s="483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95" t="str">
        <f>+VLOOKUP($A20,Master!$D$25:$G$223,4,FALSE)</f>
        <v>Doprinosi</v>
      </c>
      <c r="C20" s="496"/>
      <c r="D20" s="496"/>
      <c r="E20" s="496"/>
      <c r="F20" s="496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82" t="str">
        <f>+VLOOKUP($A21,Master!$D$25:$G$223,4,FALSE)</f>
        <v>Doprinosi za penzijsko i invalidsko osiguranje</v>
      </c>
      <c r="C21" s="483"/>
      <c r="D21" s="483"/>
      <c r="E21" s="483"/>
      <c r="F21" s="483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82" t="str">
        <f>+VLOOKUP($A22,Master!$D$25:$G$223,4,FALSE)</f>
        <v>Doprinosi za zdravstveno osiguranje</v>
      </c>
      <c r="C22" s="483"/>
      <c r="D22" s="483"/>
      <c r="E22" s="483"/>
      <c r="F22" s="483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82" t="str">
        <f>+VLOOKUP($A23,Master!$D$25:$G$223,4,FALSE)</f>
        <v>Doprinosi za osiguranje od nezaposlenosti</v>
      </c>
      <c r="C23" s="483"/>
      <c r="D23" s="483"/>
      <c r="E23" s="483"/>
      <c r="F23" s="483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82" t="str">
        <f>+VLOOKUP($A24,Master!$D$25:$G$223,4,FALSE)</f>
        <v>Ostali doprinosi</v>
      </c>
      <c r="C24" s="483"/>
      <c r="D24" s="483"/>
      <c r="E24" s="483"/>
      <c r="F24" s="483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93" t="str">
        <f>+VLOOKUP($A25,Master!$D$25:$G$223,4,FALSE)</f>
        <v>Takse</v>
      </c>
      <c r="C25" s="494"/>
      <c r="D25" s="494"/>
      <c r="E25" s="494"/>
      <c r="F25" s="494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93" t="str">
        <f>+VLOOKUP($A26,Master!$D$25:$G$223,4,FALSE)</f>
        <v>Naknade</v>
      </c>
      <c r="C26" s="494"/>
      <c r="D26" s="494"/>
      <c r="E26" s="494"/>
      <c r="F26" s="494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93" t="str">
        <f>+VLOOKUP($A27,Master!$D$25:$G$223,4,FALSE)</f>
        <v>Ostali prihodi</v>
      </c>
      <c r="C27" s="494"/>
      <c r="D27" s="494"/>
      <c r="E27" s="494"/>
      <c r="F27" s="494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93" t="str">
        <f>+VLOOKUP($A28,Master!$D$25:$G$223,4,FALSE)</f>
        <v>Primici od otplate kredita i sredstva prenesena iz prethodne godine</v>
      </c>
      <c r="C28" s="494"/>
      <c r="D28" s="494"/>
      <c r="E28" s="494"/>
      <c r="F28" s="494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97" t="str">
        <f>+VLOOKUP($A29,Master!$D$25:$G$223,4,FALSE)</f>
        <v>Donacije i transferi</v>
      </c>
      <c r="C29" s="498"/>
      <c r="D29" s="498"/>
      <c r="E29" s="498"/>
      <c r="F29" s="498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99" t="str">
        <f>+VLOOKUP($A30,Master!$D$25:$G$223,4,FALSE)</f>
        <v>Budžetki izdaci</v>
      </c>
      <c r="C30" s="500"/>
      <c r="D30" s="500"/>
      <c r="E30" s="500"/>
      <c r="F30" s="500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501" t="str">
        <f>+VLOOKUP($A31,Master!$D$25:$G$223,4,FALSE)</f>
        <v>Tekući izdaci</v>
      </c>
      <c r="C31" s="502"/>
      <c r="D31" s="502"/>
      <c r="E31" s="502"/>
      <c r="F31" s="502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503" t="str">
        <f>+VLOOKUP($A32,Master!$D$25:$G$223,4,FALSE)</f>
        <v>Tekući budžetski izdaci</v>
      </c>
      <c r="C32" s="504"/>
      <c r="D32" s="504"/>
      <c r="E32" s="504"/>
      <c r="F32" s="504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82" t="str">
        <f>+VLOOKUP($A33,Master!$D$25:$G$223,4,FALSE)</f>
        <v>Bruto zarade i doprinosi na teret poslodavca</v>
      </c>
      <c r="C33" s="483"/>
      <c r="D33" s="483"/>
      <c r="E33" s="483"/>
      <c r="F33" s="483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82" t="str">
        <f>+VLOOKUP($A34,Master!$D$25:$G$223,4,FALSE)</f>
        <v>Ostala lična primanja</v>
      </c>
      <c r="C34" s="483"/>
      <c r="D34" s="483"/>
      <c r="E34" s="483"/>
      <c r="F34" s="483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82" t="str">
        <f>+VLOOKUP($A35,Master!$D$25:$G$223,4,FALSE)</f>
        <v>Rashodi za materijal</v>
      </c>
      <c r="C35" s="483"/>
      <c r="D35" s="483"/>
      <c r="E35" s="483"/>
      <c r="F35" s="483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82" t="str">
        <f>+VLOOKUP($A36,Master!$D$25:$G$223,4,FALSE)</f>
        <v>Rashodi za usluge</v>
      </c>
      <c r="C36" s="483"/>
      <c r="D36" s="483"/>
      <c r="E36" s="483"/>
      <c r="F36" s="483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82" t="str">
        <f>+VLOOKUP($A37,Master!$D$25:$G$223,4,FALSE)</f>
        <v>Rashodi za tekuće održavanje</v>
      </c>
      <c r="C37" s="483"/>
      <c r="D37" s="483"/>
      <c r="E37" s="483"/>
      <c r="F37" s="483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82" t="str">
        <f>+VLOOKUP($A38,Master!$D$25:$G$223,4,FALSE)</f>
        <v>Kamate</v>
      </c>
      <c r="C38" s="483"/>
      <c r="D38" s="483"/>
      <c r="E38" s="483"/>
      <c r="F38" s="483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82" t="str">
        <f>+VLOOKUP($A39,Master!$D$25:$G$223,4,FALSE)</f>
        <v>Renta</v>
      </c>
      <c r="C39" s="483"/>
      <c r="D39" s="483"/>
      <c r="E39" s="483"/>
      <c r="F39" s="483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82" t="str">
        <f>+VLOOKUP($A40,Master!$D$25:$G$223,4,FALSE)</f>
        <v>Subvencije</v>
      </c>
      <c r="C40" s="483"/>
      <c r="D40" s="483"/>
      <c r="E40" s="483"/>
      <c r="F40" s="483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82" t="str">
        <f>+VLOOKUP($A41,Master!$D$25:$G$223,4,FALSE)</f>
        <v>Ostali izdaci</v>
      </c>
      <c r="C41" s="483"/>
      <c r="D41" s="483"/>
      <c r="E41" s="483"/>
      <c r="F41" s="483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82" t="str">
        <f>+VLOOKUP($A42,Master!$D$25:$G$223,4,FALSE)</f>
        <v>Kapitalni izdaci u tekućem budžetu</v>
      </c>
      <c r="C42" s="483"/>
      <c r="D42" s="483"/>
      <c r="E42" s="483"/>
      <c r="F42" s="483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509" t="str">
        <f>+VLOOKUP($A43,Master!$D$25:$G$223,4,FALSE)</f>
        <v>Transferi za socijalnu zaštitu</v>
      </c>
      <c r="C43" s="510"/>
      <c r="D43" s="510"/>
      <c r="E43" s="510"/>
      <c r="F43" s="510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82" t="str">
        <f>+VLOOKUP($A44,Master!$D$25:$G$223,4,FALSE)</f>
        <v>Prava iz oblasti socijalne zaštite</v>
      </c>
      <c r="C44" s="483"/>
      <c r="D44" s="483"/>
      <c r="E44" s="483"/>
      <c r="F44" s="483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82" t="str">
        <f>+VLOOKUP($A45,Master!$D$25:$G$223,4,FALSE)</f>
        <v>Sredstva za tehnološke viškove</v>
      </c>
      <c r="C45" s="483"/>
      <c r="D45" s="483"/>
      <c r="E45" s="483"/>
      <c r="F45" s="483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82" t="str">
        <f>+VLOOKUP($A46,Master!$D$25:$G$223,4,FALSE)</f>
        <v>Prava iz oblasti penzijskog i invalidskog osiguranja</v>
      </c>
      <c r="C46" s="483"/>
      <c r="D46" s="483"/>
      <c r="E46" s="483"/>
      <c r="F46" s="483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82" t="str">
        <f>+VLOOKUP($A47,Master!$D$25:$G$223,4,FALSE)</f>
        <v>Ostala prava iz oblasti zdravstvene zaštite</v>
      </c>
      <c r="C47" s="483"/>
      <c r="D47" s="483"/>
      <c r="E47" s="483"/>
      <c r="F47" s="483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82" t="str">
        <f>+VLOOKUP($A48,Master!$D$25:$G$223,4,FALSE)</f>
        <v>Ostala prava iz zdravstvenog osiguranja</v>
      </c>
      <c r="C48" s="483"/>
      <c r="D48" s="483"/>
      <c r="E48" s="483"/>
      <c r="F48" s="483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505" t="str">
        <f>+VLOOKUP($A49,Master!$D$25:$G$223,4,FALSE)</f>
        <v xml:space="preserve">Transferi institucijama, pojedincima, nevladinom i javnom sektoru </v>
      </c>
      <c r="C49" s="506"/>
      <c r="D49" s="506"/>
      <c r="E49" s="506"/>
      <c r="F49" s="506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505" t="str">
        <f>+VLOOKUP($A50,Master!$D$25:$G$223,4,FALSE)</f>
        <v>Kapitalni budžet</v>
      </c>
      <c r="C50" s="506"/>
      <c r="D50" s="506"/>
      <c r="E50" s="506"/>
      <c r="F50" s="506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507" t="str">
        <f>+VLOOKUP($A51,Master!$D$25:$G$223,4,FALSE)</f>
        <v>Pozajmice i krediti</v>
      </c>
      <c r="C51" s="508"/>
      <c r="D51" s="508"/>
      <c r="E51" s="508"/>
      <c r="F51" s="508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507" t="str">
        <f>+VLOOKUP($A52,Master!$D$25:$G$223,4,FALSE)</f>
        <v>Rezerve</v>
      </c>
      <c r="C52" s="508"/>
      <c r="D52" s="508"/>
      <c r="E52" s="508"/>
      <c r="F52" s="508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74" t="str">
        <f>+VLOOKUP($A53,Master!$D$25:$G$223,4,FALSE)</f>
        <v>Otplata garancija</v>
      </c>
      <c r="C53" s="475"/>
      <c r="D53" s="475"/>
      <c r="E53" s="475"/>
      <c r="F53" s="475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515" t="str">
        <f>+VLOOKUP($A54,Master!$D$25:$G$223,4,FALSE)</f>
        <v>Suficit / deficit</v>
      </c>
      <c r="C54" s="516"/>
      <c r="D54" s="516"/>
      <c r="E54" s="516"/>
      <c r="F54" s="516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517" t="str">
        <f>+VLOOKUP($A55,Master!$D$25:$G$223,4,FALSE)</f>
        <v>Primarni bilans</v>
      </c>
      <c r="C55" s="518"/>
      <c r="D55" s="518"/>
      <c r="E55" s="518"/>
      <c r="F55" s="518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509" t="str">
        <f>+VLOOKUP($A56,Master!$D$25:$G$223,4,FALSE)</f>
        <v>Otplata dugova</v>
      </c>
      <c r="C56" s="510"/>
      <c r="D56" s="510"/>
      <c r="E56" s="510"/>
      <c r="F56" s="510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513" t="str">
        <f>+VLOOKUP($A57,Master!$D$25:$G$223,4,FALSE)</f>
        <v>Otplata hartija od vrijednosti i kredita rezidentima</v>
      </c>
      <c r="C57" s="514"/>
      <c r="D57" s="514"/>
      <c r="E57" s="514"/>
      <c r="F57" s="514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507" t="str">
        <f>+VLOOKUP($A58,Master!$D$25:$G$223,4,FALSE)</f>
        <v>Otplata hartija od vrijednosti i kredita nerezidentima</v>
      </c>
      <c r="C58" s="508"/>
      <c r="D58" s="508"/>
      <c r="E58" s="508"/>
      <c r="F58" s="508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74" t="str">
        <f>+VLOOKUP($A59,Master!$D$25:$G$223,4,FALSE)</f>
        <v>Otplata obaveza iz prethodnih godina</v>
      </c>
      <c r="C59" s="475"/>
      <c r="D59" s="475"/>
      <c r="E59" s="475"/>
      <c r="F59" s="475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511" t="str">
        <f>+VLOOKUP($A60,Master!$D$25:$G$223,4,FALSE)</f>
        <v>Nedostajuća sredstva</v>
      </c>
      <c r="C60" s="512"/>
      <c r="D60" s="512"/>
      <c r="E60" s="512"/>
      <c r="F60" s="512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99" t="str">
        <f>+VLOOKUP($A61,Master!$D$25:$G$223,4,FALSE)</f>
        <v>Finansiranje</v>
      </c>
      <c r="C61" s="500"/>
      <c r="D61" s="500"/>
      <c r="E61" s="500"/>
      <c r="F61" s="500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513" t="str">
        <f>+VLOOKUP($A62,Master!$D$25:$G$223,4,FALSE)</f>
        <v>Pozajmice i krediti od domaćih izvora</v>
      </c>
      <c r="C62" s="514"/>
      <c r="D62" s="514"/>
      <c r="E62" s="514"/>
      <c r="F62" s="514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507" t="str">
        <f>+VLOOKUP($A63,Master!$D$25:$G$223,4,FALSE)</f>
        <v>Pozajmice i krediti od inostranih izvora</v>
      </c>
      <c r="C63" s="508"/>
      <c r="D63" s="508"/>
      <c r="E63" s="508"/>
      <c r="F63" s="508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507" t="str">
        <f>+VLOOKUP($A64,Master!$D$25:$G$223,4,FALSE)</f>
        <v>Primici od prodaje imovine</v>
      </c>
      <c r="C64" s="508"/>
      <c r="D64" s="508"/>
      <c r="E64" s="508"/>
      <c r="F64" s="508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73" t="str">
        <f>+Master!G250</f>
        <v>Plan ostvarenja budžeta</v>
      </c>
      <c r="C101" s="454"/>
      <c r="D101" s="454"/>
      <c r="E101" s="454"/>
      <c r="F101" s="454"/>
      <c r="G101" s="462">
        <v>2014</v>
      </c>
      <c r="H101" s="463"/>
      <c r="I101" s="463"/>
      <c r="J101" s="463"/>
      <c r="K101" s="463"/>
      <c r="L101" s="463"/>
      <c r="M101" s="463"/>
      <c r="N101" s="463"/>
      <c r="O101" s="463"/>
      <c r="P101" s="463"/>
      <c r="Q101" s="463"/>
      <c r="R101" s="466"/>
      <c r="S101" s="261" t="str">
        <f>+S7</f>
        <v>BDP</v>
      </c>
      <c r="T101" s="262">
        <v>3393200615</v>
      </c>
    </row>
    <row r="102" spans="1:20" ht="15.75" customHeight="1">
      <c r="A102" s="170"/>
      <c r="B102" s="455"/>
      <c r="C102" s="456"/>
      <c r="D102" s="456"/>
      <c r="E102" s="456"/>
      <c r="F102" s="457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62" t="str">
        <f>+Master!G244</f>
        <v>Jan - Dec</v>
      </c>
      <c r="T102" s="466">
        <f t="shared" si="16"/>
        <v>0</v>
      </c>
    </row>
    <row r="103" spans="1:20" ht="13.5" thickBot="1">
      <c r="A103" s="170"/>
      <c r="B103" s="458"/>
      <c r="C103" s="459"/>
      <c r="D103" s="459"/>
      <c r="E103" s="459"/>
      <c r="F103" s="460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21" t="str">
        <f>+VLOOKUP(LEFT($A104,LEN(A104)-1)*1,Master!$D$25:$G$223,4,FALSE)</f>
        <v>Prihodi budžeta</v>
      </c>
      <c r="C104" s="422"/>
      <c r="D104" s="422"/>
      <c r="E104" s="422"/>
      <c r="F104" s="422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23" t="str">
        <f>+VLOOKUP(LEFT($A105,LEN(A105)-1)*1,Master!$D$25:$G$223,4,FALSE)</f>
        <v>Porezi</v>
      </c>
      <c r="C105" s="424"/>
      <c r="D105" s="424"/>
      <c r="E105" s="424"/>
      <c r="F105" s="424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25" t="str">
        <f>+VLOOKUP(LEFT($A106,LEN(A106)-1)*1,Master!$D$25:$G$223,4,FALSE)</f>
        <v>Porez na dohodak fizičkih lica</v>
      </c>
      <c r="C106" s="426"/>
      <c r="D106" s="426"/>
      <c r="E106" s="426"/>
      <c r="F106" s="426"/>
      <c r="G106" s="189">
        <f>+INDEX(DataEx!$1:$1048576,MATCH(Dug!$A106,DataEx!$D:$D,0),MATCH(Dug!G$100,DataEx!$216:$216,0))</f>
        <v>2820446.8223670614</v>
      </c>
      <c r="H106" s="189">
        <f>+INDEX(DataEx!$1:$1048576,MATCH(Dug!$A106,DataEx!$D:$D,0),MATCH(Dug!H$100,DataEx!$216:$216,0))</f>
        <v>5820928.5775817595</v>
      </c>
      <c r="I106" s="189">
        <f>+INDEX(DataEx!$1:$1048576,MATCH(Dug!$A106,DataEx!$D:$D,0),MATCH(Dug!I$100,DataEx!$216:$216,0))</f>
        <v>6919198.0351699237</v>
      </c>
      <c r="J106" s="189">
        <f>+INDEX(DataEx!$1:$1048576,MATCH(Dug!$A106,DataEx!$D:$D,0),MATCH(Dug!J$100,DataEx!$216:$216,0))</f>
        <v>7408525.4606941696</v>
      </c>
      <c r="K106" s="189">
        <f>+INDEX(DataEx!$1:$1048576,MATCH(Dug!$A106,DataEx!$D:$D,0),MATCH(Dug!K$100,DataEx!$216:$216,0))</f>
        <v>7204484.0505127097</v>
      </c>
      <c r="L106" s="189">
        <f>+INDEX(DataEx!$1:$1048576,MATCH(Dug!$A106,DataEx!$D:$D,0),MATCH(Dug!L$100,DataEx!$216:$216,0))</f>
        <v>6466633.4408446904</v>
      </c>
      <c r="M106" s="189">
        <f>+INDEX(DataEx!$1:$1048576,MATCH(Dug!$A106,DataEx!$D:$D,0),MATCH(Dug!M$100,DataEx!$216:$216,0))</f>
        <v>8521641.6469569467</v>
      </c>
      <c r="N106" s="189">
        <f>+INDEX(DataEx!$1:$1048576,MATCH(Dug!$A106,DataEx!$D:$D,0),MATCH(Dug!N$100,DataEx!$216:$216,0))</f>
        <v>9664205.1361650527</v>
      </c>
      <c r="O106" s="189">
        <f>+INDEX(DataEx!$1:$1048576,MATCH(Dug!$A106,DataEx!$D:$D,0),MATCH(Dug!O$100,DataEx!$216:$216,0))</f>
        <v>6815248.5982489977</v>
      </c>
      <c r="P106" s="189">
        <f>+INDEX(DataEx!$1:$1048576,MATCH(Dug!$A106,DataEx!$D:$D,0),MATCH(Dug!P$100,DataEx!$216:$216,0))</f>
        <v>9471655.9367153402</v>
      </c>
      <c r="Q106" s="189">
        <f>+INDEX(DataEx!$1:$1048576,MATCH(Dug!$A106,DataEx!$D:$D,0),MATCH(Dug!Q$100,DataEx!$216:$216,0))</f>
        <v>8042875.0851052543</v>
      </c>
      <c r="R106" s="189">
        <f>+INDEX(DataEx!$1:$1048576,MATCH(Dug!$A106,DataEx!$D:$D,0),MATCH(Dug!R$100,DataEx!$216:$216,0))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25" t="str">
        <f>+VLOOKUP(LEFT($A107,LEN(A107)-1)*1,Master!$D$25:$G$223,4,FALSE)</f>
        <v>Porez na dobit pravnih lica</v>
      </c>
      <c r="C107" s="426"/>
      <c r="D107" s="426"/>
      <c r="E107" s="426"/>
      <c r="F107" s="426"/>
      <c r="G107" s="189">
        <f>+INDEX(DataEx!$1:$1048576,MATCH(Dug!$A107,DataEx!$D:$D,0),MATCH(Dug!G$100,DataEx!$216:$216,0))</f>
        <v>579786.54478696431</v>
      </c>
      <c r="H107" s="189">
        <f>+INDEX(DataEx!$1:$1048576,MATCH(Dug!$A107,DataEx!$D:$D,0),MATCH(Dug!H$100,DataEx!$216:$216,0))</f>
        <v>515115.82451773522</v>
      </c>
      <c r="I107" s="189">
        <f>+INDEX(DataEx!$1:$1048576,MATCH(Dug!$A107,DataEx!$D:$D,0),MATCH(Dug!I$100,DataEx!$216:$216,0))</f>
        <v>4474685.1189596485</v>
      </c>
      <c r="J107" s="189">
        <f>+INDEX(DataEx!$1:$1048576,MATCH(Dug!$A107,DataEx!$D:$D,0),MATCH(Dug!J$100,DataEx!$216:$216,0))</f>
        <v>12488272.478114691</v>
      </c>
      <c r="K107" s="189">
        <f>+INDEX(DataEx!$1:$1048576,MATCH(Dug!$A107,DataEx!$D:$D,0),MATCH(Dug!K$100,DataEx!$216:$216,0))</f>
        <v>3690917.0906183273</v>
      </c>
      <c r="L107" s="189">
        <f>+INDEX(DataEx!$1:$1048576,MATCH(Dug!$A107,DataEx!$D:$D,0),MATCH(Dug!L$100,DataEx!$216:$216,0))</f>
        <v>4274773.0439898577</v>
      </c>
      <c r="M107" s="189">
        <f>+INDEX(DataEx!$1:$1048576,MATCH(Dug!$A107,DataEx!$D:$D,0),MATCH(Dug!M$100,DataEx!$216:$216,0))</f>
        <v>3994418.0701162638</v>
      </c>
      <c r="N107" s="189">
        <f>+INDEX(DataEx!$1:$1048576,MATCH(Dug!$A107,DataEx!$D:$D,0),MATCH(Dug!N$100,DataEx!$216:$216,0))</f>
        <v>3426415.4173260536</v>
      </c>
      <c r="O107" s="189">
        <f>+INDEX(DataEx!$1:$1048576,MATCH(Dug!$A107,DataEx!$D:$D,0),MATCH(Dug!O$100,DataEx!$216:$216,0))</f>
        <v>2644519.6751525379</v>
      </c>
      <c r="P107" s="189">
        <f>+INDEX(DataEx!$1:$1048576,MATCH(Dug!$A107,DataEx!$D:$D,0),MATCH(Dug!P$100,DataEx!$216:$216,0))</f>
        <v>1873134.4055505693</v>
      </c>
      <c r="Q107" s="189">
        <f>+INDEX(DataEx!$1:$1048576,MATCH(Dug!$A107,DataEx!$D:$D,0),MATCH(Dug!Q$100,DataEx!$216:$216,0))</f>
        <v>1099856.2789091328</v>
      </c>
      <c r="R107" s="189">
        <f>+INDEX(DataEx!$1:$1048576,MATCH(Dug!$A107,DataEx!$D:$D,0),MATCH(Dug!R$100,DataEx!$216:$216,0))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25" t="str">
        <f>+VLOOKUP(LEFT($A108,LEN(A108)-1)*1,Master!$D$25:$G$223,4,FALSE)</f>
        <v>Porez na promet nepokretnosti</v>
      </c>
      <c r="C108" s="426"/>
      <c r="D108" s="426"/>
      <c r="E108" s="426"/>
      <c r="F108" s="426"/>
      <c r="G108" s="189">
        <f>+INDEX(DataEx!$1:$1048576,MATCH(Dug!$A108,DataEx!$D:$D,0),MATCH(Dug!G$100,DataEx!$216:$216,0))</f>
        <v>81248.859864734099</v>
      </c>
      <c r="H108" s="189">
        <f>+INDEX(DataEx!$1:$1048576,MATCH(Dug!$A108,DataEx!$D:$D,0),MATCH(Dug!H$100,DataEx!$216:$216,0))</f>
        <v>103646.50733568591</v>
      </c>
      <c r="I108" s="189">
        <f>+INDEX(DataEx!$1:$1048576,MATCH(Dug!$A108,DataEx!$D:$D,0),MATCH(Dug!I$100,DataEx!$216:$216,0))</f>
        <v>186194.97392852511</v>
      </c>
      <c r="J108" s="189">
        <f>+INDEX(DataEx!$1:$1048576,MATCH(Dug!$A108,DataEx!$D:$D,0),MATCH(Dug!J$100,DataEx!$216:$216,0))</f>
        <v>103363.42634788297</v>
      </c>
      <c r="K108" s="189">
        <f>+INDEX(DataEx!$1:$1048576,MATCH(Dug!$A108,DataEx!$D:$D,0),MATCH(Dug!K$100,DataEx!$216:$216,0))</f>
        <v>100106.28093907743</v>
      </c>
      <c r="L108" s="189">
        <f>+INDEX(DataEx!$1:$1048576,MATCH(Dug!$A108,DataEx!$D:$D,0),MATCH(Dug!L$100,DataEx!$216:$216,0))</f>
        <v>133863.83595351625</v>
      </c>
      <c r="M108" s="189">
        <f>+INDEX(DataEx!$1:$1048576,MATCH(Dug!$A108,DataEx!$D:$D,0),MATCH(Dug!M$100,DataEx!$216:$216,0))</f>
        <v>122268.58842091225</v>
      </c>
      <c r="N108" s="189">
        <f>+INDEX(DataEx!$1:$1048576,MATCH(Dug!$A108,DataEx!$D:$D,0),MATCH(Dug!N$100,DataEx!$216:$216,0))</f>
        <v>96003.204992983359</v>
      </c>
      <c r="O108" s="189">
        <f>+INDEX(DataEx!$1:$1048576,MATCH(Dug!$A108,DataEx!$D:$D,0),MATCH(Dug!O$100,DataEx!$216:$216,0))</f>
        <v>170229.34291973972</v>
      </c>
      <c r="P108" s="189">
        <f>+INDEX(DataEx!$1:$1048576,MATCH(Dug!$A108,DataEx!$D:$D,0),MATCH(Dug!P$100,DataEx!$216:$216,0))</f>
        <v>136036.03036244924</v>
      </c>
      <c r="Q108" s="189">
        <f>+INDEX(DataEx!$1:$1048576,MATCH(Dug!$A108,DataEx!$D:$D,0),MATCH(Dug!Q$100,DataEx!$216:$216,0))</f>
        <v>147948.87120833801</v>
      </c>
      <c r="R108" s="189">
        <f>+INDEX(DataEx!$1:$1048576,MATCH(Dug!$A108,DataEx!$D:$D,0),MATCH(Dug!R$100,DataEx!$216:$216,0))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25" t="str">
        <f>+VLOOKUP(LEFT($A109,LEN(A109)-1)*1,Master!$D$25:$G$223,4,FALSE)</f>
        <v>Porez na dodatu vrijednost</v>
      </c>
      <c r="C109" s="426"/>
      <c r="D109" s="426"/>
      <c r="E109" s="426"/>
      <c r="F109" s="426"/>
      <c r="G109" s="189">
        <f>+INDEX(DataEx!$1:$1048576,MATCH(Dug!$A109,DataEx!$D:$D,0),MATCH(Dug!G$100,DataEx!$216:$216,0))</f>
        <v>22216987.25911713</v>
      </c>
      <c r="H109" s="189">
        <f>+INDEX(DataEx!$1:$1048576,MATCH(Dug!$A109,DataEx!$D:$D,0),MATCH(Dug!H$100,DataEx!$216:$216,0))</f>
        <v>22351785.25320363</v>
      </c>
      <c r="I109" s="189">
        <f>+INDEX(DataEx!$1:$1048576,MATCH(Dug!$A109,DataEx!$D:$D,0),MATCH(Dug!I$100,DataEx!$216:$216,0))</f>
        <v>24907044.612074491</v>
      </c>
      <c r="J109" s="189">
        <f>+INDEX(DataEx!$1:$1048576,MATCH(Dug!$A109,DataEx!$D:$D,0),MATCH(Dug!J$100,DataEx!$216:$216,0))</f>
        <v>29049120.919579607</v>
      </c>
      <c r="K109" s="189">
        <f>+INDEX(DataEx!$1:$1048576,MATCH(Dug!$A109,DataEx!$D:$D,0),MATCH(Dug!K$100,DataEx!$216:$216,0))</f>
        <v>32485582.306773975</v>
      </c>
      <c r="L109" s="189">
        <f>+INDEX(DataEx!$1:$1048576,MATCH(Dug!$A109,DataEx!$D:$D,0),MATCH(Dug!L$100,DataEx!$216:$216,0))</f>
        <v>39641428.685232304</v>
      </c>
      <c r="M109" s="189">
        <f>+INDEX(DataEx!$1:$1048576,MATCH(Dug!$A109,DataEx!$D:$D,0),MATCH(Dug!M$100,DataEx!$216:$216,0))</f>
        <v>39144860.544407874</v>
      </c>
      <c r="N109" s="189">
        <f>+INDEX(DataEx!$1:$1048576,MATCH(Dug!$A109,DataEx!$D:$D,0),MATCH(Dug!N$100,DataEx!$216:$216,0))</f>
        <v>33764783.498910055</v>
      </c>
      <c r="O109" s="189">
        <f>+INDEX(DataEx!$1:$1048576,MATCH(Dug!$A109,DataEx!$D:$D,0),MATCH(Dug!O$100,DataEx!$216:$216,0))</f>
        <v>35212221.435317017</v>
      </c>
      <c r="P109" s="189">
        <f>+INDEX(DataEx!$1:$1048576,MATCH(Dug!$A109,DataEx!$D:$D,0),MATCH(Dug!P$100,DataEx!$216:$216,0))</f>
        <v>35516823.320785411</v>
      </c>
      <c r="Q109" s="189">
        <f>+INDEX(DataEx!$1:$1048576,MATCH(Dug!$A109,DataEx!$D:$D,0),MATCH(Dug!Q$100,DataEx!$216:$216,0))</f>
        <v>31733799.92897122</v>
      </c>
      <c r="R109" s="189">
        <f>+INDEX(DataEx!$1:$1048576,MATCH(Dug!$A109,DataEx!$D:$D,0),MATCH(Dug!R$100,DataEx!$216:$216,0))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25" t="str">
        <f>+VLOOKUP(LEFT($A110,LEN(A110)-1)*1,Master!$D$25:$G$223,4,FALSE)</f>
        <v>Akcize</v>
      </c>
      <c r="C110" s="426"/>
      <c r="D110" s="426"/>
      <c r="E110" s="426"/>
      <c r="F110" s="426"/>
      <c r="G110" s="189">
        <f>+INDEX(DataEx!$1:$1048576,MATCH(Dug!$A110,DataEx!$D:$D,0),MATCH(Dug!G$100,DataEx!$216:$216,0))</f>
        <v>13472385.619929252</v>
      </c>
      <c r="H110" s="189">
        <f>+INDEX(DataEx!$1:$1048576,MATCH(Dug!$A110,DataEx!$D:$D,0),MATCH(Dug!H$100,DataEx!$216:$216,0))</f>
        <v>9374619.9781228825</v>
      </c>
      <c r="I110" s="189">
        <f>+INDEX(DataEx!$1:$1048576,MATCH(Dug!$A110,DataEx!$D:$D,0),MATCH(Dug!I$100,DataEx!$216:$216,0))</f>
        <v>8591497.0238258317</v>
      </c>
      <c r="J110" s="189">
        <f>+INDEX(DataEx!$1:$1048576,MATCH(Dug!$A110,DataEx!$D:$D,0),MATCH(Dug!J$100,DataEx!$216:$216,0))</f>
        <v>9976513.8396541588</v>
      </c>
      <c r="K110" s="189">
        <f>+INDEX(DataEx!$1:$1048576,MATCH(Dug!$A110,DataEx!$D:$D,0),MATCH(Dug!K$100,DataEx!$216:$216,0))</f>
        <v>12529410.486162774</v>
      </c>
      <c r="L110" s="189">
        <f>+INDEX(DataEx!$1:$1048576,MATCH(Dug!$A110,DataEx!$D:$D,0),MATCH(Dug!L$100,DataEx!$216:$216,0))</f>
        <v>12207544.038839269</v>
      </c>
      <c r="M110" s="189">
        <f>+INDEX(DataEx!$1:$1048576,MATCH(Dug!$A110,DataEx!$D:$D,0),MATCH(Dug!M$100,DataEx!$216:$216,0))</f>
        <v>16644425.593685796</v>
      </c>
      <c r="N110" s="189">
        <f>+INDEX(DataEx!$1:$1048576,MATCH(Dug!$A110,DataEx!$D:$D,0),MATCH(Dug!N$100,DataEx!$216:$216,0))</f>
        <v>16485948.596823877</v>
      </c>
      <c r="O110" s="189">
        <f>+INDEX(DataEx!$1:$1048576,MATCH(Dug!$A110,DataEx!$D:$D,0),MATCH(Dug!O$100,DataEx!$216:$216,0))</f>
        <v>18432656.2065273</v>
      </c>
      <c r="P110" s="189">
        <f>+INDEX(DataEx!$1:$1048576,MATCH(Dug!$A110,DataEx!$D:$D,0),MATCH(Dug!P$100,DataEx!$216:$216,0))</f>
        <v>13491210.566350998</v>
      </c>
      <c r="Q110" s="189">
        <f>+INDEX(DataEx!$1:$1048576,MATCH(Dug!$A110,DataEx!$D:$D,0),MATCH(Dug!Q$100,DataEx!$216:$216,0))</f>
        <v>12913955.490205286</v>
      </c>
      <c r="R110" s="189">
        <f>+INDEX(DataEx!$1:$1048576,MATCH(Dug!$A110,DataEx!$D:$D,0),MATCH(Dug!R$100,DataEx!$216:$216,0))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25" t="str">
        <f>+VLOOKUP(LEFT($A111,LEN(A111)-1)*1,Master!$D$25:$G$223,4,FALSE)</f>
        <v>Porez na međunarodnu trgovinu i transakcije</v>
      </c>
      <c r="C111" s="426"/>
      <c r="D111" s="426"/>
      <c r="E111" s="426"/>
      <c r="F111" s="426"/>
      <c r="G111" s="189">
        <f>+INDEX(DataEx!$1:$1048576,MATCH(Dug!$A111,DataEx!$D:$D,0),MATCH(Dug!G$100,DataEx!$216:$216,0))</f>
        <v>2254635.1079826443</v>
      </c>
      <c r="H111" s="189">
        <f>+INDEX(DataEx!$1:$1048576,MATCH(Dug!$A111,DataEx!$D:$D,0),MATCH(Dug!H$100,DataEx!$216:$216,0))</f>
        <v>2434600.1723288172</v>
      </c>
      <c r="I111" s="189">
        <f>+INDEX(DataEx!$1:$1048576,MATCH(Dug!$A111,DataEx!$D:$D,0),MATCH(Dug!I$100,DataEx!$216:$216,0))</f>
        <v>3480742.4524679668</v>
      </c>
      <c r="J111" s="189">
        <f>+INDEX(DataEx!$1:$1048576,MATCH(Dug!$A111,DataEx!$D:$D,0),MATCH(Dug!J$100,DataEx!$216:$216,0))</f>
        <v>3633160.2325686943</v>
      </c>
      <c r="K111" s="189">
        <f>+INDEX(DataEx!$1:$1048576,MATCH(Dug!$A111,DataEx!$D:$D,0),MATCH(Dug!K$100,DataEx!$216:$216,0))</f>
        <v>3488794.2206289498</v>
      </c>
      <c r="L111" s="189">
        <f>+INDEX(DataEx!$1:$1048576,MATCH(Dug!$A111,DataEx!$D:$D,0),MATCH(Dug!L$100,DataEx!$216:$216,0))</f>
        <v>2306819.3261174015</v>
      </c>
      <c r="M111" s="189">
        <f>+INDEX(DataEx!$1:$1048576,MATCH(Dug!$A111,DataEx!$D:$D,0),MATCH(Dug!M$100,DataEx!$216:$216,0))</f>
        <v>2530520.0301218135</v>
      </c>
      <c r="N111" s="189">
        <f>+INDEX(DataEx!$1:$1048576,MATCH(Dug!$A111,DataEx!$D:$D,0),MATCH(Dug!N$100,DataEx!$216:$216,0))</f>
        <v>2593024.591536134</v>
      </c>
      <c r="O111" s="189">
        <f>+INDEX(DataEx!$1:$1048576,MATCH(Dug!$A111,DataEx!$D:$D,0),MATCH(Dug!O$100,DataEx!$216:$216,0))</f>
        <v>2137547.6737522222</v>
      </c>
      <c r="P111" s="189">
        <f>+INDEX(DataEx!$1:$1048576,MATCH(Dug!$A111,DataEx!$D:$D,0),MATCH(Dug!P$100,DataEx!$216:$216,0))</f>
        <v>2432657.0001382544</v>
      </c>
      <c r="Q111" s="189">
        <f>+INDEX(DataEx!$1:$1048576,MATCH(Dug!$A111,DataEx!$D:$D,0),MATCH(Dug!Q$100,DataEx!$216:$216,0))</f>
        <v>1904518.5019257402</v>
      </c>
      <c r="R111" s="189">
        <f>+INDEX(DataEx!$1:$1048576,MATCH(Dug!$A111,DataEx!$D:$D,0),MATCH(Dug!R$100,DataEx!$216:$216,0))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25" t="e">
        <f>+VLOOKUP(LEFT($A112,LEN(A112)-1)*1,Master!$D$25:$G$223,4,FALSE)</f>
        <v>#N/A</v>
      </c>
      <c r="C112" s="426"/>
      <c r="D112" s="426"/>
      <c r="E112" s="426"/>
      <c r="F112" s="426"/>
      <c r="G112" s="189" t="e">
        <f>+INDEX(DataEx!$1:$1048576,MATCH(Dug!$A112,DataEx!$D:$D,0),MATCH(Dug!G$100,DataEx!$216:$216,0))</f>
        <v>#N/A</v>
      </c>
      <c r="H112" s="189" t="e">
        <f>+INDEX(DataEx!$1:$1048576,MATCH(Dug!$A112,DataEx!$D:$D,0),MATCH(Dug!H$100,DataEx!$216:$216,0))</f>
        <v>#N/A</v>
      </c>
      <c r="I112" s="189" t="e">
        <f>+INDEX(DataEx!$1:$1048576,MATCH(Dug!$A112,DataEx!$D:$D,0),MATCH(Dug!I$100,DataEx!$216:$216,0))</f>
        <v>#N/A</v>
      </c>
      <c r="J112" s="189" t="e">
        <f>+INDEX(DataEx!$1:$1048576,MATCH(Dug!$A112,DataEx!$D:$D,0),MATCH(Dug!J$100,DataEx!$216:$216,0))</f>
        <v>#N/A</v>
      </c>
      <c r="K112" s="189" t="e">
        <f>+INDEX(DataEx!$1:$1048576,MATCH(Dug!$A112,DataEx!$D:$D,0),MATCH(Dug!K$100,DataEx!$216:$216,0))</f>
        <v>#N/A</v>
      </c>
      <c r="L112" s="189" t="e">
        <f>+INDEX(DataEx!$1:$1048576,MATCH(Dug!$A112,DataEx!$D:$D,0),MATCH(Dug!L$100,DataEx!$216:$216,0))</f>
        <v>#N/A</v>
      </c>
      <c r="M112" s="189" t="e">
        <f>+INDEX(DataEx!$1:$1048576,MATCH(Dug!$A112,DataEx!$D:$D,0),MATCH(Dug!M$100,DataEx!$216:$216,0))</f>
        <v>#N/A</v>
      </c>
      <c r="N112" s="189" t="e">
        <f>+INDEX(DataEx!$1:$1048576,MATCH(Dug!$A112,DataEx!$D:$D,0),MATCH(Dug!N$100,DataEx!$216:$216,0))</f>
        <v>#N/A</v>
      </c>
      <c r="O112" s="189" t="e">
        <f>+INDEX(DataEx!$1:$1048576,MATCH(Dug!$A112,DataEx!$D:$D,0),MATCH(Dug!O$100,DataEx!$216:$216,0))</f>
        <v>#N/A</v>
      </c>
      <c r="P112" s="189" t="e">
        <f>+INDEX(DataEx!$1:$1048576,MATCH(Dug!$A112,DataEx!$D:$D,0),MATCH(Dug!P$100,DataEx!$216:$216,0))</f>
        <v>#N/A</v>
      </c>
      <c r="Q112" s="189" t="e">
        <f>+INDEX(DataEx!$1:$1048576,MATCH(Dug!$A112,DataEx!$D:$D,0),MATCH(Dug!Q$100,DataEx!$216:$216,0))</f>
        <v>#N/A</v>
      </c>
      <c r="R112" s="189" t="e">
        <f>+INDEX(DataEx!$1:$1048576,MATCH(Dug!$A112,DataEx!$D:$D,0),MATCH(Dug!R$100,DataEx!$216:$216,0))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25" t="str">
        <f>+VLOOKUP(LEFT($A113,LEN(A113)-1)*1,Master!$D$25:$G$223,4,FALSE)</f>
        <v>Ostali državni porezi</v>
      </c>
      <c r="C113" s="426"/>
      <c r="D113" s="426"/>
      <c r="E113" s="426"/>
      <c r="F113" s="426"/>
      <c r="G113" s="189">
        <f>+INDEX(DataEx!$1:$1048576,MATCH(Dug!$A113,DataEx!$D:$D,0),MATCH(Dug!G$100,DataEx!$216:$216,0))</f>
        <v>260762.89668953384</v>
      </c>
      <c r="H113" s="189">
        <f>+INDEX(DataEx!$1:$1048576,MATCH(Dug!$A113,DataEx!$D:$D,0),MATCH(Dug!H$100,DataEx!$216:$216,0))</f>
        <v>255157.48277927918</v>
      </c>
      <c r="I113" s="189">
        <f>+INDEX(DataEx!$1:$1048576,MATCH(Dug!$A113,DataEx!$D:$D,0),MATCH(Dug!I$100,DataEx!$216:$216,0))</f>
        <v>311767.07284781808</v>
      </c>
      <c r="J113" s="189">
        <f>+INDEX(DataEx!$1:$1048576,MATCH(Dug!$A113,DataEx!$D:$D,0),MATCH(Dug!J$100,DataEx!$216:$216,0))</f>
        <v>386022.31060141494</v>
      </c>
      <c r="K113" s="189">
        <f>+INDEX(DataEx!$1:$1048576,MATCH(Dug!$A113,DataEx!$D:$D,0),MATCH(Dug!K$100,DataEx!$216:$216,0))</f>
        <v>403723.81098959706</v>
      </c>
      <c r="L113" s="189">
        <f>+INDEX(DataEx!$1:$1048576,MATCH(Dug!$A113,DataEx!$D:$D,0),MATCH(Dug!L$100,DataEx!$216:$216,0))</f>
        <v>443763.10051744088</v>
      </c>
      <c r="M113" s="189">
        <f>+INDEX(DataEx!$1:$1048576,MATCH(Dug!$A113,DataEx!$D:$D,0),MATCH(Dug!M$100,DataEx!$216:$216,0))</f>
        <v>452390.66108767391</v>
      </c>
      <c r="N113" s="189">
        <f>+INDEX(DataEx!$1:$1048576,MATCH(Dug!$A113,DataEx!$D:$D,0),MATCH(Dug!N$100,DataEx!$216:$216,0))</f>
        <v>423242.62809333584</v>
      </c>
      <c r="O113" s="189">
        <f>+INDEX(DataEx!$1:$1048576,MATCH(Dug!$A113,DataEx!$D:$D,0),MATCH(Dug!O$100,DataEx!$216:$216,0))</f>
        <v>377993.63627302414</v>
      </c>
      <c r="P113" s="189">
        <f>+INDEX(DataEx!$1:$1048576,MATCH(Dug!$A113,DataEx!$D:$D,0),MATCH(Dug!P$100,DataEx!$216:$216,0))</f>
        <v>381409.00489262829</v>
      </c>
      <c r="Q113" s="189">
        <f>+INDEX(DataEx!$1:$1048576,MATCH(Dug!$A113,DataEx!$D:$D,0),MATCH(Dug!Q$100,DataEx!$216:$216,0))</f>
        <v>381497.52149931074</v>
      </c>
      <c r="R113" s="189">
        <f>+INDEX(DataEx!$1:$1048576,MATCH(Dug!$A113,DataEx!$D:$D,0),MATCH(Dug!R$100,DataEx!$216:$216,0))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29" t="str">
        <f>+VLOOKUP(LEFT($A114,LEN(A114)-1)*1,Master!$D$25:$G$223,4,FALSE)</f>
        <v>Doprinosi</v>
      </c>
      <c r="C114" s="430"/>
      <c r="D114" s="430"/>
      <c r="E114" s="430"/>
      <c r="F114" s="430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25" t="str">
        <f>+VLOOKUP(LEFT($A115,LEN(A115)-1)*1,Master!$D$25:$G$223,4,FALSE)</f>
        <v>Doprinosi za penzijsko i invalidsko osiguranje</v>
      </c>
      <c r="C115" s="426"/>
      <c r="D115" s="426"/>
      <c r="E115" s="426"/>
      <c r="F115" s="426"/>
      <c r="G115" s="189">
        <f>+INDEX(DataEx!$1:$1048576,MATCH(Dug!$A115,DataEx!$D:$D,0),MATCH(Dug!G$100,DataEx!$216:$216,0))</f>
        <v>5896216.9131298037</v>
      </c>
      <c r="H115" s="189">
        <f>+INDEX(DataEx!$1:$1048576,MATCH(Dug!$A115,DataEx!$D:$D,0),MATCH(Dug!H$100,DataEx!$216:$216,0))</f>
        <v>15984604.165490396</v>
      </c>
      <c r="I115" s="189">
        <f>+INDEX(DataEx!$1:$1048576,MATCH(Dug!$A115,DataEx!$D:$D,0),MATCH(Dug!I$100,DataEx!$216:$216,0))</f>
        <v>15980210.637352593</v>
      </c>
      <c r="J115" s="189">
        <f>+INDEX(DataEx!$1:$1048576,MATCH(Dug!$A115,DataEx!$D:$D,0),MATCH(Dug!J$100,DataEx!$216:$216,0))</f>
        <v>18099107.195466701</v>
      </c>
      <c r="K115" s="189">
        <f>+INDEX(DataEx!$1:$1048576,MATCH(Dug!$A115,DataEx!$D:$D,0),MATCH(Dug!K$100,DataEx!$216:$216,0))</f>
        <v>18902345.114124902</v>
      </c>
      <c r="L115" s="189">
        <f>+INDEX(DataEx!$1:$1048576,MATCH(Dug!$A115,DataEx!$D:$D,0),MATCH(Dug!L$100,DataEx!$216:$216,0))</f>
        <v>16660130.6959597</v>
      </c>
      <c r="M115" s="189">
        <f>+INDEX(DataEx!$1:$1048576,MATCH(Dug!$A115,DataEx!$D:$D,0),MATCH(Dug!M$100,DataEx!$216:$216,0))</f>
        <v>20975423.912817873</v>
      </c>
      <c r="N115" s="189">
        <f>+INDEX(DataEx!$1:$1048576,MATCH(Dug!$A115,DataEx!$D:$D,0),MATCH(Dug!N$100,DataEx!$216:$216,0))</f>
        <v>24152995.284398187</v>
      </c>
      <c r="O115" s="189">
        <f>+INDEX(DataEx!$1:$1048576,MATCH(Dug!$A115,DataEx!$D:$D,0),MATCH(Dug!O$100,DataEx!$216:$216,0))</f>
        <v>16438117.212416081</v>
      </c>
      <c r="P115" s="189">
        <f>+INDEX(DataEx!$1:$1048576,MATCH(Dug!$A115,DataEx!$D:$D,0),MATCH(Dug!P$100,DataEx!$216:$216,0))</f>
        <v>21064902.89657861</v>
      </c>
      <c r="Q115" s="189">
        <f>+INDEX(DataEx!$1:$1048576,MATCH(Dug!$A115,DataEx!$D:$D,0),MATCH(Dug!Q$100,DataEx!$216:$216,0))</f>
        <v>21199343.745804995</v>
      </c>
      <c r="R115" s="189">
        <f>+INDEX(DataEx!$1:$1048576,MATCH(Dug!$A115,DataEx!$D:$D,0),MATCH(Dug!R$100,DataEx!$216:$216,0))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25" t="str">
        <f>+VLOOKUP(LEFT($A116,LEN(A116)-1)*1,Master!$D$25:$G$223,4,FALSE)</f>
        <v>Doprinosi za zdravstveno osiguranje</v>
      </c>
      <c r="C116" s="426"/>
      <c r="D116" s="426"/>
      <c r="E116" s="426"/>
      <c r="F116" s="426"/>
      <c r="G116" s="189">
        <f>+INDEX(DataEx!$1:$1048576,MATCH(Dug!$A116,DataEx!$D:$D,0),MATCH(Dug!G$100,DataEx!$216:$216,0))</f>
        <v>3523976.3657705826</v>
      </c>
      <c r="H116" s="189">
        <f>+INDEX(DataEx!$1:$1048576,MATCH(Dug!$A116,DataEx!$D:$D,0),MATCH(Dug!H$100,DataEx!$216:$216,0))</f>
        <v>8837193.1137481872</v>
      </c>
      <c r="I116" s="189">
        <f>+INDEX(DataEx!$1:$1048576,MATCH(Dug!$A116,DataEx!$D:$D,0),MATCH(Dug!I$100,DataEx!$216:$216,0))</f>
        <v>10296968.732518861</v>
      </c>
      <c r="J116" s="189">
        <f>+INDEX(DataEx!$1:$1048576,MATCH(Dug!$A116,DataEx!$D:$D,0),MATCH(Dug!J$100,DataEx!$216:$216,0))</f>
        <v>11080649.937486099</v>
      </c>
      <c r="K116" s="189">
        <f>+INDEX(DataEx!$1:$1048576,MATCH(Dug!$A116,DataEx!$D:$D,0),MATCH(Dug!K$100,DataEx!$216:$216,0))</f>
        <v>10426593.073253199</v>
      </c>
      <c r="L116" s="189">
        <f>+INDEX(DataEx!$1:$1048576,MATCH(Dug!$A116,DataEx!$D:$D,0),MATCH(Dug!L$100,DataEx!$216:$216,0))</f>
        <v>10797558.1123464</v>
      </c>
      <c r="M116" s="189">
        <f>+INDEX(DataEx!$1:$1048576,MATCH(Dug!$A116,DataEx!$D:$D,0),MATCH(Dug!M$100,DataEx!$216:$216,0))</f>
        <v>12338418.275424777</v>
      </c>
      <c r="N116" s="189">
        <f>+INDEX(DataEx!$1:$1048576,MATCH(Dug!$A116,DataEx!$D:$D,0),MATCH(Dug!N$100,DataEx!$216:$216,0))</f>
        <v>14695618.751093065</v>
      </c>
      <c r="O116" s="189">
        <f>+INDEX(DataEx!$1:$1048576,MATCH(Dug!$A116,DataEx!$D:$D,0),MATCH(Dug!O$100,DataEx!$216:$216,0))</f>
        <v>9887757.094026586</v>
      </c>
      <c r="P116" s="189">
        <f>+INDEX(DataEx!$1:$1048576,MATCH(Dug!$A116,DataEx!$D:$D,0),MATCH(Dug!P$100,DataEx!$216:$216,0))</f>
        <v>12555740.885830941</v>
      </c>
      <c r="Q116" s="189">
        <f>+INDEX(DataEx!$1:$1048576,MATCH(Dug!$A116,DataEx!$D:$D,0),MATCH(Dug!Q$100,DataEx!$216:$216,0))</f>
        <v>11911787.04868594</v>
      </c>
      <c r="R116" s="189">
        <f>+INDEX(DataEx!$1:$1048576,MATCH(Dug!$A116,DataEx!$D:$D,0),MATCH(Dug!R$100,DataEx!$216:$216,0))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25" t="str">
        <f>+VLOOKUP(LEFT($A117,LEN(A117)-1)*1,Master!$D$25:$G$223,4,FALSE)</f>
        <v>Doprinosi za osiguranje od nezaposlenosti</v>
      </c>
      <c r="C117" s="426"/>
      <c r="D117" s="426"/>
      <c r="E117" s="426"/>
      <c r="F117" s="426"/>
      <c r="G117" s="189">
        <f>+INDEX(DataEx!$1:$1048576,MATCH(Dug!$A117,DataEx!$D:$D,0),MATCH(Dug!G$100,DataEx!$216:$216,0))</f>
        <v>290701.31067824201</v>
      </c>
      <c r="H117" s="189">
        <f>+INDEX(DataEx!$1:$1048576,MATCH(Dug!$A117,DataEx!$D:$D,0),MATCH(Dug!H$100,DataEx!$216:$216,0))</f>
        <v>744628.51853836537</v>
      </c>
      <c r="I117" s="189">
        <f>+INDEX(DataEx!$1:$1048576,MATCH(Dug!$A117,DataEx!$D:$D,0),MATCH(Dug!I$100,DataEx!$216:$216,0))</f>
        <v>900014.53265058505</v>
      </c>
      <c r="J117" s="189">
        <f>+INDEX(DataEx!$1:$1048576,MATCH(Dug!$A117,DataEx!$D:$D,0),MATCH(Dug!J$100,DataEx!$216:$216,0))</f>
        <v>960420.42316401063</v>
      </c>
      <c r="K117" s="189">
        <f>+INDEX(DataEx!$1:$1048576,MATCH(Dug!$A117,DataEx!$D:$D,0),MATCH(Dug!K$100,DataEx!$216:$216,0))</f>
        <v>850902.03134404484</v>
      </c>
      <c r="L117" s="189">
        <f>+INDEX(DataEx!$1:$1048576,MATCH(Dug!$A117,DataEx!$D:$D,0),MATCH(Dug!L$100,DataEx!$216:$216,0))</f>
        <v>873102.0001937449</v>
      </c>
      <c r="M117" s="189">
        <f>+INDEX(DataEx!$1:$1048576,MATCH(Dug!$A117,DataEx!$D:$D,0),MATCH(Dug!M$100,DataEx!$216:$216,0))</f>
        <v>1044477.0015934415</v>
      </c>
      <c r="N117" s="189">
        <f>+INDEX(DataEx!$1:$1048576,MATCH(Dug!$A117,DataEx!$D:$D,0),MATCH(Dug!N$100,DataEx!$216:$216,0))</f>
        <v>1233245.0541489115</v>
      </c>
      <c r="O117" s="189">
        <f>+INDEX(DataEx!$1:$1048576,MATCH(Dug!$A117,DataEx!$D:$D,0),MATCH(Dug!O$100,DataEx!$216:$216,0))</f>
        <v>823964.48361802031</v>
      </c>
      <c r="P117" s="189">
        <f>+INDEX(DataEx!$1:$1048576,MATCH(Dug!$A117,DataEx!$D:$D,0),MATCH(Dug!P$100,DataEx!$216:$216,0))</f>
        <v>1104138.5296295469</v>
      </c>
      <c r="Q117" s="189">
        <f>+INDEX(DataEx!$1:$1048576,MATCH(Dug!$A117,DataEx!$D:$D,0),MATCH(Dug!Q$100,DataEx!$216:$216,0))</f>
        <v>947842.00635200134</v>
      </c>
      <c r="R117" s="189">
        <f>+INDEX(DataEx!$1:$1048576,MATCH(Dug!$A117,DataEx!$D:$D,0),MATCH(Dug!R$100,DataEx!$216:$216,0))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25" t="str">
        <f>+VLOOKUP(LEFT($A118,LEN(A118)-1)*1,Master!$D$25:$G$223,4,FALSE)</f>
        <v>Ostali doprinosi</v>
      </c>
      <c r="C118" s="426"/>
      <c r="D118" s="426"/>
      <c r="E118" s="426"/>
      <c r="F118" s="426"/>
      <c r="G118" s="189">
        <f>+INDEX(DataEx!$1:$1048576,MATCH(Dug!$A118,DataEx!$D:$D,0),MATCH(Dug!G$100,DataEx!$216:$216,0))</f>
        <v>514471.42241989321</v>
      </c>
      <c r="H118" s="189">
        <f>+INDEX(DataEx!$1:$1048576,MATCH(Dug!$A118,DataEx!$D:$D,0),MATCH(Dug!H$100,DataEx!$216:$216,0))</f>
        <v>762446.94692755432</v>
      </c>
      <c r="I118" s="189">
        <f>+INDEX(DataEx!$1:$1048576,MATCH(Dug!$A118,DataEx!$D:$D,0),MATCH(Dug!I$100,DataEx!$216:$216,0))</f>
        <v>1037835.6104306638</v>
      </c>
      <c r="J118" s="189">
        <f>+INDEX(DataEx!$1:$1048576,MATCH(Dug!$A118,DataEx!$D:$D,0),MATCH(Dug!J$100,DataEx!$216:$216,0))</f>
        <v>938166.6201395333</v>
      </c>
      <c r="K118" s="189">
        <f>+INDEX(DataEx!$1:$1048576,MATCH(Dug!$A118,DataEx!$D:$D,0),MATCH(Dug!K$100,DataEx!$216:$216,0))</f>
        <v>883153.12742885004</v>
      </c>
      <c r="L118" s="189">
        <f>+INDEX(DataEx!$1:$1048576,MATCH(Dug!$A118,DataEx!$D:$D,0),MATCH(Dug!L$100,DataEx!$216:$216,0))</f>
        <v>1203095.9363764296</v>
      </c>
      <c r="M118" s="189">
        <f>+INDEX(DataEx!$1:$1048576,MATCH(Dug!$A118,DataEx!$D:$D,0),MATCH(Dug!M$100,DataEx!$216:$216,0))</f>
        <v>1256517.301119969</v>
      </c>
      <c r="N118" s="189">
        <f>+INDEX(DataEx!$1:$1048576,MATCH(Dug!$A118,DataEx!$D:$D,0),MATCH(Dug!N$100,DataEx!$216:$216,0))</f>
        <v>1341770.6976229935</v>
      </c>
      <c r="O118" s="189">
        <f>+INDEX(DataEx!$1:$1048576,MATCH(Dug!$A118,DataEx!$D:$D,0),MATCH(Dug!O$100,DataEx!$216:$216,0))</f>
        <v>748105.96376486088</v>
      </c>
      <c r="P118" s="189">
        <f>+INDEX(DataEx!$1:$1048576,MATCH(Dug!$A118,DataEx!$D:$D,0),MATCH(Dug!P$100,DataEx!$216:$216,0))</f>
        <v>1057637.5843110771</v>
      </c>
      <c r="Q118" s="189">
        <f>+INDEX(DataEx!$1:$1048576,MATCH(Dug!$A118,DataEx!$D:$D,0),MATCH(Dug!Q$100,DataEx!$216:$216,0))</f>
        <v>994954.04687044967</v>
      </c>
      <c r="R118" s="189">
        <f>+INDEX(DataEx!$1:$1048576,MATCH(Dug!$A118,DataEx!$D:$D,0),MATCH(Dug!R$100,DataEx!$216:$216,0))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27" t="str">
        <f>+VLOOKUP(LEFT($A119,LEN(A119)-1)*1,Master!$D$25:$G$223,4,FALSE)</f>
        <v>Takse</v>
      </c>
      <c r="C119" s="428"/>
      <c r="D119" s="428"/>
      <c r="E119" s="428"/>
      <c r="F119" s="428"/>
      <c r="G119" s="201">
        <f>+INDEX(DataEx!$1:$1048576,MATCH(Dug!$A119,DataEx!$D:$D,0),MATCH(Dug!G$100,DataEx!$216:$216,0))</f>
        <v>2027877.2372930939</v>
      </c>
      <c r="H119" s="201">
        <f>+INDEX(DataEx!$1:$1048576,MATCH(Dug!$A119,DataEx!$D:$D,0),MATCH(Dug!H$100,DataEx!$216:$216,0))</f>
        <v>1882424.3685098737</v>
      </c>
      <c r="I119" s="201">
        <f>+INDEX(DataEx!$1:$1048576,MATCH(Dug!$A119,DataEx!$D:$D,0),MATCH(Dug!I$100,DataEx!$216:$216,0))</f>
        <v>2363168.5236575948</v>
      </c>
      <c r="J119" s="201">
        <f>+INDEX(DataEx!$1:$1048576,MATCH(Dug!$A119,DataEx!$D:$D,0),MATCH(Dug!J$100,DataEx!$216:$216,0))</f>
        <v>2393449.5740456693</v>
      </c>
      <c r="K119" s="201">
        <f>+INDEX(DataEx!$1:$1048576,MATCH(Dug!$A119,DataEx!$D:$D,0),MATCH(Dug!K$100,DataEx!$216:$216,0))</f>
        <v>2431766.3719360717</v>
      </c>
      <c r="L119" s="201">
        <f>+INDEX(DataEx!$1:$1048576,MATCH(Dug!$A119,DataEx!$D:$D,0),MATCH(Dug!L$100,DataEx!$216:$216,0))</f>
        <v>2858151.7123018736</v>
      </c>
      <c r="M119" s="201">
        <f>+INDEX(DataEx!$1:$1048576,MATCH(Dug!$A119,DataEx!$D:$D,0),MATCH(Dug!M$100,DataEx!$216:$216,0))</f>
        <v>2917908.2048975867</v>
      </c>
      <c r="N119" s="201">
        <f>+INDEX(DataEx!$1:$1048576,MATCH(Dug!$A119,DataEx!$D:$D,0),MATCH(Dug!N$100,DataEx!$216:$216,0))</f>
        <v>2932949.8029298875</v>
      </c>
      <c r="O119" s="201">
        <f>+INDEX(DataEx!$1:$1048576,MATCH(Dug!$A119,DataEx!$D:$D,0),MATCH(Dug!O$100,DataEx!$216:$216,0))</f>
        <v>2302181.1067919475</v>
      </c>
      <c r="P119" s="201">
        <f>+INDEX(DataEx!$1:$1048576,MATCH(Dug!$A119,DataEx!$D:$D,0),MATCH(Dug!P$100,DataEx!$216:$216,0))</f>
        <v>2479397.4364794977</v>
      </c>
      <c r="Q119" s="201">
        <f>+INDEX(DataEx!$1:$1048576,MATCH(Dug!$A119,DataEx!$D:$D,0),MATCH(Dug!Q$100,DataEx!$216:$216,0))</f>
        <v>2197340.2207755819</v>
      </c>
      <c r="R119" s="275">
        <f>+INDEX(DataEx!$1:$1048576,MATCH(Dug!$A119,DataEx!$D:$D,0),MATCH(Dug!R$100,DataEx!$216:$216,0))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27" t="str">
        <f>+VLOOKUP(LEFT($A120,LEN(A120)-1)*1,Master!$D$25:$G$223,4,FALSE)</f>
        <v>Naknade</v>
      </c>
      <c r="C120" s="428"/>
      <c r="D120" s="428"/>
      <c r="E120" s="428"/>
      <c r="F120" s="428"/>
      <c r="G120" s="201">
        <f>+INDEX(DataEx!$1:$1048576,MATCH(Dug!$A120,DataEx!$D:$D,0),MATCH(Dug!G$100,DataEx!$216:$216,0))</f>
        <v>982710.87498690933</v>
      </c>
      <c r="H120" s="201">
        <f>+INDEX(DataEx!$1:$1048576,MATCH(Dug!$A120,DataEx!$D:$D,0),MATCH(Dug!H$100,DataEx!$216:$216,0))</f>
        <v>869104.05358116457</v>
      </c>
      <c r="I120" s="201">
        <f>+INDEX(DataEx!$1:$1048576,MATCH(Dug!$A120,DataEx!$D:$D,0),MATCH(Dug!I$100,DataEx!$216:$216,0))</f>
        <v>787268.76554129389</v>
      </c>
      <c r="J120" s="201">
        <f>+INDEX(DataEx!$1:$1048576,MATCH(Dug!$A120,DataEx!$D:$D,0),MATCH(Dug!J$100,DataEx!$216:$216,0))</f>
        <v>1546322.5460752659</v>
      </c>
      <c r="K120" s="201">
        <f>+INDEX(DataEx!$1:$1048576,MATCH(Dug!$A120,DataEx!$D:$D,0),MATCH(Dug!K$100,DataEx!$216:$216,0))</f>
        <v>932515.34080204321</v>
      </c>
      <c r="L120" s="201">
        <f>+INDEX(DataEx!$1:$1048576,MATCH(Dug!$A120,DataEx!$D:$D,0),MATCH(Dug!L$100,DataEx!$216:$216,0))</f>
        <v>1175327.7210279165</v>
      </c>
      <c r="M120" s="201">
        <f>+INDEX(DataEx!$1:$1048576,MATCH(Dug!$A120,DataEx!$D:$D,0),MATCH(Dug!M$100,DataEx!$216:$216,0))</f>
        <v>2020249.028265815</v>
      </c>
      <c r="N120" s="201">
        <f>+INDEX(DataEx!$1:$1048576,MATCH(Dug!$A120,DataEx!$D:$D,0),MATCH(Dug!N$100,DataEx!$216:$216,0))</f>
        <v>1079348.0183819076</v>
      </c>
      <c r="O120" s="201">
        <f>+INDEX(DataEx!$1:$1048576,MATCH(Dug!$A120,DataEx!$D:$D,0),MATCH(Dug!O$100,DataEx!$216:$216,0))</f>
        <v>1345127.7045627646</v>
      </c>
      <c r="P120" s="201">
        <f>+INDEX(DataEx!$1:$1048576,MATCH(Dug!$A120,DataEx!$D:$D,0),MATCH(Dug!P$100,DataEx!$216:$216,0))</f>
        <v>1098866.9792922472</v>
      </c>
      <c r="Q120" s="201">
        <f>+INDEX(DataEx!$1:$1048576,MATCH(Dug!$A120,DataEx!$D:$D,0),MATCH(Dug!Q$100,DataEx!$216:$216,0))</f>
        <v>885498.0103225843</v>
      </c>
      <c r="R120" s="275">
        <f>+INDEX(DataEx!$1:$1048576,MATCH(Dug!$A120,DataEx!$D:$D,0),MATCH(Dug!R$100,DataEx!$216:$216,0))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27" t="str">
        <f>+VLOOKUP(LEFT($A121,LEN(A121)-1)*1,Master!$D$25:$G$223,4,FALSE)</f>
        <v>Ostali prihodi</v>
      </c>
      <c r="C121" s="428"/>
      <c r="D121" s="428"/>
      <c r="E121" s="428"/>
      <c r="F121" s="428"/>
      <c r="G121" s="201">
        <f>+INDEX(DataEx!$1:$1048576,MATCH(Dug!$A121,DataEx!$D:$D,0),MATCH(Dug!G$100,DataEx!$216:$216,0))</f>
        <v>923442.3429132913</v>
      </c>
      <c r="H121" s="201">
        <f>+INDEX(DataEx!$1:$1048576,MATCH(Dug!$A121,DataEx!$D:$D,0),MATCH(Dug!H$100,DataEx!$216:$216,0))</f>
        <v>1777418.9190493901</v>
      </c>
      <c r="I121" s="201">
        <f>+INDEX(DataEx!$1:$1048576,MATCH(Dug!$A121,DataEx!$D:$D,0),MATCH(Dug!I$100,DataEx!$216:$216,0))</f>
        <v>2321412.8253925741</v>
      </c>
      <c r="J121" s="201">
        <f>+INDEX(DataEx!$1:$1048576,MATCH(Dug!$A121,DataEx!$D:$D,0),MATCH(Dug!J$100,DataEx!$216:$216,0))</f>
        <v>1637829.2535735941</v>
      </c>
      <c r="K121" s="201">
        <f>+INDEX(DataEx!$1:$1048576,MATCH(Dug!$A121,DataEx!$D:$D,0),MATCH(Dug!K$100,DataEx!$216:$216,0))</f>
        <v>1886272.7717710272</v>
      </c>
      <c r="L121" s="201">
        <f>+INDEX(DataEx!$1:$1048576,MATCH(Dug!$A121,DataEx!$D:$D,0),MATCH(Dug!L$100,DataEx!$216:$216,0))</f>
        <v>1533956.11443653</v>
      </c>
      <c r="M121" s="201">
        <f>+INDEX(DataEx!$1:$1048576,MATCH(Dug!$A121,DataEx!$D:$D,0),MATCH(Dug!M$100,DataEx!$216:$216,0))</f>
        <v>3092390.5965000256</v>
      </c>
      <c r="N121" s="201">
        <f>+INDEX(DataEx!$1:$1048576,MATCH(Dug!$A121,DataEx!$D:$D,0),MATCH(Dug!N$100,DataEx!$216:$216,0))</f>
        <v>2409748.3951187199</v>
      </c>
      <c r="O121" s="201">
        <f>+INDEX(DataEx!$1:$1048576,MATCH(Dug!$A121,DataEx!$D:$D,0),MATCH(Dug!O$100,DataEx!$216:$216,0))</f>
        <v>1476812.0861061718</v>
      </c>
      <c r="P121" s="201">
        <f>+INDEX(DataEx!$1:$1048576,MATCH(Dug!$A121,DataEx!$D:$D,0),MATCH(Dug!P$100,DataEx!$216:$216,0))</f>
        <v>1888437.4129044577</v>
      </c>
      <c r="Q121" s="201">
        <f>+INDEX(DataEx!$1:$1048576,MATCH(Dug!$A121,DataEx!$D:$D,0),MATCH(Dug!Q$100,DataEx!$216:$216,0))</f>
        <v>2006775.4309992469</v>
      </c>
      <c r="R121" s="275">
        <f>+INDEX(DataEx!$1:$1048576,MATCH(Dug!$A121,DataEx!$D:$D,0),MATCH(Dug!R$100,DataEx!$216:$216,0))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27" t="str">
        <f>+VLOOKUP(LEFT($A122,LEN(A122)-1)*1,Master!$D$25:$G$223,4,FALSE)</f>
        <v>Primici od otplate kredita i sredstva prenesena iz prethodne godine</v>
      </c>
      <c r="C122" s="428"/>
      <c r="D122" s="428"/>
      <c r="E122" s="428"/>
      <c r="F122" s="428"/>
      <c r="G122" s="201">
        <f>+INDEX(DataEx!$1:$1048576,MATCH(Dug!$A122,DataEx!$D:$D,0),MATCH(Dug!G$100,DataEx!$216:$216,0))</f>
        <v>559600.7769500342</v>
      </c>
      <c r="H122" s="201">
        <f>+INDEX(DataEx!$1:$1048576,MATCH(Dug!$A122,DataEx!$D:$D,0),MATCH(Dug!H$100,DataEx!$216:$216,0))</f>
        <v>354476.86713533319</v>
      </c>
      <c r="I122" s="201">
        <f>+INDEX(DataEx!$1:$1048576,MATCH(Dug!$A122,DataEx!$D:$D,0),MATCH(Dug!I$100,DataEx!$216:$216,0))</f>
        <v>385297.92814256047</v>
      </c>
      <c r="J122" s="201">
        <f>+INDEX(DataEx!$1:$1048576,MATCH(Dug!$A122,DataEx!$D:$D,0),MATCH(Dug!J$100,DataEx!$216:$216,0))</f>
        <v>255274.24635764034</v>
      </c>
      <c r="K122" s="201">
        <f>+INDEX(DataEx!$1:$1048576,MATCH(Dug!$A122,DataEx!$D:$D,0),MATCH(Dug!K$100,DataEx!$216:$216,0))</f>
        <v>249492.02995238511</v>
      </c>
      <c r="L122" s="201">
        <f>+INDEX(DataEx!$1:$1048576,MATCH(Dug!$A122,DataEx!$D:$D,0),MATCH(Dug!L$100,DataEx!$216:$216,0))</f>
        <v>375486.02775821509</v>
      </c>
      <c r="M122" s="201">
        <f>+INDEX(DataEx!$1:$1048576,MATCH(Dug!$A122,DataEx!$D:$D,0),MATCH(Dug!M$100,DataEx!$216:$216,0))</f>
        <v>535390.30249528366</v>
      </c>
      <c r="N122" s="201">
        <f>+INDEX(DataEx!$1:$1048576,MATCH(Dug!$A122,DataEx!$D:$D,0),MATCH(Dug!N$100,DataEx!$216:$216,0))</f>
        <v>597926.67182852363</v>
      </c>
      <c r="O122" s="201">
        <f>+INDEX(DataEx!$1:$1048576,MATCH(Dug!$A122,DataEx!$D:$D,0),MATCH(Dug!O$100,DataEx!$216:$216,0))</f>
        <v>377295.10829472088</v>
      </c>
      <c r="P122" s="201">
        <f>+INDEX(DataEx!$1:$1048576,MATCH(Dug!$A122,DataEx!$D:$D,0),MATCH(Dug!P$100,DataEx!$216:$216,0))</f>
        <v>319944.5954149249</v>
      </c>
      <c r="Q122" s="201">
        <f>+INDEX(DataEx!$1:$1048576,MATCH(Dug!$A122,DataEx!$D:$D,0),MATCH(Dug!Q$100,DataEx!$216:$216,0))</f>
        <v>559463.96219362307</v>
      </c>
      <c r="R122" s="275">
        <f>+INDEX(DataEx!$1:$1048576,MATCH(Dug!$A122,DataEx!$D:$D,0),MATCH(Dug!R$100,DataEx!$216:$216,0))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31" t="str">
        <f>+VLOOKUP(LEFT($A123,LEN(A123)-1)*1,Master!$D$25:$G$223,4,FALSE)</f>
        <v>Donacije i transferi</v>
      </c>
      <c r="C123" s="432"/>
      <c r="D123" s="432"/>
      <c r="E123" s="432"/>
      <c r="F123" s="432"/>
      <c r="G123" s="201">
        <f>+INDEX(DataEx!$1:$1048576,MATCH(Dug!$A123,DataEx!$D:$D,0),MATCH(Dug!G$100,DataEx!$216:$216,0))</f>
        <v>0</v>
      </c>
      <c r="H123" s="201">
        <f>+INDEX(DataEx!$1:$1048576,MATCH(Dug!$A123,DataEx!$D:$D,0),MATCH(Dug!H$100,DataEx!$216:$216,0))</f>
        <v>0</v>
      </c>
      <c r="I123" s="201">
        <f>+INDEX(DataEx!$1:$1048576,MATCH(Dug!$A123,DataEx!$D:$D,0),MATCH(Dug!I$100,DataEx!$216:$216,0))</f>
        <v>0</v>
      </c>
      <c r="J123" s="201">
        <f>+INDEX(DataEx!$1:$1048576,MATCH(Dug!$A123,DataEx!$D:$D,0),MATCH(Dug!J$100,DataEx!$216:$216,0))</f>
        <v>0</v>
      </c>
      <c r="K123" s="201">
        <f>+INDEX(DataEx!$1:$1048576,MATCH(Dug!$A123,DataEx!$D:$D,0),MATCH(Dug!K$100,DataEx!$216:$216,0))</f>
        <v>0</v>
      </c>
      <c r="L123" s="201">
        <f>+INDEX(DataEx!$1:$1048576,MATCH(Dug!$A123,DataEx!$D:$D,0),MATCH(Dug!L$100,DataEx!$216:$216,0))</f>
        <v>0</v>
      </c>
      <c r="M123" s="201">
        <f>+INDEX(DataEx!$1:$1048576,MATCH(Dug!$A123,DataEx!$D:$D,0),MATCH(Dug!M$100,DataEx!$216:$216,0))</f>
        <v>0</v>
      </c>
      <c r="N123" s="201">
        <f>+INDEX(DataEx!$1:$1048576,MATCH(Dug!$A123,DataEx!$D:$D,0),MATCH(Dug!N$100,DataEx!$216:$216,0))</f>
        <v>0</v>
      </c>
      <c r="O123" s="201">
        <f>+INDEX(DataEx!$1:$1048576,MATCH(Dug!$A123,DataEx!$D:$D,0),MATCH(Dug!O$100,DataEx!$216:$216,0))</f>
        <v>0</v>
      </c>
      <c r="P123" s="201">
        <f>+INDEX(DataEx!$1:$1048576,MATCH(Dug!$A123,DataEx!$D:$D,0),MATCH(Dug!P$100,DataEx!$216:$216,0))</f>
        <v>0</v>
      </c>
      <c r="Q123" s="201">
        <f>+INDEX(DataEx!$1:$1048576,MATCH(Dug!$A123,DataEx!$D:$D,0),MATCH(Dug!Q$100,DataEx!$216:$216,0))</f>
        <v>0</v>
      </c>
      <c r="R123" s="275">
        <f>+INDEX(DataEx!$1:$1048576,MATCH(Dug!$A123,DataEx!$D:$D,0),MATCH(Dug!R$100,DataEx!$216:$216,0))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33" t="str">
        <f>+VLOOKUP(LEFT($A124,LEN(A124)-1)*1,Master!$D$25:$G$223,4,FALSE)</f>
        <v>Budžetki izdaci</v>
      </c>
      <c r="C124" s="434"/>
      <c r="D124" s="434"/>
      <c r="E124" s="434"/>
      <c r="F124" s="434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35" t="str">
        <f>+VLOOKUP(LEFT($A125,LEN(A125)-1)*1,Master!$D$25:$G$223,4,FALSE)</f>
        <v>Tekući izdaci</v>
      </c>
      <c r="C125" s="436"/>
      <c r="D125" s="436"/>
      <c r="E125" s="436"/>
      <c r="F125" s="436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37" t="str">
        <f>+VLOOKUP(LEFT($A126,LEN(A126)-1)*1,Master!$D$25:$G$223,4,FALSE)</f>
        <v>Tekući budžetski izdaci</v>
      </c>
      <c r="C126" s="438"/>
      <c r="D126" s="438"/>
      <c r="E126" s="438"/>
      <c r="F126" s="438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25" t="str">
        <f>+VLOOKUP(LEFT($A127,LEN(A127)-1)*1,Master!$D$25:$G$223,4,FALSE)</f>
        <v>Bruto zarade i doprinosi na teret poslodavca</v>
      </c>
      <c r="C127" s="426"/>
      <c r="D127" s="426"/>
      <c r="E127" s="426"/>
      <c r="F127" s="426"/>
      <c r="G127" s="189">
        <f>+INDEX(DataEx!$1:$1048576,MATCH(Dug!$A127,DataEx!$D:$D,0),MATCH(Dug!G$100,DataEx!$216:$216,0))</f>
        <v>31010717.645833336</v>
      </c>
      <c r="H127" s="189">
        <f>+INDEX(DataEx!$1:$1048576,MATCH(Dug!$A127,DataEx!$D:$D,0),MATCH(Dug!H$100,DataEx!$216:$216,0))</f>
        <v>31010717.645833336</v>
      </c>
      <c r="I127" s="189">
        <f>+INDEX(DataEx!$1:$1048576,MATCH(Dug!$A127,DataEx!$D:$D,0),MATCH(Dug!I$100,DataEx!$216:$216,0))</f>
        <v>31010717.645833336</v>
      </c>
      <c r="J127" s="189">
        <f>+INDEX(DataEx!$1:$1048576,MATCH(Dug!$A127,DataEx!$D:$D,0),MATCH(Dug!J$100,DataEx!$216:$216,0))</f>
        <v>31010717.645833336</v>
      </c>
      <c r="K127" s="189">
        <f>+INDEX(DataEx!$1:$1048576,MATCH(Dug!$A127,DataEx!$D:$D,0),MATCH(Dug!K$100,DataEx!$216:$216,0))</f>
        <v>31010717.645833336</v>
      </c>
      <c r="L127" s="189">
        <f>+INDEX(DataEx!$1:$1048576,MATCH(Dug!$A127,DataEx!$D:$D,0),MATCH(Dug!L$100,DataEx!$216:$216,0))</f>
        <v>31010717.645833336</v>
      </c>
      <c r="M127" s="189">
        <f>+INDEX(DataEx!$1:$1048576,MATCH(Dug!$A127,DataEx!$D:$D,0),MATCH(Dug!M$100,DataEx!$216:$216,0))</f>
        <v>31010717.645833336</v>
      </c>
      <c r="N127" s="189">
        <f>+INDEX(DataEx!$1:$1048576,MATCH(Dug!$A127,DataEx!$D:$D,0),MATCH(Dug!N$100,DataEx!$216:$216,0))</f>
        <v>31010717.645833336</v>
      </c>
      <c r="O127" s="189">
        <f>+INDEX(DataEx!$1:$1048576,MATCH(Dug!$A127,DataEx!$D:$D,0),MATCH(Dug!O$100,DataEx!$216:$216,0))</f>
        <v>31010717.645833336</v>
      </c>
      <c r="P127" s="189">
        <f>+INDEX(DataEx!$1:$1048576,MATCH(Dug!$A127,DataEx!$D:$D,0),MATCH(Dug!P$100,DataEx!$216:$216,0))</f>
        <v>31010717.645833336</v>
      </c>
      <c r="Q127" s="189">
        <f>+INDEX(DataEx!$1:$1048576,MATCH(Dug!$A127,DataEx!$D:$D,0),MATCH(Dug!Q$100,DataEx!$216:$216,0))</f>
        <v>31010717.645833336</v>
      </c>
      <c r="R127" s="189">
        <f>+INDEX(DataEx!$1:$1048576,MATCH(Dug!$A127,DataEx!$D:$D,0),MATCH(Dug!R$100,DataEx!$216:$216,0))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25" t="str">
        <f>+VLOOKUP(LEFT($A128,LEN(A128)-1)*1,Master!$D$25:$G$223,4,FALSE)</f>
        <v>Ostala lična primanja</v>
      </c>
      <c r="C128" s="426"/>
      <c r="D128" s="426"/>
      <c r="E128" s="426"/>
      <c r="F128" s="426"/>
      <c r="G128" s="189">
        <f>+INDEX(DataEx!$1:$1048576,MATCH(Dug!$A128,DataEx!$D:$D,0),MATCH(Dug!G$100,DataEx!$216:$216,0))</f>
        <v>901608.53416666668</v>
      </c>
      <c r="H128" s="189">
        <f>+INDEX(DataEx!$1:$1048576,MATCH(Dug!$A128,DataEx!$D:$D,0),MATCH(Dug!H$100,DataEx!$216:$216,0))</f>
        <v>901608.53416666668</v>
      </c>
      <c r="I128" s="189">
        <f>+INDEX(DataEx!$1:$1048576,MATCH(Dug!$A128,DataEx!$D:$D,0),MATCH(Dug!I$100,DataEx!$216:$216,0))</f>
        <v>901608.53416666668</v>
      </c>
      <c r="J128" s="189">
        <f>+INDEX(DataEx!$1:$1048576,MATCH(Dug!$A128,DataEx!$D:$D,0),MATCH(Dug!J$100,DataEx!$216:$216,0))</f>
        <v>901608.53416666668</v>
      </c>
      <c r="K128" s="189">
        <f>+INDEX(DataEx!$1:$1048576,MATCH(Dug!$A128,DataEx!$D:$D,0),MATCH(Dug!K$100,DataEx!$216:$216,0))</f>
        <v>901608.53416666668</v>
      </c>
      <c r="L128" s="189">
        <f>+INDEX(DataEx!$1:$1048576,MATCH(Dug!$A128,DataEx!$D:$D,0),MATCH(Dug!L$100,DataEx!$216:$216,0))</f>
        <v>901608.53416666668</v>
      </c>
      <c r="M128" s="189">
        <f>+INDEX(DataEx!$1:$1048576,MATCH(Dug!$A128,DataEx!$D:$D,0),MATCH(Dug!M$100,DataEx!$216:$216,0))</f>
        <v>901608.53416666668</v>
      </c>
      <c r="N128" s="189">
        <f>+INDEX(DataEx!$1:$1048576,MATCH(Dug!$A128,DataEx!$D:$D,0),MATCH(Dug!N$100,DataEx!$216:$216,0))</f>
        <v>901608.53416666668</v>
      </c>
      <c r="O128" s="189">
        <f>+INDEX(DataEx!$1:$1048576,MATCH(Dug!$A128,DataEx!$D:$D,0),MATCH(Dug!O$100,DataEx!$216:$216,0))</f>
        <v>901608.53416666668</v>
      </c>
      <c r="P128" s="189">
        <f>+INDEX(DataEx!$1:$1048576,MATCH(Dug!$A128,DataEx!$D:$D,0),MATCH(Dug!P$100,DataEx!$216:$216,0))</f>
        <v>901608.53416666668</v>
      </c>
      <c r="Q128" s="189">
        <f>+INDEX(DataEx!$1:$1048576,MATCH(Dug!$A128,DataEx!$D:$D,0),MATCH(Dug!Q$100,DataEx!$216:$216,0))</f>
        <v>901608.53416666668</v>
      </c>
      <c r="R128" s="189">
        <f>+INDEX(DataEx!$1:$1048576,MATCH(Dug!$A128,DataEx!$D:$D,0),MATCH(Dug!R$100,DataEx!$216:$216,0))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25" t="str">
        <f>+VLOOKUP(LEFT($A129,LEN(A129)-1)*1,Master!$D$25:$G$223,4,FALSE)</f>
        <v>Rashodi za materijal</v>
      </c>
      <c r="C129" s="426"/>
      <c r="D129" s="426"/>
      <c r="E129" s="426"/>
      <c r="F129" s="426"/>
      <c r="G129" s="189">
        <f>+INDEX(DataEx!$1:$1048576,MATCH(Dug!$A129,DataEx!$D:$D,0),MATCH(Dug!G$100,DataEx!$216:$216,0))</f>
        <v>2109966.5125000002</v>
      </c>
      <c r="H129" s="189">
        <f>+INDEX(DataEx!$1:$1048576,MATCH(Dug!$A129,DataEx!$D:$D,0),MATCH(Dug!H$100,DataEx!$216:$216,0))</f>
        <v>2109966.5125000002</v>
      </c>
      <c r="I129" s="189">
        <f>+INDEX(DataEx!$1:$1048576,MATCH(Dug!$A129,DataEx!$D:$D,0),MATCH(Dug!I$100,DataEx!$216:$216,0))</f>
        <v>2109966.5125000002</v>
      </c>
      <c r="J129" s="189">
        <f>+INDEX(DataEx!$1:$1048576,MATCH(Dug!$A129,DataEx!$D:$D,0),MATCH(Dug!J$100,DataEx!$216:$216,0))</f>
        <v>2109966.5125000002</v>
      </c>
      <c r="K129" s="189">
        <f>+INDEX(DataEx!$1:$1048576,MATCH(Dug!$A129,DataEx!$D:$D,0),MATCH(Dug!K$100,DataEx!$216:$216,0))</f>
        <v>2109966.5125000002</v>
      </c>
      <c r="L129" s="189">
        <f>+INDEX(DataEx!$1:$1048576,MATCH(Dug!$A129,DataEx!$D:$D,0),MATCH(Dug!L$100,DataEx!$216:$216,0))</f>
        <v>2109966.5125000002</v>
      </c>
      <c r="M129" s="189">
        <f>+INDEX(DataEx!$1:$1048576,MATCH(Dug!$A129,DataEx!$D:$D,0),MATCH(Dug!M$100,DataEx!$216:$216,0))</f>
        <v>2109966.5125000002</v>
      </c>
      <c r="N129" s="189">
        <f>+INDEX(DataEx!$1:$1048576,MATCH(Dug!$A129,DataEx!$D:$D,0),MATCH(Dug!N$100,DataEx!$216:$216,0))</f>
        <v>2109966.5125000002</v>
      </c>
      <c r="O129" s="189">
        <f>+INDEX(DataEx!$1:$1048576,MATCH(Dug!$A129,DataEx!$D:$D,0),MATCH(Dug!O$100,DataEx!$216:$216,0))</f>
        <v>2109966.5125000002</v>
      </c>
      <c r="P129" s="189">
        <f>+INDEX(DataEx!$1:$1048576,MATCH(Dug!$A129,DataEx!$D:$D,0),MATCH(Dug!P$100,DataEx!$216:$216,0))</f>
        <v>2109966.5125000002</v>
      </c>
      <c r="Q129" s="189">
        <f>+INDEX(DataEx!$1:$1048576,MATCH(Dug!$A129,DataEx!$D:$D,0),MATCH(Dug!Q$100,DataEx!$216:$216,0))</f>
        <v>2109966.5125000002</v>
      </c>
      <c r="R129" s="189">
        <f>+INDEX(DataEx!$1:$1048576,MATCH(Dug!$A129,DataEx!$D:$D,0),MATCH(Dug!R$100,DataEx!$216:$216,0))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25" t="str">
        <f>+VLOOKUP(LEFT($A130,LEN(A130)-1)*1,Master!$D$25:$G$223,4,FALSE)</f>
        <v>Rashodi za usluge</v>
      </c>
      <c r="C130" s="426"/>
      <c r="D130" s="426"/>
      <c r="E130" s="426"/>
      <c r="F130" s="426"/>
      <c r="G130" s="189">
        <f>+INDEX(DataEx!$1:$1048576,MATCH(Dug!$A130,DataEx!$D:$D,0),MATCH(Dug!G$100,DataEx!$216:$216,0))</f>
        <v>3636728.03</v>
      </c>
      <c r="H130" s="189">
        <f>+INDEX(DataEx!$1:$1048576,MATCH(Dug!$A130,DataEx!$D:$D,0),MATCH(Dug!H$100,DataEx!$216:$216,0))</f>
        <v>3636728.03</v>
      </c>
      <c r="I130" s="189">
        <f>+INDEX(DataEx!$1:$1048576,MATCH(Dug!$A130,DataEx!$D:$D,0),MATCH(Dug!I$100,DataEx!$216:$216,0))</f>
        <v>3636728.03</v>
      </c>
      <c r="J130" s="189">
        <f>+INDEX(DataEx!$1:$1048576,MATCH(Dug!$A130,DataEx!$D:$D,0),MATCH(Dug!J$100,DataEx!$216:$216,0))</f>
        <v>3636728.03</v>
      </c>
      <c r="K130" s="189">
        <f>+INDEX(DataEx!$1:$1048576,MATCH(Dug!$A130,DataEx!$D:$D,0),MATCH(Dug!K$100,DataEx!$216:$216,0))</f>
        <v>3636728.03</v>
      </c>
      <c r="L130" s="189">
        <f>+INDEX(DataEx!$1:$1048576,MATCH(Dug!$A130,DataEx!$D:$D,0),MATCH(Dug!L$100,DataEx!$216:$216,0))</f>
        <v>3636728.03</v>
      </c>
      <c r="M130" s="189">
        <f>+INDEX(DataEx!$1:$1048576,MATCH(Dug!$A130,DataEx!$D:$D,0),MATCH(Dug!M$100,DataEx!$216:$216,0))</f>
        <v>3636728.03</v>
      </c>
      <c r="N130" s="189">
        <f>+INDEX(DataEx!$1:$1048576,MATCH(Dug!$A130,DataEx!$D:$D,0),MATCH(Dug!N$100,DataEx!$216:$216,0))</f>
        <v>3636728.03</v>
      </c>
      <c r="O130" s="189">
        <f>+INDEX(DataEx!$1:$1048576,MATCH(Dug!$A130,DataEx!$D:$D,0),MATCH(Dug!O$100,DataEx!$216:$216,0))</f>
        <v>3636728.03</v>
      </c>
      <c r="P130" s="189">
        <f>+INDEX(DataEx!$1:$1048576,MATCH(Dug!$A130,DataEx!$D:$D,0),MATCH(Dug!P$100,DataEx!$216:$216,0))</f>
        <v>3636728.03</v>
      </c>
      <c r="Q130" s="189">
        <f>+INDEX(DataEx!$1:$1048576,MATCH(Dug!$A130,DataEx!$D:$D,0),MATCH(Dug!Q$100,DataEx!$216:$216,0))</f>
        <v>3636728.03</v>
      </c>
      <c r="R130" s="189">
        <f>+INDEX(DataEx!$1:$1048576,MATCH(Dug!$A130,DataEx!$D:$D,0),MATCH(Dug!R$100,DataEx!$216:$216,0))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25" t="str">
        <f>+VLOOKUP(LEFT($A131,LEN(A131)-1)*1,Master!$D$25:$G$223,4,FALSE)</f>
        <v>Rashodi za tekuće održavanje</v>
      </c>
      <c r="C131" s="426"/>
      <c r="D131" s="426"/>
      <c r="E131" s="426"/>
      <c r="F131" s="426"/>
      <c r="G131" s="189">
        <f>+INDEX(DataEx!$1:$1048576,MATCH(Dug!$A131,DataEx!$D:$D,0),MATCH(Dug!G$100,DataEx!$216:$216,0))</f>
        <v>1705556.6708333332</v>
      </c>
      <c r="H131" s="189">
        <f>+INDEX(DataEx!$1:$1048576,MATCH(Dug!$A131,DataEx!$D:$D,0),MATCH(Dug!H$100,DataEx!$216:$216,0))</f>
        <v>1705556.6708333332</v>
      </c>
      <c r="I131" s="189">
        <f>+INDEX(DataEx!$1:$1048576,MATCH(Dug!$A131,DataEx!$D:$D,0),MATCH(Dug!I$100,DataEx!$216:$216,0))</f>
        <v>1705556.6708333332</v>
      </c>
      <c r="J131" s="189">
        <f>+INDEX(DataEx!$1:$1048576,MATCH(Dug!$A131,DataEx!$D:$D,0),MATCH(Dug!J$100,DataEx!$216:$216,0))</f>
        <v>1705556.6708333332</v>
      </c>
      <c r="K131" s="189">
        <f>+INDEX(DataEx!$1:$1048576,MATCH(Dug!$A131,DataEx!$D:$D,0),MATCH(Dug!K$100,DataEx!$216:$216,0))</f>
        <v>1705556.6708333332</v>
      </c>
      <c r="L131" s="189">
        <f>+INDEX(DataEx!$1:$1048576,MATCH(Dug!$A131,DataEx!$D:$D,0),MATCH(Dug!L$100,DataEx!$216:$216,0))</f>
        <v>1705556.6708333332</v>
      </c>
      <c r="M131" s="189">
        <f>+INDEX(DataEx!$1:$1048576,MATCH(Dug!$A131,DataEx!$D:$D,0),MATCH(Dug!M$100,DataEx!$216:$216,0))</f>
        <v>1705556.6708333332</v>
      </c>
      <c r="N131" s="189">
        <f>+INDEX(DataEx!$1:$1048576,MATCH(Dug!$A131,DataEx!$D:$D,0),MATCH(Dug!N$100,DataEx!$216:$216,0))</f>
        <v>1705556.6708333332</v>
      </c>
      <c r="O131" s="189">
        <f>+INDEX(DataEx!$1:$1048576,MATCH(Dug!$A131,DataEx!$D:$D,0),MATCH(Dug!O$100,DataEx!$216:$216,0))</f>
        <v>1705556.6708333332</v>
      </c>
      <c r="P131" s="189">
        <f>+INDEX(DataEx!$1:$1048576,MATCH(Dug!$A131,DataEx!$D:$D,0),MATCH(Dug!P$100,DataEx!$216:$216,0))</f>
        <v>1705556.6708333332</v>
      </c>
      <c r="Q131" s="189">
        <f>+INDEX(DataEx!$1:$1048576,MATCH(Dug!$A131,DataEx!$D:$D,0),MATCH(Dug!Q$100,DataEx!$216:$216,0))</f>
        <v>1705556.6708333332</v>
      </c>
      <c r="R131" s="189">
        <f>+INDEX(DataEx!$1:$1048576,MATCH(Dug!$A131,DataEx!$D:$D,0),MATCH(Dug!R$100,DataEx!$216:$216,0))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25" t="str">
        <f>+VLOOKUP(LEFT($A132,LEN(A132)-1)*1,Master!$D$25:$G$223,4,FALSE)</f>
        <v>Kamate</v>
      </c>
      <c r="C132" s="426"/>
      <c r="D132" s="426"/>
      <c r="E132" s="426"/>
      <c r="F132" s="426"/>
      <c r="G132" s="189">
        <f>+INDEX(DataEx!$1:$1048576,MATCH(Dug!$A132,DataEx!$D:$D,0),MATCH(Dug!G$100,DataEx!$216:$216,0))</f>
        <v>5866967.2749999994</v>
      </c>
      <c r="H132" s="189">
        <f>+INDEX(DataEx!$1:$1048576,MATCH(Dug!$A132,DataEx!$D:$D,0),MATCH(Dug!H$100,DataEx!$216:$216,0))</f>
        <v>5866967.2749999994</v>
      </c>
      <c r="I132" s="189">
        <f>+INDEX(DataEx!$1:$1048576,MATCH(Dug!$A132,DataEx!$D:$D,0),MATCH(Dug!I$100,DataEx!$216:$216,0))</f>
        <v>5866967.2749999994</v>
      </c>
      <c r="J132" s="189">
        <f>+INDEX(DataEx!$1:$1048576,MATCH(Dug!$A132,DataEx!$D:$D,0),MATCH(Dug!J$100,DataEx!$216:$216,0))</f>
        <v>5866967.2749999994</v>
      </c>
      <c r="K132" s="189">
        <f>+INDEX(DataEx!$1:$1048576,MATCH(Dug!$A132,DataEx!$D:$D,0),MATCH(Dug!K$100,DataEx!$216:$216,0))</f>
        <v>5866967.2749999994</v>
      </c>
      <c r="L132" s="189">
        <f>+INDEX(DataEx!$1:$1048576,MATCH(Dug!$A132,DataEx!$D:$D,0),MATCH(Dug!L$100,DataEx!$216:$216,0))</f>
        <v>5866967.2749999994</v>
      </c>
      <c r="M132" s="189">
        <f>+INDEX(DataEx!$1:$1048576,MATCH(Dug!$A132,DataEx!$D:$D,0),MATCH(Dug!M$100,DataEx!$216:$216,0))</f>
        <v>5866967.2749999994</v>
      </c>
      <c r="N132" s="189">
        <f>+INDEX(DataEx!$1:$1048576,MATCH(Dug!$A132,DataEx!$D:$D,0),MATCH(Dug!N$100,DataEx!$216:$216,0))</f>
        <v>5866967.2749999994</v>
      </c>
      <c r="O132" s="189">
        <f>+INDEX(DataEx!$1:$1048576,MATCH(Dug!$A132,DataEx!$D:$D,0),MATCH(Dug!O$100,DataEx!$216:$216,0))</f>
        <v>5866967.2749999994</v>
      </c>
      <c r="P132" s="189">
        <f>+INDEX(DataEx!$1:$1048576,MATCH(Dug!$A132,DataEx!$D:$D,0),MATCH(Dug!P$100,DataEx!$216:$216,0))</f>
        <v>5866967.2749999994</v>
      </c>
      <c r="Q132" s="189">
        <f>+INDEX(DataEx!$1:$1048576,MATCH(Dug!$A132,DataEx!$D:$D,0),MATCH(Dug!Q$100,DataEx!$216:$216,0))</f>
        <v>5866967.2749999994</v>
      </c>
      <c r="R132" s="189">
        <f>+INDEX(DataEx!$1:$1048576,MATCH(Dug!$A132,DataEx!$D:$D,0),MATCH(Dug!R$100,DataEx!$216:$216,0))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25" t="str">
        <f>+VLOOKUP(LEFT($A133,LEN(A133)-1)*1,Master!$D$25:$G$223,4,FALSE)</f>
        <v>Renta</v>
      </c>
      <c r="C133" s="426"/>
      <c r="D133" s="426"/>
      <c r="E133" s="426"/>
      <c r="F133" s="426"/>
      <c r="G133" s="189">
        <f>+INDEX(DataEx!$1:$1048576,MATCH(Dug!$A133,DataEx!$D:$D,0),MATCH(Dug!G$100,DataEx!$216:$216,0))</f>
        <v>656311.6166666667</v>
      </c>
      <c r="H133" s="189">
        <f>+INDEX(DataEx!$1:$1048576,MATCH(Dug!$A133,DataEx!$D:$D,0),MATCH(Dug!H$100,DataEx!$216:$216,0))</f>
        <v>656311.6166666667</v>
      </c>
      <c r="I133" s="189">
        <f>+INDEX(DataEx!$1:$1048576,MATCH(Dug!$A133,DataEx!$D:$D,0),MATCH(Dug!I$100,DataEx!$216:$216,0))</f>
        <v>656311.6166666667</v>
      </c>
      <c r="J133" s="189">
        <f>+INDEX(DataEx!$1:$1048576,MATCH(Dug!$A133,DataEx!$D:$D,0),MATCH(Dug!J$100,DataEx!$216:$216,0))</f>
        <v>656311.6166666667</v>
      </c>
      <c r="K133" s="189">
        <f>+INDEX(DataEx!$1:$1048576,MATCH(Dug!$A133,DataEx!$D:$D,0),MATCH(Dug!K$100,DataEx!$216:$216,0))</f>
        <v>656311.6166666667</v>
      </c>
      <c r="L133" s="189">
        <f>+INDEX(DataEx!$1:$1048576,MATCH(Dug!$A133,DataEx!$D:$D,0),MATCH(Dug!L$100,DataEx!$216:$216,0))</f>
        <v>656311.6166666667</v>
      </c>
      <c r="M133" s="189">
        <f>+INDEX(DataEx!$1:$1048576,MATCH(Dug!$A133,DataEx!$D:$D,0),MATCH(Dug!M$100,DataEx!$216:$216,0))</f>
        <v>656311.6166666667</v>
      </c>
      <c r="N133" s="189">
        <f>+INDEX(DataEx!$1:$1048576,MATCH(Dug!$A133,DataEx!$D:$D,0),MATCH(Dug!N$100,DataEx!$216:$216,0))</f>
        <v>656311.6166666667</v>
      </c>
      <c r="O133" s="189">
        <f>+INDEX(DataEx!$1:$1048576,MATCH(Dug!$A133,DataEx!$D:$D,0),MATCH(Dug!O$100,DataEx!$216:$216,0))</f>
        <v>656311.6166666667</v>
      </c>
      <c r="P133" s="189">
        <f>+INDEX(DataEx!$1:$1048576,MATCH(Dug!$A133,DataEx!$D:$D,0),MATCH(Dug!P$100,DataEx!$216:$216,0))</f>
        <v>656311.6166666667</v>
      </c>
      <c r="Q133" s="189">
        <f>+INDEX(DataEx!$1:$1048576,MATCH(Dug!$A133,DataEx!$D:$D,0),MATCH(Dug!Q$100,DataEx!$216:$216,0))</f>
        <v>656311.6166666667</v>
      </c>
      <c r="R133" s="189">
        <f>+INDEX(DataEx!$1:$1048576,MATCH(Dug!$A133,DataEx!$D:$D,0),MATCH(Dug!R$100,DataEx!$216:$216,0))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25" t="str">
        <f>+VLOOKUP(LEFT($A134,LEN(A134)-1)*1,Master!$D$25:$G$223,4,FALSE)</f>
        <v>Subvencije</v>
      </c>
      <c r="C134" s="426"/>
      <c r="D134" s="426"/>
      <c r="E134" s="426"/>
      <c r="F134" s="426"/>
      <c r="G134" s="189">
        <f>+INDEX(DataEx!$1:$1048576,MATCH(Dug!$A134,DataEx!$D:$D,0),MATCH(Dug!G$100,DataEx!$216:$216,0))</f>
        <v>1185833.3333333333</v>
      </c>
      <c r="H134" s="189">
        <f>+INDEX(DataEx!$1:$1048576,MATCH(Dug!$A134,DataEx!$D:$D,0),MATCH(Dug!H$100,DataEx!$216:$216,0))</f>
        <v>1185833.3333333333</v>
      </c>
      <c r="I134" s="189">
        <f>+INDEX(DataEx!$1:$1048576,MATCH(Dug!$A134,DataEx!$D:$D,0),MATCH(Dug!I$100,DataEx!$216:$216,0))</f>
        <v>1185833.3333333333</v>
      </c>
      <c r="J134" s="189">
        <f>+INDEX(DataEx!$1:$1048576,MATCH(Dug!$A134,DataEx!$D:$D,0),MATCH(Dug!J$100,DataEx!$216:$216,0))</f>
        <v>1185833.3333333333</v>
      </c>
      <c r="K134" s="189">
        <f>+INDEX(DataEx!$1:$1048576,MATCH(Dug!$A134,DataEx!$D:$D,0),MATCH(Dug!K$100,DataEx!$216:$216,0))</f>
        <v>1185833.3333333333</v>
      </c>
      <c r="L134" s="189">
        <f>+INDEX(DataEx!$1:$1048576,MATCH(Dug!$A134,DataEx!$D:$D,0),MATCH(Dug!L$100,DataEx!$216:$216,0))</f>
        <v>1185833.3333333333</v>
      </c>
      <c r="M134" s="189">
        <f>+INDEX(DataEx!$1:$1048576,MATCH(Dug!$A134,DataEx!$D:$D,0),MATCH(Dug!M$100,DataEx!$216:$216,0))</f>
        <v>1185833.3333333333</v>
      </c>
      <c r="N134" s="189">
        <f>+INDEX(DataEx!$1:$1048576,MATCH(Dug!$A134,DataEx!$D:$D,0),MATCH(Dug!N$100,DataEx!$216:$216,0))</f>
        <v>1185833.3333333333</v>
      </c>
      <c r="O134" s="189">
        <f>+INDEX(DataEx!$1:$1048576,MATCH(Dug!$A134,DataEx!$D:$D,0),MATCH(Dug!O$100,DataEx!$216:$216,0))</f>
        <v>1185833.3333333333</v>
      </c>
      <c r="P134" s="189">
        <f>+INDEX(DataEx!$1:$1048576,MATCH(Dug!$A134,DataEx!$D:$D,0),MATCH(Dug!P$100,DataEx!$216:$216,0))</f>
        <v>1185833.3333333333</v>
      </c>
      <c r="Q134" s="189">
        <f>+INDEX(DataEx!$1:$1048576,MATCH(Dug!$A134,DataEx!$D:$D,0),MATCH(Dug!Q$100,DataEx!$216:$216,0))</f>
        <v>1185833.3333333333</v>
      </c>
      <c r="R134" s="189">
        <f>+INDEX(DataEx!$1:$1048576,MATCH(Dug!$A134,DataEx!$D:$D,0),MATCH(Dug!R$100,DataEx!$216:$216,0))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25" t="str">
        <f>+VLOOKUP(LEFT($A135,LEN(A135)-1)*1,Master!$D$25:$G$223,4,FALSE)</f>
        <v>Ostali izdaci</v>
      </c>
      <c r="C135" s="426"/>
      <c r="D135" s="426"/>
      <c r="E135" s="426"/>
      <c r="F135" s="426"/>
      <c r="G135" s="189">
        <f>+INDEX(DataEx!$1:$1048576,MATCH(Dug!$A135,DataEx!$D:$D,0),MATCH(Dug!G$100,DataEx!$216:$216,0))</f>
        <v>2119159.9008333334</v>
      </c>
      <c r="H135" s="189">
        <f>+INDEX(DataEx!$1:$1048576,MATCH(Dug!$A135,DataEx!$D:$D,0),MATCH(Dug!H$100,DataEx!$216:$216,0))</f>
        <v>2119159.9008333334</v>
      </c>
      <c r="I135" s="189">
        <f>+INDEX(DataEx!$1:$1048576,MATCH(Dug!$A135,DataEx!$D:$D,0),MATCH(Dug!I$100,DataEx!$216:$216,0))</f>
        <v>2119159.9008333334</v>
      </c>
      <c r="J135" s="189">
        <f>+INDEX(DataEx!$1:$1048576,MATCH(Dug!$A135,DataEx!$D:$D,0),MATCH(Dug!J$100,DataEx!$216:$216,0))</f>
        <v>2119159.9008333334</v>
      </c>
      <c r="K135" s="189">
        <f>+INDEX(DataEx!$1:$1048576,MATCH(Dug!$A135,DataEx!$D:$D,0),MATCH(Dug!K$100,DataEx!$216:$216,0))</f>
        <v>2119159.9008333334</v>
      </c>
      <c r="L135" s="189">
        <f>+INDEX(DataEx!$1:$1048576,MATCH(Dug!$A135,DataEx!$D:$D,0),MATCH(Dug!L$100,DataEx!$216:$216,0))</f>
        <v>2119159.9008333334</v>
      </c>
      <c r="M135" s="189">
        <f>+INDEX(DataEx!$1:$1048576,MATCH(Dug!$A135,DataEx!$D:$D,0),MATCH(Dug!M$100,DataEx!$216:$216,0))</f>
        <v>2119159.9008333334</v>
      </c>
      <c r="N135" s="189">
        <f>+INDEX(DataEx!$1:$1048576,MATCH(Dug!$A135,DataEx!$D:$D,0),MATCH(Dug!N$100,DataEx!$216:$216,0))</f>
        <v>2119159.9008333334</v>
      </c>
      <c r="O135" s="189">
        <f>+INDEX(DataEx!$1:$1048576,MATCH(Dug!$A135,DataEx!$D:$D,0),MATCH(Dug!O$100,DataEx!$216:$216,0))</f>
        <v>2119159.9008333334</v>
      </c>
      <c r="P135" s="189">
        <f>+INDEX(DataEx!$1:$1048576,MATCH(Dug!$A135,DataEx!$D:$D,0),MATCH(Dug!P$100,DataEx!$216:$216,0))</f>
        <v>2119159.9008333334</v>
      </c>
      <c r="Q135" s="189">
        <f>+INDEX(DataEx!$1:$1048576,MATCH(Dug!$A135,DataEx!$D:$D,0),MATCH(Dug!Q$100,DataEx!$216:$216,0))</f>
        <v>2119159.9008333334</v>
      </c>
      <c r="R135" s="189">
        <f>+INDEX(DataEx!$1:$1048576,MATCH(Dug!$A135,DataEx!$D:$D,0),MATCH(Dug!R$100,DataEx!$216:$216,0))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25" t="str">
        <f>+VLOOKUP(LEFT($A136,LEN(A136)-1)*1,Master!$D$25:$G$223,4,FALSE)</f>
        <v>Kapitalni izdaci u tekućem budžetu</v>
      </c>
      <c r="C136" s="426"/>
      <c r="D136" s="426"/>
      <c r="E136" s="426"/>
      <c r="F136" s="426"/>
      <c r="G136" s="189">
        <f>+INDEX(DataEx!$1:$1048576,MATCH(Dug!$A136,DataEx!$D:$D,0),MATCH(Dug!G$100,DataEx!$216:$216,0))</f>
        <v>5664403.9874999989</v>
      </c>
      <c r="H136" s="189">
        <f>+INDEX(DataEx!$1:$1048576,MATCH(Dug!$A136,DataEx!$D:$D,0),MATCH(Dug!H$100,DataEx!$216:$216,0))</f>
        <v>5664403.9874999989</v>
      </c>
      <c r="I136" s="189">
        <f>+INDEX(DataEx!$1:$1048576,MATCH(Dug!$A136,DataEx!$D:$D,0),MATCH(Dug!I$100,DataEx!$216:$216,0))</f>
        <v>5664403.9874999989</v>
      </c>
      <c r="J136" s="189">
        <f>+INDEX(DataEx!$1:$1048576,MATCH(Dug!$A136,DataEx!$D:$D,0),MATCH(Dug!J$100,DataEx!$216:$216,0))</f>
        <v>5664403.9874999989</v>
      </c>
      <c r="K136" s="189">
        <f>+INDEX(DataEx!$1:$1048576,MATCH(Dug!$A136,DataEx!$D:$D,0),MATCH(Dug!K$100,DataEx!$216:$216,0))</f>
        <v>5664403.9874999989</v>
      </c>
      <c r="L136" s="189">
        <f>+INDEX(DataEx!$1:$1048576,MATCH(Dug!$A136,DataEx!$D:$D,0),MATCH(Dug!L$100,DataEx!$216:$216,0))</f>
        <v>5664403.9874999989</v>
      </c>
      <c r="M136" s="189">
        <f>+INDEX(DataEx!$1:$1048576,MATCH(Dug!$A136,DataEx!$D:$D,0),MATCH(Dug!M$100,DataEx!$216:$216,0))</f>
        <v>5664403.9874999989</v>
      </c>
      <c r="N136" s="189">
        <f>+INDEX(DataEx!$1:$1048576,MATCH(Dug!$A136,DataEx!$D:$D,0),MATCH(Dug!N$100,DataEx!$216:$216,0))</f>
        <v>5664403.9874999989</v>
      </c>
      <c r="O136" s="189">
        <f>+INDEX(DataEx!$1:$1048576,MATCH(Dug!$A136,DataEx!$D:$D,0),MATCH(Dug!O$100,DataEx!$216:$216,0))</f>
        <v>5664403.9874999989</v>
      </c>
      <c r="P136" s="189">
        <f>+INDEX(DataEx!$1:$1048576,MATCH(Dug!$A136,DataEx!$D:$D,0),MATCH(Dug!P$100,DataEx!$216:$216,0))</f>
        <v>5664403.9874999989</v>
      </c>
      <c r="Q136" s="189">
        <f>+INDEX(DataEx!$1:$1048576,MATCH(Dug!$A136,DataEx!$D:$D,0),MATCH(Dug!Q$100,DataEx!$216:$216,0))</f>
        <v>5664403.9874999989</v>
      </c>
      <c r="R136" s="189">
        <f>+INDEX(DataEx!$1:$1048576,MATCH(Dug!$A136,DataEx!$D:$D,0),MATCH(Dug!R$100,DataEx!$216:$216,0))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41" t="str">
        <f>+VLOOKUP(LEFT($A137,LEN(A137)-1)*1,Master!$D$25:$G$223,4,FALSE)</f>
        <v>Transferi za socijalnu zaštitu</v>
      </c>
      <c r="C137" s="442"/>
      <c r="D137" s="442"/>
      <c r="E137" s="442"/>
      <c r="F137" s="442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25" t="str">
        <f>+VLOOKUP(LEFT($A138,LEN(A138)-1)*1,Master!$D$25:$G$223,4,FALSE)</f>
        <v>Prava iz oblasti socijalne zaštite</v>
      </c>
      <c r="C138" s="426"/>
      <c r="D138" s="426"/>
      <c r="E138" s="426"/>
      <c r="F138" s="426"/>
      <c r="G138" s="189">
        <f>+INDEX(DataEx!$1:$1048576,MATCH(Dug!$A138,DataEx!$D:$D,0),MATCH(Dug!G$100,DataEx!$216:$216,0))</f>
        <v>5084083.333333333</v>
      </c>
      <c r="H138" s="189">
        <f>+INDEX(DataEx!$1:$1048576,MATCH(Dug!$A138,DataEx!$D:$D,0),MATCH(Dug!H$100,DataEx!$216:$216,0))</f>
        <v>5084083.333333333</v>
      </c>
      <c r="I138" s="189">
        <f>+INDEX(DataEx!$1:$1048576,MATCH(Dug!$A138,DataEx!$D:$D,0),MATCH(Dug!I$100,DataEx!$216:$216,0))</f>
        <v>5084083.333333333</v>
      </c>
      <c r="J138" s="189">
        <f>+INDEX(DataEx!$1:$1048576,MATCH(Dug!$A138,DataEx!$D:$D,0),MATCH(Dug!J$100,DataEx!$216:$216,0))</f>
        <v>5084083.333333333</v>
      </c>
      <c r="K138" s="189">
        <f>+INDEX(DataEx!$1:$1048576,MATCH(Dug!$A138,DataEx!$D:$D,0),MATCH(Dug!K$100,DataEx!$216:$216,0))</f>
        <v>5084083.333333333</v>
      </c>
      <c r="L138" s="189">
        <f>+INDEX(DataEx!$1:$1048576,MATCH(Dug!$A138,DataEx!$D:$D,0),MATCH(Dug!L$100,DataEx!$216:$216,0))</f>
        <v>5084083.333333333</v>
      </c>
      <c r="M138" s="189">
        <f>+INDEX(DataEx!$1:$1048576,MATCH(Dug!$A138,DataEx!$D:$D,0),MATCH(Dug!M$100,DataEx!$216:$216,0))</f>
        <v>5084083.333333333</v>
      </c>
      <c r="N138" s="189">
        <f>+INDEX(DataEx!$1:$1048576,MATCH(Dug!$A138,DataEx!$D:$D,0),MATCH(Dug!N$100,DataEx!$216:$216,0))</f>
        <v>5084083.333333333</v>
      </c>
      <c r="O138" s="189">
        <f>+INDEX(DataEx!$1:$1048576,MATCH(Dug!$A138,DataEx!$D:$D,0),MATCH(Dug!O$100,DataEx!$216:$216,0))</f>
        <v>5084083.333333333</v>
      </c>
      <c r="P138" s="189">
        <f>+INDEX(DataEx!$1:$1048576,MATCH(Dug!$A138,DataEx!$D:$D,0),MATCH(Dug!P$100,DataEx!$216:$216,0))</f>
        <v>5084083.333333333</v>
      </c>
      <c r="Q138" s="189">
        <f>+INDEX(DataEx!$1:$1048576,MATCH(Dug!$A138,DataEx!$D:$D,0),MATCH(Dug!Q$100,DataEx!$216:$216,0))</f>
        <v>5084083.333333333</v>
      </c>
      <c r="R138" s="189">
        <f>+INDEX(DataEx!$1:$1048576,MATCH(Dug!$A138,DataEx!$D:$D,0),MATCH(Dug!R$100,DataEx!$216:$216,0))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25" t="str">
        <f>+VLOOKUP(LEFT($A139,LEN(A139)-1)*1,Master!$D$25:$G$223,4,FALSE)</f>
        <v>Sredstva za tehnološke viškove</v>
      </c>
      <c r="C139" s="426"/>
      <c r="D139" s="426"/>
      <c r="E139" s="426"/>
      <c r="F139" s="426"/>
      <c r="G139" s="189">
        <f>+INDEX(DataEx!$1:$1048576,MATCH(Dug!$A139,DataEx!$D:$D,0),MATCH(Dug!G$100,DataEx!$216:$216,0))</f>
        <v>1280004.1666666665</v>
      </c>
      <c r="H139" s="189">
        <f>+INDEX(DataEx!$1:$1048576,MATCH(Dug!$A139,DataEx!$D:$D,0),MATCH(Dug!H$100,DataEx!$216:$216,0))</f>
        <v>1280004.1666666665</v>
      </c>
      <c r="I139" s="189">
        <f>+INDEX(DataEx!$1:$1048576,MATCH(Dug!$A139,DataEx!$D:$D,0),MATCH(Dug!I$100,DataEx!$216:$216,0))</f>
        <v>1280004.1666666665</v>
      </c>
      <c r="J139" s="189">
        <f>+INDEX(DataEx!$1:$1048576,MATCH(Dug!$A139,DataEx!$D:$D,0),MATCH(Dug!J$100,DataEx!$216:$216,0))</f>
        <v>1280004.1666666665</v>
      </c>
      <c r="K139" s="189">
        <f>+INDEX(DataEx!$1:$1048576,MATCH(Dug!$A139,DataEx!$D:$D,0),MATCH(Dug!K$100,DataEx!$216:$216,0))</f>
        <v>1280004.1666666665</v>
      </c>
      <c r="L139" s="189">
        <f>+INDEX(DataEx!$1:$1048576,MATCH(Dug!$A139,DataEx!$D:$D,0),MATCH(Dug!L$100,DataEx!$216:$216,0))</f>
        <v>1280004.1666666665</v>
      </c>
      <c r="M139" s="189">
        <f>+INDEX(DataEx!$1:$1048576,MATCH(Dug!$A139,DataEx!$D:$D,0),MATCH(Dug!M$100,DataEx!$216:$216,0))</f>
        <v>1280004.1666666665</v>
      </c>
      <c r="N139" s="189">
        <f>+INDEX(DataEx!$1:$1048576,MATCH(Dug!$A139,DataEx!$D:$D,0),MATCH(Dug!N$100,DataEx!$216:$216,0))</f>
        <v>1280004.1666666665</v>
      </c>
      <c r="O139" s="189">
        <f>+INDEX(DataEx!$1:$1048576,MATCH(Dug!$A139,DataEx!$D:$D,0),MATCH(Dug!O$100,DataEx!$216:$216,0))</f>
        <v>1280004.1666666665</v>
      </c>
      <c r="P139" s="189">
        <f>+INDEX(DataEx!$1:$1048576,MATCH(Dug!$A139,DataEx!$D:$D,0),MATCH(Dug!P$100,DataEx!$216:$216,0))</f>
        <v>1280004.1666666665</v>
      </c>
      <c r="Q139" s="189">
        <f>+INDEX(DataEx!$1:$1048576,MATCH(Dug!$A139,DataEx!$D:$D,0),MATCH(Dug!Q$100,DataEx!$216:$216,0))</f>
        <v>1280004.1666666665</v>
      </c>
      <c r="R139" s="189">
        <f>+INDEX(DataEx!$1:$1048576,MATCH(Dug!$A139,DataEx!$D:$D,0),MATCH(Dug!R$100,DataEx!$216:$216,0))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25" t="str">
        <f>+VLOOKUP(LEFT($A140,LEN(A140)-1)*1,Master!$D$25:$G$223,4,FALSE)</f>
        <v>Prava iz oblasti penzijskog i invalidskog osiguranja</v>
      </c>
      <c r="C140" s="426"/>
      <c r="D140" s="426"/>
      <c r="E140" s="426"/>
      <c r="F140" s="426"/>
      <c r="G140" s="189">
        <f>+INDEX(DataEx!$1:$1048576,MATCH(Dug!$A140,DataEx!$D:$D,0),MATCH(Dug!G$100,DataEx!$216:$216,0))</f>
        <v>33408639.758333333</v>
      </c>
      <c r="H140" s="189">
        <f>+INDEX(DataEx!$1:$1048576,MATCH(Dug!$A140,DataEx!$D:$D,0),MATCH(Dug!H$100,DataEx!$216:$216,0))</f>
        <v>33408639.758333333</v>
      </c>
      <c r="I140" s="189">
        <f>+INDEX(DataEx!$1:$1048576,MATCH(Dug!$A140,DataEx!$D:$D,0),MATCH(Dug!I$100,DataEx!$216:$216,0))</f>
        <v>33408639.758333333</v>
      </c>
      <c r="J140" s="189">
        <f>+INDEX(DataEx!$1:$1048576,MATCH(Dug!$A140,DataEx!$D:$D,0),MATCH(Dug!J$100,DataEx!$216:$216,0))</f>
        <v>33408639.758333333</v>
      </c>
      <c r="K140" s="189">
        <f>+INDEX(DataEx!$1:$1048576,MATCH(Dug!$A140,DataEx!$D:$D,0),MATCH(Dug!K$100,DataEx!$216:$216,0))</f>
        <v>33408639.758333333</v>
      </c>
      <c r="L140" s="189">
        <f>+INDEX(DataEx!$1:$1048576,MATCH(Dug!$A140,DataEx!$D:$D,0),MATCH(Dug!L$100,DataEx!$216:$216,0))</f>
        <v>33408639.758333333</v>
      </c>
      <c r="M140" s="189">
        <f>+INDEX(DataEx!$1:$1048576,MATCH(Dug!$A140,DataEx!$D:$D,0),MATCH(Dug!M$100,DataEx!$216:$216,0))</f>
        <v>33408639.758333333</v>
      </c>
      <c r="N140" s="189">
        <f>+INDEX(DataEx!$1:$1048576,MATCH(Dug!$A140,DataEx!$D:$D,0),MATCH(Dug!N$100,DataEx!$216:$216,0))</f>
        <v>33408639.758333333</v>
      </c>
      <c r="O140" s="189">
        <f>+INDEX(DataEx!$1:$1048576,MATCH(Dug!$A140,DataEx!$D:$D,0),MATCH(Dug!O$100,DataEx!$216:$216,0))</f>
        <v>33408639.758333333</v>
      </c>
      <c r="P140" s="189">
        <f>+INDEX(DataEx!$1:$1048576,MATCH(Dug!$A140,DataEx!$D:$D,0),MATCH(Dug!P$100,DataEx!$216:$216,0))</f>
        <v>33408639.758333333</v>
      </c>
      <c r="Q140" s="189">
        <f>+INDEX(DataEx!$1:$1048576,MATCH(Dug!$A140,DataEx!$D:$D,0),MATCH(Dug!Q$100,DataEx!$216:$216,0))</f>
        <v>33408639.758333333</v>
      </c>
      <c r="R140" s="189">
        <f>+INDEX(DataEx!$1:$1048576,MATCH(Dug!$A140,DataEx!$D:$D,0),MATCH(Dug!R$100,DataEx!$216:$216,0))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25" t="str">
        <f>+VLOOKUP(LEFT($A141,LEN(A141)-1)*1,Master!$D$25:$G$223,4,FALSE)</f>
        <v>Ostala prava iz oblasti zdravstvene zaštite</v>
      </c>
      <c r="C141" s="426"/>
      <c r="D141" s="426"/>
      <c r="E141" s="426"/>
      <c r="F141" s="426"/>
      <c r="G141" s="189">
        <f>+INDEX(DataEx!$1:$1048576,MATCH(Dug!$A141,DataEx!$D:$D,0),MATCH(Dug!G$100,DataEx!$216:$216,0))</f>
        <v>1133333.3333333333</v>
      </c>
      <c r="H141" s="189">
        <f>+INDEX(DataEx!$1:$1048576,MATCH(Dug!$A141,DataEx!$D:$D,0),MATCH(Dug!H$100,DataEx!$216:$216,0))</f>
        <v>1133333.3333333333</v>
      </c>
      <c r="I141" s="189">
        <f>+INDEX(DataEx!$1:$1048576,MATCH(Dug!$A141,DataEx!$D:$D,0),MATCH(Dug!I$100,DataEx!$216:$216,0))</f>
        <v>1133333.3333333333</v>
      </c>
      <c r="J141" s="189">
        <f>+INDEX(DataEx!$1:$1048576,MATCH(Dug!$A141,DataEx!$D:$D,0),MATCH(Dug!J$100,DataEx!$216:$216,0))</f>
        <v>1133333.3333333333</v>
      </c>
      <c r="K141" s="189">
        <f>+INDEX(DataEx!$1:$1048576,MATCH(Dug!$A141,DataEx!$D:$D,0),MATCH(Dug!K$100,DataEx!$216:$216,0))</f>
        <v>1133333.3333333333</v>
      </c>
      <c r="L141" s="189">
        <f>+INDEX(DataEx!$1:$1048576,MATCH(Dug!$A141,DataEx!$D:$D,0),MATCH(Dug!L$100,DataEx!$216:$216,0))</f>
        <v>1133333.3333333333</v>
      </c>
      <c r="M141" s="189">
        <f>+INDEX(DataEx!$1:$1048576,MATCH(Dug!$A141,DataEx!$D:$D,0),MATCH(Dug!M$100,DataEx!$216:$216,0))</f>
        <v>1133333.3333333333</v>
      </c>
      <c r="N141" s="189">
        <f>+INDEX(DataEx!$1:$1048576,MATCH(Dug!$A141,DataEx!$D:$D,0),MATCH(Dug!N$100,DataEx!$216:$216,0))</f>
        <v>1133333.3333333333</v>
      </c>
      <c r="O141" s="189">
        <f>+INDEX(DataEx!$1:$1048576,MATCH(Dug!$A141,DataEx!$D:$D,0),MATCH(Dug!O$100,DataEx!$216:$216,0))</f>
        <v>1133333.3333333333</v>
      </c>
      <c r="P141" s="189">
        <f>+INDEX(DataEx!$1:$1048576,MATCH(Dug!$A141,DataEx!$D:$D,0),MATCH(Dug!P$100,DataEx!$216:$216,0))</f>
        <v>1133333.3333333333</v>
      </c>
      <c r="Q141" s="189">
        <f>+INDEX(DataEx!$1:$1048576,MATCH(Dug!$A141,DataEx!$D:$D,0),MATCH(Dug!Q$100,DataEx!$216:$216,0))</f>
        <v>1133333.3333333333</v>
      </c>
      <c r="R141" s="189">
        <f>+INDEX(DataEx!$1:$1048576,MATCH(Dug!$A141,DataEx!$D:$D,0),MATCH(Dug!R$100,DataEx!$216:$216,0))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25" t="str">
        <f>+VLOOKUP(LEFT($A142,LEN(A142)-1)*1,Master!$D$25:$G$223,4,FALSE)</f>
        <v>Ostala prava iz zdravstvenog osiguranja</v>
      </c>
      <c r="C142" s="426"/>
      <c r="D142" s="426"/>
      <c r="E142" s="426"/>
      <c r="F142" s="426"/>
      <c r="G142" s="189">
        <f>+INDEX(DataEx!$1:$1048576,MATCH(Dug!$A142,DataEx!$D:$D,0),MATCH(Dug!G$100,DataEx!$216:$216,0))</f>
        <v>583333.33333333326</v>
      </c>
      <c r="H142" s="189">
        <f>+INDEX(DataEx!$1:$1048576,MATCH(Dug!$A142,DataEx!$D:$D,0),MATCH(Dug!H$100,DataEx!$216:$216,0))</f>
        <v>583333.33333333326</v>
      </c>
      <c r="I142" s="189">
        <f>+INDEX(DataEx!$1:$1048576,MATCH(Dug!$A142,DataEx!$D:$D,0),MATCH(Dug!I$100,DataEx!$216:$216,0))</f>
        <v>583333.33333333326</v>
      </c>
      <c r="J142" s="189">
        <f>+INDEX(DataEx!$1:$1048576,MATCH(Dug!$A142,DataEx!$D:$D,0),MATCH(Dug!J$100,DataEx!$216:$216,0))</f>
        <v>583333.33333333326</v>
      </c>
      <c r="K142" s="189">
        <f>+INDEX(DataEx!$1:$1048576,MATCH(Dug!$A142,DataEx!$D:$D,0),MATCH(Dug!K$100,DataEx!$216:$216,0))</f>
        <v>583333.33333333326</v>
      </c>
      <c r="L142" s="189">
        <f>+INDEX(DataEx!$1:$1048576,MATCH(Dug!$A142,DataEx!$D:$D,0),MATCH(Dug!L$100,DataEx!$216:$216,0))</f>
        <v>583333.33333333326</v>
      </c>
      <c r="M142" s="189">
        <f>+INDEX(DataEx!$1:$1048576,MATCH(Dug!$A142,DataEx!$D:$D,0),MATCH(Dug!M$100,DataEx!$216:$216,0))</f>
        <v>583333.33333333326</v>
      </c>
      <c r="N142" s="189">
        <f>+INDEX(DataEx!$1:$1048576,MATCH(Dug!$A142,DataEx!$D:$D,0),MATCH(Dug!N$100,DataEx!$216:$216,0))</f>
        <v>583333.33333333326</v>
      </c>
      <c r="O142" s="189">
        <f>+INDEX(DataEx!$1:$1048576,MATCH(Dug!$A142,DataEx!$D:$D,0),MATCH(Dug!O$100,DataEx!$216:$216,0))</f>
        <v>583333.33333333326</v>
      </c>
      <c r="P142" s="189">
        <f>+INDEX(DataEx!$1:$1048576,MATCH(Dug!$A142,DataEx!$D:$D,0),MATCH(Dug!P$100,DataEx!$216:$216,0))</f>
        <v>583333.33333333326</v>
      </c>
      <c r="Q142" s="189">
        <f>+INDEX(DataEx!$1:$1048576,MATCH(Dug!$A142,DataEx!$D:$D,0),MATCH(Dug!Q$100,DataEx!$216:$216,0))</f>
        <v>583333.33333333326</v>
      </c>
      <c r="R142" s="189">
        <f>+INDEX(DataEx!$1:$1048576,MATCH(Dug!$A142,DataEx!$D:$D,0),MATCH(Dug!R$100,DataEx!$216:$216,0))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9" t="str">
        <f>+VLOOKUP(LEFT($A143,LEN(A143)-1)*1,Master!$D$25:$G$223,4,FALSE)</f>
        <v xml:space="preserve">Transferi institucijama, pojedincima, nevladinom i javnom sektoru </v>
      </c>
      <c r="C143" s="440"/>
      <c r="D143" s="440"/>
      <c r="E143" s="440"/>
      <c r="F143" s="440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9" t="str">
        <f>+VLOOKUP(LEFT($A144,LEN(A144)-1)*1,Master!$D$25:$G$223,4,FALSE)</f>
        <v>Kapitalni budžet</v>
      </c>
      <c r="C144" s="440"/>
      <c r="D144" s="440"/>
      <c r="E144" s="440"/>
      <c r="F144" s="440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43" t="str">
        <f>+VLOOKUP(LEFT($A145,LEN(A145)-1)*1,Master!$D$25:$G$223,4,FALSE)</f>
        <v>Pozajmice i krediti</v>
      </c>
      <c r="C145" s="444"/>
      <c r="D145" s="444"/>
      <c r="E145" s="444"/>
      <c r="F145" s="444"/>
      <c r="G145" s="189">
        <f>+INDEX(DataEx!$1:$1048576,MATCH(Dug!$A145,DataEx!$D:$D,0),MATCH(Dug!G$100,DataEx!$216:$216,0))</f>
        <v>143333.33333333334</v>
      </c>
      <c r="H145" s="189">
        <f>+INDEX(DataEx!$1:$1048576,MATCH(Dug!$A145,DataEx!$D:$D,0),MATCH(Dug!H$100,DataEx!$216:$216,0))</f>
        <v>143333.33333333334</v>
      </c>
      <c r="I145" s="189">
        <f>+INDEX(DataEx!$1:$1048576,MATCH(Dug!$A145,DataEx!$D:$D,0),MATCH(Dug!I$100,DataEx!$216:$216,0))</f>
        <v>143333.33333333334</v>
      </c>
      <c r="J145" s="189">
        <f>+INDEX(DataEx!$1:$1048576,MATCH(Dug!$A145,DataEx!$D:$D,0),MATCH(Dug!J$100,DataEx!$216:$216,0))</f>
        <v>143333.33333333334</v>
      </c>
      <c r="K145" s="189">
        <f>+INDEX(DataEx!$1:$1048576,MATCH(Dug!$A145,DataEx!$D:$D,0),MATCH(Dug!K$100,DataEx!$216:$216,0))</f>
        <v>143333.33333333334</v>
      </c>
      <c r="L145" s="189">
        <f>+INDEX(DataEx!$1:$1048576,MATCH(Dug!$A145,DataEx!$D:$D,0),MATCH(Dug!L$100,DataEx!$216:$216,0))</f>
        <v>143333.33333333334</v>
      </c>
      <c r="M145" s="189">
        <f>+INDEX(DataEx!$1:$1048576,MATCH(Dug!$A145,DataEx!$D:$D,0),MATCH(Dug!M$100,DataEx!$216:$216,0))</f>
        <v>143333.33333333334</v>
      </c>
      <c r="N145" s="189">
        <f>+INDEX(DataEx!$1:$1048576,MATCH(Dug!$A145,DataEx!$D:$D,0),MATCH(Dug!N$100,DataEx!$216:$216,0))</f>
        <v>143333.33333333334</v>
      </c>
      <c r="O145" s="189">
        <f>+INDEX(DataEx!$1:$1048576,MATCH(Dug!$A145,DataEx!$D:$D,0),MATCH(Dug!O$100,DataEx!$216:$216,0))</f>
        <v>143333.33333333334</v>
      </c>
      <c r="P145" s="189">
        <f>+INDEX(DataEx!$1:$1048576,MATCH(Dug!$A145,DataEx!$D:$D,0),MATCH(Dug!P$100,DataEx!$216:$216,0))</f>
        <v>143333.33333333334</v>
      </c>
      <c r="Q145" s="189">
        <f>+INDEX(DataEx!$1:$1048576,MATCH(Dug!$A145,DataEx!$D:$D,0),MATCH(Dug!Q$100,DataEx!$216:$216,0))</f>
        <v>143333.33333333334</v>
      </c>
      <c r="R145" s="189">
        <f>+INDEX(DataEx!$1:$1048576,MATCH(Dug!$A145,DataEx!$D:$D,0),MATCH(Dug!R$100,DataEx!$216:$216,0))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43" t="str">
        <f>+VLOOKUP(LEFT($A146,LEN(A146)-1)*1,Master!$D$25:$G$223,4,FALSE)</f>
        <v>Rezerve</v>
      </c>
      <c r="C146" s="444"/>
      <c r="D146" s="444"/>
      <c r="E146" s="444"/>
      <c r="F146" s="444"/>
      <c r="G146" s="189">
        <f>+INDEX(DataEx!$1:$1048576,MATCH(Dug!$A146,DataEx!$D:$D,0),MATCH(Dug!G$100,DataEx!$216:$216,0))</f>
        <v>613005.79833333334</v>
      </c>
      <c r="H146" s="189">
        <f>+INDEX(DataEx!$1:$1048576,MATCH(Dug!$A146,DataEx!$D:$D,0),MATCH(Dug!H$100,DataEx!$216:$216,0))</f>
        <v>613005.79833333334</v>
      </c>
      <c r="I146" s="189">
        <f>+INDEX(DataEx!$1:$1048576,MATCH(Dug!$A146,DataEx!$D:$D,0),MATCH(Dug!I$100,DataEx!$216:$216,0))</f>
        <v>613005.79833333334</v>
      </c>
      <c r="J146" s="189">
        <f>+INDEX(DataEx!$1:$1048576,MATCH(Dug!$A146,DataEx!$D:$D,0),MATCH(Dug!J$100,DataEx!$216:$216,0))</f>
        <v>613005.79833333334</v>
      </c>
      <c r="K146" s="189">
        <f>+INDEX(DataEx!$1:$1048576,MATCH(Dug!$A146,DataEx!$D:$D,0),MATCH(Dug!K$100,DataEx!$216:$216,0))</f>
        <v>613005.79833333334</v>
      </c>
      <c r="L146" s="189">
        <f>+INDEX(DataEx!$1:$1048576,MATCH(Dug!$A146,DataEx!$D:$D,0),MATCH(Dug!L$100,DataEx!$216:$216,0))</f>
        <v>613005.79833333334</v>
      </c>
      <c r="M146" s="189">
        <f>+INDEX(DataEx!$1:$1048576,MATCH(Dug!$A146,DataEx!$D:$D,0),MATCH(Dug!M$100,DataEx!$216:$216,0))</f>
        <v>613005.79833333334</v>
      </c>
      <c r="N146" s="189">
        <f>+INDEX(DataEx!$1:$1048576,MATCH(Dug!$A146,DataEx!$D:$D,0),MATCH(Dug!N$100,DataEx!$216:$216,0))</f>
        <v>613005.79833333334</v>
      </c>
      <c r="O146" s="189">
        <f>+INDEX(DataEx!$1:$1048576,MATCH(Dug!$A146,DataEx!$D:$D,0),MATCH(Dug!O$100,DataEx!$216:$216,0))</f>
        <v>613005.79833333334</v>
      </c>
      <c r="P146" s="189">
        <f>+INDEX(DataEx!$1:$1048576,MATCH(Dug!$A146,DataEx!$D:$D,0),MATCH(Dug!P$100,DataEx!$216:$216,0))</f>
        <v>613005.79833333334</v>
      </c>
      <c r="Q146" s="189">
        <f>+INDEX(DataEx!$1:$1048576,MATCH(Dug!$A146,DataEx!$D:$D,0),MATCH(Dug!Q$100,DataEx!$216:$216,0))</f>
        <v>613005.79833333334</v>
      </c>
      <c r="R146" s="189">
        <f>+INDEX(DataEx!$1:$1048576,MATCH(Dug!$A146,DataEx!$D:$D,0),MATCH(Dug!R$100,DataEx!$216:$216,0))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45" t="str">
        <f>+VLOOKUP(LEFT($A147,LEN(A147)-1)*1,Master!$D$25:$G$223,4,FALSE)</f>
        <v>Otplata garancija</v>
      </c>
      <c r="C147" s="446"/>
      <c r="D147" s="446"/>
      <c r="E147" s="446"/>
      <c r="F147" s="446"/>
      <c r="G147" s="189">
        <f>+INDEX(DataEx!$1:$1048576,MATCH(Dug!$A147,DataEx!$D:$D,0),MATCH(Dug!G$100,DataEx!$216:$216,0))</f>
        <v>0</v>
      </c>
      <c r="H147" s="189">
        <f>+INDEX(DataEx!$1:$1048576,MATCH(Dug!$A147,DataEx!$D:$D,0),MATCH(Dug!H$100,DataEx!$216:$216,0))</f>
        <v>0</v>
      </c>
      <c r="I147" s="189">
        <f>+INDEX(DataEx!$1:$1048576,MATCH(Dug!$A147,DataEx!$D:$D,0),MATCH(Dug!I$100,DataEx!$216:$216,0))</f>
        <v>0</v>
      </c>
      <c r="J147" s="189">
        <f>+INDEX(DataEx!$1:$1048576,MATCH(Dug!$A147,DataEx!$D:$D,0),MATCH(Dug!J$100,DataEx!$216:$216,0))</f>
        <v>0</v>
      </c>
      <c r="K147" s="189">
        <f>+INDEX(DataEx!$1:$1048576,MATCH(Dug!$A147,DataEx!$D:$D,0),MATCH(Dug!K$100,DataEx!$216:$216,0))</f>
        <v>0</v>
      </c>
      <c r="L147" s="189">
        <f>+INDEX(DataEx!$1:$1048576,MATCH(Dug!$A147,DataEx!$D:$D,0),MATCH(Dug!L$100,DataEx!$216:$216,0))</f>
        <v>0</v>
      </c>
      <c r="M147" s="189">
        <f>+INDEX(DataEx!$1:$1048576,MATCH(Dug!$A147,DataEx!$D:$D,0),MATCH(Dug!M$100,DataEx!$216:$216,0))</f>
        <v>0</v>
      </c>
      <c r="N147" s="189">
        <f>+INDEX(DataEx!$1:$1048576,MATCH(Dug!$A147,DataEx!$D:$D,0),MATCH(Dug!N$100,DataEx!$216:$216,0))</f>
        <v>0</v>
      </c>
      <c r="O147" s="189">
        <f>+INDEX(DataEx!$1:$1048576,MATCH(Dug!$A147,DataEx!$D:$D,0),MATCH(Dug!O$100,DataEx!$216:$216,0))</f>
        <v>0</v>
      </c>
      <c r="P147" s="189">
        <f>+INDEX(DataEx!$1:$1048576,MATCH(Dug!$A147,DataEx!$D:$D,0),MATCH(Dug!P$100,DataEx!$216:$216,0))</f>
        <v>0</v>
      </c>
      <c r="Q147" s="189">
        <f>+INDEX(DataEx!$1:$1048576,MATCH(Dug!$A147,DataEx!$D:$D,0),MATCH(Dug!Q$100,DataEx!$216:$216,0))</f>
        <v>0</v>
      </c>
      <c r="R147" s="189">
        <f>+INDEX(DataEx!$1:$1048576,MATCH(Dug!$A147,DataEx!$D:$D,0),MATCH(Dug!R$100,DataEx!$216:$216,0))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47" t="str">
        <f>+VLOOKUP(LEFT($A148,LEN(A148)-1)*1,Master!$D$25:$G$223,4,FALSE)</f>
        <v>Suficit / deficit</v>
      </c>
      <c r="C148" s="448"/>
      <c r="D148" s="448"/>
      <c r="E148" s="448"/>
      <c r="F148" s="448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49" t="str">
        <f>+VLOOKUP(LEFT($A149,LEN(A149)-1)*1,Master!$D$25:$G$223,4,FALSE)</f>
        <v>Primarni bilans</v>
      </c>
      <c r="C149" s="450"/>
      <c r="D149" s="450"/>
      <c r="E149" s="450"/>
      <c r="F149" s="450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41" t="str">
        <f>+VLOOKUP(LEFT($A150,LEN(A150)-1)*1,Master!$D$25:$G$223,4,FALSE)</f>
        <v>Otplata dugova</v>
      </c>
      <c r="C150" s="442"/>
      <c r="D150" s="442"/>
      <c r="E150" s="442"/>
      <c r="F150" s="442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67" t="str">
        <f>+VLOOKUP(LEFT($A151,LEN(A151)-1)*1,Master!$D$25:$G$223,4,FALSE)</f>
        <v>Otplata hartija od vrijednosti i kredita rezidentima</v>
      </c>
      <c r="C151" s="468"/>
      <c r="D151" s="468"/>
      <c r="E151" s="468"/>
      <c r="F151" s="468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43" t="str">
        <f>+VLOOKUP(LEFT($A152,LEN(A152)-1)*1,Master!$D$25:$G$223,4,FALSE)</f>
        <v>Otplata hartija od vrijednosti i kredita nerezidentima</v>
      </c>
      <c r="C152" s="444"/>
      <c r="D152" s="444"/>
      <c r="E152" s="444"/>
      <c r="F152" s="444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45" t="str">
        <f>+VLOOKUP(LEFT($A153,LEN(A153)-1)*1,Master!$D$25:$G$223,4,FALSE)</f>
        <v>Otplata obaveza iz prethodnih godina</v>
      </c>
      <c r="C153" s="446"/>
      <c r="D153" s="446"/>
      <c r="E153" s="446"/>
      <c r="F153" s="446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69" t="str">
        <f>+VLOOKUP(LEFT($A154,LEN(A154)-1)*1,Master!$D$25:$G$223,4,FALSE)</f>
        <v>Nedostajuća sredstva</v>
      </c>
      <c r="C154" s="470"/>
      <c r="D154" s="470"/>
      <c r="E154" s="470"/>
      <c r="F154" s="470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33" t="str">
        <f>+VLOOKUP(LEFT($A155,LEN(A155)-1)*1,Master!$D$25:$G$223,4,FALSE)</f>
        <v>Finansiranje</v>
      </c>
      <c r="C155" s="434"/>
      <c r="D155" s="434"/>
      <c r="E155" s="434"/>
      <c r="F155" s="434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67" t="str">
        <f>+VLOOKUP(LEFT($A156,LEN(A156)-1)*1,Master!$D$25:$G$223,4,FALSE)</f>
        <v>Pozajmice i krediti od domaćih izvora</v>
      </c>
      <c r="C156" s="468"/>
      <c r="D156" s="468"/>
      <c r="E156" s="468"/>
      <c r="F156" s="468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43" t="str">
        <f>+VLOOKUP(LEFT($A157,LEN(A157)-1)*1,Master!$D$25:$G$223,4,FALSE)</f>
        <v>Pozajmice i krediti od inostranih izvora</v>
      </c>
      <c r="C157" s="444"/>
      <c r="D157" s="444"/>
      <c r="E157" s="444"/>
      <c r="F157" s="444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43" t="str">
        <f>+VLOOKUP(LEFT($A158,LEN(A158)-1)*1,Master!$D$25:$G$223,4,FALSE)</f>
        <v>Primici od prodaje imovine</v>
      </c>
      <c r="C158" s="444"/>
      <c r="D158" s="444"/>
      <c r="E158" s="444"/>
      <c r="F158" s="444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Stevovic</dc:creator>
  <cp:lastModifiedBy>Tatjana Minic</cp:lastModifiedBy>
  <cp:lastPrinted>2017-11-30T13:18:22Z</cp:lastPrinted>
  <dcterms:created xsi:type="dcterms:W3CDTF">2014-09-15T13:41:17Z</dcterms:created>
  <dcterms:modified xsi:type="dcterms:W3CDTF">2017-12-08T14:46:46Z</dcterms:modified>
</cp:coreProperties>
</file>