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milica.rahovic\Desktop\Izvještaji Ministarstvo finansija\Izvještaji o izvršenju budžeta za 2024\SEPTEMBAR 2024\Konačni\"/>
    </mc:Choice>
  </mc:AlternateContent>
  <xr:revisionPtr revIDLastSave="0" documentId="13_ncr:1_{04FD971A-FDB8-47F5-86E8-7AEEC24EDCBF}" xr6:coauthVersionLast="36" xr6:coauthVersionMax="36" xr10:uidLastSave="{00000000-0000-0000-0000-000000000000}"/>
  <workbookProtection workbookAlgorithmName="SHA-512" workbookHashValue="xrHFMkN6oS+0Byjslq//wHEWAIjKCesCAiYugLkYkBqYECQ2ZYWWsFtjNnfIMNCMU22nqyoNvYbicGYgHsgGcw==" workbookSaltValue="FiPhnogsxRzYXTWY55gT1g==" workbookSpinCount="100000" lockStructure="1"/>
  <bookViews>
    <workbookView xWindow="0" yWindow="0" windowWidth="28800" windowHeight="10125" firstSheet="1" activeTab="1" xr2:uid="{00000000-000D-0000-FFFF-FFFF00000000}"/>
  </bookViews>
  <sheets>
    <sheet name="Master" sheetId="4" state="hidden" r:id="rId1"/>
    <sheet name="Pregled" sheetId="2" r:id="rId2"/>
    <sheet name="Analitika 2024" sheetId="3" r:id="rId3"/>
    <sheet name="2024" sheetId="1" r:id="rId4"/>
  </sheets>
  <externalReferences>
    <externalReference r:id="rId5"/>
  </externalReferences>
  <definedNames>
    <definedName name="_xlnm.Print_Area" localSheetId="2">'Analitika 2024'!$B$3:$Q$197</definedName>
    <definedName name="_xlnm.Print_Area" localSheetId="1">Pregled!$B$1:$U$38</definedName>
    <definedName name="_xlnm.Print_Titles" localSheetId="2">'Analitika 2024'!$3:$7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95" i="1" l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C6" i="4" l="1"/>
  <c r="F9" i="4"/>
  <c r="F15" i="4" s="1"/>
  <c r="D4" i="4"/>
  <c r="L4" i="3" l="1"/>
  <c r="K9" i="3" s="1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385" i="1"/>
  <c r="E189" i="3" s="1"/>
  <c r="U377" i="1"/>
  <c r="E181" i="3" s="1"/>
  <c r="U369" i="1"/>
  <c r="E173" i="3" s="1"/>
  <c r="U361" i="1"/>
  <c r="E165" i="3" s="1"/>
  <c r="U353" i="1"/>
  <c r="E157" i="3" s="1"/>
  <c r="U345" i="1"/>
  <c r="E149" i="3" s="1"/>
  <c r="U337" i="1"/>
  <c r="E141" i="3" s="1"/>
  <c r="U329" i="1"/>
  <c r="E133" i="3" s="1"/>
  <c r="U321" i="1"/>
  <c r="E125" i="3" s="1"/>
  <c r="U313" i="1"/>
  <c r="E117" i="3" s="1"/>
  <c r="U305" i="1"/>
  <c r="E109" i="3" s="1"/>
  <c r="U297" i="1"/>
  <c r="E101" i="3" s="1"/>
  <c r="U289" i="1"/>
  <c r="E93" i="3" s="1"/>
  <c r="U281" i="1"/>
  <c r="E85" i="3" s="1"/>
  <c r="U273" i="1"/>
  <c r="E77" i="3" s="1"/>
  <c r="U265" i="1"/>
  <c r="E69" i="3" s="1"/>
  <c r="U257" i="1"/>
  <c r="E61" i="3" s="1"/>
  <c r="U249" i="1"/>
  <c r="E53" i="3" s="1"/>
  <c r="U241" i="1"/>
  <c r="E45" i="3" s="1"/>
  <c r="U233" i="1"/>
  <c r="E37" i="3" s="1"/>
  <c r="U225" i="1"/>
  <c r="E29" i="3" s="1"/>
  <c r="U217" i="1"/>
  <c r="E21" i="3" s="1"/>
  <c r="U209" i="1"/>
  <c r="E13" i="3" s="1"/>
  <c r="U73" i="1"/>
  <c r="F74" i="3" s="1"/>
  <c r="U8" i="1"/>
  <c r="F9" i="3" s="1"/>
  <c r="U376" i="1"/>
  <c r="E180" i="3" s="1"/>
  <c r="U360" i="1"/>
  <c r="E164" i="3" s="1"/>
  <c r="U352" i="1"/>
  <c r="E156" i="3" s="1"/>
  <c r="U336" i="1"/>
  <c r="E140" i="3" s="1"/>
  <c r="U328" i="1"/>
  <c r="E132" i="3" s="1"/>
  <c r="U320" i="1"/>
  <c r="E124" i="3" s="1"/>
  <c r="U304" i="1"/>
  <c r="E108" i="3" s="1"/>
  <c r="U296" i="1"/>
  <c r="E100" i="3" s="1"/>
  <c r="U288" i="1"/>
  <c r="E92" i="3" s="1"/>
  <c r="U280" i="1"/>
  <c r="E84" i="3" s="1"/>
  <c r="U272" i="1"/>
  <c r="E76" i="3" s="1"/>
  <c r="U264" i="1"/>
  <c r="E68" i="3" s="1"/>
  <c r="U256" i="1"/>
  <c r="E60" i="3" s="1"/>
  <c r="U248" i="1"/>
  <c r="E52" i="3" s="1"/>
  <c r="U240" i="1"/>
  <c r="E44" i="3" s="1"/>
  <c r="U232" i="1"/>
  <c r="E36" i="3" s="1"/>
  <c r="U224" i="1"/>
  <c r="E28" i="3" s="1"/>
  <c r="U216" i="1"/>
  <c r="E20" i="3" s="1"/>
  <c r="U208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384" i="1"/>
  <c r="E188" i="3" s="1"/>
  <c r="U368" i="1"/>
  <c r="E172" i="3" s="1"/>
  <c r="U344" i="1"/>
  <c r="E148" i="3" s="1"/>
  <c r="U312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390" i="1"/>
  <c r="E194" i="3" s="1"/>
  <c r="U382" i="1"/>
  <c r="E186" i="3" s="1"/>
  <c r="U374" i="1"/>
  <c r="E178" i="3" s="1"/>
  <c r="U366" i="1"/>
  <c r="E170" i="3" s="1"/>
  <c r="U358" i="1"/>
  <c r="E162" i="3" s="1"/>
  <c r="U350" i="1"/>
  <c r="E154" i="3" s="1"/>
  <c r="U342" i="1"/>
  <c r="E146" i="3" s="1"/>
  <c r="U334" i="1"/>
  <c r="E138" i="3" s="1"/>
  <c r="U326" i="1"/>
  <c r="E130" i="3" s="1"/>
  <c r="U318" i="1"/>
  <c r="E122" i="3" s="1"/>
  <c r="U310" i="1"/>
  <c r="E114" i="3" s="1"/>
  <c r="U302" i="1"/>
  <c r="E106" i="3" s="1"/>
  <c r="U294" i="1"/>
  <c r="E98" i="3" s="1"/>
  <c r="U286" i="1"/>
  <c r="E90" i="3" s="1"/>
  <c r="U278" i="1"/>
  <c r="E82" i="3" s="1"/>
  <c r="U270" i="1"/>
  <c r="E74" i="3" s="1"/>
  <c r="U262" i="1"/>
  <c r="E66" i="3" s="1"/>
  <c r="U254" i="1"/>
  <c r="E58" i="3" s="1"/>
  <c r="U246" i="1"/>
  <c r="E50" i="3" s="1"/>
  <c r="U238" i="1"/>
  <c r="E42" i="3" s="1"/>
  <c r="U230" i="1"/>
  <c r="E34" i="3" s="1"/>
  <c r="U222" i="1"/>
  <c r="E26" i="3" s="1"/>
  <c r="U214" i="1"/>
  <c r="E18" i="3" s="1"/>
  <c r="U206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381" i="1"/>
  <c r="E185" i="3" s="1"/>
  <c r="U365" i="1"/>
  <c r="E169" i="3" s="1"/>
  <c r="U349" i="1"/>
  <c r="E153" i="3" s="1"/>
  <c r="U341" i="1"/>
  <c r="E145" i="3" s="1"/>
  <c r="U325" i="1"/>
  <c r="E129" i="3" s="1"/>
  <c r="U309" i="1"/>
  <c r="E113" i="3" s="1"/>
  <c r="U293" i="1"/>
  <c r="E97" i="3" s="1"/>
  <c r="U285" i="1"/>
  <c r="E89" i="3" s="1"/>
  <c r="U269" i="1"/>
  <c r="E73" i="3" s="1"/>
  <c r="U245" i="1"/>
  <c r="E49" i="3" s="1"/>
  <c r="U229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389" i="1"/>
  <c r="E193" i="3" s="1"/>
  <c r="U373" i="1"/>
  <c r="E177" i="3" s="1"/>
  <c r="U357" i="1"/>
  <c r="E161" i="3" s="1"/>
  <c r="U333" i="1"/>
  <c r="E137" i="3" s="1"/>
  <c r="U317" i="1"/>
  <c r="E121" i="3" s="1"/>
  <c r="U301" i="1"/>
  <c r="E105" i="3" s="1"/>
  <c r="U277" i="1"/>
  <c r="E81" i="3" s="1"/>
  <c r="U261" i="1"/>
  <c r="E65" i="3" s="1"/>
  <c r="U253" i="1"/>
  <c r="E57" i="3" s="1"/>
  <c r="U237" i="1"/>
  <c r="E41" i="3" s="1"/>
  <c r="U221" i="1"/>
  <c r="E25" i="3" s="1"/>
  <c r="U213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387" i="1"/>
  <c r="E191" i="3" s="1"/>
  <c r="U371" i="1"/>
  <c r="E175" i="3" s="1"/>
  <c r="U355" i="1"/>
  <c r="E159" i="3" s="1"/>
  <c r="U339" i="1"/>
  <c r="E143" i="3" s="1"/>
  <c r="U323" i="1"/>
  <c r="E127" i="3" s="1"/>
  <c r="U307" i="1"/>
  <c r="E111" i="3" s="1"/>
  <c r="U291" i="1"/>
  <c r="E95" i="3" s="1"/>
  <c r="U275" i="1"/>
  <c r="E79" i="3" s="1"/>
  <c r="U259" i="1"/>
  <c r="E63" i="3" s="1"/>
  <c r="U243" i="1"/>
  <c r="E47" i="3" s="1"/>
  <c r="U227" i="1"/>
  <c r="E31" i="3" s="1"/>
  <c r="U211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386" i="1"/>
  <c r="E190" i="3" s="1"/>
  <c r="U370" i="1"/>
  <c r="E174" i="3" s="1"/>
  <c r="U354" i="1"/>
  <c r="E158" i="3" s="1"/>
  <c r="U338" i="1"/>
  <c r="E142" i="3" s="1"/>
  <c r="U322" i="1"/>
  <c r="E126" i="3" s="1"/>
  <c r="U306" i="1"/>
  <c r="E110" i="3" s="1"/>
  <c r="U290" i="1"/>
  <c r="E94" i="3" s="1"/>
  <c r="U274" i="1"/>
  <c r="E78" i="3" s="1"/>
  <c r="U258" i="1"/>
  <c r="E62" i="3" s="1"/>
  <c r="U242" i="1"/>
  <c r="E46" i="3" s="1"/>
  <c r="U226" i="1"/>
  <c r="E30" i="3" s="1"/>
  <c r="U210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383" i="1"/>
  <c r="E187" i="3" s="1"/>
  <c r="U367" i="1"/>
  <c r="E171" i="3" s="1"/>
  <c r="U351" i="1"/>
  <c r="E155" i="3" s="1"/>
  <c r="U335" i="1"/>
  <c r="E139" i="3" s="1"/>
  <c r="U319" i="1"/>
  <c r="E123" i="3" s="1"/>
  <c r="U303" i="1"/>
  <c r="E107" i="3" s="1"/>
  <c r="U287" i="1"/>
  <c r="E91" i="3" s="1"/>
  <c r="U271" i="1"/>
  <c r="E75" i="3" s="1"/>
  <c r="U255" i="1"/>
  <c r="E59" i="3" s="1"/>
  <c r="U239" i="1"/>
  <c r="E43" i="3" s="1"/>
  <c r="U223" i="1"/>
  <c r="E27" i="3" s="1"/>
  <c r="U207" i="1"/>
  <c r="E11" i="3" s="1"/>
  <c r="U177" i="1"/>
  <c r="F178" i="3" s="1"/>
  <c r="U135" i="1"/>
  <c r="F136" i="3" s="1"/>
  <c r="U93" i="1"/>
  <c r="F94" i="3" s="1"/>
  <c r="U39" i="1"/>
  <c r="F40" i="3" s="1"/>
  <c r="U375" i="1"/>
  <c r="U311" i="1"/>
  <c r="E115" i="3" s="1"/>
  <c r="U215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380" i="1"/>
  <c r="E184" i="3" s="1"/>
  <c r="U364" i="1"/>
  <c r="E168" i="3" s="1"/>
  <c r="U348" i="1"/>
  <c r="E152" i="3" s="1"/>
  <c r="U332" i="1"/>
  <c r="E136" i="3" s="1"/>
  <c r="U316" i="1"/>
  <c r="E120" i="3" s="1"/>
  <c r="U300" i="1"/>
  <c r="E104" i="3" s="1"/>
  <c r="U284" i="1"/>
  <c r="E88" i="3" s="1"/>
  <c r="U268" i="1"/>
  <c r="E72" i="3" s="1"/>
  <c r="U252" i="1"/>
  <c r="E56" i="3" s="1"/>
  <c r="U236" i="1"/>
  <c r="E40" i="3" s="1"/>
  <c r="U220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378" i="1"/>
  <c r="E182" i="3" s="1"/>
  <c r="U346" i="1"/>
  <c r="E150" i="3" s="1"/>
  <c r="U314" i="1"/>
  <c r="E118" i="3" s="1"/>
  <c r="U282" i="1"/>
  <c r="E86" i="3" s="1"/>
  <c r="U234" i="1"/>
  <c r="E38" i="3" s="1"/>
  <c r="U157" i="1"/>
  <c r="F158" i="3" s="1"/>
  <c r="U72" i="1"/>
  <c r="F73" i="3" s="1"/>
  <c r="U391" i="1"/>
  <c r="E195" i="3" s="1"/>
  <c r="U343" i="1"/>
  <c r="E147" i="3" s="1"/>
  <c r="U295" i="1"/>
  <c r="E99" i="3" s="1"/>
  <c r="U247" i="1"/>
  <c r="E51" i="3" s="1"/>
  <c r="U110" i="1"/>
  <c r="F111" i="3" s="1"/>
  <c r="U20" i="1"/>
  <c r="F21" i="3" s="1"/>
  <c r="U356" i="1"/>
  <c r="E160" i="3" s="1"/>
  <c r="U308" i="1"/>
  <c r="E112" i="3" s="1"/>
  <c r="U276" i="1"/>
  <c r="E80" i="3" s="1"/>
  <c r="U212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379" i="1"/>
  <c r="E183" i="3" s="1"/>
  <c r="U363" i="1"/>
  <c r="E167" i="3" s="1"/>
  <c r="U347" i="1"/>
  <c r="E151" i="3" s="1"/>
  <c r="U331" i="1"/>
  <c r="E135" i="3" s="1"/>
  <c r="U315" i="1"/>
  <c r="E119" i="3" s="1"/>
  <c r="U299" i="1"/>
  <c r="E103" i="3" s="1"/>
  <c r="U283" i="1"/>
  <c r="E87" i="3" s="1"/>
  <c r="U267" i="1"/>
  <c r="E71" i="3" s="1"/>
  <c r="U251" i="1"/>
  <c r="E55" i="3" s="1"/>
  <c r="U235" i="1"/>
  <c r="E39" i="3" s="1"/>
  <c r="U219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362" i="1"/>
  <c r="E166" i="3" s="1"/>
  <c r="U330" i="1"/>
  <c r="E134" i="3" s="1"/>
  <c r="U298" i="1"/>
  <c r="E102" i="3" s="1"/>
  <c r="U250" i="1"/>
  <c r="E54" i="3" s="1"/>
  <c r="U218" i="1"/>
  <c r="E22" i="3" s="1"/>
  <c r="U113" i="1"/>
  <c r="F114" i="3" s="1"/>
  <c r="U55" i="1"/>
  <c r="F56" i="3" s="1"/>
  <c r="U23" i="1"/>
  <c r="F24" i="3" s="1"/>
  <c r="U359" i="1"/>
  <c r="E163" i="3" s="1"/>
  <c r="U327" i="1"/>
  <c r="E131" i="3" s="1"/>
  <c r="U279" i="1"/>
  <c r="E83" i="3" s="1"/>
  <c r="U231" i="1"/>
  <c r="E35" i="3" s="1"/>
  <c r="U194" i="1"/>
  <c r="F195" i="3" s="1"/>
  <c r="U152" i="1"/>
  <c r="F153" i="3" s="1"/>
  <c r="U88" i="1"/>
  <c r="F89" i="3" s="1"/>
  <c r="U52" i="1"/>
  <c r="F53" i="3" s="1"/>
  <c r="U388" i="1"/>
  <c r="E192" i="3" s="1"/>
  <c r="U340" i="1"/>
  <c r="E144" i="3" s="1"/>
  <c r="U292" i="1"/>
  <c r="E96" i="3" s="1"/>
  <c r="U260" i="1"/>
  <c r="E64" i="3" s="1"/>
  <c r="U228" i="1"/>
  <c r="E32" i="3" s="1"/>
  <c r="U266" i="1"/>
  <c r="E70" i="3" s="1"/>
  <c r="U263" i="1"/>
  <c r="E67" i="3" s="1"/>
  <c r="U174" i="1"/>
  <c r="F175" i="3" s="1"/>
  <c r="U130" i="1"/>
  <c r="F131" i="3" s="1"/>
  <c r="U69" i="1"/>
  <c r="F70" i="3" s="1"/>
  <c r="U36" i="1"/>
  <c r="F37" i="3" s="1"/>
  <c r="U372" i="1"/>
  <c r="E176" i="3" s="1"/>
  <c r="U324" i="1"/>
  <c r="E128" i="3" s="1"/>
  <c r="U244" i="1"/>
  <c r="E48" i="3" s="1"/>
  <c r="U392" i="1"/>
  <c r="E196" i="3" s="1"/>
  <c r="U205" i="1"/>
  <c r="E9" i="3" s="1"/>
  <c r="F16" i="4"/>
  <c r="F10" i="4"/>
  <c r="F19" i="4"/>
  <c r="F12" i="4"/>
  <c r="F20" i="4"/>
  <c r="F17" i="4"/>
  <c r="D6" i="4" s="1"/>
  <c r="F4" i="3" s="1"/>
  <c r="F11" i="4"/>
  <c r="F13" i="4"/>
  <c r="F18" i="4"/>
  <c r="F14" i="4"/>
  <c r="E8" i="3" l="1"/>
  <c r="F8" i="3"/>
  <c r="E179" i="3"/>
  <c r="I179" i="3" s="1"/>
  <c r="J179" i="3" s="1"/>
  <c r="I132" i="3"/>
  <c r="J132" i="3" s="1"/>
  <c r="I124" i="3"/>
  <c r="J124" i="3" s="1"/>
  <c r="I93" i="3"/>
  <c r="J93" i="3" s="1"/>
  <c r="I157" i="3"/>
  <c r="J157" i="3" s="1"/>
  <c r="H95" i="3"/>
  <c r="H40" i="3"/>
  <c r="G196" i="3"/>
  <c r="H121" i="3"/>
  <c r="I194" i="3"/>
  <c r="J194" i="3" s="1"/>
  <c r="I156" i="3"/>
  <c r="J156" i="3" s="1"/>
  <c r="I130" i="3"/>
  <c r="J130" i="3" s="1"/>
  <c r="I176" i="3"/>
  <c r="J176" i="3" s="1"/>
  <c r="I102" i="3"/>
  <c r="J102" i="3" s="1"/>
  <c r="I171" i="3"/>
  <c r="J171" i="3" s="1"/>
  <c r="H189" i="3"/>
  <c r="I88" i="3"/>
  <c r="J88" i="3" s="1"/>
  <c r="H47" i="3"/>
  <c r="H167" i="3"/>
  <c r="I191" i="3"/>
  <c r="J191" i="3" s="1"/>
  <c r="H34" i="3"/>
  <c r="H192" i="3"/>
  <c r="I140" i="3"/>
  <c r="J140" i="3" s="1"/>
  <c r="G133" i="3"/>
  <c r="G56" i="3"/>
  <c r="G67" i="3"/>
  <c r="I151" i="3"/>
  <c r="J151" i="3" s="1"/>
  <c r="H90" i="3"/>
  <c r="G55" i="3"/>
  <c r="G159" i="3"/>
  <c r="I118" i="3"/>
  <c r="J118" i="3" s="1"/>
  <c r="G160" i="3"/>
  <c r="G84" i="3"/>
  <c r="I148" i="3"/>
  <c r="J148" i="3" s="1"/>
  <c r="G109" i="3"/>
  <c r="H61" i="3"/>
  <c r="I48" i="3"/>
  <c r="J48" i="3" s="1"/>
  <c r="G63" i="3"/>
  <c r="G103" i="3"/>
  <c r="I169" i="3"/>
  <c r="J169" i="3" s="1"/>
  <c r="G86" i="3"/>
  <c r="I128" i="3"/>
  <c r="J128" i="3" s="1"/>
  <c r="I170" i="3"/>
  <c r="J170" i="3" s="1"/>
  <c r="I85" i="3"/>
  <c r="J85" i="3" s="1"/>
  <c r="H117" i="3"/>
  <c r="I149" i="3"/>
  <c r="J149" i="3" s="1"/>
  <c r="I174" i="3"/>
  <c r="J174" i="3" s="1"/>
  <c r="G39" i="3"/>
  <c r="I137" i="3"/>
  <c r="J137" i="3" s="1"/>
  <c r="I64" i="3"/>
  <c r="J64" i="3" s="1"/>
  <c r="G54" i="3"/>
  <c r="I112" i="3"/>
  <c r="J112" i="3" s="1"/>
  <c r="G46" i="3"/>
  <c r="G18" i="3"/>
  <c r="I164" i="3"/>
  <c r="J164" i="3" s="1"/>
  <c r="I32" i="3"/>
  <c r="J32" i="3" s="1"/>
  <c r="I22" i="3"/>
  <c r="J22" i="3" s="1"/>
  <c r="G30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0" i="3"/>
  <c r="J150" i="3" s="1"/>
  <c r="G31" i="3"/>
  <c r="G47" i="3"/>
  <c r="I161" i="3"/>
  <c r="J161" i="3" s="1"/>
  <c r="G60" i="3"/>
  <c r="I10" i="3"/>
  <c r="J10" i="3" s="1"/>
  <c r="G74" i="3"/>
  <c r="I159" i="3"/>
  <c r="J159" i="3" s="1"/>
  <c r="I173" i="3"/>
  <c r="J173" i="3" s="1"/>
  <c r="G80" i="3"/>
  <c r="I131" i="3"/>
  <c r="J131" i="3" s="1"/>
  <c r="G131" i="3"/>
  <c r="H131" i="3"/>
  <c r="H79" i="3"/>
  <c r="G79" i="3"/>
  <c r="I79" i="3"/>
  <c r="J79" i="3" s="1"/>
  <c r="I68" i="3"/>
  <c r="J68" i="3" s="1"/>
  <c r="H68" i="3"/>
  <c r="H179" i="3"/>
  <c r="I26" i="3"/>
  <c r="J26" i="3" s="1"/>
  <c r="H26" i="3"/>
  <c r="G26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G167" i="3"/>
  <c r="I25" i="3"/>
  <c r="J25" i="3" s="1"/>
  <c r="H25" i="3"/>
  <c r="G25" i="3"/>
  <c r="H105" i="3"/>
  <c r="G105" i="3"/>
  <c r="I105" i="3"/>
  <c r="J105" i="3" s="1"/>
  <c r="H191" i="3"/>
  <c r="G68" i="3"/>
  <c r="H106" i="3"/>
  <c r="G106" i="3"/>
  <c r="H140" i="3"/>
  <c r="I69" i="3"/>
  <c r="J69" i="3" s="1"/>
  <c r="G69" i="3"/>
  <c r="H69" i="3"/>
  <c r="K191" i="3"/>
  <c r="K190" i="3"/>
  <c r="L185" i="3"/>
  <c r="L184" i="3"/>
  <c r="K183" i="3"/>
  <c r="K182" i="3"/>
  <c r="L193" i="3"/>
  <c r="L192" i="3"/>
  <c r="K193" i="3"/>
  <c r="K192" i="3"/>
  <c r="L195" i="3"/>
  <c r="L194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K189" i="3"/>
  <c r="L186" i="3"/>
  <c r="K181" i="3"/>
  <c r="L177" i="3"/>
  <c r="J31" i="2" s="1"/>
  <c r="K176" i="3"/>
  <c r="K171" i="3"/>
  <c r="K163" i="3"/>
  <c r="L162" i="3"/>
  <c r="L156" i="3"/>
  <c r="K155" i="3"/>
  <c r="K154" i="3"/>
  <c r="K149" i="3"/>
  <c r="L145" i="3"/>
  <c r="L139" i="3"/>
  <c r="K135" i="3"/>
  <c r="K133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K195" i="3"/>
  <c r="K178" i="3"/>
  <c r="K173" i="3"/>
  <c r="K167" i="3"/>
  <c r="K166" i="3"/>
  <c r="K165" i="3"/>
  <c r="K164" i="3"/>
  <c r="L157" i="3"/>
  <c r="J29" i="2" s="1"/>
  <c r="K152" i="3"/>
  <c r="K151" i="3"/>
  <c r="K150" i="3"/>
  <c r="L147" i="3"/>
  <c r="L146" i="3"/>
  <c r="L142" i="3"/>
  <c r="K141" i="3"/>
  <c r="K140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K194" i="3"/>
  <c r="L180" i="3"/>
  <c r="K175" i="3"/>
  <c r="L170" i="3"/>
  <c r="L161" i="3"/>
  <c r="L160" i="3"/>
  <c r="K159" i="3"/>
  <c r="K158" i="3"/>
  <c r="K153" i="3"/>
  <c r="K137" i="3"/>
  <c r="K131" i="3"/>
  <c r="K125" i="3"/>
  <c r="L190" i="3"/>
  <c r="K179" i="3"/>
  <c r="K169" i="3"/>
  <c r="L136" i="3"/>
  <c r="K130" i="3"/>
  <c r="L123" i="3"/>
  <c r="J25" i="2" s="1"/>
  <c r="L114" i="3"/>
  <c r="L110" i="3"/>
  <c r="J23" i="2" s="1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J19" i="2" s="1"/>
  <c r="L52" i="3"/>
  <c r="K46" i="3"/>
  <c r="L38" i="3"/>
  <c r="K34" i="3"/>
  <c r="L158" i="3"/>
  <c r="L144" i="3"/>
  <c r="J27" i="2" s="1"/>
  <c r="L126" i="3"/>
  <c r="L124" i="3"/>
  <c r="L111" i="3"/>
  <c r="K106" i="3"/>
  <c r="L100" i="3"/>
  <c r="K99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J21" i="2" s="1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J17" i="2" s="1"/>
  <c r="K68" i="3"/>
  <c r="L60" i="3"/>
  <c r="K35" i="3"/>
  <c r="L31" i="3"/>
  <c r="J15" i="2" s="1"/>
  <c r="L94" i="3"/>
  <c r="K58" i="3"/>
  <c r="K30" i="3"/>
  <c r="K66" i="3"/>
  <c r="L26" i="3"/>
  <c r="K23" i="3"/>
  <c r="I193" i="3"/>
  <c r="J193" i="3" s="1"/>
  <c r="H193" i="3"/>
  <c r="H154" i="3"/>
  <c r="G154" i="3"/>
  <c r="H132" i="3"/>
  <c r="G132" i="3"/>
  <c r="G40" i="3"/>
  <c r="H88" i="3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68" i="3"/>
  <c r="J168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G95" i="3"/>
  <c r="I95" i="3"/>
  <c r="J95" i="3" s="1"/>
  <c r="I162" i="3"/>
  <c r="J162" i="3" s="1"/>
  <c r="H162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G157" i="3"/>
  <c r="H157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I196" i="3"/>
  <c r="J196" i="3" s="1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I99" i="3"/>
  <c r="J99" i="3" s="1"/>
  <c r="G99" i="3"/>
  <c r="H99" i="3"/>
  <c r="H16" i="3"/>
  <c r="G16" i="3"/>
  <c r="J10" i="2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I142" i="3"/>
  <c r="J142" i="3" s="1"/>
  <c r="G142" i="3"/>
  <c r="H142" i="3"/>
  <c r="H122" i="3"/>
  <c r="G122" i="3"/>
  <c r="U204" i="1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H169" i="3"/>
  <c r="G52" i="3"/>
  <c r="H18" i="3"/>
  <c r="I18" i="3"/>
  <c r="J18" i="3" s="1"/>
  <c r="H86" i="3"/>
  <c r="I86" i="3"/>
  <c r="J86" i="3" s="1"/>
  <c r="H124" i="3"/>
  <c r="G124" i="3"/>
  <c r="G188" i="3"/>
  <c r="H188" i="3"/>
  <c r="G117" i="3"/>
  <c r="I117" i="3"/>
  <c r="J117" i="3" s="1"/>
  <c r="G181" i="3"/>
  <c r="I181" i="3"/>
  <c r="J181" i="3" s="1"/>
  <c r="H181" i="3"/>
  <c r="O41" i="3" l="1"/>
  <c r="P41" i="3" s="1"/>
  <c r="K8" i="3"/>
  <c r="J13" i="2"/>
  <c r="L8" i="3"/>
  <c r="N8" i="3" s="1"/>
  <c r="M31" i="2"/>
  <c r="M23" i="2"/>
  <c r="M15" i="2"/>
  <c r="M29" i="2"/>
  <c r="M21" i="2"/>
  <c r="M13" i="2"/>
  <c r="M27" i="2"/>
  <c r="M19" i="2"/>
  <c r="M25" i="2"/>
  <c r="M17" i="2"/>
  <c r="G179" i="3"/>
  <c r="G140" i="3"/>
  <c r="I34" i="3"/>
  <c r="J34" i="3" s="1"/>
  <c r="G34" i="3"/>
  <c r="M36" i="3"/>
  <c r="I189" i="3"/>
  <c r="J189" i="3" s="1"/>
  <c r="G191" i="3"/>
  <c r="I103" i="3"/>
  <c r="J103" i="3" s="1"/>
  <c r="H196" i="3"/>
  <c r="G121" i="3"/>
  <c r="I40" i="3"/>
  <c r="J40" i="3" s="1"/>
  <c r="G88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M47" i="3"/>
  <c r="M10" i="2"/>
  <c r="M195" i="3"/>
  <c r="O28" i="3"/>
  <c r="P28" i="3" s="1"/>
  <c r="M9" i="3"/>
  <c r="M179" i="3"/>
  <c r="O9" i="3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N168" i="3"/>
  <c r="O168" i="3"/>
  <c r="P168" i="3" s="1"/>
  <c r="M168" i="3"/>
  <c r="O157" i="3"/>
  <c r="P157" i="3" s="1"/>
  <c r="N157" i="3"/>
  <c r="M141" i="3"/>
  <c r="N141" i="3"/>
  <c r="O141" i="3"/>
  <c r="P141" i="3" s="1"/>
  <c r="N186" i="3"/>
  <c r="M186" i="3"/>
  <c r="O186" i="3"/>
  <c r="P186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N149" i="3"/>
  <c r="O149" i="3"/>
  <c r="P149" i="3" s="1"/>
  <c r="N176" i="3"/>
  <c r="M176" i="3"/>
  <c r="O176" i="3"/>
  <c r="P17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N154" i="3"/>
  <c r="M154" i="3"/>
  <c r="O154" i="3"/>
  <c r="P154" i="3" s="1"/>
  <c r="N194" i="3"/>
  <c r="O194" i="3"/>
  <c r="P194" i="3" s="1"/>
  <c r="M194" i="3"/>
  <c r="M183" i="3"/>
  <c r="N102" i="3"/>
  <c r="O102" i="3"/>
  <c r="P102" i="3" s="1"/>
  <c r="M102" i="3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195" i="3"/>
  <c r="P195" i="3" s="1"/>
  <c r="N195" i="3"/>
  <c r="N184" i="3"/>
  <c r="O184" i="3"/>
  <c r="P184" i="3" s="1"/>
  <c r="M184" i="3"/>
  <c r="N11" i="3"/>
  <c r="O11" i="3"/>
  <c r="P11" i="3" s="1"/>
  <c r="N190" i="3"/>
  <c r="O190" i="3"/>
  <c r="P190" i="3" s="1"/>
  <c r="M190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N192" i="3"/>
  <c r="M192" i="3"/>
  <c r="O192" i="3"/>
  <c r="P192" i="3" s="1"/>
  <c r="N185" i="3"/>
  <c r="O185" i="3"/>
  <c r="P185" i="3" s="1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177" i="3"/>
  <c r="P177" i="3" s="1"/>
  <c r="N177" i="3"/>
  <c r="O133" i="3"/>
  <c r="P133" i="3" s="1"/>
  <c r="N133" i="3"/>
  <c r="M13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N130" i="3"/>
  <c r="O130" i="3"/>
  <c r="P130" i="3" s="1"/>
  <c r="M130" i="3"/>
  <c r="M157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135" i="3"/>
  <c r="P135" i="3" s="1"/>
  <c r="M135" i="3"/>
  <c r="N135" i="3"/>
  <c r="N163" i="3"/>
  <c r="O163" i="3"/>
  <c r="P163" i="3" s="1"/>
  <c r="M191" i="3"/>
  <c r="P9" i="3" l="1"/>
  <c r="O8" i="3"/>
  <c r="P8" i="3" s="1"/>
  <c r="M8" i="3"/>
  <c r="J33" i="2"/>
  <c r="K23" i="2" s="1"/>
  <c r="I9" i="3"/>
  <c r="I8" i="3" s="1"/>
  <c r="H8" i="3"/>
  <c r="H9" i="3"/>
  <c r="G9" i="3"/>
  <c r="K19" i="2" l="1"/>
  <c r="K27" i="2"/>
  <c r="K31" i="2"/>
  <c r="K13" i="2"/>
  <c r="K17" i="2"/>
  <c r="K15" i="2"/>
  <c r="K29" i="2"/>
  <c r="K33" i="2"/>
  <c r="K21" i="2"/>
  <c r="K25" i="2"/>
  <c r="G8" i="3"/>
  <c r="M33" i="2"/>
  <c r="J9" i="3"/>
  <c r="J8" i="3"/>
  <c r="N29" i="2" l="1"/>
  <c r="N23" i="2"/>
  <c r="N25" i="2"/>
  <c r="N21" i="2"/>
  <c r="N17" i="2"/>
  <c r="N13" i="2"/>
  <c r="N19" i="2"/>
  <c r="N15" i="2"/>
  <c r="N27" i="2"/>
  <c r="N31" i="2"/>
  <c r="N33" i="2"/>
</calcChain>
</file>

<file path=xl/sharedStrings.xml><?xml version="1.0" encoding="utf-8"?>
<sst xmlns="http://schemas.openxmlformats.org/spreadsheetml/2006/main" count="1239" uniqueCount="365">
  <si>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</si>
  <si>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</si>
  <si>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</si>
  <si>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</si>
  <si>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</si>
  <si>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</si>
  <si>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</si>
  <si>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</si>
  <si>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</si>
  <si>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</si>
  <si>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</si>
  <si>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</si>
  <si>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</si>
  <si>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</si>
  <si>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</si>
  <si>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</si>
  <si>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</si>
  <si>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</si>
  <si>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</si>
  <si>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</si>
  <si>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</si>
  <si>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</si>
  <si>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</si>
  <si>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</si>
  <si>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</si>
  <si>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</si>
  <si>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</si>
  <si>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</si>
  <si>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</si>
  <si>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</si>
  <si>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</si>
  <si>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</si>
  <si>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</si>
  <si>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ZDRAVSTVO</t>
  </si>
  <si>
    <t>Željeznički saobraćaj</t>
  </si>
  <si>
    <t>Vazdušni saobraćaj</t>
  </si>
  <si>
    <t>Osnovno obrazovanje</t>
  </si>
  <si>
    <t>Naziv POTPROGRAMA</t>
  </si>
  <si>
    <t>Prog. Klas.</t>
  </si>
  <si>
    <t>PLAN - 2024</t>
  </si>
  <si>
    <t>Ostvarenje - 2024</t>
  </si>
  <si>
    <t>BDP - 2024</t>
  </si>
  <si>
    <t>01</t>
  </si>
  <si>
    <t>OPŠTE JAVNE SLUŽBE</t>
  </si>
  <si>
    <t>011</t>
  </si>
  <si>
    <t>Izvršni i zakonodavni organi, finansijski i fiskalni poslovi, spoljni poslovi</t>
  </si>
  <si>
    <t>0111</t>
  </si>
  <si>
    <t>Izvršni i zakonodavni organi</t>
  </si>
  <si>
    <t>0112</t>
  </si>
  <si>
    <t>Finansijski i fiskalni poslovi</t>
  </si>
  <si>
    <t>0113</t>
  </si>
  <si>
    <t>Inostrani poslovi</t>
  </si>
  <si>
    <t>012</t>
  </si>
  <si>
    <t>Inostrana ekonomska pomoć</t>
  </si>
  <si>
    <t>0121</t>
  </si>
  <si>
    <t xml:space="preserve">Ekonomska pomoć zemljama u razvoju i zemljama u tranziciji </t>
  </si>
  <si>
    <t>0122</t>
  </si>
  <si>
    <t>Ekonomska pomoć koju pružaju međunarodne organizacije</t>
  </si>
  <si>
    <t>013</t>
  </si>
  <si>
    <t>Opšte službe</t>
  </si>
  <si>
    <t>0131</t>
  </si>
  <si>
    <t>Opšte kadrovske službe</t>
  </si>
  <si>
    <t>0132</t>
  </si>
  <si>
    <t>Opšte službe planiranja i statistike</t>
  </si>
  <si>
    <t>0133</t>
  </si>
  <si>
    <t>Ostale opšte službe</t>
  </si>
  <si>
    <t>014</t>
  </si>
  <si>
    <t>Osnovno istraživanje</t>
  </si>
  <si>
    <t>0140</t>
  </si>
  <si>
    <t>015</t>
  </si>
  <si>
    <t>Opšte javne službe - istraživanje i razvoj</t>
  </si>
  <si>
    <t>0150</t>
  </si>
  <si>
    <t>016</t>
  </si>
  <si>
    <t>Opšte javne službe - neklasifikovane na drugom mestu</t>
  </si>
  <si>
    <t>0160</t>
  </si>
  <si>
    <t>017</t>
  </si>
  <si>
    <t>Poslovi javnog duga</t>
  </si>
  <si>
    <t>0170</t>
  </si>
  <si>
    <t>018</t>
  </si>
  <si>
    <t>Transferi opšteg karaktera između različitih nivoa vlasti</t>
  </si>
  <si>
    <t>0180</t>
  </si>
  <si>
    <t>02</t>
  </si>
  <si>
    <t>ODBRANA</t>
  </si>
  <si>
    <t>021</t>
  </si>
  <si>
    <t>Vojna odbrana</t>
  </si>
  <si>
    <t>0210</t>
  </si>
  <si>
    <t>022</t>
  </si>
  <si>
    <t>Civilna odbrana</t>
  </si>
  <si>
    <t>0220</t>
  </si>
  <si>
    <t>023</t>
  </si>
  <si>
    <t>Vojna pomoć inostranstvu</t>
  </si>
  <si>
    <t>0230</t>
  </si>
  <si>
    <t>024</t>
  </si>
  <si>
    <t>Vojna odbrana - istraživanje i razvoj</t>
  </si>
  <si>
    <t>0240</t>
  </si>
  <si>
    <t>025</t>
  </si>
  <si>
    <t>Odbrana - neklasifikovana na drugom mjestu</t>
  </si>
  <si>
    <t>0250</t>
  </si>
  <si>
    <t>03</t>
  </si>
  <si>
    <t>JAVNI RED I BEZBJEDNOST</t>
  </si>
  <si>
    <t>031</t>
  </si>
  <si>
    <t>Službe policije</t>
  </si>
  <si>
    <t>0310</t>
  </si>
  <si>
    <t>032</t>
  </si>
  <si>
    <t>Službe protivpožarne zaštite</t>
  </si>
  <si>
    <t>0320</t>
  </si>
  <si>
    <t>033</t>
  </si>
  <si>
    <t>Sudovi</t>
  </si>
  <si>
    <t>0330</t>
  </si>
  <si>
    <t>034</t>
  </si>
  <si>
    <t>Zatvori</t>
  </si>
  <si>
    <t>0340</t>
  </si>
  <si>
    <t>035</t>
  </si>
  <si>
    <t>Javni red i bezbjednost - istraživanje i razvoj</t>
  </si>
  <si>
    <t>0350</t>
  </si>
  <si>
    <t>036</t>
  </si>
  <si>
    <t>Javni red i bezbjednost - neklasifikovano na drugom mjestu</t>
  </si>
  <si>
    <t>0360</t>
  </si>
  <si>
    <t>04</t>
  </si>
  <si>
    <t>EKONOMSKI POSLOVI</t>
  </si>
  <si>
    <t>041</t>
  </si>
  <si>
    <t>Opšti ekonomski, komercijalni poslovi i poslovi vezani za rad</t>
  </si>
  <si>
    <t>0411</t>
  </si>
  <si>
    <t>Opšti ekonomski i komercijalni poslovi</t>
  </si>
  <si>
    <t>0412</t>
  </si>
  <si>
    <t>Opšti poslovi vezani za rad</t>
  </si>
  <si>
    <t>042</t>
  </si>
  <si>
    <t>Poljoprivreda, šumarstvo, lov i ribolov</t>
  </si>
  <si>
    <t>0421</t>
  </si>
  <si>
    <t>Poljoprivreda</t>
  </si>
  <si>
    <t>0422</t>
  </si>
  <si>
    <t>Šumarstvo</t>
  </si>
  <si>
    <t>0423</t>
  </si>
  <si>
    <t>Ribolov i lov</t>
  </si>
  <si>
    <t>043</t>
  </si>
  <si>
    <t>Gorivo i energija</t>
  </si>
  <si>
    <t>0431</t>
  </si>
  <si>
    <t>Ugalj i ostala čvrsta mineralna goriva</t>
  </si>
  <si>
    <t>0432</t>
  </si>
  <si>
    <t>Nafta i prirodni gas</t>
  </si>
  <si>
    <t>0433</t>
  </si>
  <si>
    <t>Nuklearno gorivo</t>
  </si>
  <si>
    <t>0434</t>
  </si>
  <si>
    <t>Ostala goriva</t>
  </si>
  <si>
    <t>0435</t>
  </si>
  <si>
    <t>Električna energija</t>
  </si>
  <si>
    <t>0436</t>
  </si>
  <si>
    <t>Druga energija, izuzev električne</t>
  </si>
  <si>
    <t>044</t>
  </si>
  <si>
    <t>Rudarstvo, proizvodnja i gradjevinarstvo</t>
  </si>
  <si>
    <t>0441</t>
  </si>
  <si>
    <t>Iskopavanje mineralnih resursa, izuzev mineralnih goriva</t>
  </si>
  <si>
    <t>0442</t>
  </si>
  <si>
    <t>Proizvodnja</t>
  </si>
  <si>
    <t>0443</t>
  </si>
  <si>
    <t>Gradjevinarstvo</t>
  </si>
  <si>
    <t>045</t>
  </si>
  <si>
    <t>Saobraćaj</t>
  </si>
  <si>
    <t>0451</t>
  </si>
  <si>
    <t>Drumski saobraćaj</t>
  </si>
  <si>
    <t>0452</t>
  </si>
  <si>
    <t>Vodeni saobraćaj</t>
  </si>
  <si>
    <t>0453</t>
  </si>
  <si>
    <t>0454</t>
  </si>
  <si>
    <t>0455</t>
  </si>
  <si>
    <t>Cjevovodni i drugi oblici transporta</t>
  </si>
  <si>
    <t>046</t>
  </si>
  <si>
    <t>Komunikacije</t>
  </si>
  <si>
    <t>0460</t>
  </si>
  <si>
    <t>047</t>
  </si>
  <si>
    <t>Ostale djelatnosti</t>
  </si>
  <si>
    <t>0471</t>
  </si>
  <si>
    <t>Trgovina, smještaj i skladištenje</t>
  </si>
  <si>
    <t>0472</t>
  </si>
  <si>
    <t>Hoteli i restorani</t>
  </si>
  <si>
    <t>0473</t>
  </si>
  <si>
    <t>Turizam</t>
  </si>
  <si>
    <t>0474</t>
  </si>
  <si>
    <t>Višenamjenski razvojni projekti</t>
  </si>
  <si>
    <t>048</t>
  </si>
  <si>
    <t>Ekonomski poslovi - istraživanje i razvoj</t>
  </si>
  <si>
    <t>0481</t>
  </si>
  <si>
    <t>Opšti ekonomski, komercijalni i poslovi vezani za rad - istraživanje i razvoj</t>
  </si>
  <si>
    <t>0482</t>
  </si>
  <si>
    <t>Poljoprivreda, šumarstvo, ribolov i lov - istraživanje i razvoj</t>
  </si>
  <si>
    <t>0483</t>
  </si>
  <si>
    <t>0484</t>
  </si>
  <si>
    <t>Rudarstvo, proizvodnja i gradjevinarstvo - istraživanje i razvoj</t>
  </si>
  <si>
    <t>0485</t>
  </si>
  <si>
    <t>Saobraćaj - istraživanje i razvoj</t>
  </si>
  <si>
    <t>0486</t>
  </si>
  <si>
    <t>Komunikacije - istraživanje i razvoj</t>
  </si>
  <si>
    <t>0487</t>
  </si>
  <si>
    <t>Ostale djelatnosti - istraživanje i razvoj</t>
  </si>
  <si>
    <t>049</t>
  </si>
  <si>
    <t>Ekonomski poslovi neklasifikovani na drugom mjestu</t>
  </si>
  <si>
    <t>0490</t>
  </si>
  <si>
    <t>05</t>
  </si>
  <si>
    <t>ZAŠTITA ŽIVOTNE SREDINE</t>
  </si>
  <si>
    <t>051</t>
  </si>
  <si>
    <t>Upravljanje otpadom</t>
  </si>
  <si>
    <t>0510</t>
  </si>
  <si>
    <t>052</t>
  </si>
  <si>
    <t>Upravljanje otpadnim vodama</t>
  </si>
  <si>
    <t>0520</t>
  </si>
  <si>
    <t>053</t>
  </si>
  <si>
    <t>Smanjivanje zagađenosti</t>
  </si>
  <si>
    <t>0530</t>
  </si>
  <si>
    <t>054</t>
  </si>
  <si>
    <t>Zaštita biljnog i životinjskog svijeta i okoline</t>
  </si>
  <si>
    <t>0540</t>
  </si>
  <si>
    <t>055</t>
  </si>
  <si>
    <t>Zaštita životne sredine - istaživanje i razvoj</t>
  </si>
  <si>
    <t>0550</t>
  </si>
  <si>
    <t>056</t>
  </si>
  <si>
    <t>Zaštita životne sredine neklasifikovana na drugom mjestu</t>
  </si>
  <si>
    <t>0560</t>
  </si>
  <si>
    <t>06</t>
  </si>
  <si>
    <t>POSLOVI STANOVANJA I ZAJEDNICE</t>
  </si>
  <si>
    <t>061</t>
  </si>
  <si>
    <t>Stambeni razvoj</t>
  </si>
  <si>
    <t>0610</t>
  </si>
  <si>
    <t>062</t>
  </si>
  <si>
    <t>Razvoj zajednice</t>
  </si>
  <si>
    <t>0620</t>
  </si>
  <si>
    <t>063</t>
  </si>
  <si>
    <t>Vodosnabdijevanje</t>
  </si>
  <si>
    <t>0630</t>
  </si>
  <si>
    <t>064</t>
  </si>
  <si>
    <t>Ulična rasvjeta</t>
  </si>
  <si>
    <t>0640</t>
  </si>
  <si>
    <t>065</t>
  </si>
  <si>
    <t>Poslovi stanovanja i zajednice - istraživanje i razvoj</t>
  </si>
  <si>
    <t>0650</t>
  </si>
  <si>
    <t>066</t>
  </si>
  <si>
    <t>Poslovi stanovanja i zajednice neklasifikovane na drugom mjestu</t>
  </si>
  <si>
    <t>0660</t>
  </si>
  <si>
    <t>07</t>
  </si>
  <si>
    <t>071</t>
  </si>
  <si>
    <t>Medicinski proizvodi, pomagala i oprema</t>
  </si>
  <si>
    <t>0711</t>
  </si>
  <si>
    <t>Farmaceutski proizvodi</t>
  </si>
  <si>
    <t>0712</t>
  </si>
  <si>
    <t>Ostali medicinski proizvodi</t>
  </si>
  <si>
    <t>0713</t>
  </si>
  <si>
    <t>Terapeutska pomagala i oprema</t>
  </si>
  <si>
    <t>072</t>
  </si>
  <si>
    <t>Vanbolničke usluge</t>
  </si>
  <si>
    <t>0721</t>
  </si>
  <si>
    <t>Opšte medicinske usluge</t>
  </si>
  <si>
    <t>0722</t>
  </si>
  <si>
    <t>Specijalističke medicinske usluge</t>
  </si>
  <si>
    <t>0723</t>
  </si>
  <si>
    <t>Stomatološke usluge</t>
  </si>
  <si>
    <t>0724</t>
  </si>
  <si>
    <t xml:space="preserve">Ostale medicinske usluge </t>
  </si>
  <si>
    <t>073</t>
  </si>
  <si>
    <t>Bolničke usluge</t>
  </si>
  <si>
    <t>0731</t>
  </si>
  <si>
    <t>Opšte bolničke usluge</t>
  </si>
  <si>
    <t>0732</t>
  </si>
  <si>
    <t>Specijalističke bolničke usluge</t>
  </si>
  <si>
    <t>0733</t>
  </si>
  <si>
    <t>Usluge medicinskih centara i porodilišta</t>
  </si>
  <si>
    <t>0734</t>
  </si>
  <si>
    <t>Usluge domova za njegu i oporavak</t>
  </si>
  <si>
    <t>074</t>
  </si>
  <si>
    <t>Usluge javnog zdravstva</t>
  </si>
  <si>
    <t>0740</t>
  </si>
  <si>
    <t>075</t>
  </si>
  <si>
    <t>Zdravstvo - istraživanje i razvoj</t>
  </si>
  <si>
    <t>0750</t>
  </si>
  <si>
    <t>076</t>
  </si>
  <si>
    <t>Zdravstvo - neklasifikovano na drugom mjestu</t>
  </si>
  <si>
    <t>0760</t>
  </si>
  <si>
    <t>08</t>
  </si>
  <si>
    <t>SPORT, KULTURA I RELIGIJA</t>
  </si>
  <si>
    <t>081</t>
  </si>
  <si>
    <t>Usluge rekreacije i sporta</t>
  </si>
  <si>
    <t>0810</t>
  </si>
  <si>
    <t>082</t>
  </si>
  <si>
    <t>Usluge kulture</t>
  </si>
  <si>
    <t>0820</t>
  </si>
  <si>
    <t>083</t>
  </si>
  <si>
    <t>Usluge emitovanja i štampanja</t>
  </si>
  <si>
    <t>0830</t>
  </si>
  <si>
    <t>084</t>
  </si>
  <si>
    <t>Religijske i druge službe zajednice</t>
  </si>
  <si>
    <t>0840</t>
  </si>
  <si>
    <t>085</t>
  </si>
  <si>
    <t>Sport, kultura i religija - istraživanja i razvoj</t>
  </si>
  <si>
    <t>0850</t>
  </si>
  <si>
    <t>086</t>
  </si>
  <si>
    <t>Sport, kultura i religija - neklasifikovano na drugom mjestu</t>
  </si>
  <si>
    <t>0860</t>
  </si>
  <si>
    <t>09</t>
  </si>
  <si>
    <t>OBRAZOVANJE</t>
  </si>
  <si>
    <t>091</t>
  </si>
  <si>
    <t>Predškolsko i osnovno obrazovanje</t>
  </si>
  <si>
    <t>0911</t>
  </si>
  <si>
    <t>Predškolsko obrazovanje</t>
  </si>
  <si>
    <t>0912</t>
  </si>
  <si>
    <t>092</t>
  </si>
  <si>
    <t>Srednje obrazovanje</t>
  </si>
  <si>
    <t>0921</t>
  </si>
  <si>
    <t>Niže srednje obrazovanje</t>
  </si>
  <si>
    <t>0922</t>
  </si>
  <si>
    <t>Više srednje obrazovanje</t>
  </si>
  <si>
    <t>093</t>
  </si>
  <si>
    <t>Više obrazovanje</t>
  </si>
  <si>
    <t>0930</t>
  </si>
  <si>
    <t>094</t>
  </si>
  <si>
    <t>Visoko obrazovanje</t>
  </si>
  <si>
    <t>0941</t>
  </si>
  <si>
    <t>Visoko obrazovanje - prvi stepen</t>
  </si>
  <si>
    <t>0942</t>
  </si>
  <si>
    <t>Visoko obrazovanje - drugi stepen</t>
  </si>
  <si>
    <t>095</t>
  </si>
  <si>
    <t>Obrazovanje koje nije definisano nivoom</t>
  </si>
  <si>
    <t>0950</t>
  </si>
  <si>
    <t>096</t>
  </si>
  <si>
    <t>Pomoćne usluge u obrazovanju</t>
  </si>
  <si>
    <t>0960</t>
  </si>
  <si>
    <t>097</t>
  </si>
  <si>
    <t>Obrazovanje - istraživanje i razvoj</t>
  </si>
  <si>
    <t>0970</t>
  </si>
  <si>
    <t>098</t>
  </si>
  <si>
    <t>Obrazovanje - neklasifikovano na drugom mjestu</t>
  </si>
  <si>
    <t>0980</t>
  </si>
  <si>
    <t>10</t>
  </si>
  <si>
    <t>SOCIJALNA ZAŠTITA</t>
  </si>
  <si>
    <t>101</t>
  </si>
  <si>
    <t>Bolest i invalidnost</t>
  </si>
  <si>
    <t>1011</t>
  </si>
  <si>
    <t>Bolest</t>
  </si>
  <si>
    <t>1012</t>
  </si>
  <si>
    <t>Invalidnost</t>
  </si>
  <si>
    <t>102</t>
  </si>
  <si>
    <t>Starost</t>
  </si>
  <si>
    <t>1021</t>
  </si>
  <si>
    <t>103</t>
  </si>
  <si>
    <t>Korisnici porodične penzije</t>
  </si>
  <si>
    <t>1031</t>
  </si>
  <si>
    <t>104</t>
  </si>
  <si>
    <t>Porodica i djeca</t>
  </si>
  <si>
    <t>1041</t>
  </si>
  <si>
    <t>105</t>
  </si>
  <si>
    <t>Nezaposlenost</t>
  </si>
  <si>
    <t>1051</t>
  </si>
  <si>
    <t>106</t>
  </si>
  <si>
    <t>Stanovanje</t>
  </si>
  <si>
    <t>1061</t>
  </si>
  <si>
    <t>107</t>
  </si>
  <si>
    <t>Socijalno ugrožena lica - neklasifikovano na drugom mjestu</t>
  </si>
  <si>
    <t>1071</t>
  </si>
  <si>
    <t>108</t>
  </si>
  <si>
    <t>Socijalna zaštita - istraživanje i razvoj</t>
  </si>
  <si>
    <t>1081</t>
  </si>
  <si>
    <t>109</t>
  </si>
  <si>
    <t>Socijalna zaštita - neklasifikovano na drugom mjestu</t>
  </si>
  <si>
    <t>1091</t>
  </si>
  <si>
    <r>
      <t xml:space="preserve">Ostvarenje budžeta po </t>
    </r>
    <r>
      <rPr>
        <b/>
        <sz val="14"/>
        <color theme="1"/>
        <rFont val="Cambria"/>
        <family val="1"/>
      </rPr>
      <t>FUNKCIONALNOJ</t>
    </r>
    <r>
      <rPr>
        <sz val="14"/>
        <color theme="1"/>
        <rFont val="Cambria"/>
        <family val="1"/>
      </rPr>
      <t xml:space="preserve"> KLASIFIKACIJI</t>
    </r>
  </si>
  <si>
    <t>Funk. klasif.</t>
  </si>
  <si>
    <t>Funk. Klas.</t>
  </si>
  <si>
    <t>Pregled po klasi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</si>
</sst>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,,"/>
    <numFmt numFmtId="165" formatCode="0.0%"/>
    <numFmt numFmtId="166" formatCode="0.00,,"/>
    <numFmt numFmtId="167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24994659260841701"/>
      </left>
      <right/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1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Border="1" applyAlignment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17" fontId="8" fillId="4" borderId="17" xfId="0" applyNumberFormat="1" applyFont="1" applyFill="1" applyBorder="1" applyAlignment="1">
      <alignment horizontal="center" vertical="center" wrapText="1"/>
    </xf>
    <xf numFmtId="17" fontId="10" fillId="4" borderId="18" xfId="0" applyNumberFormat="1" applyFont="1" applyFill="1" applyBorder="1" applyAlignment="1">
      <alignment vertical="center"/>
    </xf>
    <xf numFmtId="17" fontId="8" fillId="5" borderId="17" xfId="0" applyNumberFormat="1" applyFont="1" applyFill="1" applyBorder="1" applyAlignment="1">
      <alignment horizontal="right" vertical="center" wrapText="1" indent="1"/>
    </xf>
    <xf numFmtId="17" fontId="4" fillId="5" borderId="18" xfId="0" applyNumberFormat="1" applyFont="1" applyFill="1" applyBorder="1" applyAlignment="1">
      <alignment vertical="center" wrapText="1"/>
    </xf>
    <xf numFmtId="17" fontId="10" fillId="5" borderId="18" xfId="0" applyNumberFormat="1" applyFont="1" applyFill="1" applyBorder="1" applyAlignment="1">
      <alignment vertical="center" wrapText="1"/>
    </xf>
    <xf numFmtId="17" fontId="10" fillId="5" borderId="19" xfId="0" applyNumberFormat="1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17" fontId="8" fillId="0" borderId="21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7" fontId="11" fillId="0" borderId="26" xfId="0" applyNumberFormat="1" applyFont="1" applyBorder="1" applyAlignment="1">
      <alignment horizontal="center" vertical="center" wrapText="1"/>
    </xf>
    <xf numFmtId="17" fontId="11" fillId="0" borderId="27" xfId="0" applyNumberFormat="1" applyFont="1" applyBorder="1" applyAlignment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0" fontId="4" fillId="0" borderId="20" xfId="0" applyFont="1" applyBorder="1"/>
    <xf numFmtId="0" fontId="13" fillId="0" borderId="0" xfId="0" applyFont="1" applyAlignment="1">
      <alignment vertical="top"/>
    </xf>
    <xf numFmtId="0" fontId="3" fillId="0" borderId="31" xfId="0" applyFont="1" applyBorder="1"/>
    <xf numFmtId="0" fontId="8" fillId="0" borderId="32" xfId="0" applyFont="1" applyBorder="1" applyAlignment="1">
      <alignment horizontal="center"/>
    </xf>
    <xf numFmtId="0" fontId="8" fillId="0" borderId="32" xfId="0" applyFont="1" applyBorder="1" applyAlignment="1">
      <alignment wrapText="1"/>
    </xf>
    <xf numFmtId="0" fontId="8" fillId="0" borderId="33" xfId="0" applyFont="1" applyBorder="1"/>
    <xf numFmtId="165" fontId="8" fillId="0" borderId="33" xfId="2" applyNumberFormat="1" applyFont="1" applyBorder="1" applyAlignment="1" applyProtection="1">
      <alignment horizontal="right" indent="1"/>
    </xf>
    <xf numFmtId="0" fontId="8" fillId="0" borderId="33" xfId="0" applyFont="1" applyBorder="1" applyAlignment="1">
      <alignment horizontal="right" indent="1"/>
    </xf>
    <xf numFmtId="0" fontId="3" fillId="0" borderId="34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>
      <alignment horizontal="right" indent="1"/>
    </xf>
    <xf numFmtId="164" fontId="8" fillId="0" borderId="0" xfId="0" applyNumberFormat="1" applyFont="1" applyAlignment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/>
    <xf numFmtId="4" fontId="8" fillId="0" borderId="0" xfId="0" applyNumberFormat="1" applyFont="1" applyAlignment="1">
      <alignment horizontal="right" indent="1"/>
    </xf>
    <xf numFmtId="0" fontId="3" fillId="0" borderId="0" xfId="0" applyFont="1" applyAlignment="1">
      <alignment wrapText="1"/>
    </xf>
    <xf numFmtId="17" fontId="8" fillId="0" borderId="35" xfId="0" applyNumberFormat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4" fontId="8" fillId="0" borderId="3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39" xfId="0" applyNumberFormat="1" applyFont="1" applyFill="1" applyBorder="1" applyAlignment="1">
      <alignment horizontal="right" vertical="center" indent="1"/>
    </xf>
    <xf numFmtId="0" fontId="3" fillId="0" borderId="20" xfId="0" applyFont="1" applyBorder="1"/>
    <xf numFmtId="0" fontId="8" fillId="0" borderId="40" xfId="0" applyFont="1" applyBorder="1" applyAlignment="1">
      <alignment horizontal="right" vertical="center" indent="1"/>
    </xf>
    <xf numFmtId="0" fontId="8" fillId="0" borderId="41" xfId="0" applyFont="1" applyBorder="1" applyAlignment="1">
      <alignment horizontal="left" vertical="center" wrapText="1" indent="2"/>
    </xf>
    <xf numFmtId="4" fontId="8" fillId="0" borderId="42" xfId="0" applyNumberFormat="1" applyFont="1" applyBorder="1" applyAlignment="1">
      <alignment horizontal="right" vertical="center" wrapText="1" indent="1"/>
    </xf>
    <xf numFmtId="0" fontId="8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left" vertical="top" wrapText="1" indent="1"/>
    </xf>
    <xf numFmtId="166" fontId="8" fillId="0" borderId="32" xfId="0" applyNumberFormat="1" applyFont="1" applyBorder="1"/>
    <xf numFmtId="0" fontId="0" fillId="0" borderId="9" xfId="0" applyBorder="1" applyAlignment="1">
      <alignment horizontal="center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Alignment="1" applyProtection="1">
      <alignment horizontal="left" vertical="center"/>
      <protection hidden="1"/>
    </xf>
    <xf numFmtId="0" fontId="7" fillId="3" borderId="0" xfId="0" applyFont="1" applyFill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43" xfId="0" applyFont="1" applyFill="1" applyBorder="1" applyAlignment="1" applyProtection="1">
      <alignment vertical="center"/>
      <protection hidden="1"/>
    </xf>
    <xf numFmtId="0" fontId="16" fillId="3" borderId="43" xfId="0" applyFont="1" applyFill="1" applyBorder="1" applyAlignment="1" applyProtection="1">
      <alignment horizontal="center" vertical="top"/>
      <protection hidden="1"/>
    </xf>
    <xf numFmtId="0" fontId="17" fillId="3" borderId="43" xfId="0" applyFont="1" applyFill="1" applyBorder="1" applyAlignment="1" applyProtection="1">
      <alignment horizontal="center" vertical="top"/>
      <protection hidden="1"/>
    </xf>
    <xf numFmtId="0" fontId="18" fillId="3" borderId="43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43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 indent="1"/>
      <protection hidden="1"/>
    </xf>
    <xf numFmtId="166" fontId="15" fillId="3" borderId="12" xfId="1" applyNumberFormat="1" applyFont="1" applyFill="1" applyBorder="1" applyAlignment="1" applyProtection="1">
      <alignment horizontal="center" vertical="top"/>
      <protection hidden="1"/>
    </xf>
    <xf numFmtId="166" fontId="15" fillId="3" borderId="0" xfId="0" applyNumberFormat="1" applyFont="1" applyFill="1" applyAlignment="1" applyProtection="1">
      <alignment horizontal="center" vertical="top"/>
      <protection hidden="1"/>
    </xf>
    <xf numFmtId="166" fontId="15" fillId="3" borderId="0" xfId="1" applyNumberFormat="1" applyFont="1" applyFill="1" applyBorder="1" applyAlignment="1" applyProtection="1">
      <alignment horizontal="center" vertical="top"/>
      <protection hidden="1"/>
    </xf>
    <xf numFmtId="166" fontId="18" fillId="3" borderId="43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8" fillId="0" borderId="7" xfId="0" applyFont="1" applyBorder="1" applyAlignment="1">
      <alignment horizontal="left" vertical="center" wrapText="1" indent="1"/>
    </xf>
    <xf numFmtId="0" fontId="0" fillId="0" borderId="9" xfId="0" applyBorder="1"/>
    <xf numFmtId="0" fontId="2" fillId="8" borderId="9" xfId="0" applyFont="1" applyFill="1" applyBorder="1" applyAlignment="1">
      <alignment horizontal="center"/>
    </xf>
    <xf numFmtId="0" fontId="20" fillId="3" borderId="0" xfId="0" applyFont="1" applyFill="1" applyAlignment="1" applyProtection="1">
      <alignment vertical="center"/>
      <protection hidden="1"/>
    </xf>
    <xf numFmtId="167" fontId="10" fillId="0" borderId="0" xfId="1" applyNumberFormat="1" applyFont="1" applyBorder="1" applyAlignment="1" applyProtection="1">
      <alignment horizontal="left" vertical="center" wrapText="1"/>
    </xf>
    <xf numFmtId="0" fontId="10" fillId="3" borderId="45" xfId="0" applyFont="1" applyFill="1" applyBorder="1" applyAlignment="1">
      <alignment horizontal="left" vertical="center" indent="1"/>
    </xf>
    <xf numFmtId="0" fontId="10" fillId="3" borderId="46" xfId="0" applyFont="1" applyFill="1" applyBorder="1" applyAlignment="1">
      <alignment vertical="center" wrapText="1"/>
    </xf>
    <xf numFmtId="0" fontId="10" fillId="3" borderId="40" xfId="0" applyFont="1" applyFill="1" applyBorder="1" applyAlignment="1">
      <alignment horizontal="center" vertical="center"/>
    </xf>
    <xf numFmtId="0" fontId="10" fillId="3" borderId="41" xfId="0" applyFont="1" applyFill="1" applyBorder="1" applyAlignment="1">
      <alignment horizontal="left" vertical="center" wrapText="1" indent="1"/>
    </xf>
    <xf numFmtId="4" fontId="10" fillId="3" borderId="47" xfId="0" applyNumberFormat="1" applyFont="1" applyFill="1" applyBorder="1" applyAlignment="1">
      <alignment horizontal="right" vertical="center" indent="1"/>
    </xf>
    <xf numFmtId="4" fontId="10" fillId="3" borderId="48" xfId="0" applyNumberFormat="1" applyFont="1" applyFill="1" applyBorder="1" applyAlignment="1">
      <alignment horizontal="right" vertical="center" indent="1"/>
    </xf>
    <xf numFmtId="166" fontId="10" fillId="6" borderId="49" xfId="0" applyNumberFormat="1" applyFont="1" applyFill="1" applyBorder="1" applyAlignment="1">
      <alignment horizontal="right" vertical="center" indent="1"/>
    </xf>
    <xf numFmtId="166" fontId="10" fillId="6" borderId="50" xfId="0" applyNumberFormat="1" applyFont="1" applyFill="1" applyBorder="1" applyAlignment="1">
      <alignment horizontal="right" vertical="center" indent="1"/>
    </xf>
    <xf numFmtId="9" fontId="10" fillId="6" borderId="51" xfId="2" applyFont="1" applyFill="1" applyBorder="1" applyAlignment="1" applyProtection="1">
      <alignment horizontal="right" vertical="center" indent="1"/>
    </xf>
    <xf numFmtId="9" fontId="10" fillId="6" borderId="52" xfId="2" applyFont="1" applyFill="1" applyBorder="1" applyAlignment="1" applyProtection="1">
      <alignment horizontal="right" vertical="center" indent="1"/>
    </xf>
    <xf numFmtId="9" fontId="10" fillId="6" borderId="53" xfId="2" applyFont="1" applyFill="1" applyBorder="1" applyAlignment="1" applyProtection="1">
      <alignment horizontal="right" vertical="center" indent="1"/>
    </xf>
    <xf numFmtId="166" fontId="10" fillId="3" borderId="54" xfId="0" applyNumberFormat="1" applyFont="1" applyFill="1" applyBorder="1" applyAlignment="1">
      <alignment horizontal="right" vertical="center" indent="1"/>
    </xf>
    <xf numFmtId="166" fontId="10" fillId="3" borderId="47" xfId="0" applyNumberFormat="1" applyFont="1" applyFill="1" applyBorder="1" applyAlignment="1">
      <alignment horizontal="right" vertical="center" indent="1"/>
    </xf>
    <xf numFmtId="9" fontId="10" fillId="3" borderId="45" xfId="2" applyFont="1" applyFill="1" applyBorder="1" applyAlignment="1" applyProtection="1">
      <alignment horizontal="right" vertical="center" indent="1"/>
    </xf>
    <xf numFmtId="9" fontId="10" fillId="3" borderId="46" xfId="2" applyFont="1" applyFill="1" applyBorder="1" applyAlignment="1" applyProtection="1">
      <alignment horizontal="right" vertical="center" wrapText="1" indent="1"/>
    </xf>
    <xf numFmtId="9" fontId="10" fillId="3" borderId="55" xfId="2" applyFont="1" applyFill="1" applyBorder="1" applyAlignment="1" applyProtection="1">
      <alignment horizontal="right" vertical="center" wrapText="1" indent="1"/>
    </xf>
    <xf numFmtId="166" fontId="10" fillId="3" borderId="56" xfId="0" applyNumberFormat="1" applyFont="1" applyFill="1" applyBorder="1" applyAlignment="1">
      <alignment horizontal="right" vertical="center" indent="1"/>
    </xf>
    <xf numFmtId="166" fontId="10" fillId="3" borderId="48" xfId="0" applyNumberFormat="1" applyFont="1" applyFill="1" applyBorder="1" applyAlignment="1">
      <alignment horizontal="right" vertical="center" indent="1"/>
    </xf>
    <xf numFmtId="9" fontId="10" fillId="3" borderId="40" xfId="2" applyFont="1" applyFill="1" applyBorder="1" applyAlignment="1" applyProtection="1">
      <alignment horizontal="right" vertical="center" indent="1"/>
    </xf>
    <xf numFmtId="9" fontId="10" fillId="3" borderId="41" xfId="2" applyFont="1" applyFill="1" applyBorder="1" applyAlignment="1" applyProtection="1">
      <alignment horizontal="right" vertical="center" wrapText="1" indent="1"/>
    </xf>
    <xf numFmtId="9" fontId="10" fillId="3" borderId="57" xfId="2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Border="1" applyAlignment="1">
      <alignment horizontal="right" vertical="center" wrapText="1" indent="1"/>
    </xf>
    <xf numFmtId="166" fontId="8" fillId="0" borderId="59" xfId="0" applyNumberFormat="1" applyFont="1" applyBorder="1" applyAlignment="1">
      <alignment horizontal="right" vertical="center" wrapText="1" indent="1"/>
    </xf>
    <xf numFmtId="9" fontId="8" fillId="0" borderId="40" xfId="2" applyFont="1" applyFill="1" applyBorder="1" applyAlignment="1" applyProtection="1">
      <alignment horizontal="right" vertical="center" indent="1"/>
    </xf>
    <xf numFmtId="9" fontId="8" fillId="0" borderId="41" xfId="2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Border="1" applyAlignment="1">
      <alignment horizontal="right" vertical="center" wrapText="1" indent="1"/>
    </xf>
    <xf numFmtId="9" fontId="8" fillId="0" borderId="57" xfId="2" applyFont="1" applyFill="1" applyBorder="1" applyAlignment="1" applyProtection="1">
      <alignment horizontal="right" vertical="center" wrapText="1" indent="1"/>
    </xf>
    <xf numFmtId="166" fontId="8" fillId="0" borderId="60" xfId="0" applyNumberFormat="1" applyFont="1" applyBorder="1" applyAlignment="1">
      <alignment horizontal="right" vertical="center" wrapText="1" indent="1"/>
    </xf>
    <xf numFmtId="166" fontId="8" fillId="0" borderId="61" xfId="0" applyNumberFormat="1" applyFont="1" applyBorder="1" applyAlignment="1">
      <alignment horizontal="right" vertical="center" wrapText="1" indent="1"/>
    </xf>
    <xf numFmtId="9" fontId="8" fillId="0" borderId="62" xfId="2" applyFont="1" applyBorder="1" applyAlignment="1" applyProtection="1">
      <alignment horizontal="right" vertical="center" indent="1"/>
    </xf>
    <xf numFmtId="9" fontId="8" fillId="0" borderId="63" xfId="2" applyFont="1" applyBorder="1" applyAlignment="1" applyProtection="1">
      <alignment horizontal="right" vertical="center" wrapText="1" indent="1"/>
    </xf>
    <xf numFmtId="9" fontId="8" fillId="0" borderId="64" xfId="2" applyFont="1" applyBorder="1" applyAlignment="1" applyProtection="1">
      <alignment horizontal="right" vertical="center" wrapText="1" indent="1"/>
    </xf>
    <xf numFmtId="166" fontId="8" fillId="0" borderId="65" xfId="0" applyNumberFormat="1" applyFont="1" applyBorder="1" applyAlignment="1">
      <alignment horizontal="right" vertical="center" wrapText="1" indent="1"/>
    </xf>
    <xf numFmtId="166" fontId="8" fillId="0" borderId="66" xfId="0" applyNumberFormat="1" applyFont="1" applyBorder="1" applyAlignment="1">
      <alignment horizontal="right" vertical="center" wrapText="1" inden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>
      <alignment horizontal="center" vertical="center" wrapText="1"/>
    </xf>
    <xf numFmtId="17" fontId="8" fillId="0" borderId="25" xfId="0" applyNumberFormat="1" applyFont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wrapText="1"/>
    </xf>
    <xf numFmtId="0" fontId="10" fillId="6" borderId="44" xfId="0" applyFont="1" applyFill="1" applyBorder="1" applyAlignment="1">
      <alignment horizontal="center" wrapText="1"/>
    </xf>
    <xf numFmtId="17" fontId="8" fillId="0" borderId="22" xfId="0" applyNumberFormat="1" applyFont="1" applyBorder="1" applyAlignment="1">
      <alignment horizontal="center" vertical="center" wrapText="1"/>
    </xf>
    <xf numFmtId="17" fontId="8" fillId="0" borderId="23" xfId="0" applyNumberFormat="1" applyFont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/>
    </xf>
    <xf numFmtId="0" fontId="14" fillId="7" borderId="43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5" borderId="43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43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190500</xdr:rowOff>
    </xdr:from>
    <xdr:to>
      <xdr:col>20</xdr:col>
      <xdr:colOff>421341</xdr:colOff>
      <xdr:row>34</xdr:row>
      <xdr:rowOff>190501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8"/>
          <a:ext cx="3200400" cy="48521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2024.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izmjenama i dopunama Zakona o budžetu Crne Gore za 2024. godinu.</a:t>
          </a:r>
          <a:endParaRPr lang="en-US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4" sqref="C4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27">
        <v>2023</v>
      </c>
    </row>
    <row r="3" spans="2:7" ht="7.15" customHeight="1" thickBot="1" x14ac:dyDescent="0.3"/>
    <row r="4" spans="2:7" ht="15.75" thickBot="1" x14ac:dyDescent="0.3">
      <c r="B4" t="s">
        <v>5</v>
      </c>
      <c r="C4" s="128">
        <v>9</v>
      </c>
      <c r="D4" t="str">
        <f>VLOOKUP(C4,C9:D20,2,FALSE)</f>
        <v>Septembar</v>
      </c>
    </row>
    <row r="5" spans="2:7" ht="7.15" customHeight="1" thickBot="1" x14ac:dyDescent="0.3"/>
    <row r="6" spans="2:7" ht="15.75" thickBot="1" x14ac:dyDescent="0.3">
      <c r="B6" t="s">
        <v>6</v>
      </c>
      <c r="C6" s="104">
        <f>VLOOKUP(C4,C9:F20,3,FALSE)</f>
        <v>9</v>
      </c>
      <c r="D6" t="str">
        <f>VLOOKUP(C6,E9:F20,2,FALSE)</f>
        <v>Januar - Septembar</v>
      </c>
    </row>
    <row r="8" spans="2:7" x14ac:dyDescent="0.25">
      <c r="D8" t="s">
        <v>5</v>
      </c>
      <c r="F8" t="s">
        <v>6</v>
      </c>
      <c r="G8" s="50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0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0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0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0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0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0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0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0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0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0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0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0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8"/>
  <sheetViews>
    <sheetView tabSelected="1" zoomScale="85" zoomScaleNormal="85" zoomScaleSheetLayoutView="85" workbookViewId="0">
      <selection activeCell="G4" sqref="G4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/>
    <col min="13" max="13" width="15.28515625" style="6" bestFit="1" customWidth="1"/>
    <col min="14" max="14" width="9.28515625" style="6" bestFit="1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29" customFormat="1" ht="18" x14ac:dyDescent="0.25">
      <c r="C7" s="129" t="s">
        <v>361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25" t="s">
        <v>364</v>
      </c>
      <c r="E10" s="125"/>
      <c r="F10" s="125"/>
      <c r="G10" s="125"/>
      <c r="H10" s="107" t="s">
        <v>32</v>
      </c>
      <c r="I10" s="120" t="s">
        <v>5</v>
      </c>
      <c r="J10" s="165" t="str">
        <f>'Analitika 2024'!L4</f>
        <v>Septembar</v>
      </c>
      <c r="K10" s="166"/>
      <c r="L10" s="120" t="s">
        <v>6</v>
      </c>
      <c r="M10" s="165" t="str">
        <f>IF(J10="Januar","-",'Analitika 2024'!F4)</f>
        <v>Januar - Septembar</v>
      </c>
      <c r="N10" s="166"/>
      <c r="O10" s="21"/>
    </row>
    <row r="11" spans="3:15" x14ac:dyDescent="0.25">
      <c r="C11" s="10"/>
      <c r="I11" s="20"/>
      <c r="J11" s="108" t="s">
        <v>7</v>
      </c>
      <c r="K11" s="108" t="s">
        <v>8</v>
      </c>
      <c r="L11" s="108"/>
      <c r="M11" s="108" t="s">
        <v>7</v>
      </c>
      <c r="N11" s="108" t="s">
        <v>8</v>
      </c>
      <c r="O11" s="21"/>
    </row>
    <row r="12" spans="3:15" x14ac:dyDescent="0.25">
      <c r="C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10"/>
      <c r="D13" s="22" t="s">
        <v>42</v>
      </c>
      <c r="E13" s="22" t="s">
        <v>43</v>
      </c>
      <c r="F13" s="22"/>
      <c r="G13" s="23"/>
      <c r="H13" s="24"/>
      <c r="I13" s="24"/>
      <c r="J13" s="121">
        <f>VLOOKUP(D13,'Analitika 2024'!$C$9:$L$196,10,FALSE)</f>
        <v>84197401.280000001</v>
      </c>
      <c r="K13" s="116">
        <f>IFERROR($J13/$J$33,0)</f>
        <v>0.28089065307363759</v>
      </c>
      <c r="L13" s="109"/>
      <c r="M13" s="121">
        <f>IF($J$10="Januar","-",
VLOOKUP(D13,'Analitika 2024'!$C$9:$L$196,4,FALSE))</f>
        <v>649471529.64999998</v>
      </c>
      <c r="N13" s="116">
        <f>IF($J$10="Januar","-",IFERROR($M13/$M$33,0))</f>
        <v>0.27144411560420256</v>
      </c>
      <c r="O13" s="11"/>
    </row>
    <row r="14" spans="3:15" ht="7.15" customHeight="1" x14ac:dyDescent="0.25">
      <c r="C14" s="10"/>
      <c r="H14" s="18"/>
      <c r="I14" s="18"/>
      <c r="J14" s="122"/>
      <c r="K14" s="117"/>
      <c r="L14" s="110"/>
      <c r="M14" s="123"/>
      <c r="N14" s="117"/>
      <c r="O14" s="11"/>
    </row>
    <row r="15" spans="3:15" x14ac:dyDescent="0.25">
      <c r="C15" s="10"/>
      <c r="D15" s="22" t="s">
        <v>81</v>
      </c>
      <c r="E15" s="22" t="s">
        <v>82</v>
      </c>
      <c r="F15" s="22"/>
      <c r="G15" s="22"/>
      <c r="H15" s="24"/>
      <c r="I15" s="24"/>
      <c r="J15" s="121">
        <f>VLOOKUP(D15,'Analitika 2024'!$C$9:$L$196,10,FALSE)</f>
        <v>5505897.700000002</v>
      </c>
      <c r="K15" s="116">
        <f>IFERROR($J15/$J$33,0)</f>
        <v>1.8368205873320744E-2</v>
      </c>
      <c r="L15" s="109"/>
      <c r="M15" s="121">
        <f>IF($J$10="Januar","-",
VLOOKUP(D15,'Analitika 2024'!$C$9:$L$196,4,FALSE))</f>
        <v>45839630.390000008</v>
      </c>
      <c r="N15" s="116">
        <f>IF($J$10="Januar","-",IFERROR($M15/$M$33,0))</f>
        <v>1.9158496350937131E-2</v>
      </c>
      <c r="O15" s="11"/>
    </row>
    <row r="16" spans="3:15" ht="7.15" customHeight="1" x14ac:dyDescent="0.25">
      <c r="C16" s="10"/>
      <c r="H16" s="18"/>
      <c r="I16" s="18"/>
      <c r="J16" s="122"/>
      <c r="K16" s="117"/>
      <c r="L16" s="110"/>
      <c r="M16" s="123"/>
      <c r="N16" s="117"/>
      <c r="O16" s="11"/>
    </row>
    <row r="17" spans="3:15" x14ac:dyDescent="0.25">
      <c r="C17" s="10"/>
      <c r="D17" s="22" t="s">
        <v>98</v>
      </c>
      <c r="E17" s="22" t="s">
        <v>99</v>
      </c>
      <c r="F17" s="22"/>
      <c r="G17" s="22"/>
      <c r="H17" s="24"/>
      <c r="I17" s="24"/>
      <c r="J17" s="121">
        <f>VLOOKUP(D17,'Analitika 2024'!$C$9:$L$196,10,FALSE)</f>
        <v>12347677.420000002</v>
      </c>
      <c r="K17" s="116">
        <f>IFERROR($J17/$J$33,0)</f>
        <v>4.1193043036000083E-2</v>
      </c>
      <c r="L17" s="109"/>
      <c r="M17" s="121">
        <f>IF($J$10="Januar","-",
VLOOKUP(D17,'Analitika 2024'!$C$9:$L$196,4,FALSE))</f>
        <v>137986783.61999995</v>
      </c>
      <c r="N17" s="116">
        <f>IF($J$10="Januar","-",IFERROR($M17/$M$33,0))</f>
        <v>5.7671042893880538E-2</v>
      </c>
      <c r="O17" s="11"/>
    </row>
    <row r="18" spans="3:15" ht="7.15" customHeight="1" x14ac:dyDescent="0.25">
      <c r="C18" s="10"/>
      <c r="H18" s="18"/>
      <c r="I18" s="18"/>
      <c r="J18" s="122"/>
      <c r="K18" s="117"/>
      <c r="L18" s="110"/>
      <c r="M18" s="123"/>
      <c r="N18" s="117"/>
      <c r="O18" s="11"/>
    </row>
    <row r="19" spans="3:15" x14ac:dyDescent="0.25">
      <c r="C19" s="10"/>
      <c r="D19" s="22" t="s">
        <v>118</v>
      </c>
      <c r="E19" s="22" t="s">
        <v>119</v>
      </c>
      <c r="F19" s="22"/>
      <c r="G19" s="22"/>
      <c r="H19" s="24"/>
      <c r="I19" s="24"/>
      <c r="J19" s="121">
        <f>VLOOKUP(D19,'Analitika 2024'!$C$9:$L$196,10,FALSE)</f>
        <v>35635891.369999997</v>
      </c>
      <c r="K19" s="116">
        <f>IFERROR($J19/$J$33,0)</f>
        <v>0.11888477135407978</v>
      </c>
      <c r="L19" s="109"/>
      <c r="M19" s="121">
        <f>IF($J$10="Januar","-",
VLOOKUP(D19,'Analitika 2024'!$C$9:$L$196,4,FALSE))</f>
        <v>201972738.78</v>
      </c>
      <c r="N19" s="116">
        <f>IF($J$10="Januar","-",IFERROR($M19/$M$33,0))</f>
        <v>8.4413725546738802E-2</v>
      </c>
      <c r="O19" s="11"/>
    </row>
    <row r="20" spans="3:15" ht="7.15" customHeight="1" x14ac:dyDescent="0.25">
      <c r="C20" s="10"/>
      <c r="H20" s="18"/>
      <c r="I20" s="18"/>
      <c r="J20" s="122"/>
      <c r="K20" s="117"/>
      <c r="L20" s="110"/>
      <c r="M20" s="123"/>
      <c r="N20" s="117"/>
      <c r="O20" s="11"/>
    </row>
    <row r="21" spans="3:15" x14ac:dyDescent="0.25">
      <c r="C21" s="10"/>
      <c r="D21" s="22" t="s">
        <v>197</v>
      </c>
      <c r="E21" s="22" t="s">
        <v>198</v>
      </c>
      <c r="F21" s="22"/>
      <c r="G21" s="23"/>
      <c r="H21" s="24"/>
      <c r="I21" s="24"/>
      <c r="J21" s="121">
        <f>VLOOKUP(D21,'Analitika 2024'!$C$9:$L$196,10,FALSE)</f>
        <v>999233.01</v>
      </c>
      <c r="K21" s="116">
        <f>IFERROR($J21/$J$33,0)</f>
        <v>3.3335377159473848E-3</v>
      </c>
      <c r="L21" s="109"/>
      <c r="M21" s="121">
        <f>IF($J$10="Januar","-",
VLOOKUP(D21,'Analitika 2024'!$C$9:$L$196,4,FALSE))</f>
        <v>12485227.4</v>
      </c>
      <c r="N21" s="116">
        <f>IF($J$10="Januar","-",IFERROR($M21/$M$33,0))</f>
        <v>5.2181525363193537E-3</v>
      </c>
      <c r="O21" s="11"/>
    </row>
    <row r="22" spans="3:15" ht="7.15" customHeight="1" x14ac:dyDescent="0.25">
      <c r="C22" s="10"/>
      <c r="H22" s="18"/>
      <c r="I22" s="18"/>
      <c r="J22" s="122"/>
      <c r="K22" s="117"/>
      <c r="L22" s="110"/>
      <c r="M22" s="123"/>
      <c r="N22" s="117"/>
      <c r="O22" s="11"/>
    </row>
    <row r="23" spans="3:15" x14ac:dyDescent="0.25">
      <c r="C23" s="10"/>
      <c r="D23" s="22" t="s">
        <v>217</v>
      </c>
      <c r="E23" s="22" t="s">
        <v>218</v>
      </c>
      <c r="F23" s="22"/>
      <c r="G23" s="22"/>
      <c r="H23" s="24"/>
      <c r="I23" s="24"/>
      <c r="J23" s="121">
        <f>VLOOKUP(D23,'Analitika 2024'!$C$9:$L$196,10,FALSE)</f>
        <v>605794.13</v>
      </c>
      <c r="K23" s="116">
        <f>IFERROR($J23/$J$33,0)</f>
        <v>2.0209876577781723E-3</v>
      </c>
      <c r="L23" s="109"/>
      <c r="M23" s="121">
        <f>IF($J$10="Januar","-",
VLOOKUP(D23,'Analitika 2024'!$C$9:$L$196,4,FALSE))</f>
        <v>4171489.5500000003</v>
      </c>
      <c r="N23" s="116">
        <f>IF($J$10="Januar","-",IFERROR($M23/$M$33,0))</f>
        <v>1.7434579345797243E-3</v>
      </c>
      <c r="O23" s="11"/>
    </row>
    <row r="24" spans="3:15" ht="7.15" customHeight="1" x14ac:dyDescent="0.25">
      <c r="C24" s="10"/>
      <c r="H24" s="18"/>
      <c r="I24" s="18"/>
      <c r="J24" s="122"/>
      <c r="K24" s="117"/>
      <c r="L24" s="110"/>
      <c r="M24" s="123"/>
      <c r="N24" s="117"/>
      <c r="O24" s="11"/>
    </row>
    <row r="25" spans="3:15" x14ac:dyDescent="0.25">
      <c r="C25" s="10"/>
      <c r="D25" s="22" t="s">
        <v>237</v>
      </c>
      <c r="E25" s="22" t="s">
        <v>33</v>
      </c>
      <c r="F25" s="22"/>
      <c r="G25" s="22"/>
      <c r="H25" s="24"/>
      <c r="I25" s="24"/>
      <c r="J25" s="121">
        <f>VLOOKUP(D25,'Analitika 2024'!$C$9:$L$196,10,FALSE)</f>
        <v>39148628.659999989</v>
      </c>
      <c r="K25" s="116">
        <f>IFERROR($J25/$J$33,0)</f>
        <v>0.13060360182229036</v>
      </c>
      <c r="L25" s="109"/>
      <c r="M25" s="121">
        <f>IF($J$10="Januar","-",
VLOOKUP(D25,'Analitika 2024'!$C$9:$L$196,4,FALSE))</f>
        <v>315641658.65999997</v>
      </c>
      <c r="N25" s="116">
        <f>IF($J$10="Januar","-",IFERROR($M25/$M$33,0))</f>
        <v>0.13192121127923762</v>
      </c>
      <c r="O25" s="11"/>
    </row>
    <row r="26" spans="3:15" ht="7.15" customHeight="1" x14ac:dyDescent="0.25">
      <c r="C26" s="10"/>
      <c r="H26" s="18"/>
      <c r="I26" s="18"/>
      <c r="J26" s="122"/>
      <c r="K26" s="117"/>
      <c r="L26" s="110"/>
      <c r="M26" s="123"/>
      <c r="N26" s="117"/>
      <c r="O26" s="11"/>
    </row>
    <row r="27" spans="3:15" x14ac:dyDescent="0.25">
      <c r="C27" s="10"/>
      <c r="D27" s="22" t="s">
        <v>275</v>
      </c>
      <c r="E27" s="22" t="s">
        <v>276</v>
      </c>
      <c r="F27" s="22"/>
      <c r="G27" s="22"/>
      <c r="H27" s="24"/>
      <c r="I27" s="24"/>
      <c r="J27" s="121">
        <f>VLOOKUP(D27,'Analitika 2024'!$C$9:$L$196,10,FALSE)</f>
        <v>2669047.2599999988</v>
      </c>
      <c r="K27" s="116">
        <f>IFERROR($J27/$J$33,0)</f>
        <v>8.9041991385533006E-3</v>
      </c>
      <c r="L27" s="109"/>
      <c r="M27" s="121">
        <f>IF($J$10="Januar","-",
VLOOKUP(D27,'Analitika 2024'!$C$9:$L$196,4,FALSE))</f>
        <v>32252076.529999994</v>
      </c>
      <c r="N27" s="116">
        <f>IF($J$10="Januar","-",IFERROR($M27/$M$33,0))</f>
        <v>1.3479630731161962E-2</v>
      </c>
      <c r="O27" s="11"/>
    </row>
    <row r="28" spans="3:15" ht="7.15" customHeight="1" x14ac:dyDescent="0.25">
      <c r="C28" s="10"/>
      <c r="H28" s="18"/>
      <c r="I28" s="18"/>
      <c r="J28" s="122"/>
      <c r="K28" s="117"/>
      <c r="L28" s="110"/>
      <c r="M28" s="123"/>
      <c r="N28" s="117"/>
      <c r="O28" s="11"/>
    </row>
    <row r="29" spans="3:15" x14ac:dyDescent="0.25">
      <c r="C29" s="10"/>
      <c r="D29" s="22" t="s">
        <v>295</v>
      </c>
      <c r="E29" s="22" t="s">
        <v>296</v>
      </c>
      <c r="F29" s="22"/>
      <c r="G29" s="23"/>
      <c r="H29" s="24"/>
      <c r="I29" s="24"/>
      <c r="J29" s="121">
        <f>VLOOKUP(D29,'Analitika 2024'!$C$9:$L$196,10,FALSE)</f>
        <v>31419370.689999998</v>
      </c>
      <c r="K29" s="116">
        <f>IFERROR($J29/$J$33,0)</f>
        <v>0.10481805160384644</v>
      </c>
      <c r="L29" s="109"/>
      <c r="M29" s="121">
        <f>IF($J$10="Januar","-",
VLOOKUP(D29,'Analitika 2024'!$C$9:$L$196,4,FALSE))</f>
        <v>227838620.09999999</v>
      </c>
      <c r="N29" s="116">
        <f>IF($J$10="Januar","-",IFERROR($M29/$M$33,0))</f>
        <v>9.5224270672580352E-2</v>
      </c>
      <c r="O29" s="11"/>
    </row>
    <row r="30" spans="3:15" ht="7.15" customHeight="1" x14ac:dyDescent="0.25">
      <c r="C30" s="10"/>
      <c r="H30" s="18"/>
      <c r="I30" s="18"/>
      <c r="J30" s="122"/>
      <c r="K30" s="117"/>
      <c r="L30" s="110"/>
      <c r="M30" s="123"/>
      <c r="N30" s="117"/>
      <c r="O30" s="11"/>
    </row>
    <row r="31" spans="3:15" x14ac:dyDescent="0.25">
      <c r="C31" s="10"/>
      <c r="D31" s="22" t="s">
        <v>329</v>
      </c>
      <c r="E31" s="22" t="s">
        <v>330</v>
      </c>
      <c r="F31" s="22"/>
      <c r="G31" s="22"/>
      <c r="H31" s="24"/>
      <c r="I31" s="24"/>
      <c r="J31" s="121">
        <f>VLOOKUP(D31,'Analitika 2024'!$C$9:$L$196,10,FALSE)</f>
        <v>87222582.279999956</v>
      </c>
      <c r="K31" s="116">
        <f>IFERROR($J31/$J$33,0)</f>
        <v>0.29098294872454611</v>
      </c>
      <c r="L31" s="109"/>
      <c r="M31" s="121">
        <f>IF($J$10="Januar","-",
VLOOKUP(D31,'Analitika 2024'!$C$9:$L$196,4,FALSE))</f>
        <v>764993068.91999996</v>
      </c>
      <c r="N31" s="116">
        <f>IF($J$10="Januar","-",IFERROR($M31/$M$33,0))</f>
        <v>0.31972589645036215</v>
      </c>
      <c r="O31" s="11"/>
    </row>
    <row r="32" spans="3:15" ht="15.75" thickBot="1" x14ac:dyDescent="0.3">
      <c r="C32" s="10"/>
      <c r="G32" s="13"/>
      <c r="H32" s="18"/>
      <c r="I32" s="18"/>
      <c r="J32" s="123"/>
      <c r="K32" s="117"/>
      <c r="L32" s="110"/>
      <c r="M32" s="123"/>
      <c r="N32" s="117"/>
      <c r="O32" s="11"/>
    </row>
    <row r="33" spans="3:15" ht="15.75" thickBot="1" x14ac:dyDescent="0.3">
      <c r="C33" s="10"/>
      <c r="D33" s="111"/>
      <c r="E33" s="112" t="s">
        <v>26</v>
      </c>
      <c r="F33" s="112"/>
      <c r="G33" s="113"/>
      <c r="H33" s="114"/>
      <c r="I33" s="114"/>
      <c r="J33" s="124">
        <f>SUM(J13:J31)</f>
        <v>299751523.79999995</v>
      </c>
      <c r="K33" s="118">
        <f>IFERROR($J33/$J$33,0)</f>
        <v>1</v>
      </c>
      <c r="L33" s="115"/>
      <c r="M33" s="124">
        <f>SUM(M13:M31)</f>
        <v>2392652823.5999994</v>
      </c>
      <c r="N33" s="119">
        <f>IFERROR($M33/$M$33,0)</f>
        <v>1</v>
      </c>
      <c r="O33" s="11"/>
    </row>
    <row r="34" spans="3:15" x14ac:dyDescent="0.25">
      <c r="C34" s="10"/>
      <c r="G34" s="13"/>
      <c r="H34" s="18"/>
      <c r="I34" s="18"/>
      <c r="J34" s="18"/>
      <c r="K34" s="18"/>
      <c r="L34" s="18"/>
      <c r="M34" s="18"/>
      <c r="N34" s="18"/>
      <c r="O34" s="11"/>
    </row>
    <row r="35" spans="3:15" ht="15.75" thickBot="1" x14ac:dyDescent="0.3"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</row>
    <row r="38" spans="3:15" x14ac:dyDescent="0.25">
      <c r="H38" s="17"/>
    </row>
  </sheetData>
  <sheetProtection algorithmName="SHA-512" hashValue="XsRe8Kg1phVXdabGxQr2liSdEonTsY2G9gcMnaalCSI13j7V47mjFNXkLoauoBw+3olHHI1IxFcPrTQTAq44BA==" saltValue="c/+iCbswcAtCBdXi6hYf8g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00"/>
  <sheetViews>
    <sheetView showGridLines="0" topLeftCell="A2" zoomScale="85" zoomScaleNormal="85" zoomScaleSheetLayoutView="85" workbookViewId="0">
      <selection activeCell="D2" sqref="D2"/>
    </sheetView>
  </sheetViews>
  <sheetFormatPr defaultColWidth="8.85546875" defaultRowHeight="15" x14ac:dyDescent="0.2"/>
  <cols>
    <col min="1" max="1" width="8.85546875" style="31"/>
    <col min="2" max="2" width="3.5703125" style="25" customWidth="1"/>
    <col min="3" max="3" width="10.5703125" style="80" bestFit="1" customWidth="1"/>
    <col min="4" max="4" width="57.140625" style="81" bestFit="1" customWidth="1"/>
    <col min="5" max="6" width="10.85546875" style="82" customWidth="1"/>
    <col min="7" max="7" width="9.42578125" style="83" bestFit="1" customWidth="1"/>
    <col min="8" max="8" width="8.85546875" style="83" customWidth="1"/>
    <col min="9" max="9" width="10.85546875" style="82" customWidth="1"/>
    <col min="10" max="10" width="10.5703125" style="83" customWidth="1"/>
    <col min="11" max="11" width="10.85546875" style="84" customWidth="1"/>
    <col min="12" max="13" width="12" style="82" customWidth="1"/>
    <col min="14" max="14" width="8.85546875" style="83" customWidth="1"/>
    <col min="15" max="15" width="10.85546875" style="82" customWidth="1"/>
    <col min="16" max="16" width="10" style="83" customWidth="1"/>
    <col min="17" max="17" width="3.85546875" style="25" customWidth="1"/>
    <col min="18" max="16384" width="8.85546875" style="31"/>
  </cols>
  <sheetData>
    <row r="2" spans="2:17" ht="15.75" thickBot="1" x14ac:dyDescent="0.25">
      <c r="C2" s="26"/>
      <c r="D2" s="27"/>
      <c r="E2" s="28"/>
      <c r="F2" s="28"/>
      <c r="G2" s="29"/>
      <c r="H2" s="29"/>
      <c r="I2" s="28"/>
      <c r="J2" s="29"/>
      <c r="K2" s="30"/>
      <c r="L2" s="28"/>
      <c r="M2" s="28"/>
      <c r="N2" s="29"/>
      <c r="O2" s="28"/>
      <c r="P2" s="29"/>
    </row>
    <row r="3" spans="2:17" ht="22.5" thickTop="1" thickBot="1" x14ac:dyDescent="0.25">
      <c r="B3" s="32"/>
      <c r="C3" s="33"/>
      <c r="D3" s="34"/>
      <c r="E3" s="35"/>
      <c r="F3" s="35"/>
      <c r="G3" s="36"/>
      <c r="H3" s="36"/>
      <c r="I3" s="35"/>
      <c r="J3" s="36"/>
      <c r="K3" s="37"/>
      <c r="L3" s="35"/>
      <c r="M3" s="35"/>
      <c r="N3" s="36"/>
      <c r="O3" s="35"/>
      <c r="P3" s="36"/>
      <c r="Q3" s="38"/>
    </row>
    <row r="4" spans="2:17" s="48" customFormat="1" ht="15.75" thickTop="1" x14ac:dyDescent="0.25">
      <c r="B4" s="39"/>
      <c r="C4" s="40" t="s">
        <v>41</v>
      </c>
      <c r="D4" s="130">
        <v>7279700000</v>
      </c>
      <c r="E4" s="41" t="s">
        <v>9</v>
      </c>
      <c r="F4" s="42" t="str">
        <f>Master!D6</f>
        <v>Januar - Septembar</v>
      </c>
      <c r="G4" s="42"/>
      <c r="H4" s="42"/>
      <c r="I4" s="42"/>
      <c r="J4" s="42"/>
      <c r="K4" s="43" t="s">
        <v>10</v>
      </c>
      <c r="L4" s="44" t="str">
        <f>Master!D4</f>
        <v>Septembar</v>
      </c>
      <c r="M4" s="45"/>
      <c r="N4" s="45"/>
      <c r="O4" s="45"/>
      <c r="P4" s="46"/>
      <c r="Q4" s="47"/>
    </row>
    <row r="5" spans="2:17" ht="13.9" customHeight="1" x14ac:dyDescent="0.2">
      <c r="B5" s="49"/>
      <c r="C5" s="50"/>
      <c r="D5" s="27"/>
      <c r="E5" s="51" t="s">
        <v>11</v>
      </c>
      <c r="F5" s="171" t="s">
        <v>12</v>
      </c>
      <c r="G5" s="172"/>
      <c r="H5" s="172"/>
      <c r="I5" s="167" t="s">
        <v>28</v>
      </c>
      <c r="J5" s="168"/>
      <c r="K5" s="51" t="s">
        <v>11</v>
      </c>
      <c r="L5" s="171" t="s">
        <v>12</v>
      </c>
      <c r="M5" s="172"/>
      <c r="N5" s="172"/>
      <c r="O5" s="167" t="s">
        <v>28</v>
      </c>
      <c r="P5" s="168"/>
      <c r="Q5" s="52"/>
    </row>
    <row r="6" spans="2:17" s="63" customFormat="1" ht="12.75" thickBot="1" x14ac:dyDescent="0.25">
      <c r="B6" s="53"/>
      <c r="C6" s="54"/>
      <c r="D6" s="55"/>
      <c r="E6" s="56" t="s">
        <v>3</v>
      </c>
      <c r="F6" s="57" t="s">
        <v>3</v>
      </c>
      <c r="G6" s="58" t="s">
        <v>13</v>
      </c>
      <c r="H6" s="59" t="s">
        <v>14</v>
      </c>
      <c r="I6" s="60" t="s">
        <v>3</v>
      </c>
      <c r="J6" s="61" t="s">
        <v>13</v>
      </c>
      <c r="K6" s="56" t="s">
        <v>3</v>
      </c>
      <c r="L6" s="57" t="s">
        <v>3</v>
      </c>
      <c r="M6" s="58" t="s">
        <v>13</v>
      </c>
      <c r="N6" s="59" t="s">
        <v>14</v>
      </c>
      <c r="O6" s="60" t="s">
        <v>3</v>
      </c>
      <c r="P6" s="61" t="s">
        <v>13</v>
      </c>
      <c r="Q6" s="62"/>
    </row>
    <row r="7" spans="2:17" ht="16.5" thickTop="1" thickBot="1" x14ac:dyDescent="0.3">
      <c r="B7" s="64"/>
      <c r="C7" s="65" t="s">
        <v>362</v>
      </c>
      <c r="D7" s="126" t="s">
        <v>37</v>
      </c>
      <c r="E7" s="66"/>
      <c r="F7" s="66"/>
      <c r="G7" s="67"/>
      <c r="H7" s="67"/>
      <c r="I7" s="66"/>
      <c r="J7" s="67"/>
      <c r="K7" s="68"/>
      <c r="L7" s="66"/>
      <c r="M7" s="66"/>
      <c r="N7" s="67"/>
      <c r="O7" s="66"/>
      <c r="P7" s="67"/>
      <c r="Q7" s="69"/>
    </row>
    <row r="8" spans="2:17" s="72" customFormat="1" ht="15" customHeight="1" thickTop="1" thickBot="1" x14ac:dyDescent="0.25">
      <c r="B8" s="70"/>
      <c r="C8" s="169" t="s">
        <v>31</v>
      </c>
      <c r="D8" s="170"/>
      <c r="E8" s="137">
        <f>E9+E31+E42+E55+E97+E110+E123+E144+E157+E177</f>
        <v>2477509055.8699999</v>
      </c>
      <c r="F8" s="138">
        <f>F9+F31+F42+F55+F97+F110+F123+F144+F157+F177</f>
        <v>2392652823.5999994</v>
      </c>
      <c r="G8" s="139">
        <f t="shared" ref="G8" si="0">IFERROR(F8/E8,0)</f>
        <v>0.96574937553953666</v>
      </c>
      <c r="H8" s="140">
        <f>F8/$D$4</f>
        <v>0.3286746464277373</v>
      </c>
      <c r="I8" s="138">
        <f>I9+I31+I42+I55+I97+I110+I123+I144+I157+I177</f>
        <v>-84856232.270000219</v>
      </c>
      <c r="J8" s="141">
        <f t="shared" ref="J8:J9" si="1">IFERROR(I8/E8,0)</f>
        <v>-3.4250624460463244E-2</v>
      </c>
      <c r="K8" s="137">
        <f>K9+K31+K42+K55+K97+K110+K123+K144+K157+K177</f>
        <v>364575713.23000002</v>
      </c>
      <c r="L8" s="138">
        <f>L9+L31+L42+L55+L97+L110+L123+L144+L157+L177</f>
        <v>299751523.79999995</v>
      </c>
      <c r="M8" s="139">
        <f>IFERROR(L8/K8,0)</f>
        <v>0.82219279266936685</v>
      </c>
      <c r="N8" s="140">
        <f>L8/$D$4</f>
        <v>4.1176356690522956E-2</v>
      </c>
      <c r="O8" s="138">
        <f>O9+O31+O42+O55+O97+O110+O123+O144+O157+O177</f>
        <v>-64824189.430000082</v>
      </c>
      <c r="P8" s="141">
        <f t="shared" ref="P8:P9" si="2">IFERROR(O8/K8,0)</f>
        <v>-0.17780720733063318</v>
      </c>
      <c r="Q8" s="71"/>
    </row>
    <row r="9" spans="2:17" s="72" customFormat="1" ht="12.75" x14ac:dyDescent="0.2">
      <c r="B9" s="70"/>
      <c r="C9" s="131" t="s">
        <v>42</v>
      </c>
      <c r="D9" s="132" t="s">
        <v>43</v>
      </c>
      <c r="E9" s="142">
        <f>IFERROR(VLOOKUP($C9,'2024'!$C$205:$U$392,19,FALSE),0)</f>
        <v>664267144.97000003</v>
      </c>
      <c r="F9" s="143">
        <f>IFERROR(VLOOKUP($C9,'2024'!$C$8:$U$195,19,FALSE),0)</f>
        <v>649471529.64999998</v>
      </c>
      <c r="G9" s="144">
        <f t="shared" ref="G9" si="3">IFERROR(F9/E9,0)</f>
        <v>0.97772640806934952</v>
      </c>
      <c r="H9" s="145">
        <f t="shared" ref="H9" si="4">F9/$D$4</f>
        <v>8.9216798721101137E-2</v>
      </c>
      <c r="I9" s="143">
        <f t="shared" ref="I9" si="5">F9-E9</f>
        <v>-14795615.320000052</v>
      </c>
      <c r="J9" s="146">
        <f t="shared" si="1"/>
        <v>-2.2273591930650521E-2</v>
      </c>
      <c r="K9" s="142">
        <f>VLOOKUP($C9,'2024'!$C$205:$U$392,VLOOKUP($L$4,Master!$D$9:$G$20,4,FALSE),FALSE)</f>
        <v>102374505.20000002</v>
      </c>
      <c r="L9" s="143">
        <f>VLOOKUP($C9,'2024'!$C$8:$U$195,VLOOKUP($L$4,Master!$D$9:$G$20,4,FALSE),FALSE)</f>
        <v>84197401.280000001</v>
      </c>
      <c r="M9" s="145">
        <f>IFERROR(L9/K9,0)</f>
        <v>0.82244501319455443</v>
      </c>
      <c r="N9" s="145">
        <f>L9/$D$4</f>
        <v>1.1566053721994039E-2</v>
      </c>
      <c r="O9" s="143">
        <f>L9-K9</f>
        <v>-18177103.920000017</v>
      </c>
      <c r="P9" s="146">
        <f t="shared" si="2"/>
        <v>-0.17755498680544551</v>
      </c>
      <c r="Q9" s="71"/>
    </row>
    <row r="10" spans="2:17" s="72" customFormat="1" ht="25.5" x14ac:dyDescent="0.2">
      <c r="B10" s="70"/>
      <c r="C10" s="133" t="s">
        <v>44</v>
      </c>
      <c r="D10" s="134" t="s">
        <v>45</v>
      </c>
      <c r="E10" s="147">
        <f>IFERROR(VLOOKUP($C10,'2024'!$C$205:$U$392,19,FALSE),0)</f>
        <v>537653893.84000003</v>
      </c>
      <c r="F10" s="148">
        <f>IFERROR(VLOOKUP($C10,'2024'!$C$8:$U$195,19,FALSE),0)</f>
        <v>522221292.53000009</v>
      </c>
      <c r="G10" s="149">
        <f t="shared" ref="G10:G73" si="6">IFERROR(F10/E10,0)</f>
        <v>0.97129640185477295</v>
      </c>
      <c r="H10" s="150">
        <f t="shared" ref="H10:H73" si="7">F10/$D$4</f>
        <v>7.1736650209486663E-2</v>
      </c>
      <c r="I10" s="148">
        <f t="shared" ref="I10:I73" si="8">F10-E10</f>
        <v>-15432601.309999943</v>
      </c>
      <c r="J10" s="151">
        <f t="shared" ref="J10:J73" si="9">IFERROR(I10/E10,0)</f>
        <v>-2.8703598145227081E-2</v>
      </c>
      <c r="K10" s="147">
        <f>VLOOKUP($C10,'2024'!$C$205:$U$392,VLOOKUP($L$4,Master!$D$9:$G$20,4,FALSE),FALSE)</f>
        <v>72125442.340000018</v>
      </c>
      <c r="L10" s="148">
        <f>VLOOKUP($C10,'2024'!$C$8:$U$195,VLOOKUP($L$4,Master!$D$9:$G$20,4,FALSE),FALSE)</f>
        <v>56049153.229999989</v>
      </c>
      <c r="M10" s="150">
        <f t="shared" ref="M10:M73" si="10">IFERROR(L10/K10,0)</f>
        <v>0.7771065439818553</v>
      </c>
      <c r="N10" s="150">
        <f t="shared" ref="N10:N73" si="11">L10/$D$4</f>
        <v>7.6993767916260268E-3</v>
      </c>
      <c r="O10" s="148">
        <f t="shared" ref="O10:O73" si="12">L10-K10</f>
        <v>-16076289.110000029</v>
      </c>
      <c r="P10" s="151">
        <f t="shared" ref="P10:P73" si="13">IFERROR(O10/K10,0)</f>
        <v>-0.22289345601814475</v>
      </c>
      <c r="Q10" s="71"/>
    </row>
    <row r="11" spans="2:17" s="72" customFormat="1" ht="12.75" x14ac:dyDescent="0.2">
      <c r="B11" s="70"/>
      <c r="C11" s="98" t="s">
        <v>46</v>
      </c>
      <c r="D11" s="99" t="s">
        <v>47</v>
      </c>
      <c r="E11" s="152">
        <f>IFERROR(VLOOKUP($C11,'2024'!$C$205:$U$392,19,FALSE),0)</f>
        <v>24774027.870000001</v>
      </c>
      <c r="F11" s="153">
        <f>IFERROR(VLOOKUP($C11,'2024'!$C$8:$U$195,19,FALSE),0)</f>
        <v>25939735.850000001</v>
      </c>
      <c r="G11" s="154">
        <f t="shared" si="6"/>
        <v>1.0470536315740409</v>
      </c>
      <c r="H11" s="155">
        <f t="shared" si="7"/>
        <v>3.5632973680234077E-3</v>
      </c>
      <c r="I11" s="156">
        <f t="shared" si="8"/>
        <v>1165707.9800000004</v>
      </c>
      <c r="J11" s="157">
        <f t="shared" si="9"/>
        <v>4.7053631574040869E-2</v>
      </c>
      <c r="K11" s="163">
        <f>VLOOKUP($C11,'2024'!$C$205:$U$392,VLOOKUP($L$4,Master!$D$9:$G$20,4,FALSE),FALSE)</f>
        <v>3545634.9299999988</v>
      </c>
      <c r="L11" s="164">
        <f>VLOOKUP($C11,'2024'!$C$8:$U$195,VLOOKUP($L$4,Master!$D$9:$G$20,4,FALSE),FALSE)</f>
        <v>2268018.649999998</v>
      </c>
      <c r="M11" s="155">
        <f t="shared" si="10"/>
        <v>0.63966502326848373</v>
      </c>
      <c r="N11" s="155">
        <f t="shared" si="11"/>
        <v>3.1155386210970204E-4</v>
      </c>
      <c r="O11" s="156">
        <f t="shared" si="12"/>
        <v>-1277616.2800000007</v>
      </c>
      <c r="P11" s="157">
        <f t="shared" si="13"/>
        <v>-0.36033497673151621</v>
      </c>
      <c r="Q11" s="71"/>
    </row>
    <row r="12" spans="2:17" s="72" customFormat="1" ht="12.75" x14ac:dyDescent="0.2">
      <c r="B12" s="70"/>
      <c r="C12" s="98" t="s">
        <v>48</v>
      </c>
      <c r="D12" s="99" t="s">
        <v>49</v>
      </c>
      <c r="E12" s="152">
        <f>IFERROR(VLOOKUP($C12,'2024'!$C$205:$U$392,19,FALSE),0)</f>
        <v>496158053.23999995</v>
      </c>
      <c r="F12" s="153">
        <f>IFERROR(VLOOKUP($C12,'2024'!$C$8:$U$195,19,FALSE),0)</f>
        <v>481007140.63999999</v>
      </c>
      <c r="G12" s="154">
        <f t="shared" si="6"/>
        <v>0.96946353586107925</v>
      </c>
      <c r="H12" s="155">
        <f t="shared" si="7"/>
        <v>6.6075132304902667E-2</v>
      </c>
      <c r="I12" s="156">
        <f t="shared" si="8"/>
        <v>-15150912.599999964</v>
      </c>
      <c r="J12" s="157">
        <f t="shared" si="9"/>
        <v>-3.0536464138920697E-2</v>
      </c>
      <c r="K12" s="163">
        <f>VLOOKUP($C12,'2024'!$C$205:$U$392,VLOOKUP($L$4,Master!$D$9:$G$20,4,FALSE),FALSE)</f>
        <v>66290390.960000023</v>
      </c>
      <c r="L12" s="164">
        <f>VLOOKUP($C12,'2024'!$C$8:$U$195,VLOOKUP($L$4,Master!$D$9:$G$20,4,FALSE),FALSE)</f>
        <v>52001938.979999989</v>
      </c>
      <c r="M12" s="155">
        <f t="shared" si="10"/>
        <v>0.78445666448668616</v>
      </c>
      <c r="N12" s="155">
        <f t="shared" si="11"/>
        <v>7.1434178578787576E-3</v>
      </c>
      <c r="O12" s="156">
        <f t="shared" si="12"/>
        <v>-14288451.980000034</v>
      </c>
      <c r="P12" s="157">
        <f t="shared" si="13"/>
        <v>-0.21554333551331387</v>
      </c>
      <c r="Q12" s="71"/>
    </row>
    <row r="13" spans="2:17" s="72" customFormat="1" ht="12.75" x14ac:dyDescent="0.2">
      <c r="B13" s="70"/>
      <c r="C13" s="98" t="s">
        <v>50</v>
      </c>
      <c r="D13" s="99" t="s">
        <v>51</v>
      </c>
      <c r="E13" s="152">
        <f>IFERROR(VLOOKUP($C13,'2024'!$C$205:$U$392,19,FALSE),0)</f>
        <v>16721812.729999997</v>
      </c>
      <c r="F13" s="153">
        <f>IFERROR(VLOOKUP($C13,'2024'!$C$8:$U$195,19,FALSE),0)</f>
        <v>15274416.040000001</v>
      </c>
      <c r="G13" s="154">
        <f t="shared" si="6"/>
        <v>0.91344259660298233</v>
      </c>
      <c r="H13" s="155">
        <f t="shared" si="7"/>
        <v>2.0982205365605725E-3</v>
      </c>
      <c r="I13" s="156">
        <f t="shared" si="8"/>
        <v>-1447396.6899999958</v>
      </c>
      <c r="J13" s="157">
        <f t="shared" si="9"/>
        <v>-8.6557403397017715E-2</v>
      </c>
      <c r="K13" s="163">
        <f>VLOOKUP($C13,'2024'!$C$205:$U$392,VLOOKUP($L$4,Master!$D$9:$G$20,4,FALSE),FALSE)</f>
        <v>2289416.449999996</v>
      </c>
      <c r="L13" s="164">
        <f>VLOOKUP($C13,'2024'!$C$8:$U$195,VLOOKUP($L$4,Master!$D$9:$G$20,4,FALSE),FALSE)</f>
        <v>1779195.5999999994</v>
      </c>
      <c r="M13" s="155">
        <f t="shared" si="10"/>
        <v>0.77713934483173763</v>
      </c>
      <c r="N13" s="155">
        <f t="shared" si="11"/>
        <v>2.4440507163756741E-4</v>
      </c>
      <c r="O13" s="156">
        <f t="shared" si="12"/>
        <v>-510220.8499999966</v>
      </c>
      <c r="P13" s="157">
        <f t="shared" si="13"/>
        <v>-0.22286065516826242</v>
      </c>
      <c r="Q13" s="71"/>
    </row>
    <row r="14" spans="2:17" s="72" customFormat="1" ht="12.75" x14ac:dyDescent="0.2">
      <c r="B14" s="70"/>
      <c r="C14" s="133" t="s">
        <v>52</v>
      </c>
      <c r="D14" s="134" t="s">
        <v>53</v>
      </c>
      <c r="E14" s="147">
        <f>IFERROR(VLOOKUP($C14,'2024'!$C$205:$U$392,19,FALSE),0)</f>
        <v>0</v>
      </c>
      <c r="F14" s="148">
        <f>IFERROR(VLOOKUP($C14,'2024'!$C$8:$U$195,19,FALSE),0)</f>
        <v>0</v>
      </c>
      <c r="G14" s="149">
        <f t="shared" si="6"/>
        <v>0</v>
      </c>
      <c r="H14" s="150">
        <f t="shared" si="7"/>
        <v>0</v>
      </c>
      <c r="I14" s="148">
        <f t="shared" si="8"/>
        <v>0</v>
      </c>
      <c r="J14" s="151">
        <f t="shared" si="9"/>
        <v>0</v>
      </c>
      <c r="K14" s="147">
        <f>VLOOKUP($C14,'2024'!$C$205:$U$392,VLOOKUP($L$4,Master!$D$9:$G$20,4,FALSE),FALSE)</f>
        <v>0</v>
      </c>
      <c r="L14" s="148">
        <f>VLOOKUP($C14,'2024'!$C$8:$U$195,VLOOKUP($L$4,Master!$D$9:$G$20,4,FALSE),FALSE)</f>
        <v>0</v>
      </c>
      <c r="M14" s="150">
        <f t="shared" si="10"/>
        <v>0</v>
      </c>
      <c r="N14" s="150">
        <f t="shared" si="11"/>
        <v>0</v>
      </c>
      <c r="O14" s="148">
        <f t="shared" si="12"/>
        <v>0</v>
      </c>
      <c r="P14" s="151">
        <f t="shared" si="13"/>
        <v>0</v>
      </c>
      <c r="Q14" s="71"/>
    </row>
    <row r="15" spans="2:17" s="72" customFormat="1" ht="12.75" x14ac:dyDescent="0.2">
      <c r="B15" s="70"/>
      <c r="C15" s="98" t="s">
        <v>54</v>
      </c>
      <c r="D15" s="99" t="s">
        <v>55</v>
      </c>
      <c r="E15" s="152">
        <f>IFERROR(VLOOKUP($C15,'2024'!$C$205:$U$392,19,FALSE),0)</f>
        <v>0</v>
      </c>
      <c r="F15" s="153">
        <f>IFERROR(VLOOKUP($C15,'2024'!$C$8:$U$195,19,FALSE),0)</f>
        <v>0</v>
      </c>
      <c r="G15" s="154">
        <f t="shared" si="6"/>
        <v>0</v>
      </c>
      <c r="H15" s="155">
        <f t="shared" si="7"/>
        <v>0</v>
      </c>
      <c r="I15" s="156">
        <f t="shared" si="8"/>
        <v>0</v>
      </c>
      <c r="J15" s="157">
        <f t="shared" si="9"/>
        <v>0</v>
      </c>
      <c r="K15" s="163">
        <f>VLOOKUP($C15,'2024'!$C$205:$U$392,VLOOKUP($L$4,Master!$D$9:$G$20,4,FALSE),FALSE)</f>
        <v>0</v>
      </c>
      <c r="L15" s="164">
        <f>VLOOKUP($C15,'2024'!$C$8:$U$195,VLOOKUP($L$4,Master!$D$9:$G$20,4,FALSE),FALSE)</f>
        <v>0</v>
      </c>
      <c r="M15" s="155">
        <f t="shared" si="10"/>
        <v>0</v>
      </c>
      <c r="N15" s="155">
        <f t="shared" si="11"/>
        <v>0</v>
      </c>
      <c r="O15" s="156">
        <f t="shared" si="12"/>
        <v>0</v>
      </c>
      <c r="P15" s="157">
        <f t="shared" si="13"/>
        <v>0</v>
      </c>
      <c r="Q15" s="71"/>
    </row>
    <row r="16" spans="2:17" s="72" customFormat="1" ht="12.75" x14ac:dyDescent="0.2">
      <c r="B16" s="70"/>
      <c r="C16" s="98" t="s">
        <v>56</v>
      </c>
      <c r="D16" s="99" t="s">
        <v>57</v>
      </c>
      <c r="E16" s="152">
        <f>IFERROR(VLOOKUP($C16,'2024'!$C$205:$U$392,19,FALSE),0)</f>
        <v>0</v>
      </c>
      <c r="F16" s="153">
        <f>IFERROR(VLOOKUP($C16,'2024'!$C$8:$U$195,19,FALSE),0)</f>
        <v>0</v>
      </c>
      <c r="G16" s="154">
        <f t="shared" si="6"/>
        <v>0</v>
      </c>
      <c r="H16" s="155">
        <f t="shared" si="7"/>
        <v>0</v>
      </c>
      <c r="I16" s="156">
        <f t="shared" si="8"/>
        <v>0</v>
      </c>
      <c r="J16" s="157">
        <f t="shared" si="9"/>
        <v>0</v>
      </c>
      <c r="K16" s="163">
        <f>VLOOKUP($C16,'2024'!$C$205:$U$392,VLOOKUP($L$4,Master!$D$9:$G$20,4,FALSE),FALSE)</f>
        <v>0</v>
      </c>
      <c r="L16" s="164">
        <f>VLOOKUP($C16,'2024'!$C$8:$U$195,VLOOKUP($L$4,Master!$D$9:$G$20,4,FALSE),FALSE)</f>
        <v>0</v>
      </c>
      <c r="M16" s="155">
        <f t="shared" si="10"/>
        <v>0</v>
      </c>
      <c r="N16" s="155">
        <f t="shared" si="11"/>
        <v>0</v>
      </c>
      <c r="O16" s="156">
        <f t="shared" si="12"/>
        <v>0</v>
      </c>
      <c r="P16" s="157">
        <f t="shared" si="13"/>
        <v>0</v>
      </c>
      <c r="Q16" s="71"/>
    </row>
    <row r="17" spans="2:17" s="72" customFormat="1" ht="12.75" x14ac:dyDescent="0.2">
      <c r="B17" s="70"/>
      <c r="C17" s="133" t="s">
        <v>58</v>
      </c>
      <c r="D17" s="134" t="s">
        <v>59</v>
      </c>
      <c r="E17" s="147">
        <f>IFERROR(VLOOKUP($C17,'2024'!$C$205:$U$392,19,FALSE),0)</f>
        <v>18031362.479999997</v>
      </c>
      <c r="F17" s="148">
        <f>IFERROR(VLOOKUP($C17,'2024'!$C$8:$U$195,19,FALSE),0)</f>
        <v>15400996.769999996</v>
      </c>
      <c r="G17" s="149">
        <f t="shared" si="6"/>
        <v>0.85412274236527908</v>
      </c>
      <c r="H17" s="150">
        <f t="shared" si="7"/>
        <v>2.1156087160185168E-3</v>
      </c>
      <c r="I17" s="148">
        <f t="shared" si="8"/>
        <v>-2630365.7100000009</v>
      </c>
      <c r="J17" s="151">
        <f t="shared" si="9"/>
        <v>-0.14587725763472098</v>
      </c>
      <c r="K17" s="147">
        <f>VLOOKUP($C17,'2024'!$C$205:$U$392,VLOOKUP($L$4,Master!$D$9:$G$20,4,FALSE),FALSE)</f>
        <v>2720918.7800000003</v>
      </c>
      <c r="L17" s="148">
        <f>VLOOKUP($C17,'2024'!$C$8:$U$195,VLOOKUP($L$4,Master!$D$9:$G$20,4,FALSE),FALSE)</f>
        <v>1128203.2599999998</v>
      </c>
      <c r="M17" s="150">
        <f t="shared" si="10"/>
        <v>0.41464055020414819</v>
      </c>
      <c r="N17" s="150">
        <f t="shared" si="11"/>
        <v>1.5497936178688679E-4</v>
      </c>
      <c r="O17" s="148">
        <f t="shared" si="12"/>
        <v>-1592715.5200000005</v>
      </c>
      <c r="P17" s="151">
        <f t="shared" si="13"/>
        <v>-0.58535944979585175</v>
      </c>
      <c r="Q17" s="71"/>
    </row>
    <row r="18" spans="2:17" s="72" customFormat="1" ht="12.75" x14ac:dyDescent="0.2">
      <c r="B18" s="70"/>
      <c r="C18" s="98" t="s">
        <v>60</v>
      </c>
      <c r="D18" s="99" t="s">
        <v>61</v>
      </c>
      <c r="E18" s="152">
        <f>IFERROR(VLOOKUP($C18,'2024'!$C$205:$U$392,19,FALSE),0)</f>
        <v>2394589.0100000002</v>
      </c>
      <c r="F18" s="153">
        <f>IFERROR(VLOOKUP($C18,'2024'!$C$8:$U$195,19,FALSE),0)</f>
        <v>2728823.16</v>
      </c>
      <c r="G18" s="154">
        <f t="shared" si="6"/>
        <v>1.1395789208938196</v>
      </c>
      <c r="H18" s="155">
        <f t="shared" si="7"/>
        <v>3.7485379342555326E-4</v>
      </c>
      <c r="I18" s="156">
        <f t="shared" si="8"/>
        <v>334234.14999999991</v>
      </c>
      <c r="J18" s="157">
        <f t="shared" si="9"/>
        <v>0.13957892089381962</v>
      </c>
      <c r="K18" s="163">
        <f>VLOOKUP($C18,'2024'!$C$205:$U$392,VLOOKUP($L$4,Master!$D$9:$G$20,4,FALSE),FALSE)</f>
        <v>336695.04000000004</v>
      </c>
      <c r="L18" s="164">
        <f>VLOOKUP($C18,'2024'!$C$8:$U$195,VLOOKUP($L$4,Master!$D$9:$G$20,4,FALSE),FALSE)</f>
        <v>296146.67999999993</v>
      </c>
      <c r="M18" s="155">
        <f t="shared" si="10"/>
        <v>0.87956947628334503</v>
      </c>
      <c r="N18" s="155">
        <f t="shared" si="11"/>
        <v>4.0681165432641448E-5</v>
      </c>
      <c r="O18" s="156">
        <f t="shared" si="12"/>
        <v>-40548.360000000102</v>
      </c>
      <c r="P18" s="157">
        <f t="shared" si="13"/>
        <v>-0.12043052371665498</v>
      </c>
      <c r="Q18" s="71"/>
    </row>
    <row r="19" spans="2:17" s="72" customFormat="1" ht="12.75" x14ac:dyDescent="0.2">
      <c r="B19" s="70"/>
      <c r="C19" s="98" t="s">
        <v>62</v>
      </c>
      <c r="D19" s="99" t="s">
        <v>63</v>
      </c>
      <c r="E19" s="152">
        <f>IFERROR(VLOOKUP($C19,'2024'!$C$205:$U$392,19,FALSE),0)</f>
        <v>7762250.6899999985</v>
      </c>
      <c r="F19" s="153">
        <f>IFERROR(VLOOKUP($C19,'2024'!$C$8:$U$195,19,FALSE),0)</f>
        <v>6414173.8199999984</v>
      </c>
      <c r="G19" s="154">
        <f t="shared" si="6"/>
        <v>0.82632912491003296</v>
      </c>
      <c r="H19" s="155">
        <f t="shared" si="7"/>
        <v>8.8110414165418888E-4</v>
      </c>
      <c r="I19" s="156">
        <f t="shared" si="8"/>
        <v>-1348076.87</v>
      </c>
      <c r="J19" s="157">
        <f t="shared" si="9"/>
        <v>-0.17367087508996704</v>
      </c>
      <c r="K19" s="163">
        <f>VLOOKUP($C19,'2024'!$C$205:$U$392,VLOOKUP($L$4,Master!$D$9:$G$20,4,FALSE),FALSE)</f>
        <v>1021629.7499999999</v>
      </c>
      <c r="L19" s="164">
        <f>VLOOKUP($C19,'2024'!$C$8:$U$195,VLOOKUP($L$4,Master!$D$9:$G$20,4,FALSE),FALSE)</f>
        <v>302965.90999999997</v>
      </c>
      <c r="M19" s="155">
        <f t="shared" si="10"/>
        <v>0.29655157360090584</v>
      </c>
      <c r="N19" s="155">
        <f t="shared" si="11"/>
        <v>4.1617911452395015E-5</v>
      </c>
      <c r="O19" s="156">
        <f t="shared" si="12"/>
        <v>-718663.83999999985</v>
      </c>
      <c r="P19" s="157">
        <f t="shared" si="13"/>
        <v>-0.70344842639909411</v>
      </c>
      <c r="Q19" s="71"/>
    </row>
    <row r="20" spans="2:17" s="72" customFormat="1" ht="12.75" x14ac:dyDescent="0.2">
      <c r="B20" s="70"/>
      <c r="C20" s="98" t="s">
        <v>64</v>
      </c>
      <c r="D20" s="99" t="s">
        <v>65</v>
      </c>
      <c r="E20" s="152">
        <f>IFERROR(VLOOKUP($C20,'2024'!$C$205:$U$392,19,FALSE),0)</f>
        <v>7874522.7800000003</v>
      </c>
      <c r="F20" s="153">
        <f>IFERROR(VLOOKUP($C20,'2024'!$C$8:$U$195,19,FALSE),0)</f>
        <v>6257999.7899999991</v>
      </c>
      <c r="G20" s="154">
        <f t="shared" si="6"/>
        <v>0.7947147992122513</v>
      </c>
      <c r="H20" s="155">
        <f t="shared" si="7"/>
        <v>8.596507809387748E-4</v>
      </c>
      <c r="I20" s="156">
        <f t="shared" si="8"/>
        <v>-1616522.9900000012</v>
      </c>
      <c r="J20" s="157">
        <f t="shared" si="9"/>
        <v>-0.2052852007877487</v>
      </c>
      <c r="K20" s="163">
        <f>VLOOKUP($C20,'2024'!$C$205:$U$392,VLOOKUP($L$4,Master!$D$9:$G$20,4,FALSE),FALSE)</f>
        <v>1362593.9900000002</v>
      </c>
      <c r="L20" s="164">
        <f>VLOOKUP($C20,'2024'!$C$8:$U$195,VLOOKUP($L$4,Master!$D$9:$G$20,4,FALSE),FALSE)</f>
        <v>529090.66999999981</v>
      </c>
      <c r="M20" s="155">
        <f t="shared" si="10"/>
        <v>0.38829664146691245</v>
      </c>
      <c r="N20" s="155">
        <f t="shared" si="11"/>
        <v>7.2680284901850323E-5</v>
      </c>
      <c r="O20" s="156">
        <f t="shared" si="12"/>
        <v>-833503.32000000041</v>
      </c>
      <c r="P20" s="157">
        <f t="shared" si="13"/>
        <v>-0.61170335853308755</v>
      </c>
      <c r="Q20" s="71"/>
    </row>
    <row r="21" spans="2:17" s="72" customFormat="1" ht="12.75" x14ac:dyDescent="0.2">
      <c r="B21" s="70"/>
      <c r="C21" s="133" t="s">
        <v>66</v>
      </c>
      <c r="D21" s="134" t="s">
        <v>67</v>
      </c>
      <c r="E21" s="147">
        <f>IFERROR(VLOOKUP($C21,'2024'!$C$205:$U$392,19,FALSE),0)</f>
        <v>9056073.1600000001</v>
      </c>
      <c r="F21" s="148">
        <f>IFERROR(VLOOKUP($C21,'2024'!$C$8:$U$195,19,FALSE),0)</f>
        <v>7825205.1499999994</v>
      </c>
      <c r="G21" s="149">
        <f t="shared" si="6"/>
        <v>0.86408369408535113</v>
      </c>
      <c r="H21" s="150">
        <f t="shared" si="7"/>
        <v>1.0749351140843715E-3</v>
      </c>
      <c r="I21" s="148">
        <f t="shared" si="8"/>
        <v>-1230868.0100000007</v>
      </c>
      <c r="J21" s="151">
        <f t="shared" si="9"/>
        <v>-0.13591630591464884</v>
      </c>
      <c r="K21" s="147">
        <f>VLOOKUP($C21,'2024'!$C$205:$U$392,VLOOKUP($L$4,Master!$D$9:$G$20,4,FALSE),FALSE)</f>
        <v>1209522.47</v>
      </c>
      <c r="L21" s="148">
        <f>VLOOKUP($C21,'2024'!$C$8:$U$195,VLOOKUP($L$4,Master!$D$9:$G$20,4,FALSE),FALSE)</f>
        <v>439696.1399999999</v>
      </c>
      <c r="M21" s="150">
        <f t="shared" si="10"/>
        <v>0.36352870732529668</v>
      </c>
      <c r="N21" s="150">
        <f t="shared" si="11"/>
        <v>6.0400310452353791E-5</v>
      </c>
      <c r="O21" s="148">
        <f t="shared" si="12"/>
        <v>-769826.33000000007</v>
      </c>
      <c r="P21" s="151">
        <f t="shared" si="13"/>
        <v>-0.63647129267470337</v>
      </c>
      <c r="Q21" s="71"/>
    </row>
    <row r="22" spans="2:17" s="72" customFormat="1" ht="12.75" x14ac:dyDescent="0.2">
      <c r="B22" s="70"/>
      <c r="C22" s="98" t="s">
        <v>68</v>
      </c>
      <c r="D22" s="99" t="s">
        <v>67</v>
      </c>
      <c r="E22" s="152">
        <f>IFERROR(VLOOKUP($C22,'2024'!$C$205:$U$392,19,FALSE),0)</f>
        <v>9056073.1600000001</v>
      </c>
      <c r="F22" s="153">
        <f>IFERROR(VLOOKUP($C22,'2024'!$C$8:$U$195,19,FALSE),0)</f>
        <v>7825205.1499999994</v>
      </c>
      <c r="G22" s="154">
        <f t="shared" si="6"/>
        <v>0.86408369408535113</v>
      </c>
      <c r="H22" s="155">
        <f t="shared" si="7"/>
        <v>1.0749351140843715E-3</v>
      </c>
      <c r="I22" s="156">
        <f t="shared" si="8"/>
        <v>-1230868.0100000007</v>
      </c>
      <c r="J22" s="157">
        <f t="shared" si="9"/>
        <v>-0.13591630591464884</v>
      </c>
      <c r="K22" s="163">
        <f>VLOOKUP($C22,'2024'!$C$205:$U$392,VLOOKUP($L$4,Master!$D$9:$G$20,4,FALSE),FALSE)</f>
        <v>1209522.47</v>
      </c>
      <c r="L22" s="164">
        <f>VLOOKUP($C22,'2024'!$C$8:$U$195,VLOOKUP($L$4,Master!$D$9:$G$20,4,FALSE),FALSE)</f>
        <v>439696.1399999999</v>
      </c>
      <c r="M22" s="155">
        <f t="shared" si="10"/>
        <v>0.36352870732529668</v>
      </c>
      <c r="N22" s="155">
        <f t="shared" si="11"/>
        <v>6.0400310452353791E-5</v>
      </c>
      <c r="O22" s="156">
        <f t="shared" si="12"/>
        <v>-769826.33000000007</v>
      </c>
      <c r="P22" s="157">
        <f t="shared" si="13"/>
        <v>-0.63647129267470337</v>
      </c>
      <c r="Q22" s="71"/>
    </row>
    <row r="23" spans="2:17" s="72" customFormat="1" ht="12.75" x14ac:dyDescent="0.2">
      <c r="B23" s="70"/>
      <c r="C23" s="133" t="s">
        <v>69</v>
      </c>
      <c r="D23" s="134" t="s">
        <v>70</v>
      </c>
      <c r="E23" s="147">
        <f>IFERROR(VLOOKUP($C23,'2024'!$C$205:$U$392,19,FALSE),0)</f>
        <v>0</v>
      </c>
      <c r="F23" s="148">
        <f>IFERROR(VLOOKUP($C23,'2024'!$C$8:$U$195,19,FALSE),0)</f>
        <v>0</v>
      </c>
      <c r="G23" s="149">
        <f t="shared" si="6"/>
        <v>0</v>
      </c>
      <c r="H23" s="150">
        <f t="shared" si="7"/>
        <v>0</v>
      </c>
      <c r="I23" s="148">
        <f t="shared" si="8"/>
        <v>0</v>
      </c>
      <c r="J23" s="151">
        <f t="shared" si="9"/>
        <v>0</v>
      </c>
      <c r="K23" s="147">
        <f>VLOOKUP($C23,'2024'!$C$205:$U$392,VLOOKUP($L$4,Master!$D$9:$G$20,4,FALSE),FALSE)</f>
        <v>0</v>
      </c>
      <c r="L23" s="148">
        <f>VLOOKUP($C23,'2024'!$C$8:$U$195,VLOOKUP($L$4,Master!$D$9:$G$20,4,FALSE),FALSE)</f>
        <v>0</v>
      </c>
      <c r="M23" s="150">
        <f t="shared" si="10"/>
        <v>0</v>
      </c>
      <c r="N23" s="150">
        <f t="shared" si="11"/>
        <v>0</v>
      </c>
      <c r="O23" s="148">
        <f t="shared" si="12"/>
        <v>0</v>
      </c>
      <c r="P23" s="151">
        <f t="shared" si="13"/>
        <v>0</v>
      </c>
      <c r="Q23" s="71"/>
    </row>
    <row r="24" spans="2:17" s="72" customFormat="1" ht="12.75" x14ac:dyDescent="0.2">
      <c r="B24" s="70"/>
      <c r="C24" s="98" t="s">
        <v>71</v>
      </c>
      <c r="D24" s="99" t="s">
        <v>70</v>
      </c>
      <c r="E24" s="152">
        <f>IFERROR(VLOOKUP($C24,'2024'!$C$205:$U$392,19,FALSE),0)</f>
        <v>0</v>
      </c>
      <c r="F24" s="153">
        <f>IFERROR(VLOOKUP($C24,'2024'!$C$8:$U$195,19,FALSE),0)</f>
        <v>0</v>
      </c>
      <c r="G24" s="154">
        <f t="shared" si="6"/>
        <v>0</v>
      </c>
      <c r="H24" s="155">
        <f t="shared" si="7"/>
        <v>0</v>
      </c>
      <c r="I24" s="156">
        <f t="shared" si="8"/>
        <v>0</v>
      </c>
      <c r="J24" s="157">
        <f t="shared" si="9"/>
        <v>0</v>
      </c>
      <c r="K24" s="163">
        <f>VLOOKUP($C24,'2024'!$C$205:$U$392,VLOOKUP($L$4,Master!$D$9:$G$20,4,FALSE),FALSE)</f>
        <v>0</v>
      </c>
      <c r="L24" s="164">
        <f>VLOOKUP($C24,'2024'!$C$8:$U$195,VLOOKUP($L$4,Master!$D$9:$G$20,4,FALSE),FALSE)</f>
        <v>0</v>
      </c>
      <c r="M24" s="155">
        <f t="shared" si="10"/>
        <v>0</v>
      </c>
      <c r="N24" s="155">
        <f t="shared" si="11"/>
        <v>0</v>
      </c>
      <c r="O24" s="156">
        <f t="shared" si="12"/>
        <v>0</v>
      </c>
      <c r="P24" s="157">
        <f t="shared" si="13"/>
        <v>0</v>
      </c>
      <c r="Q24" s="71"/>
    </row>
    <row r="25" spans="2:17" s="72" customFormat="1" ht="12.75" x14ac:dyDescent="0.2">
      <c r="B25" s="70"/>
      <c r="C25" s="133" t="s">
        <v>72</v>
      </c>
      <c r="D25" s="134" t="s">
        <v>73</v>
      </c>
      <c r="E25" s="147">
        <f>IFERROR(VLOOKUP($C25,'2024'!$C$205:$U$392,19,FALSE),0)</f>
        <v>2695728.9600000004</v>
      </c>
      <c r="F25" s="148">
        <f>IFERROR(VLOOKUP($C25,'2024'!$C$8:$U$195,19,FALSE),0)</f>
        <v>2052947.6400000001</v>
      </c>
      <c r="G25" s="149">
        <f t="shared" si="6"/>
        <v>0.76155565728685115</v>
      </c>
      <c r="H25" s="150">
        <f t="shared" si="7"/>
        <v>2.8200992348585794E-4</v>
      </c>
      <c r="I25" s="148">
        <f t="shared" si="8"/>
        <v>-642781.3200000003</v>
      </c>
      <c r="J25" s="151">
        <f t="shared" si="9"/>
        <v>-0.23844434271314879</v>
      </c>
      <c r="K25" s="147">
        <f>VLOOKUP($C25,'2024'!$C$205:$U$392,VLOOKUP($L$4,Master!$D$9:$G$20,4,FALSE),FALSE)</f>
        <v>431600.01000000024</v>
      </c>
      <c r="L25" s="148">
        <f>VLOOKUP($C25,'2024'!$C$8:$U$195,VLOOKUP($L$4,Master!$D$9:$G$20,4,FALSE),FALSE)</f>
        <v>238859.52999999997</v>
      </c>
      <c r="M25" s="150">
        <f t="shared" si="10"/>
        <v>0.55342799922548624</v>
      </c>
      <c r="N25" s="150">
        <f t="shared" si="11"/>
        <v>3.2811727131612566E-5</v>
      </c>
      <c r="O25" s="148">
        <f t="shared" si="12"/>
        <v>-192740.48000000027</v>
      </c>
      <c r="P25" s="151">
        <f t="shared" si="13"/>
        <v>-0.44657200077451381</v>
      </c>
      <c r="Q25" s="71"/>
    </row>
    <row r="26" spans="2:17" s="72" customFormat="1" ht="12.75" x14ac:dyDescent="0.2">
      <c r="B26" s="70"/>
      <c r="C26" s="98" t="s">
        <v>74</v>
      </c>
      <c r="D26" s="99" t="s">
        <v>73</v>
      </c>
      <c r="E26" s="152">
        <f>IFERROR(VLOOKUP($C26,'2024'!$C$205:$U$392,19,FALSE),0)</f>
        <v>2695728.9600000004</v>
      </c>
      <c r="F26" s="153">
        <f>IFERROR(VLOOKUP($C26,'2024'!$C$8:$U$195,19,FALSE),0)</f>
        <v>2052947.6400000001</v>
      </c>
      <c r="G26" s="154">
        <f t="shared" si="6"/>
        <v>0.76155565728685115</v>
      </c>
      <c r="H26" s="155">
        <f t="shared" si="7"/>
        <v>2.8200992348585794E-4</v>
      </c>
      <c r="I26" s="156">
        <f t="shared" si="8"/>
        <v>-642781.3200000003</v>
      </c>
      <c r="J26" s="157">
        <f t="shared" si="9"/>
        <v>-0.23844434271314879</v>
      </c>
      <c r="K26" s="163">
        <f>VLOOKUP($C26,'2024'!$C$205:$U$392,VLOOKUP($L$4,Master!$D$9:$G$20,4,FALSE),FALSE)</f>
        <v>431600.01000000024</v>
      </c>
      <c r="L26" s="164">
        <f>VLOOKUP($C26,'2024'!$C$8:$U$195,VLOOKUP($L$4,Master!$D$9:$G$20,4,FALSE),FALSE)</f>
        <v>238859.52999999997</v>
      </c>
      <c r="M26" s="155">
        <f t="shared" si="10"/>
        <v>0.55342799922548624</v>
      </c>
      <c r="N26" s="155">
        <f t="shared" si="11"/>
        <v>3.2811727131612566E-5</v>
      </c>
      <c r="O26" s="156">
        <f t="shared" si="12"/>
        <v>-192740.48000000027</v>
      </c>
      <c r="P26" s="157">
        <f t="shared" si="13"/>
        <v>-0.44657200077451381</v>
      </c>
      <c r="Q26" s="71"/>
    </row>
    <row r="27" spans="2:17" s="72" customFormat="1" ht="12.75" x14ac:dyDescent="0.2">
      <c r="B27" s="70"/>
      <c r="C27" s="133" t="s">
        <v>75</v>
      </c>
      <c r="D27" s="134" t="s">
        <v>76</v>
      </c>
      <c r="E27" s="147">
        <f>IFERROR(VLOOKUP($C27,'2024'!$C$205:$U$392,19,FALSE),0)</f>
        <v>96830086.530000001</v>
      </c>
      <c r="F27" s="148">
        <f>IFERROR(VLOOKUP($C27,'2024'!$C$8:$U$195,19,FALSE),0)</f>
        <v>101971087.55999999</v>
      </c>
      <c r="G27" s="149">
        <f t="shared" si="6"/>
        <v>1.0530930128664833</v>
      </c>
      <c r="H27" s="150">
        <f t="shared" si="7"/>
        <v>1.4007594758025741E-2</v>
      </c>
      <c r="I27" s="148">
        <f t="shared" si="8"/>
        <v>5141001.0299999863</v>
      </c>
      <c r="J27" s="151">
        <f t="shared" si="9"/>
        <v>5.3093012866483352E-2</v>
      </c>
      <c r="K27" s="147">
        <f>VLOOKUP($C27,'2024'!$C$205:$U$392,VLOOKUP($L$4,Master!$D$9:$G$20,4,FALSE),FALSE)</f>
        <v>25887021.599999998</v>
      </c>
      <c r="L27" s="148">
        <f>VLOOKUP($C27,'2024'!$C$8:$U$195,VLOOKUP($L$4,Master!$D$9:$G$20,4,FALSE),FALSE)</f>
        <v>26341489.120000005</v>
      </c>
      <c r="M27" s="150">
        <f t="shared" si="10"/>
        <v>1.0175558056474139</v>
      </c>
      <c r="N27" s="150">
        <f t="shared" si="11"/>
        <v>3.6184855309971571E-3</v>
      </c>
      <c r="O27" s="148">
        <f t="shared" si="12"/>
        <v>454467.520000007</v>
      </c>
      <c r="P27" s="151">
        <f t="shared" si="13"/>
        <v>1.7555805647413956E-2</v>
      </c>
      <c r="Q27" s="71"/>
    </row>
    <row r="28" spans="2:17" s="72" customFormat="1" ht="12.75" x14ac:dyDescent="0.2">
      <c r="B28" s="70"/>
      <c r="C28" s="98" t="s">
        <v>77</v>
      </c>
      <c r="D28" s="99" t="s">
        <v>76</v>
      </c>
      <c r="E28" s="152">
        <f>IFERROR(VLOOKUP($C28,'2024'!$C$205:$U$392,19,FALSE),0)</f>
        <v>96830086.530000001</v>
      </c>
      <c r="F28" s="153">
        <f>IFERROR(VLOOKUP($C28,'2024'!$C$8:$U$195,19,FALSE),0)</f>
        <v>101971087.55999999</v>
      </c>
      <c r="G28" s="154">
        <f t="shared" si="6"/>
        <v>1.0530930128664833</v>
      </c>
      <c r="H28" s="155">
        <f t="shared" si="7"/>
        <v>1.4007594758025741E-2</v>
      </c>
      <c r="I28" s="156">
        <f t="shared" si="8"/>
        <v>5141001.0299999863</v>
      </c>
      <c r="J28" s="157">
        <f t="shared" si="9"/>
        <v>5.3093012866483352E-2</v>
      </c>
      <c r="K28" s="163">
        <f>VLOOKUP($C28,'2024'!$C$205:$U$392,VLOOKUP($L$4,Master!$D$9:$G$20,4,FALSE),FALSE)</f>
        <v>25887021.599999998</v>
      </c>
      <c r="L28" s="164">
        <f>VLOOKUP($C28,'2024'!$C$8:$U$195,VLOOKUP($L$4,Master!$D$9:$G$20,4,FALSE),FALSE)</f>
        <v>26341489.120000005</v>
      </c>
      <c r="M28" s="155">
        <f t="shared" si="10"/>
        <v>1.0175558056474139</v>
      </c>
      <c r="N28" s="155">
        <f t="shared" si="11"/>
        <v>3.6184855309971571E-3</v>
      </c>
      <c r="O28" s="156">
        <f t="shared" si="12"/>
        <v>454467.520000007</v>
      </c>
      <c r="P28" s="157">
        <f t="shared" si="13"/>
        <v>1.7555805647413956E-2</v>
      </c>
      <c r="Q28" s="71"/>
    </row>
    <row r="29" spans="2:17" s="72" customFormat="1" ht="12.75" x14ac:dyDescent="0.2">
      <c r="B29" s="70"/>
      <c r="C29" s="133" t="s">
        <v>78</v>
      </c>
      <c r="D29" s="134" t="s">
        <v>79</v>
      </c>
      <c r="E29" s="147">
        <f>IFERROR(VLOOKUP($C29,'2024'!$C$205:$U$392,19,FALSE),0)</f>
        <v>0</v>
      </c>
      <c r="F29" s="148">
        <f>IFERROR(VLOOKUP($C29,'2024'!$C$8:$U$195,19,FALSE),0)</f>
        <v>0</v>
      </c>
      <c r="G29" s="149">
        <f t="shared" si="6"/>
        <v>0</v>
      </c>
      <c r="H29" s="150">
        <f t="shared" si="7"/>
        <v>0</v>
      </c>
      <c r="I29" s="148">
        <f t="shared" si="8"/>
        <v>0</v>
      </c>
      <c r="J29" s="151">
        <f t="shared" si="9"/>
        <v>0</v>
      </c>
      <c r="K29" s="147">
        <f>VLOOKUP($C29,'2024'!$C$205:$U$392,VLOOKUP($L$4,Master!$D$9:$G$20,4,FALSE),FALSE)</f>
        <v>0</v>
      </c>
      <c r="L29" s="148">
        <f>VLOOKUP($C29,'2024'!$C$8:$U$195,VLOOKUP($L$4,Master!$D$9:$G$20,4,FALSE),FALSE)</f>
        <v>0</v>
      </c>
      <c r="M29" s="150">
        <f t="shared" si="10"/>
        <v>0</v>
      </c>
      <c r="N29" s="150">
        <f t="shared" si="11"/>
        <v>0</v>
      </c>
      <c r="O29" s="148">
        <f t="shared" si="12"/>
        <v>0</v>
      </c>
      <c r="P29" s="151">
        <f t="shared" si="13"/>
        <v>0</v>
      </c>
      <c r="Q29" s="71"/>
    </row>
    <row r="30" spans="2:17" s="72" customFormat="1" ht="12.75" x14ac:dyDescent="0.2">
      <c r="B30" s="70"/>
      <c r="C30" s="98" t="s">
        <v>80</v>
      </c>
      <c r="D30" s="99" t="s">
        <v>79</v>
      </c>
      <c r="E30" s="152">
        <f>IFERROR(VLOOKUP($C30,'2024'!$C$205:$U$392,19,FALSE),0)</f>
        <v>0</v>
      </c>
      <c r="F30" s="153">
        <f>IFERROR(VLOOKUP($C30,'2024'!$C$8:$U$195,19,FALSE),0)</f>
        <v>0</v>
      </c>
      <c r="G30" s="154">
        <f t="shared" si="6"/>
        <v>0</v>
      </c>
      <c r="H30" s="155">
        <f t="shared" si="7"/>
        <v>0</v>
      </c>
      <c r="I30" s="156">
        <f t="shared" si="8"/>
        <v>0</v>
      </c>
      <c r="J30" s="157">
        <f t="shared" si="9"/>
        <v>0</v>
      </c>
      <c r="K30" s="163">
        <f>VLOOKUP($C30,'2024'!$C$205:$U$392,VLOOKUP($L$4,Master!$D$9:$G$20,4,FALSE),FALSE)</f>
        <v>0</v>
      </c>
      <c r="L30" s="164">
        <f>VLOOKUP($C30,'2024'!$C$8:$U$195,VLOOKUP($L$4,Master!$D$9:$G$20,4,FALSE),FALSE)</f>
        <v>0</v>
      </c>
      <c r="M30" s="155">
        <f t="shared" si="10"/>
        <v>0</v>
      </c>
      <c r="N30" s="155">
        <f t="shared" si="11"/>
        <v>0</v>
      </c>
      <c r="O30" s="156">
        <f t="shared" si="12"/>
        <v>0</v>
      </c>
      <c r="P30" s="157">
        <f t="shared" si="13"/>
        <v>0</v>
      </c>
      <c r="Q30" s="71"/>
    </row>
    <row r="31" spans="2:17" s="72" customFormat="1" ht="12.75" x14ac:dyDescent="0.2">
      <c r="B31" s="70"/>
      <c r="C31" s="131" t="s">
        <v>81</v>
      </c>
      <c r="D31" s="132" t="s">
        <v>82</v>
      </c>
      <c r="E31" s="142">
        <f>IFERROR(VLOOKUP($C31,'2024'!$C$205:$U$392,19,FALSE),0)</f>
        <v>53485964.799999997</v>
      </c>
      <c r="F31" s="143">
        <f>IFERROR(VLOOKUP($C31,'2024'!$C$8:$U$195,19,FALSE),0)</f>
        <v>45839630.390000008</v>
      </c>
      <c r="G31" s="144">
        <f t="shared" si="6"/>
        <v>0.85704035743597562</v>
      </c>
      <c r="H31" s="145">
        <f t="shared" si="7"/>
        <v>6.2969120142313565E-3</v>
      </c>
      <c r="I31" s="143">
        <f t="shared" si="8"/>
        <v>-7646334.409999989</v>
      </c>
      <c r="J31" s="146">
        <f t="shared" si="9"/>
        <v>-0.14295964256402438</v>
      </c>
      <c r="K31" s="142">
        <f>VLOOKUP($C31,'2024'!$C$205:$U$392,VLOOKUP($L$4,Master!$D$9:$G$20,4,FALSE),FALSE)</f>
        <v>9938424.0800000019</v>
      </c>
      <c r="L31" s="143">
        <f>VLOOKUP($C31,'2024'!$C$8:$U$195,VLOOKUP($L$4,Master!$D$9:$G$20,4,FALSE),FALSE)</f>
        <v>5505897.700000002</v>
      </c>
      <c r="M31" s="145">
        <f t="shared" si="10"/>
        <v>0.55400108263442116</v>
      </c>
      <c r="N31" s="145">
        <f t="shared" si="11"/>
        <v>7.5633579680481366E-4</v>
      </c>
      <c r="O31" s="143">
        <f t="shared" si="12"/>
        <v>-4432526.38</v>
      </c>
      <c r="P31" s="146">
        <f t="shared" si="13"/>
        <v>-0.44599891736557884</v>
      </c>
      <c r="Q31" s="71"/>
    </row>
    <row r="32" spans="2:17" s="72" customFormat="1" ht="12.75" x14ac:dyDescent="0.2">
      <c r="B32" s="70"/>
      <c r="C32" s="133" t="s">
        <v>83</v>
      </c>
      <c r="D32" s="134" t="s">
        <v>84</v>
      </c>
      <c r="E32" s="147">
        <f>IFERROR(VLOOKUP($C32,'2024'!$C$205:$U$392,19,FALSE),0)</f>
        <v>52191086.600000001</v>
      </c>
      <c r="F32" s="148">
        <f>IFERROR(VLOOKUP($C32,'2024'!$C$8:$U$195,19,FALSE),0)</f>
        <v>44954553.600000001</v>
      </c>
      <c r="G32" s="149">
        <f t="shared" si="6"/>
        <v>0.86134542368389777</v>
      </c>
      <c r="H32" s="150">
        <f t="shared" si="7"/>
        <v>6.1753305218621652E-3</v>
      </c>
      <c r="I32" s="148">
        <f t="shared" si="8"/>
        <v>-7236533</v>
      </c>
      <c r="J32" s="151">
        <f t="shared" si="9"/>
        <v>-0.13865457631610223</v>
      </c>
      <c r="K32" s="147">
        <f>VLOOKUP($C32,'2024'!$C$205:$U$392,VLOOKUP($L$4,Master!$D$9:$G$20,4,FALSE),FALSE)</f>
        <v>9580001.8000000026</v>
      </c>
      <c r="L32" s="148">
        <f>VLOOKUP($C32,'2024'!$C$8:$U$195,VLOOKUP($L$4,Master!$D$9:$G$20,4,FALSE),FALSE)</f>
        <v>5471361.9700000016</v>
      </c>
      <c r="M32" s="150">
        <f t="shared" si="10"/>
        <v>0.5711232716052308</v>
      </c>
      <c r="N32" s="150">
        <f t="shared" si="11"/>
        <v>7.5159168234954755E-4</v>
      </c>
      <c r="O32" s="148">
        <f t="shared" si="12"/>
        <v>-4108639.830000001</v>
      </c>
      <c r="P32" s="151">
        <f t="shared" si="13"/>
        <v>-0.4288767283947692</v>
      </c>
      <c r="Q32" s="71"/>
    </row>
    <row r="33" spans="2:17" s="72" customFormat="1" ht="12.75" x14ac:dyDescent="0.2">
      <c r="B33" s="70"/>
      <c r="C33" s="98" t="s">
        <v>85</v>
      </c>
      <c r="D33" s="99" t="s">
        <v>84</v>
      </c>
      <c r="E33" s="152">
        <f>IFERROR(VLOOKUP($C33,'2024'!$C$205:$U$392,19,FALSE),0)</f>
        <v>52191086.600000001</v>
      </c>
      <c r="F33" s="153">
        <f>IFERROR(VLOOKUP($C33,'2024'!$C$8:$U$195,19,FALSE),0)</f>
        <v>44954553.600000001</v>
      </c>
      <c r="G33" s="154">
        <f t="shared" si="6"/>
        <v>0.86134542368389777</v>
      </c>
      <c r="H33" s="155">
        <f t="shared" si="7"/>
        <v>6.1753305218621652E-3</v>
      </c>
      <c r="I33" s="156">
        <f t="shared" si="8"/>
        <v>-7236533</v>
      </c>
      <c r="J33" s="157">
        <f t="shared" si="9"/>
        <v>-0.13865457631610223</v>
      </c>
      <c r="K33" s="163">
        <f>VLOOKUP($C33,'2024'!$C$205:$U$392,VLOOKUP($L$4,Master!$D$9:$G$20,4,FALSE),FALSE)</f>
        <v>9580001.8000000026</v>
      </c>
      <c r="L33" s="164">
        <f>VLOOKUP($C33,'2024'!$C$8:$U$195,VLOOKUP($L$4,Master!$D$9:$G$20,4,FALSE),FALSE)</f>
        <v>5471361.9700000016</v>
      </c>
      <c r="M33" s="155">
        <f t="shared" si="10"/>
        <v>0.5711232716052308</v>
      </c>
      <c r="N33" s="155">
        <f t="shared" si="11"/>
        <v>7.5159168234954755E-4</v>
      </c>
      <c r="O33" s="156">
        <f t="shared" si="12"/>
        <v>-4108639.830000001</v>
      </c>
      <c r="P33" s="157">
        <f t="shared" si="13"/>
        <v>-0.4288767283947692</v>
      </c>
      <c r="Q33" s="71"/>
    </row>
    <row r="34" spans="2:17" s="72" customFormat="1" ht="12.75" x14ac:dyDescent="0.2">
      <c r="B34" s="70"/>
      <c r="C34" s="133" t="s">
        <v>86</v>
      </c>
      <c r="D34" s="134" t="s">
        <v>87</v>
      </c>
      <c r="E34" s="147">
        <f>IFERROR(VLOOKUP($C34,'2024'!$C$205:$U$392,19,FALSE),0)</f>
        <v>0</v>
      </c>
      <c r="F34" s="148">
        <f>IFERROR(VLOOKUP($C34,'2024'!$C$8:$U$195,19,FALSE),0)</f>
        <v>0</v>
      </c>
      <c r="G34" s="149">
        <f t="shared" si="6"/>
        <v>0</v>
      </c>
      <c r="H34" s="150">
        <f t="shared" si="7"/>
        <v>0</v>
      </c>
      <c r="I34" s="148">
        <f t="shared" si="8"/>
        <v>0</v>
      </c>
      <c r="J34" s="151">
        <f t="shared" si="9"/>
        <v>0</v>
      </c>
      <c r="K34" s="147">
        <f>VLOOKUP($C34,'2024'!$C$205:$U$392,VLOOKUP($L$4,Master!$D$9:$G$20,4,FALSE),FALSE)</f>
        <v>0</v>
      </c>
      <c r="L34" s="148">
        <f>VLOOKUP($C34,'2024'!$C$8:$U$195,VLOOKUP($L$4,Master!$D$9:$G$20,4,FALSE),FALSE)</f>
        <v>0</v>
      </c>
      <c r="M34" s="150">
        <f t="shared" si="10"/>
        <v>0</v>
      </c>
      <c r="N34" s="150">
        <f t="shared" si="11"/>
        <v>0</v>
      </c>
      <c r="O34" s="148">
        <f t="shared" si="12"/>
        <v>0</v>
      </c>
      <c r="P34" s="151">
        <f t="shared" si="13"/>
        <v>0</v>
      </c>
      <c r="Q34" s="71"/>
    </row>
    <row r="35" spans="2:17" s="72" customFormat="1" ht="12.75" x14ac:dyDescent="0.2">
      <c r="B35" s="70"/>
      <c r="C35" s="98" t="s">
        <v>88</v>
      </c>
      <c r="D35" s="99" t="s">
        <v>87</v>
      </c>
      <c r="E35" s="152">
        <f>IFERROR(VLOOKUP($C35,'2024'!$C$205:$U$392,19,FALSE),0)</f>
        <v>0</v>
      </c>
      <c r="F35" s="153">
        <f>IFERROR(VLOOKUP($C35,'2024'!$C$8:$U$195,19,FALSE),0)</f>
        <v>0</v>
      </c>
      <c r="G35" s="154">
        <f t="shared" si="6"/>
        <v>0</v>
      </c>
      <c r="H35" s="155">
        <f t="shared" si="7"/>
        <v>0</v>
      </c>
      <c r="I35" s="156">
        <f t="shared" si="8"/>
        <v>0</v>
      </c>
      <c r="J35" s="157">
        <f t="shared" si="9"/>
        <v>0</v>
      </c>
      <c r="K35" s="163">
        <f>VLOOKUP($C35,'2024'!$C$205:$U$392,VLOOKUP($L$4,Master!$D$9:$G$20,4,FALSE),FALSE)</f>
        <v>0</v>
      </c>
      <c r="L35" s="164">
        <f>VLOOKUP($C35,'2024'!$C$8:$U$195,VLOOKUP($L$4,Master!$D$9:$G$20,4,FALSE),FALSE)</f>
        <v>0</v>
      </c>
      <c r="M35" s="155">
        <f t="shared" si="10"/>
        <v>0</v>
      </c>
      <c r="N35" s="155">
        <f t="shared" si="11"/>
        <v>0</v>
      </c>
      <c r="O35" s="156">
        <f t="shared" si="12"/>
        <v>0</v>
      </c>
      <c r="P35" s="157">
        <f t="shared" si="13"/>
        <v>0</v>
      </c>
      <c r="Q35" s="71"/>
    </row>
    <row r="36" spans="2:17" s="72" customFormat="1" ht="12.75" x14ac:dyDescent="0.2">
      <c r="B36" s="70"/>
      <c r="C36" s="133" t="s">
        <v>89</v>
      </c>
      <c r="D36" s="134" t="s">
        <v>90</v>
      </c>
      <c r="E36" s="147">
        <f>IFERROR(VLOOKUP($C36,'2024'!$C$205:$U$392,19,FALSE),0)</f>
        <v>0</v>
      </c>
      <c r="F36" s="148">
        <f>IFERROR(VLOOKUP($C36,'2024'!$C$8:$U$195,19,FALSE),0)</f>
        <v>0</v>
      </c>
      <c r="G36" s="149">
        <f t="shared" si="6"/>
        <v>0</v>
      </c>
      <c r="H36" s="150">
        <f t="shared" si="7"/>
        <v>0</v>
      </c>
      <c r="I36" s="148">
        <f t="shared" si="8"/>
        <v>0</v>
      </c>
      <c r="J36" s="151">
        <f t="shared" si="9"/>
        <v>0</v>
      </c>
      <c r="K36" s="147">
        <f>VLOOKUP($C36,'2024'!$C$205:$U$392,VLOOKUP($L$4,Master!$D$9:$G$20,4,FALSE),FALSE)</f>
        <v>0</v>
      </c>
      <c r="L36" s="148">
        <f>VLOOKUP($C36,'2024'!$C$8:$U$195,VLOOKUP($L$4,Master!$D$9:$G$20,4,FALSE),FALSE)</f>
        <v>0</v>
      </c>
      <c r="M36" s="150">
        <f t="shared" si="10"/>
        <v>0</v>
      </c>
      <c r="N36" s="150">
        <f t="shared" si="11"/>
        <v>0</v>
      </c>
      <c r="O36" s="148">
        <f t="shared" si="12"/>
        <v>0</v>
      </c>
      <c r="P36" s="151">
        <f t="shared" si="13"/>
        <v>0</v>
      </c>
      <c r="Q36" s="71"/>
    </row>
    <row r="37" spans="2:17" s="72" customFormat="1" ht="12.75" x14ac:dyDescent="0.2">
      <c r="B37" s="70"/>
      <c r="C37" s="98" t="s">
        <v>91</v>
      </c>
      <c r="D37" s="99" t="s">
        <v>90</v>
      </c>
      <c r="E37" s="152">
        <f>IFERROR(VLOOKUP($C37,'2024'!$C$205:$U$392,19,FALSE),0)</f>
        <v>0</v>
      </c>
      <c r="F37" s="153">
        <f>IFERROR(VLOOKUP($C37,'2024'!$C$8:$U$195,19,FALSE),0)</f>
        <v>0</v>
      </c>
      <c r="G37" s="154">
        <f t="shared" si="6"/>
        <v>0</v>
      </c>
      <c r="H37" s="155">
        <f t="shared" si="7"/>
        <v>0</v>
      </c>
      <c r="I37" s="156">
        <f t="shared" si="8"/>
        <v>0</v>
      </c>
      <c r="J37" s="157">
        <f t="shared" si="9"/>
        <v>0</v>
      </c>
      <c r="K37" s="163">
        <f>VLOOKUP($C37,'2024'!$C$205:$U$392,VLOOKUP($L$4,Master!$D$9:$G$20,4,FALSE),FALSE)</f>
        <v>0</v>
      </c>
      <c r="L37" s="164">
        <f>VLOOKUP($C37,'2024'!$C$8:$U$195,VLOOKUP($L$4,Master!$D$9:$G$20,4,FALSE),FALSE)</f>
        <v>0</v>
      </c>
      <c r="M37" s="155">
        <f t="shared" si="10"/>
        <v>0</v>
      </c>
      <c r="N37" s="155">
        <f t="shared" si="11"/>
        <v>0</v>
      </c>
      <c r="O37" s="156">
        <f t="shared" si="12"/>
        <v>0</v>
      </c>
      <c r="P37" s="157">
        <f t="shared" si="13"/>
        <v>0</v>
      </c>
      <c r="Q37" s="71"/>
    </row>
    <row r="38" spans="2:17" s="72" customFormat="1" ht="12.75" x14ac:dyDescent="0.2">
      <c r="B38" s="70"/>
      <c r="C38" s="133" t="s">
        <v>92</v>
      </c>
      <c r="D38" s="134" t="s">
        <v>93</v>
      </c>
      <c r="E38" s="147">
        <f>IFERROR(VLOOKUP($C38,'2024'!$C$205:$U$392,19,FALSE),0)</f>
        <v>0</v>
      </c>
      <c r="F38" s="148">
        <f>IFERROR(VLOOKUP($C38,'2024'!$C$8:$U$195,19,FALSE),0)</f>
        <v>0</v>
      </c>
      <c r="G38" s="149">
        <f t="shared" si="6"/>
        <v>0</v>
      </c>
      <c r="H38" s="150">
        <f t="shared" si="7"/>
        <v>0</v>
      </c>
      <c r="I38" s="148">
        <f t="shared" si="8"/>
        <v>0</v>
      </c>
      <c r="J38" s="151">
        <f t="shared" si="9"/>
        <v>0</v>
      </c>
      <c r="K38" s="147">
        <f>VLOOKUP($C38,'2024'!$C$205:$U$392,VLOOKUP($L$4,Master!$D$9:$G$20,4,FALSE),FALSE)</f>
        <v>0</v>
      </c>
      <c r="L38" s="148">
        <f>VLOOKUP($C38,'2024'!$C$8:$U$195,VLOOKUP($L$4,Master!$D$9:$G$20,4,FALSE),FALSE)</f>
        <v>0</v>
      </c>
      <c r="M38" s="150">
        <f t="shared" si="10"/>
        <v>0</v>
      </c>
      <c r="N38" s="150">
        <f t="shared" si="11"/>
        <v>0</v>
      </c>
      <c r="O38" s="148">
        <f t="shared" si="12"/>
        <v>0</v>
      </c>
      <c r="P38" s="151">
        <f t="shared" si="13"/>
        <v>0</v>
      </c>
      <c r="Q38" s="71"/>
    </row>
    <row r="39" spans="2:17" s="72" customFormat="1" ht="12.75" x14ac:dyDescent="0.2">
      <c r="B39" s="70"/>
      <c r="C39" s="98" t="s">
        <v>94</v>
      </c>
      <c r="D39" s="99" t="s">
        <v>93</v>
      </c>
      <c r="E39" s="152">
        <f>IFERROR(VLOOKUP($C39,'2024'!$C$205:$U$392,19,FALSE),0)</f>
        <v>0</v>
      </c>
      <c r="F39" s="153">
        <f>IFERROR(VLOOKUP($C39,'2024'!$C$8:$U$195,19,FALSE),0)</f>
        <v>0</v>
      </c>
      <c r="G39" s="154">
        <f t="shared" si="6"/>
        <v>0</v>
      </c>
      <c r="H39" s="155">
        <f t="shared" si="7"/>
        <v>0</v>
      </c>
      <c r="I39" s="156">
        <f t="shared" si="8"/>
        <v>0</v>
      </c>
      <c r="J39" s="157">
        <f t="shared" si="9"/>
        <v>0</v>
      </c>
      <c r="K39" s="163">
        <f>VLOOKUP($C39,'2024'!$C$205:$U$392,VLOOKUP($L$4,Master!$D$9:$G$20,4,FALSE),FALSE)</f>
        <v>0</v>
      </c>
      <c r="L39" s="164">
        <f>VLOOKUP($C39,'2024'!$C$8:$U$195,VLOOKUP($L$4,Master!$D$9:$G$20,4,FALSE),FALSE)</f>
        <v>0</v>
      </c>
      <c r="M39" s="155">
        <f t="shared" si="10"/>
        <v>0</v>
      </c>
      <c r="N39" s="155">
        <f t="shared" si="11"/>
        <v>0</v>
      </c>
      <c r="O39" s="156">
        <f t="shared" si="12"/>
        <v>0</v>
      </c>
      <c r="P39" s="157">
        <f t="shared" si="13"/>
        <v>0</v>
      </c>
      <c r="Q39" s="71"/>
    </row>
    <row r="40" spans="2:17" s="72" customFormat="1" ht="12.75" x14ac:dyDescent="0.2">
      <c r="B40" s="70"/>
      <c r="C40" s="133" t="s">
        <v>95</v>
      </c>
      <c r="D40" s="134" t="s">
        <v>96</v>
      </c>
      <c r="E40" s="147">
        <f>IFERROR(VLOOKUP($C40,'2024'!$C$205:$U$392,19,FALSE),0)</f>
        <v>1294878.2</v>
      </c>
      <c r="F40" s="148">
        <f>IFERROR(VLOOKUP($C40,'2024'!$C$8:$U$195,19,FALSE),0)</f>
        <v>885076.7899999998</v>
      </c>
      <c r="G40" s="149">
        <f t="shared" si="6"/>
        <v>0.68352126864132845</v>
      </c>
      <c r="H40" s="150">
        <f t="shared" si="7"/>
        <v>1.2158149236919101E-4</v>
      </c>
      <c r="I40" s="148">
        <f t="shared" si="8"/>
        <v>-409801.41000000015</v>
      </c>
      <c r="J40" s="151">
        <f t="shared" si="9"/>
        <v>-0.31647873135867155</v>
      </c>
      <c r="K40" s="147">
        <f>VLOOKUP($C40,'2024'!$C$205:$U$392,VLOOKUP($L$4,Master!$D$9:$G$20,4,FALSE),FALSE)</f>
        <v>358422.28</v>
      </c>
      <c r="L40" s="148">
        <f>VLOOKUP($C40,'2024'!$C$8:$U$195,VLOOKUP($L$4,Master!$D$9:$G$20,4,FALSE),FALSE)</f>
        <v>34535.729999999996</v>
      </c>
      <c r="M40" s="150">
        <f t="shared" si="10"/>
        <v>9.6354863877323685E-2</v>
      </c>
      <c r="N40" s="150">
        <f t="shared" si="11"/>
        <v>4.7441144552660129E-6</v>
      </c>
      <c r="O40" s="148">
        <f t="shared" si="12"/>
        <v>-323886.55000000005</v>
      </c>
      <c r="P40" s="151">
        <f t="shared" si="13"/>
        <v>-0.90364513612267638</v>
      </c>
      <c r="Q40" s="71"/>
    </row>
    <row r="41" spans="2:17" s="72" customFormat="1" ht="12.75" x14ac:dyDescent="0.2">
      <c r="B41" s="70"/>
      <c r="C41" s="98" t="s">
        <v>97</v>
      </c>
      <c r="D41" s="99" t="s">
        <v>96</v>
      </c>
      <c r="E41" s="152">
        <f>IFERROR(VLOOKUP($C41,'2024'!$C$205:$U$392,19,FALSE),0)</f>
        <v>1294878.2</v>
      </c>
      <c r="F41" s="153">
        <f>IFERROR(VLOOKUP($C41,'2024'!$C$8:$U$195,19,FALSE),0)</f>
        <v>885076.7899999998</v>
      </c>
      <c r="G41" s="154">
        <f t="shared" si="6"/>
        <v>0.68352126864132845</v>
      </c>
      <c r="H41" s="155">
        <f t="shared" si="7"/>
        <v>1.2158149236919101E-4</v>
      </c>
      <c r="I41" s="156">
        <f t="shared" si="8"/>
        <v>-409801.41000000015</v>
      </c>
      <c r="J41" s="157">
        <f t="shared" si="9"/>
        <v>-0.31647873135867155</v>
      </c>
      <c r="K41" s="163">
        <f>VLOOKUP($C41,'2024'!$C$205:$U$392,VLOOKUP($L$4,Master!$D$9:$G$20,4,FALSE),FALSE)</f>
        <v>358422.28</v>
      </c>
      <c r="L41" s="164">
        <f>VLOOKUP($C41,'2024'!$C$8:$U$195,VLOOKUP($L$4,Master!$D$9:$G$20,4,FALSE),FALSE)</f>
        <v>34535.729999999996</v>
      </c>
      <c r="M41" s="155">
        <f t="shared" si="10"/>
        <v>9.6354863877323685E-2</v>
      </c>
      <c r="N41" s="155">
        <f t="shared" si="11"/>
        <v>4.7441144552660129E-6</v>
      </c>
      <c r="O41" s="156">
        <f t="shared" si="12"/>
        <v>-323886.55000000005</v>
      </c>
      <c r="P41" s="157">
        <f t="shared" si="13"/>
        <v>-0.90364513612267638</v>
      </c>
      <c r="Q41" s="71"/>
    </row>
    <row r="42" spans="2:17" s="72" customFormat="1" ht="12.75" x14ac:dyDescent="0.2">
      <c r="B42" s="70"/>
      <c r="C42" s="131" t="s">
        <v>98</v>
      </c>
      <c r="D42" s="132" t="s">
        <v>99</v>
      </c>
      <c r="E42" s="142">
        <f>IFERROR(VLOOKUP($C42,'2024'!$C$205:$U$392,19,FALSE),0)</f>
        <v>152444513.95000005</v>
      </c>
      <c r="F42" s="143">
        <f>IFERROR(VLOOKUP($C42,'2024'!$C$8:$U$195,19,FALSE),0)</f>
        <v>137986783.61999995</v>
      </c>
      <c r="G42" s="144">
        <f t="shared" si="6"/>
        <v>0.90516070434163298</v>
      </c>
      <c r="H42" s="145">
        <f t="shared" si="7"/>
        <v>1.8955009632265058E-2</v>
      </c>
      <c r="I42" s="143">
        <f t="shared" si="8"/>
        <v>-14457730.330000103</v>
      </c>
      <c r="J42" s="146">
        <f t="shared" si="9"/>
        <v>-9.4839295658366976E-2</v>
      </c>
      <c r="K42" s="142">
        <f>VLOOKUP($C42,'2024'!$C$205:$U$392,VLOOKUP($L$4,Master!$D$9:$G$20,4,FALSE),FALSE)</f>
        <v>20464572.830000013</v>
      </c>
      <c r="L42" s="143">
        <f>VLOOKUP($C42,'2024'!$C$8:$U$195,VLOOKUP($L$4,Master!$D$9:$G$20,4,FALSE),FALSE)</f>
        <v>12347677.420000002</v>
      </c>
      <c r="M42" s="145">
        <f t="shared" si="10"/>
        <v>0.60336844177362647</v>
      </c>
      <c r="N42" s="145">
        <f t="shared" si="11"/>
        <v>1.696179433218402E-3</v>
      </c>
      <c r="O42" s="143">
        <f t="shared" si="12"/>
        <v>-8116895.4100000113</v>
      </c>
      <c r="P42" s="146">
        <f t="shared" si="13"/>
        <v>-0.39663155822637353</v>
      </c>
      <c r="Q42" s="71"/>
    </row>
    <row r="43" spans="2:17" s="72" customFormat="1" ht="12.75" x14ac:dyDescent="0.2">
      <c r="B43" s="70"/>
      <c r="C43" s="133" t="s">
        <v>100</v>
      </c>
      <c r="D43" s="134" t="s">
        <v>101</v>
      </c>
      <c r="E43" s="147">
        <f>IFERROR(VLOOKUP($C43,'2024'!$C$205:$U$392,19,FALSE),0)</f>
        <v>77915257.870000005</v>
      </c>
      <c r="F43" s="148">
        <f>IFERROR(VLOOKUP($C43,'2024'!$C$8:$U$195,19,FALSE),0)</f>
        <v>70087596.439999983</v>
      </c>
      <c r="G43" s="149">
        <f t="shared" si="6"/>
        <v>0.89953621865616729</v>
      </c>
      <c r="H43" s="150">
        <f t="shared" si="7"/>
        <v>9.6278138439770851E-3</v>
      </c>
      <c r="I43" s="148">
        <f t="shared" si="8"/>
        <v>-7827661.4300000221</v>
      </c>
      <c r="J43" s="151">
        <f t="shared" si="9"/>
        <v>-0.10046378134383271</v>
      </c>
      <c r="K43" s="147">
        <f>VLOOKUP($C43,'2024'!$C$205:$U$392,VLOOKUP($L$4,Master!$D$9:$G$20,4,FALSE),FALSE)</f>
        <v>9936294.1299999971</v>
      </c>
      <c r="L43" s="148">
        <f>VLOOKUP($C43,'2024'!$C$8:$U$195,VLOOKUP($L$4,Master!$D$9:$G$20,4,FALSE),FALSE)</f>
        <v>5511695.6100000003</v>
      </c>
      <c r="M43" s="150">
        <f t="shared" si="10"/>
        <v>0.55470334693081413</v>
      </c>
      <c r="N43" s="150">
        <f t="shared" si="11"/>
        <v>7.5713224583430646E-4</v>
      </c>
      <c r="O43" s="148">
        <f t="shared" si="12"/>
        <v>-4424598.5199999968</v>
      </c>
      <c r="P43" s="151">
        <f t="shared" si="13"/>
        <v>-0.44529665306918587</v>
      </c>
      <c r="Q43" s="71"/>
    </row>
    <row r="44" spans="2:17" s="72" customFormat="1" ht="12.75" x14ac:dyDescent="0.2">
      <c r="B44" s="70"/>
      <c r="C44" s="98" t="s">
        <v>102</v>
      </c>
      <c r="D44" s="99" t="s">
        <v>101</v>
      </c>
      <c r="E44" s="152">
        <f>IFERROR(VLOOKUP($C44,'2024'!$C$205:$U$392,19,FALSE),0)</f>
        <v>77915257.870000005</v>
      </c>
      <c r="F44" s="153">
        <f>IFERROR(VLOOKUP($C44,'2024'!$C$8:$U$195,19,FALSE),0)</f>
        <v>70087596.439999983</v>
      </c>
      <c r="G44" s="154">
        <f t="shared" si="6"/>
        <v>0.89953621865616729</v>
      </c>
      <c r="H44" s="155">
        <f t="shared" si="7"/>
        <v>9.6278138439770851E-3</v>
      </c>
      <c r="I44" s="156">
        <f t="shared" si="8"/>
        <v>-7827661.4300000221</v>
      </c>
      <c r="J44" s="157">
        <f t="shared" si="9"/>
        <v>-0.10046378134383271</v>
      </c>
      <c r="K44" s="163">
        <f>VLOOKUP($C44,'2024'!$C$205:$U$392,VLOOKUP($L$4,Master!$D$9:$G$20,4,FALSE),FALSE)</f>
        <v>9936294.1299999971</v>
      </c>
      <c r="L44" s="164">
        <f>VLOOKUP($C44,'2024'!$C$8:$U$195,VLOOKUP($L$4,Master!$D$9:$G$20,4,FALSE),FALSE)</f>
        <v>5511695.6100000003</v>
      </c>
      <c r="M44" s="155">
        <f t="shared" si="10"/>
        <v>0.55470334693081413</v>
      </c>
      <c r="N44" s="155">
        <f t="shared" si="11"/>
        <v>7.5713224583430646E-4</v>
      </c>
      <c r="O44" s="156">
        <f t="shared" si="12"/>
        <v>-4424598.5199999968</v>
      </c>
      <c r="P44" s="157">
        <f t="shared" si="13"/>
        <v>-0.44529665306918587</v>
      </c>
      <c r="Q44" s="71"/>
    </row>
    <row r="45" spans="2:17" s="72" customFormat="1" ht="12.75" x14ac:dyDescent="0.2">
      <c r="B45" s="70"/>
      <c r="C45" s="133" t="s">
        <v>103</v>
      </c>
      <c r="D45" s="134" t="s">
        <v>104</v>
      </c>
      <c r="E45" s="147">
        <f>IFERROR(VLOOKUP($C45,'2024'!$C$205:$U$392,19,FALSE),0)</f>
        <v>0</v>
      </c>
      <c r="F45" s="148">
        <f>IFERROR(VLOOKUP($C45,'2024'!$C$8:$U$195,19,FALSE),0)</f>
        <v>0</v>
      </c>
      <c r="G45" s="149">
        <f t="shared" si="6"/>
        <v>0</v>
      </c>
      <c r="H45" s="150">
        <f t="shared" si="7"/>
        <v>0</v>
      </c>
      <c r="I45" s="148">
        <f t="shared" si="8"/>
        <v>0</v>
      </c>
      <c r="J45" s="151">
        <f t="shared" si="9"/>
        <v>0</v>
      </c>
      <c r="K45" s="147">
        <f>VLOOKUP($C45,'2024'!$C$205:$U$392,VLOOKUP($L$4,Master!$D$9:$G$20,4,FALSE),FALSE)</f>
        <v>0</v>
      </c>
      <c r="L45" s="148">
        <f>VLOOKUP($C45,'2024'!$C$8:$U$195,VLOOKUP($L$4,Master!$D$9:$G$20,4,FALSE),FALSE)</f>
        <v>0</v>
      </c>
      <c r="M45" s="150">
        <f t="shared" si="10"/>
        <v>0</v>
      </c>
      <c r="N45" s="150">
        <f t="shared" si="11"/>
        <v>0</v>
      </c>
      <c r="O45" s="148">
        <f t="shared" si="12"/>
        <v>0</v>
      </c>
      <c r="P45" s="151">
        <f t="shared" si="13"/>
        <v>0</v>
      </c>
      <c r="Q45" s="71"/>
    </row>
    <row r="46" spans="2:17" s="72" customFormat="1" ht="12.75" x14ac:dyDescent="0.2">
      <c r="B46" s="70"/>
      <c r="C46" s="98" t="s">
        <v>105</v>
      </c>
      <c r="D46" s="99" t="s">
        <v>104</v>
      </c>
      <c r="E46" s="152">
        <f>IFERROR(VLOOKUP($C46,'2024'!$C$205:$U$392,19,FALSE),0)</f>
        <v>0</v>
      </c>
      <c r="F46" s="153">
        <f>IFERROR(VLOOKUP($C46,'2024'!$C$8:$U$195,19,FALSE),0)</f>
        <v>0</v>
      </c>
      <c r="G46" s="154">
        <f t="shared" si="6"/>
        <v>0</v>
      </c>
      <c r="H46" s="155">
        <f t="shared" si="7"/>
        <v>0</v>
      </c>
      <c r="I46" s="156">
        <f t="shared" si="8"/>
        <v>0</v>
      </c>
      <c r="J46" s="157">
        <f t="shared" si="9"/>
        <v>0</v>
      </c>
      <c r="K46" s="163">
        <f>VLOOKUP($C46,'2024'!$C$205:$U$392,VLOOKUP($L$4,Master!$D$9:$G$20,4,FALSE),FALSE)</f>
        <v>0</v>
      </c>
      <c r="L46" s="164">
        <f>VLOOKUP($C46,'2024'!$C$8:$U$195,VLOOKUP($L$4,Master!$D$9:$G$20,4,FALSE),FALSE)</f>
        <v>0</v>
      </c>
      <c r="M46" s="155">
        <f t="shared" si="10"/>
        <v>0</v>
      </c>
      <c r="N46" s="155">
        <f t="shared" si="11"/>
        <v>0</v>
      </c>
      <c r="O46" s="156">
        <f t="shared" si="12"/>
        <v>0</v>
      </c>
      <c r="P46" s="157">
        <f t="shared" si="13"/>
        <v>0</v>
      </c>
      <c r="Q46" s="71"/>
    </row>
    <row r="47" spans="2:17" s="72" customFormat="1" ht="12.75" x14ac:dyDescent="0.2">
      <c r="B47" s="70"/>
      <c r="C47" s="133" t="s">
        <v>106</v>
      </c>
      <c r="D47" s="134" t="s">
        <v>107</v>
      </c>
      <c r="E47" s="147">
        <f>IFERROR(VLOOKUP($C47,'2024'!$C$205:$U$392,19,FALSE),0)</f>
        <v>34620679.790000029</v>
      </c>
      <c r="F47" s="148">
        <f>IFERROR(VLOOKUP($C47,'2024'!$C$8:$U$195,19,FALSE),0)</f>
        <v>34153806.759999983</v>
      </c>
      <c r="G47" s="149">
        <f t="shared" si="6"/>
        <v>0.98651461979279509</v>
      </c>
      <c r="H47" s="150">
        <f t="shared" si="7"/>
        <v>4.6916503097655096E-3</v>
      </c>
      <c r="I47" s="148">
        <f t="shared" si="8"/>
        <v>-466873.0300000459</v>
      </c>
      <c r="J47" s="151">
        <f t="shared" si="9"/>
        <v>-1.3485380207204923E-2</v>
      </c>
      <c r="K47" s="147">
        <f>VLOOKUP($C47,'2024'!$C$205:$U$392,VLOOKUP($L$4,Master!$D$9:$G$20,4,FALSE),FALSE)</f>
        <v>5136057.5500000194</v>
      </c>
      <c r="L47" s="148">
        <f>VLOOKUP($C47,'2024'!$C$8:$U$195,VLOOKUP($L$4,Master!$D$9:$G$20,4,FALSE),FALSE)</f>
        <v>3938377.2400000007</v>
      </c>
      <c r="M47" s="150">
        <f t="shared" si="10"/>
        <v>0.76680940617575166</v>
      </c>
      <c r="N47" s="150">
        <f t="shared" si="11"/>
        <v>5.4100817890847164E-4</v>
      </c>
      <c r="O47" s="148">
        <f t="shared" si="12"/>
        <v>-1197680.3100000187</v>
      </c>
      <c r="P47" s="151">
        <f t="shared" si="13"/>
        <v>-0.23319059382424837</v>
      </c>
      <c r="Q47" s="71"/>
    </row>
    <row r="48" spans="2:17" s="72" customFormat="1" ht="12.75" x14ac:dyDescent="0.2">
      <c r="B48" s="70"/>
      <c r="C48" s="98" t="s">
        <v>108</v>
      </c>
      <c r="D48" s="99" t="s">
        <v>107</v>
      </c>
      <c r="E48" s="152">
        <f>IFERROR(VLOOKUP($C48,'2024'!$C$205:$U$392,19,FALSE),0)</f>
        <v>34620679.790000029</v>
      </c>
      <c r="F48" s="153">
        <f>IFERROR(VLOOKUP($C48,'2024'!$C$8:$U$195,19,FALSE),0)</f>
        <v>34153806.759999983</v>
      </c>
      <c r="G48" s="154">
        <f t="shared" si="6"/>
        <v>0.98651461979279509</v>
      </c>
      <c r="H48" s="155">
        <f t="shared" si="7"/>
        <v>4.6916503097655096E-3</v>
      </c>
      <c r="I48" s="156">
        <f t="shared" si="8"/>
        <v>-466873.0300000459</v>
      </c>
      <c r="J48" s="157">
        <f t="shared" si="9"/>
        <v>-1.3485380207204923E-2</v>
      </c>
      <c r="K48" s="163">
        <f>VLOOKUP($C48,'2024'!$C$205:$U$392,VLOOKUP($L$4,Master!$D$9:$G$20,4,FALSE),FALSE)</f>
        <v>5136057.5500000194</v>
      </c>
      <c r="L48" s="164">
        <f>VLOOKUP($C48,'2024'!$C$8:$U$195,VLOOKUP($L$4,Master!$D$9:$G$20,4,FALSE),FALSE)</f>
        <v>3938377.2400000007</v>
      </c>
      <c r="M48" s="155">
        <f t="shared" si="10"/>
        <v>0.76680940617575166</v>
      </c>
      <c r="N48" s="155">
        <f t="shared" si="11"/>
        <v>5.4100817890847164E-4</v>
      </c>
      <c r="O48" s="156">
        <f t="shared" si="12"/>
        <v>-1197680.3100000187</v>
      </c>
      <c r="P48" s="157">
        <f t="shared" si="13"/>
        <v>-0.23319059382424837</v>
      </c>
      <c r="Q48" s="71"/>
    </row>
    <row r="49" spans="2:17" s="72" customFormat="1" ht="12.75" x14ac:dyDescent="0.2">
      <c r="B49" s="70"/>
      <c r="C49" s="133" t="s">
        <v>109</v>
      </c>
      <c r="D49" s="134" t="s">
        <v>110</v>
      </c>
      <c r="E49" s="147">
        <f>IFERROR(VLOOKUP($C49,'2024'!$C$205:$U$392,19,FALSE),0)</f>
        <v>11875316.58</v>
      </c>
      <c r="F49" s="148">
        <f>IFERROR(VLOOKUP($C49,'2024'!$C$8:$U$195,19,FALSE),0)</f>
        <v>11408452.380000003</v>
      </c>
      <c r="G49" s="149">
        <f t="shared" si="6"/>
        <v>0.96068616808192941</v>
      </c>
      <c r="H49" s="150">
        <f t="shared" si="7"/>
        <v>1.567159687899227E-3</v>
      </c>
      <c r="I49" s="148">
        <f t="shared" si="8"/>
        <v>-466864.19999999739</v>
      </c>
      <c r="J49" s="151">
        <f t="shared" si="9"/>
        <v>-3.9313831918070634E-2</v>
      </c>
      <c r="K49" s="147">
        <f>VLOOKUP($C49,'2024'!$C$205:$U$392,VLOOKUP($L$4,Master!$D$9:$G$20,4,FALSE),FALSE)</f>
        <v>1686167.7499999995</v>
      </c>
      <c r="L49" s="148">
        <f>VLOOKUP($C49,'2024'!$C$8:$U$195,VLOOKUP($L$4,Master!$D$9:$G$20,4,FALSE),FALSE)</f>
        <v>1212272.3399999999</v>
      </c>
      <c r="M49" s="150">
        <f t="shared" si="10"/>
        <v>0.71895120755334108</v>
      </c>
      <c r="N49" s="150">
        <f t="shared" si="11"/>
        <v>1.6652778823303155E-4</v>
      </c>
      <c r="O49" s="148">
        <f t="shared" si="12"/>
        <v>-473895.40999999968</v>
      </c>
      <c r="P49" s="151">
        <f t="shared" si="13"/>
        <v>-0.28104879244665887</v>
      </c>
      <c r="Q49" s="71"/>
    </row>
    <row r="50" spans="2:17" s="72" customFormat="1" ht="12.75" x14ac:dyDescent="0.2">
      <c r="B50" s="70"/>
      <c r="C50" s="98" t="s">
        <v>111</v>
      </c>
      <c r="D50" s="99" t="s">
        <v>110</v>
      </c>
      <c r="E50" s="152">
        <f>IFERROR(VLOOKUP($C50,'2024'!$C$205:$U$392,19,FALSE),0)</f>
        <v>11875316.58</v>
      </c>
      <c r="F50" s="153">
        <f>IFERROR(VLOOKUP($C50,'2024'!$C$8:$U$195,19,FALSE),0)</f>
        <v>11408452.380000003</v>
      </c>
      <c r="G50" s="154">
        <f t="shared" si="6"/>
        <v>0.96068616808192941</v>
      </c>
      <c r="H50" s="155">
        <f t="shared" si="7"/>
        <v>1.567159687899227E-3</v>
      </c>
      <c r="I50" s="156">
        <f t="shared" si="8"/>
        <v>-466864.19999999739</v>
      </c>
      <c r="J50" s="157">
        <f t="shared" si="9"/>
        <v>-3.9313831918070634E-2</v>
      </c>
      <c r="K50" s="163">
        <f>VLOOKUP($C50,'2024'!$C$205:$U$392,VLOOKUP($L$4,Master!$D$9:$G$20,4,FALSE),FALSE)</f>
        <v>1686167.7499999995</v>
      </c>
      <c r="L50" s="164">
        <f>VLOOKUP($C50,'2024'!$C$8:$U$195,VLOOKUP($L$4,Master!$D$9:$G$20,4,FALSE),FALSE)</f>
        <v>1212272.3399999999</v>
      </c>
      <c r="M50" s="155">
        <f t="shared" si="10"/>
        <v>0.71895120755334108</v>
      </c>
      <c r="N50" s="155">
        <f t="shared" si="11"/>
        <v>1.6652778823303155E-4</v>
      </c>
      <c r="O50" s="156">
        <f t="shared" si="12"/>
        <v>-473895.40999999968</v>
      </c>
      <c r="P50" s="157">
        <f t="shared" si="13"/>
        <v>-0.28104879244665887</v>
      </c>
      <c r="Q50" s="71"/>
    </row>
    <row r="51" spans="2:17" s="72" customFormat="1" ht="12.75" x14ac:dyDescent="0.2">
      <c r="B51" s="70"/>
      <c r="C51" s="133" t="s">
        <v>112</v>
      </c>
      <c r="D51" s="134" t="s">
        <v>113</v>
      </c>
      <c r="E51" s="147">
        <f>IFERROR(VLOOKUP($C51,'2024'!$C$205:$U$392,19,FALSE),0)</f>
        <v>0</v>
      </c>
      <c r="F51" s="148">
        <f>IFERROR(VLOOKUP($C51,'2024'!$C$8:$U$195,19,FALSE),0)</f>
        <v>0</v>
      </c>
      <c r="G51" s="149">
        <f t="shared" si="6"/>
        <v>0</v>
      </c>
      <c r="H51" s="150">
        <f t="shared" si="7"/>
        <v>0</v>
      </c>
      <c r="I51" s="148">
        <f t="shared" si="8"/>
        <v>0</v>
      </c>
      <c r="J51" s="151">
        <f t="shared" si="9"/>
        <v>0</v>
      </c>
      <c r="K51" s="147">
        <f>VLOOKUP($C51,'2024'!$C$205:$U$392,VLOOKUP($L$4,Master!$D$9:$G$20,4,FALSE),FALSE)</f>
        <v>0</v>
      </c>
      <c r="L51" s="148">
        <f>VLOOKUP($C51,'2024'!$C$8:$U$195,VLOOKUP($L$4,Master!$D$9:$G$20,4,FALSE),FALSE)</f>
        <v>0</v>
      </c>
      <c r="M51" s="150">
        <f t="shared" si="10"/>
        <v>0</v>
      </c>
      <c r="N51" s="150">
        <f t="shared" si="11"/>
        <v>0</v>
      </c>
      <c r="O51" s="148">
        <f t="shared" si="12"/>
        <v>0</v>
      </c>
      <c r="P51" s="151">
        <f t="shared" si="13"/>
        <v>0</v>
      </c>
      <c r="Q51" s="71"/>
    </row>
    <row r="52" spans="2:17" s="72" customFormat="1" ht="12.75" x14ac:dyDescent="0.2">
      <c r="B52" s="70"/>
      <c r="C52" s="98" t="s">
        <v>114</v>
      </c>
      <c r="D52" s="99" t="s">
        <v>113</v>
      </c>
      <c r="E52" s="152">
        <f>IFERROR(VLOOKUP($C52,'2024'!$C$205:$U$392,19,FALSE),0)</f>
        <v>0</v>
      </c>
      <c r="F52" s="153">
        <f>IFERROR(VLOOKUP($C52,'2024'!$C$8:$U$195,19,FALSE),0)</f>
        <v>0</v>
      </c>
      <c r="G52" s="154">
        <f t="shared" si="6"/>
        <v>0</v>
      </c>
      <c r="H52" s="155">
        <f t="shared" si="7"/>
        <v>0</v>
      </c>
      <c r="I52" s="156">
        <f t="shared" si="8"/>
        <v>0</v>
      </c>
      <c r="J52" s="157">
        <f t="shared" si="9"/>
        <v>0</v>
      </c>
      <c r="K52" s="163">
        <f>VLOOKUP($C52,'2024'!$C$205:$U$392,VLOOKUP($L$4,Master!$D$9:$G$20,4,FALSE),FALSE)</f>
        <v>0</v>
      </c>
      <c r="L52" s="164">
        <f>VLOOKUP($C52,'2024'!$C$8:$U$195,VLOOKUP($L$4,Master!$D$9:$G$20,4,FALSE),FALSE)</f>
        <v>0</v>
      </c>
      <c r="M52" s="155">
        <f t="shared" si="10"/>
        <v>0</v>
      </c>
      <c r="N52" s="155">
        <f t="shared" si="11"/>
        <v>0</v>
      </c>
      <c r="O52" s="156">
        <f t="shared" si="12"/>
        <v>0</v>
      </c>
      <c r="P52" s="157">
        <f t="shared" si="13"/>
        <v>0</v>
      </c>
      <c r="Q52" s="71"/>
    </row>
    <row r="53" spans="2:17" s="72" customFormat="1" ht="12.75" x14ac:dyDescent="0.2">
      <c r="B53" s="70"/>
      <c r="C53" s="133" t="s">
        <v>115</v>
      </c>
      <c r="D53" s="134" t="s">
        <v>116</v>
      </c>
      <c r="E53" s="147">
        <f>IFERROR(VLOOKUP($C53,'2024'!$C$205:$U$392,19,FALSE),0)</f>
        <v>28033259.710000012</v>
      </c>
      <c r="F53" s="148">
        <f>IFERROR(VLOOKUP($C53,'2024'!$C$8:$U$195,19,FALSE),0)</f>
        <v>22336928.039999999</v>
      </c>
      <c r="G53" s="149">
        <f t="shared" si="6"/>
        <v>0.79680095254965944</v>
      </c>
      <c r="H53" s="150">
        <f t="shared" si="7"/>
        <v>3.0683857906232399E-3</v>
      </c>
      <c r="I53" s="148">
        <f t="shared" si="8"/>
        <v>-5696331.670000013</v>
      </c>
      <c r="J53" s="151">
        <f t="shared" si="9"/>
        <v>-0.20319904745034056</v>
      </c>
      <c r="K53" s="147">
        <f>VLOOKUP($C53,'2024'!$C$205:$U$392,VLOOKUP($L$4,Master!$D$9:$G$20,4,FALSE),FALSE)</f>
        <v>3706053.399999998</v>
      </c>
      <c r="L53" s="148">
        <f>VLOOKUP($C53,'2024'!$C$8:$U$195,VLOOKUP($L$4,Master!$D$9:$G$20,4,FALSE),FALSE)</f>
        <v>1685332.2300000002</v>
      </c>
      <c r="M53" s="150">
        <f t="shared" si="10"/>
        <v>0.45475119975335515</v>
      </c>
      <c r="N53" s="150">
        <f t="shared" si="11"/>
        <v>2.3151122024259245E-4</v>
      </c>
      <c r="O53" s="148">
        <f t="shared" si="12"/>
        <v>-2020721.1699999978</v>
      </c>
      <c r="P53" s="151">
        <f t="shared" si="13"/>
        <v>-0.54524880024664479</v>
      </c>
      <c r="Q53" s="71"/>
    </row>
    <row r="54" spans="2:17" s="72" customFormat="1" ht="12.75" x14ac:dyDescent="0.2">
      <c r="B54" s="70"/>
      <c r="C54" s="98" t="s">
        <v>117</v>
      </c>
      <c r="D54" s="99" t="s">
        <v>116</v>
      </c>
      <c r="E54" s="152">
        <f>IFERROR(VLOOKUP($C54,'2024'!$C$205:$U$392,19,FALSE),0)</f>
        <v>28033259.710000012</v>
      </c>
      <c r="F54" s="153">
        <f>IFERROR(VLOOKUP($C54,'2024'!$C$8:$U$195,19,FALSE),0)</f>
        <v>22336928.039999999</v>
      </c>
      <c r="G54" s="154">
        <f t="shared" si="6"/>
        <v>0.79680095254965944</v>
      </c>
      <c r="H54" s="155">
        <f t="shared" si="7"/>
        <v>3.0683857906232399E-3</v>
      </c>
      <c r="I54" s="156">
        <f t="shared" si="8"/>
        <v>-5696331.670000013</v>
      </c>
      <c r="J54" s="157">
        <f t="shared" si="9"/>
        <v>-0.20319904745034056</v>
      </c>
      <c r="K54" s="163">
        <f>VLOOKUP($C54,'2024'!$C$205:$U$392,VLOOKUP($L$4,Master!$D$9:$G$20,4,FALSE),FALSE)</f>
        <v>3706053.399999998</v>
      </c>
      <c r="L54" s="164">
        <f>VLOOKUP($C54,'2024'!$C$8:$U$195,VLOOKUP($L$4,Master!$D$9:$G$20,4,FALSE),FALSE)</f>
        <v>1685332.2300000002</v>
      </c>
      <c r="M54" s="155">
        <f t="shared" si="10"/>
        <v>0.45475119975335515</v>
      </c>
      <c r="N54" s="155">
        <f t="shared" si="11"/>
        <v>2.3151122024259245E-4</v>
      </c>
      <c r="O54" s="156">
        <f t="shared" si="12"/>
        <v>-2020721.1699999978</v>
      </c>
      <c r="P54" s="157">
        <f t="shared" si="13"/>
        <v>-0.54524880024664479</v>
      </c>
      <c r="Q54" s="71"/>
    </row>
    <row r="55" spans="2:17" s="72" customFormat="1" ht="12.75" x14ac:dyDescent="0.2">
      <c r="B55" s="70"/>
      <c r="C55" s="131" t="s">
        <v>118</v>
      </c>
      <c r="D55" s="132" t="s">
        <v>119</v>
      </c>
      <c r="E55" s="142">
        <f>IFERROR(VLOOKUP($C55,'2024'!$C$205:$U$392,19,FALSE),0)</f>
        <v>214368049.69999999</v>
      </c>
      <c r="F55" s="143">
        <f>IFERROR(VLOOKUP($C55,'2024'!$C$8:$U$195,19,FALSE),0)</f>
        <v>201972738.78</v>
      </c>
      <c r="G55" s="144">
        <f t="shared" si="6"/>
        <v>0.94217743298338186</v>
      </c>
      <c r="H55" s="145">
        <f t="shared" si="7"/>
        <v>2.7744651397722433E-2</v>
      </c>
      <c r="I55" s="143">
        <f t="shared" si="8"/>
        <v>-12395310.919999987</v>
      </c>
      <c r="J55" s="146">
        <f t="shared" si="9"/>
        <v>-5.7822567016618184E-2</v>
      </c>
      <c r="K55" s="142">
        <f>VLOOKUP($C55,'2024'!$C$205:$U$392,VLOOKUP($L$4,Master!$D$9:$G$20,4,FALSE),FALSE)</f>
        <v>56062967.539999992</v>
      </c>
      <c r="L55" s="143">
        <f>VLOOKUP($C55,'2024'!$C$8:$U$195,VLOOKUP($L$4,Master!$D$9:$G$20,4,FALSE),FALSE)</f>
        <v>35635891.369999997</v>
      </c>
      <c r="M55" s="145">
        <f t="shared" si="10"/>
        <v>0.63564047594473805</v>
      </c>
      <c r="N55" s="145">
        <f t="shared" si="11"/>
        <v>4.8952417503468548E-3</v>
      </c>
      <c r="O55" s="143">
        <f t="shared" si="12"/>
        <v>-20427076.169999994</v>
      </c>
      <c r="P55" s="146">
        <f t="shared" si="13"/>
        <v>-0.3643595240552619</v>
      </c>
      <c r="Q55" s="71"/>
    </row>
    <row r="56" spans="2:17" s="72" customFormat="1" ht="12.75" x14ac:dyDescent="0.2">
      <c r="B56" s="70"/>
      <c r="C56" s="133" t="s">
        <v>120</v>
      </c>
      <c r="D56" s="134" t="s">
        <v>121</v>
      </c>
      <c r="E56" s="147">
        <f>IFERROR(VLOOKUP($C56,'2024'!$C$205:$U$392,19,FALSE),0)</f>
        <v>37892550.219999999</v>
      </c>
      <c r="F56" s="148">
        <f>IFERROR(VLOOKUP($C56,'2024'!$C$8:$U$195,19,FALSE),0)</f>
        <v>32805945.140000004</v>
      </c>
      <c r="G56" s="149">
        <f t="shared" si="6"/>
        <v>0.86576239787325682</v>
      </c>
      <c r="H56" s="150">
        <f t="shared" si="7"/>
        <v>4.5064968528922902E-3</v>
      </c>
      <c r="I56" s="148">
        <f t="shared" si="8"/>
        <v>-5086605.0799999945</v>
      </c>
      <c r="J56" s="151">
        <f t="shared" si="9"/>
        <v>-0.13423760212674318</v>
      </c>
      <c r="K56" s="147">
        <f>VLOOKUP($C56,'2024'!$C$205:$U$392,VLOOKUP($L$4,Master!$D$9:$G$20,4,FALSE),FALSE)</f>
        <v>7050174.3499999987</v>
      </c>
      <c r="L56" s="148">
        <f>VLOOKUP($C56,'2024'!$C$8:$U$195,VLOOKUP($L$4,Master!$D$9:$G$20,4,FALSE),FALSE)</f>
        <v>3870207.4</v>
      </c>
      <c r="M56" s="150">
        <f t="shared" si="10"/>
        <v>0.54895201279667649</v>
      </c>
      <c r="N56" s="150">
        <f t="shared" si="11"/>
        <v>5.3164380400291214E-4</v>
      </c>
      <c r="O56" s="148">
        <f t="shared" si="12"/>
        <v>-3179966.9499999988</v>
      </c>
      <c r="P56" s="151">
        <f t="shared" si="13"/>
        <v>-0.45104798720332345</v>
      </c>
      <c r="Q56" s="71"/>
    </row>
    <row r="57" spans="2:17" s="72" customFormat="1" ht="12.75" x14ac:dyDescent="0.2">
      <c r="B57" s="70"/>
      <c r="C57" s="98" t="s">
        <v>122</v>
      </c>
      <c r="D57" s="99" t="s">
        <v>123</v>
      </c>
      <c r="E57" s="152">
        <f>IFERROR(VLOOKUP($C57,'2024'!$C$205:$U$392,19,FALSE),0)</f>
        <v>37892550.219999999</v>
      </c>
      <c r="F57" s="153">
        <f>IFERROR(VLOOKUP($C57,'2024'!$C$8:$U$195,19,FALSE),0)</f>
        <v>32805945.140000004</v>
      </c>
      <c r="G57" s="154">
        <f t="shared" si="6"/>
        <v>0.86576239787325682</v>
      </c>
      <c r="H57" s="155">
        <f t="shared" si="7"/>
        <v>4.5064968528922902E-3</v>
      </c>
      <c r="I57" s="156">
        <f t="shared" si="8"/>
        <v>-5086605.0799999945</v>
      </c>
      <c r="J57" s="157">
        <f t="shared" si="9"/>
        <v>-0.13423760212674318</v>
      </c>
      <c r="K57" s="163">
        <f>VLOOKUP($C57,'2024'!$C$205:$U$392,VLOOKUP($L$4,Master!$D$9:$G$20,4,FALSE),FALSE)</f>
        <v>7050174.3499999987</v>
      </c>
      <c r="L57" s="164">
        <f>VLOOKUP($C57,'2024'!$C$8:$U$195,VLOOKUP($L$4,Master!$D$9:$G$20,4,FALSE),FALSE)</f>
        <v>3870207.4</v>
      </c>
      <c r="M57" s="155">
        <f t="shared" si="10"/>
        <v>0.54895201279667649</v>
      </c>
      <c r="N57" s="155">
        <f t="shared" si="11"/>
        <v>5.3164380400291214E-4</v>
      </c>
      <c r="O57" s="156">
        <f t="shared" si="12"/>
        <v>-3179966.9499999988</v>
      </c>
      <c r="P57" s="157">
        <f t="shared" si="13"/>
        <v>-0.45104798720332345</v>
      </c>
      <c r="Q57" s="71"/>
    </row>
    <row r="58" spans="2:17" s="72" customFormat="1" ht="12.75" x14ac:dyDescent="0.2">
      <c r="B58" s="70"/>
      <c r="C58" s="98" t="s">
        <v>124</v>
      </c>
      <c r="D58" s="99" t="s">
        <v>125</v>
      </c>
      <c r="E58" s="152">
        <f>IFERROR(VLOOKUP($C58,'2024'!$C$205:$U$392,19,FALSE),0)</f>
        <v>0</v>
      </c>
      <c r="F58" s="153">
        <f>IFERROR(VLOOKUP($C58,'2024'!$C$8:$U$195,19,FALSE),0)</f>
        <v>0</v>
      </c>
      <c r="G58" s="154">
        <f t="shared" si="6"/>
        <v>0</v>
      </c>
      <c r="H58" s="155">
        <f t="shared" si="7"/>
        <v>0</v>
      </c>
      <c r="I58" s="156">
        <f t="shared" si="8"/>
        <v>0</v>
      </c>
      <c r="J58" s="157">
        <f t="shared" si="9"/>
        <v>0</v>
      </c>
      <c r="K58" s="163">
        <f>VLOOKUP($C58,'2024'!$C$205:$U$392,VLOOKUP($L$4,Master!$D$9:$G$20,4,FALSE),FALSE)</f>
        <v>0</v>
      </c>
      <c r="L58" s="164">
        <f>VLOOKUP($C58,'2024'!$C$8:$U$195,VLOOKUP($L$4,Master!$D$9:$G$20,4,FALSE),FALSE)</f>
        <v>0</v>
      </c>
      <c r="M58" s="155">
        <f t="shared" si="10"/>
        <v>0</v>
      </c>
      <c r="N58" s="155">
        <f t="shared" si="11"/>
        <v>0</v>
      </c>
      <c r="O58" s="156">
        <f t="shared" si="12"/>
        <v>0</v>
      </c>
      <c r="P58" s="157">
        <f t="shared" si="13"/>
        <v>0</v>
      </c>
      <c r="Q58" s="71"/>
    </row>
    <row r="59" spans="2:17" s="72" customFormat="1" ht="12.75" x14ac:dyDescent="0.2">
      <c r="B59" s="70"/>
      <c r="C59" s="133" t="s">
        <v>126</v>
      </c>
      <c r="D59" s="134" t="s">
        <v>127</v>
      </c>
      <c r="E59" s="147">
        <f>IFERROR(VLOOKUP($C59,'2024'!$C$205:$U$392,19,FALSE),0)</f>
        <v>30513654.609999999</v>
      </c>
      <c r="F59" s="148">
        <f>IFERROR(VLOOKUP($C59,'2024'!$C$8:$U$195,19,FALSE),0)</f>
        <v>26994165.419999998</v>
      </c>
      <c r="G59" s="149">
        <f t="shared" si="6"/>
        <v>0.88465854926316867</v>
      </c>
      <c r="H59" s="150">
        <f t="shared" si="7"/>
        <v>3.7081425635671797E-3</v>
      </c>
      <c r="I59" s="148">
        <f t="shared" si="8"/>
        <v>-3519489.1900000013</v>
      </c>
      <c r="J59" s="151">
        <f t="shared" si="9"/>
        <v>-0.11534145073683133</v>
      </c>
      <c r="K59" s="147">
        <f>VLOOKUP($C59,'2024'!$C$205:$U$392,VLOOKUP($L$4,Master!$D$9:$G$20,4,FALSE),FALSE)</f>
        <v>5958304.6500000004</v>
      </c>
      <c r="L59" s="148">
        <f>VLOOKUP($C59,'2024'!$C$8:$U$195,VLOOKUP($L$4,Master!$D$9:$G$20,4,FALSE),FALSE)</f>
        <v>4708360.8999999994</v>
      </c>
      <c r="M59" s="150">
        <f t="shared" si="10"/>
        <v>0.79021822088268001</v>
      </c>
      <c r="N59" s="150">
        <f t="shared" si="11"/>
        <v>6.4677952388147856E-4</v>
      </c>
      <c r="O59" s="148">
        <f t="shared" si="12"/>
        <v>-1249943.7500000009</v>
      </c>
      <c r="P59" s="151">
        <f t="shared" si="13"/>
        <v>-0.20978177911732004</v>
      </c>
      <c r="Q59" s="71"/>
    </row>
    <row r="60" spans="2:17" s="72" customFormat="1" ht="12.75" x14ac:dyDescent="0.2">
      <c r="B60" s="70"/>
      <c r="C60" s="98" t="s">
        <v>128</v>
      </c>
      <c r="D60" s="99" t="s">
        <v>129</v>
      </c>
      <c r="E60" s="152">
        <f>IFERROR(VLOOKUP($C60,'2024'!$C$205:$U$392,19,FALSE),0)</f>
        <v>29728750.200000003</v>
      </c>
      <c r="F60" s="153">
        <f>IFERROR(VLOOKUP($C60,'2024'!$C$8:$U$195,19,FALSE),0)</f>
        <v>26511470.699999996</v>
      </c>
      <c r="G60" s="154">
        <f t="shared" si="6"/>
        <v>0.89177885116744637</v>
      </c>
      <c r="H60" s="155">
        <f t="shared" si="7"/>
        <v>3.6418356113576103E-3</v>
      </c>
      <c r="I60" s="156">
        <f t="shared" si="8"/>
        <v>-3217279.5000000075</v>
      </c>
      <c r="J60" s="157">
        <f t="shared" si="9"/>
        <v>-0.10822114883255358</v>
      </c>
      <c r="K60" s="163">
        <f>VLOOKUP($C60,'2024'!$C$205:$U$392,VLOOKUP($L$4,Master!$D$9:$G$20,4,FALSE),FALSE)</f>
        <v>5607066.6300000008</v>
      </c>
      <c r="L60" s="164">
        <f>VLOOKUP($C60,'2024'!$C$8:$U$195,VLOOKUP($L$4,Master!$D$9:$G$20,4,FALSE),FALSE)</f>
        <v>4611970.0799999991</v>
      </c>
      <c r="M60" s="155">
        <f t="shared" si="10"/>
        <v>0.82252813892457677</v>
      </c>
      <c r="N60" s="155">
        <f t="shared" si="11"/>
        <v>6.3353848098135902E-4</v>
      </c>
      <c r="O60" s="156">
        <f t="shared" si="12"/>
        <v>-995096.55000000168</v>
      </c>
      <c r="P60" s="157">
        <f t="shared" si="13"/>
        <v>-0.17747186107542323</v>
      </c>
      <c r="Q60" s="71"/>
    </row>
    <row r="61" spans="2:17" s="72" customFormat="1" ht="12.75" x14ac:dyDescent="0.2">
      <c r="B61" s="70"/>
      <c r="C61" s="98" t="s">
        <v>130</v>
      </c>
      <c r="D61" s="99" t="s">
        <v>131</v>
      </c>
      <c r="E61" s="152">
        <f>IFERROR(VLOOKUP($C61,'2024'!$C$205:$U$392,19,FALSE),0)</f>
        <v>224699.11</v>
      </c>
      <c r="F61" s="153">
        <f>IFERROR(VLOOKUP($C61,'2024'!$C$8:$U$195,19,FALSE),0)</f>
        <v>156500.97999999998</v>
      </c>
      <c r="G61" s="154">
        <f t="shared" si="6"/>
        <v>0.69649132121618096</v>
      </c>
      <c r="H61" s="155">
        <f t="shared" si="7"/>
        <v>2.1498273280492324E-5</v>
      </c>
      <c r="I61" s="156">
        <f t="shared" si="8"/>
        <v>-68198.13</v>
      </c>
      <c r="J61" s="157">
        <f t="shared" si="9"/>
        <v>-0.30350867878381899</v>
      </c>
      <c r="K61" s="163">
        <f>VLOOKUP($C61,'2024'!$C$205:$U$392,VLOOKUP($L$4,Master!$D$9:$G$20,4,FALSE),FALSE)</f>
        <v>59870.64</v>
      </c>
      <c r="L61" s="164">
        <f>VLOOKUP($C61,'2024'!$C$8:$U$195,VLOOKUP($L$4,Master!$D$9:$G$20,4,FALSE),FALSE)</f>
        <v>12686.380000000001</v>
      </c>
      <c r="M61" s="155">
        <f t="shared" si="10"/>
        <v>0.21189651555420155</v>
      </c>
      <c r="N61" s="155">
        <f t="shared" si="11"/>
        <v>1.7427064302100363E-6</v>
      </c>
      <c r="O61" s="156">
        <f t="shared" si="12"/>
        <v>-47184.259999999995</v>
      </c>
      <c r="P61" s="157">
        <f t="shared" si="13"/>
        <v>-0.78810348444579836</v>
      </c>
      <c r="Q61" s="71"/>
    </row>
    <row r="62" spans="2:17" s="72" customFormat="1" ht="12.75" x14ac:dyDescent="0.2">
      <c r="B62" s="70"/>
      <c r="C62" s="98" t="s">
        <v>132</v>
      </c>
      <c r="D62" s="99" t="s">
        <v>133</v>
      </c>
      <c r="E62" s="152">
        <f>IFERROR(VLOOKUP($C62,'2024'!$C$205:$U$392,19,FALSE),0)</f>
        <v>560205.30000000005</v>
      </c>
      <c r="F62" s="153">
        <f>IFERROR(VLOOKUP($C62,'2024'!$C$8:$U$195,19,FALSE),0)</f>
        <v>326193.73999999993</v>
      </c>
      <c r="G62" s="154">
        <f t="shared" si="6"/>
        <v>0.58227535512427298</v>
      </c>
      <c r="H62" s="155">
        <f t="shared" si="7"/>
        <v>4.4808678929076738E-5</v>
      </c>
      <c r="I62" s="156">
        <f t="shared" si="8"/>
        <v>-234011.56000000011</v>
      </c>
      <c r="J62" s="157">
        <f t="shared" si="9"/>
        <v>-0.41772464487572697</v>
      </c>
      <c r="K62" s="163">
        <f>VLOOKUP($C62,'2024'!$C$205:$U$392,VLOOKUP($L$4,Master!$D$9:$G$20,4,FALSE),FALSE)</f>
        <v>291367.38</v>
      </c>
      <c r="L62" s="164">
        <f>VLOOKUP($C62,'2024'!$C$8:$U$195,VLOOKUP($L$4,Master!$D$9:$G$20,4,FALSE),FALSE)</f>
        <v>83704.439999999988</v>
      </c>
      <c r="M62" s="155">
        <f t="shared" si="10"/>
        <v>0.28728143829964764</v>
      </c>
      <c r="N62" s="155">
        <f t="shared" si="11"/>
        <v>1.1498336469909473E-5</v>
      </c>
      <c r="O62" s="156">
        <f t="shared" si="12"/>
        <v>-207662.94</v>
      </c>
      <c r="P62" s="157">
        <f t="shared" si="13"/>
        <v>-0.7127185617003523</v>
      </c>
      <c r="Q62" s="71"/>
    </row>
    <row r="63" spans="2:17" s="72" customFormat="1" ht="12.75" x14ac:dyDescent="0.2">
      <c r="B63" s="70"/>
      <c r="C63" s="133" t="s">
        <v>134</v>
      </c>
      <c r="D63" s="134" t="s">
        <v>135</v>
      </c>
      <c r="E63" s="147">
        <f>IFERROR(VLOOKUP($C63,'2024'!$C$205:$U$392,19,FALSE),0)</f>
        <v>748669.11</v>
      </c>
      <c r="F63" s="148">
        <f>IFERROR(VLOOKUP($C63,'2024'!$C$8:$U$195,19,FALSE),0)</f>
        <v>127939.50999999998</v>
      </c>
      <c r="G63" s="149">
        <f t="shared" si="6"/>
        <v>0.17088925974253164</v>
      </c>
      <c r="H63" s="150">
        <f t="shared" si="7"/>
        <v>1.7574832754097008E-5</v>
      </c>
      <c r="I63" s="148">
        <f t="shared" si="8"/>
        <v>-620729.59999999998</v>
      </c>
      <c r="J63" s="151">
        <f t="shared" si="9"/>
        <v>-0.82911074025746834</v>
      </c>
      <c r="K63" s="147">
        <f>VLOOKUP($C63,'2024'!$C$205:$U$392,VLOOKUP($L$4,Master!$D$9:$G$20,4,FALSE),FALSE)</f>
        <v>551098.86</v>
      </c>
      <c r="L63" s="148">
        <f>VLOOKUP($C63,'2024'!$C$8:$U$195,VLOOKUP($L$4,Master!$D$9:$G$20,4,FALSE),FALSE)</f>
        <v>12280.46</v>
      </c>
      <c r="M63" s="150">
        <f t="shared" si="10"/>
        <v>2.2283588102504876E-2</v>
      </c>
      <c r="N63" s="150">
        <f t="shared" si="11"/>
        <v>1.6869458906273608E-6</v>
      </c>
      <c r="O63" s="148">
        <f t="shared" si="12"/>
        <v>-538818.4</v>
      </c>
      <c r="P63" s="151">
        <f t="shared" si="13"/>
        <v>-0.97771641189749514</v>
      </c>
      <c r="Q63" s="71"/>
    </row>
    <row r="64" spans="2:17" s="72" customFormat="1" ht="12.75" x14ac:dyDescent="0.2">
      <c r="B64" s="70"/>
      <c r="C64" s="98" t="s">
        <v>136</v>
      </c>
      <c r="D64" s="99" t="s">
        <v>137</v>
      </c>
      <c r="E64" s="152">
        <f>IFERROR(VLOOKUP($C64,'2024'!$C$205:$U$392,19,FALSE),0)</f>
        <v>0</v>
      </c>
      <c r="F64" s="153">
        <f>IFERROR(VLOOKUP($C64,'2024'!$C$8:$U$195,19,FALSE),0)</f>
        <v>0</v>
      </c>
      <c r="G64" s="154">
        <f t="shared" si="6"/>
        <v>0</v>
      </c>
      <c r="H64" s="155">
        <f t="shared" si="7"/>
        <v>0</v>
      </c>
      <c r="I64" s="156">
        <f t="shared" si="8"/>
        <v>0</v>
      </c>
      <c r="J64" s="157">
        <f t="shared" si="9"/>
        <v>0</v>
      </c>
      <c r="K64" s="163">
        <f>VLOOKUP($C64,'2024'!$C$205:$U$392,VLOOKUP($L$4,Master!$D$9:$G$20,4,FALSE),FALSE)</f>
        <v>0</v>
      </c>
      <c r="L64" s="164">
        <f>VLOOKUP($C64,'2024'!$C$8:$U$195,VLOOKUP($L$4,Master!$D$9:$G$20,4,FALSE),FALSE)</f>
        <v>0</v>
      </c>
      <c r="M64" s="155">
        <f t="shared" si="10"/>
        <v>0</v>
      </c>
      <c r="N64" s="155">
        <f t="shared" si="11"/>
        <v>0</v>
      </c>
      <c r="O64" s="156">
        <f t="shared" si="12"/>
        <v>0</v>
      </c>
      <c r="P64" s="157">
        <f t="shared" si="13"/>
        <v>0</v>
      </c>
      <c r="Q64" s="71"/>
    </row>
    <row r="65" spans="2:17" s="72" customFormat="1" ht="12.75" x14ac:dyDescent="0.2">
      <c r="B65" s="70"/>
      <c r="C65" s="98" t="s">
        <v>138</v>
      </c>
      <c r="D65" s="99" t="s">
        <v>139</v>
      </c>
      <c r="E65" s="152">
        <f>IFERROR(VLOOKUP($C65,'2024'!$C$205:$U$392,19,FALSE),0)</f>
        <v>748669.11</v>
      </c>
      <c r="F65" s="153">
        <f>IFERROR(VLOOKUP($C65,'2024'!$C$8:$U$195,19,FALSE),0)</f>
        <v>127939.50999999998</v>
      </c>
      <c r="G65" s="154">
        <f t="shared" si="6"/>
        <v>0.17088925974253164</v>
      </c>
      <c r="H65" s="155">
        <f t="shared" si="7"/>
        <v>1.7574832754097008E-5</v>
      </c>
      <c r="I65" s="156">
        <f t="shared" si="8"/>
        <v>-620729.59999999998</v>
      </c>
      <c r="J65" s="157">
        <f t="shared" si="9"/>
        <v>-0.82911074025746834</v>
      </c>
      <c r="K65" s="163">
        <f>VLOOKUP($C65,'2024'!$C$205:$U$392,VLOOKUP($L$4,Master!$D$9:$G$20,4,FALSE),FALSE)</f>
        <v>551098.86</v>
      </c>
      <c r="L65" s="164">
        <f>VLOOKUP($C65,'2024'!$C$8:$U$195,VLOOKUP($L$4,Master!$D$9:$G$20,4,FALSE),FALSE)</f>
        <v>12280.46</v>
      </c>
      <c r="M65" s="155">
        <f t="shared" si="10"/>
        <v>2.2283588102504876E-2</v>
      </c>
      <c r="N65" s="155">
        <f t="shared" si="11"/>
        <v>1.6869458906273608E-6</v>
      </c>
      <c r="O65" s="156">
        <f t="shared" si="12"/>
        <v>-538818.4</v>
      </c>
      <c r="P65" s="157">
        <f t="shared" si="13"/>
        <v>-0.97771641189749514</v>
      </c>
      <c r="Q65" s="71"/>
    </row>
    <row r="66" spans="2:17" s="72" customFormat="1" ht="12.75" x14ac:dyDescent="0.2">
      <c r="B66" s="70"/>
      <c r="C66" s="98" t="s">
        <v>140</v>
      </c>
      <c r="D66" s="99" t="s">
        <v>141</v>
      </c>
      <c r="E66" s="152">
        <f>IFERROR(VLOOKUP($C66,'2024'!$C$205:$U$392,19,FALSE),0)</f>
        <v>0</v>
      </c>
      <c r="F66" s="153">
        <f>IFERROR(VLOOKUP($C66,'2024'!$C$8:$U$195,19,FALSE),0)</f>
        <v>0</v>
      </c>
      <c r="G66" s="154">
        <f t="shared" si="6"/>
        <v>0</v>
      </c>
      <c r="H66" s="155">
        <f t="shared" si="7"/>
        <v>0</v>
      </c>
      <c r="I66" s="156">
        <f t="shared" si="8"/>
        <v>0</v>
      </c>
      <c r="J66" s="157">
        <f t="shared" si="9"/>
        <v>0</v>
      </c>
      <c r="K66" s="163">
        <f>VLOOKUP($C66,'2024'!$C$205:$U$392,VLOOKUP($L$4,Master!$D$9:$G$20,4,FALSE),FALSE)</f>
        <v>0</v>
      </c>
      <c r="L66" s="164">
        <f>VLOOKUP($C66,'2024'!$C$8:$U$195,VLOOKUP($L$4,Master!$D$9:$G$20,4,FALSE),FALSE)</f>
        <v>0</v>
      </c>
      <c r="M66" s="155">
        <f t="shared" si="10"/>
        <v>0</v>
      </c>
      <c r="N66" s="155">
        <f t="shared" si="11"/>
        <v>0</v>
      </c>
      <c r="O66" s="156">
        <f t="shared" si="12"/>
        <v>0</v>
      </c>
      <c r="P66" s="157">
        <f t="shared" si="13"/>
        <v>0</v>
      </c>
      <c r="Q66" s="71"/>
    </row>
    <row r="67" spans="2:17" s="72" customFormat="1" ht="12.75" x14ac:dyDescent="0.2">
      <c r="B67" s="70"/>
      <c r="C67" s="98" t="s">
        <v>142</v>
      </c>
      <c r="D67" s="99" t="s">
        <v>143</v>
      </c>
      <c r="E67" s="152">
        <f>IFERROR(VLOOKUP($C67,'2024'!$C$205:$U$392,19,FALSE),0)</f>
        <v>0</v>
      </c>
      <c r="F67" s="153">
        <f>IFERROR(VLOOKUP($C67,'2024'!$C$8:$U$195,19,FALSE),0)</f>
        <v>0</v>
      </c>
      <c r="G67" s="154">
        <f t="shared" si="6"/>
        <v>0</v>
      </c>
      <c r="H67" s="155">
        <f t="shared" si="7"/>
        <v>0</v>
      </c>
      <c r="I67" s="156">
        <f t="shared" si="8"/>
        <v>0</v>
      </c>
      <c r="J67" s="157">
        <f t="shared" si="9"/>
        <v>0</v>
      </c>
      <c r="K67" s="163">
        <f>VLOOKUP($C67,'2024'!$C$205:$U$392,VLOOKUP($L$4,Master!$D$9:$G$20,4,FALSE),FALSE)</f>
        <v>0</v>
      </c>
      <c r="L67" s="164">
        <f>VLOOKUP($C67,'2024'!$C$8:$U$195,VLOOKUP($L$4,Master!$D$9:$G$20,4,FALSE),FALSE)</f>
        <v>0</v>
      </c>
      <c r="M67" s="155">
        <f t="shared" si="10"/>
        <v>0</v>
      </c>
      <c r="N67" s="155">
        <f t="shared" si="11"/>
        <v>0</v>
      </c>
      <c r="O67" s="156">
        <f t="shared" si="12"/>
        <v>0</v>
      </c>
      <c r="P67" s="157">
        <f t="shared" si="13"/>
        <v>0</v>
      </c>
      <c r="Q67" s="71"/>
    </row>
    <row r="68" spans="2:17" s="72" customFormat="1" ht="12.75" x14ac:dyDescent="0.2">
      <c r="B68" s="70"/>
      <c r="C68" s="98" t="s">
        <v>144</v>
      </c>
      <c r="D68" s="99" t="s">
        <v>145</v>
      </c>
      <c r="E68" s="152">
        <f>IFERROR(VLOOKUP($C68,'2024'!$C$205:$U$392,19,FALSE),0)</f>
        <v>0</v>
      </c>
      <c r="F68" s="153">
        <f>IFERROR(VLOOKUP($C68,'2024'!$C$8:$U$195,19,FALSE),0)</f>
        <v>0</v>
      </c>
      <c r="G68" s="154">
        <f t="shared" si="6"/>
        <v>0</v>
      </c>
      <c r="H68" s="155">
        <f t="shared" si="7"/>
        <v>0</v>
      </c>
      <c r="I68" s="156">
        <f t="shared" si="8"/>
        <v>0</v>
      </c>
      <c r="J68" s="157">
        <f t="shared" si="9"/>
        <v>0</v>
      </c>
      <c r="K68" s="163">
        <f>VLOOKUP($C68,'2024'!$C$205:$U$392,VLOOKUP($L$4,Master!$D$9:$G$20,4,FALSE),FALSE)</f>
        <v>0</v>
      </c>
      <c r="L68" s="164">
        <f>VLOOKUP($C68,'2024'!$C$8:$U$195,VLOOKUP($L$4,Master!$D$9:$G$20,4,FALSE),FALSE)</f>
        <v>0</v>
      </c>
      <c r="M68" s="155">
        <f t="shared" si="10"/>
        <v>0</v>
      </c>
      <c r="N68" s="155">
        <f t="shared" si="11"/>
        <v>0</v>
      </c>
      <c r="O68" s="156">
        <f t="shared" si="12"/>
        <v>0</v>
      </c>
      <c r="P68" s="157">
        <f t="shared" si="13"/>
        <v>0</v>
      </c>
      <c r="Q68" s="71"/>
    </row>
    <row r="69" spans="2:17" s="72" customFormat="1" ht="12.75" x14ac:dyDescent="0.2">
      <c r="B69" s="70"/>
      <c r="C69" s="98" t="s">
        <v>146</v>
      </c>
      <c r="D69" s="99" t="s">
        <v>147</v>
      </c>
      <c r="E69" s="152">
        <f>IFERROR(VLOOKUP($C69,'2024'!$C$205:$U$392,19,FALSE),0)</f>
        <v>0</v>
      </c>
      <c r="F69" s="153">
        <f>IFERROR(VLOOKUP($C69,'2024'!$C$8:$U$195,19,FALSE),0)</f>
        <v>0</v>
      </c>
      <c r="G69" s="154">
        <f t="shared" si="6"/>
        <v>0</v>
      </c>
      <c r="H69" s="155">
        <f t="shared" si="7"/>
        <v>0</v>
      </c>
      <c r="I69" s="156">
        <f t="shared" si="8"/>
        <v>0</v>
      </c>
      <c r="J69" s="157">
        <f t="shared" si="9"/>
        <v>0</v>
      </c>
      <c r="K69" s="163">
        <f>VLOOKUP($C69,'2024'!$C$205:$U$392,VLOOKUP($L$4,Master!$D$9:$G$20,4,FALSE),FALSE)</f>
        <v>0</v>
      </c>
      <c r="L69" s="164">
        <f>VLOOKUP($C69,'2024'!$C$8:$U$195,VLOOKUP($L$4,Master!$D$9:$G$20,4,FALSE),FALSE)</f>
        <v>0</v>
      </c>
      <c r="M69" s="155">
        <f t="shared" si="10"/>
        <v>0</v>
      </c>
      <c r="N69" s="155">
        <f t="shared" si="11"/>
        <v>0</v>
      </c>
      <c r="O69" s="156">
        <f t="shared" si="12"/>
        <v>0</v>
      </c>
      <c r="P69" s="157">
        <f t="shared" si="13"/>
        <v>0</v>
      </c>
      <c r="Q69" s="71"/>
    </row>
    <row r="70" spans="2:17" s="72" customFormat="1" ht="12.75" x14ac:dyDescent="0.2">
      <c r="B70" s="70"/>
      <c r="C70" s="133" t="s">
        <v>148</v>
      </c>
      <c r="D70" s="134" t="s">
        <v>149</v>
      </c>
      <c r="E70" s="147">
        <f>IFERROR(VLOOKUP($C70,'2024'!$C$205:$U$392,19,FALSE),0)</f>
        <v>1256516.1000000001</v>
      </c>
      <c r="F70" s="148">
        <f>IFERROR(VLOOKUP($C70,'2024'!$C$8:$U$195,19,FALSE),0)</f>
        <v>850543.29</v>
      </c>
      <c r="G70" s="149">
        <f t="shared" si="6"/>
        <v>0.67690600223904807</v>
      </c>
      <c r="H70" s="150">
        <f t="shared" si="7"/>
        <v>1.1683768424522989E-4</v>
      </c>
      <c r="I70" s="148">
        <f t="shared" si="8"/>
        <v>-405972.81000000006</v>
      </c>
      <c r="J70" s="151">
        <f t="shared" si="9"/>
        <v>-0.32309399776095193</v>
      </c>
      <c r="K70" s="147">
        <f>VLOOKUP($C70,'2024'!$C$205:$U$392,VLOOKUP($L$4,Master!$D$9:$G$20,4,FALSE),FALSE)</f>
        <v>312000.78000000003</v>
      </c>
      <c r="L70" s="148">
        <f>VLOOKUP($C70,'2024'!$C$8:$U$195,VLOOKUP($L$4,Master!$D$9:$G$20,4,FALSE),FALSE)</f>
        <v>26896.330000000005</v>
      </c>
      <c r="M70" s="150">
        <f t="shared" si="10"/>
        <v>8.6205970382509947E-2</v>
      </c>
      <c r="N70" s="150">
        <f t="shared" si="11"/>
        <v>3.6947030784235621E-6</v>
      </c>
      <c r="O70" s="148">
        <f t="shared" si="12"/>
        <v>-285104.45</v>
      </c>
      <c r="P70" s="151">
        <f t="shared" si="13"/>
        <v>-0.91379402961749001</v>
      </c>
      <c r="Q70" s="71"/>
    </row>
    <row r="71" spans="2:17" s="72" customFormat="1" ht="12.75" x14ac:dyDescent="0.2">
      <c r="B71" s="70"/>
      <c r="C71" s="98" t="s">
        <v>150</v>
      </c>
      <c r="D71" s="99" t="s">
        <v>151</v>
      </c>
      <c r="E71" s="152">
        <f>IFERROR(VLOOKUP($C71,'2024'!$C$205:$U$392,19,FALSE),0)</f>
        <v>0</v>
      </c>
      <c r="F71" s="153">
        <f>IFERROR(VLOOKUP($C71,'2024'!$C$8:$U$195,19,FALSE),0)</f>
        <v>0</v>
      </c>
      <c r="G71" s="154">
        <f t="shared" si="6"/>
        <v>0</v>
      </c>
      <c r="H71" s="155">
        <f t="shared" si="7"/>
        <v>0</v>
      </c>
      <c r="I71" s="156">
        <f t="shared" si="8"/>
        <v>0</v>
      </c>
      <c r="J71" s="157">
        <f t="shared" si="9"/>
        <v>0</v>
      </c>
      <c r="K71" s="163">
        <f>VLOOKUP($C71,'2024'!$C$205:$U$392,VLOOKUP($L$4,Master!$D$9:$G$20,4,FALSE),FALSE)</f>
        <v>0</v>
      </c>
      <c r="L71" s="164">
        <f>VLOOKUP($C71,'2024'!$C$8:$U$195,VLOOKUP($L$4,Master!$D$9:$G$20,4,FALSE),FALSE)</f>
        <v>0</v>
      </c>
      <c r="M71" s="155">
        <f t="shared" si="10"/>
        <v>0</v>
      </c>
      <c r="N71" s="155">
        <f t="shared" si="11"/>
        <v>0</v>
      </c>
      <c r="O71" s="156">
        <f t="shared" si="12"/>
        <v>0</v>
      </c>
      <c r="P71" s="157">
        <f t="shared" si="13"/>
        <v>0</v>
      </c>
      <c r="Q71" s="71"/>
    </row>
    <row r="72" spans="2:17" s="72" customFormat="1" ht="12.75" x14ac:dyDescent="0.2">
      <c r="B72" s="70"/>
      <c r="C72" s="98" t="s">
        <v>152</v>
      </c>
      <c r="D72" s="99" t="s">
        <v>153</v>
      </c>
      <c r="E72" s="152">
        <f>IFERROR(VLOOKUP($C72,'2024'!$C$205:$U$392,19,FALSE),0)</f>
        <v>0</v>
      </c>
      <c r="F72" s="153">
        <f>IFERROR(VLOOKUP($C72,'2024'!$C$8:$U$195,19,FALSE),0)</f>
        <v>0</v>
      </c>
      <c r="G72" s="154">
        <f t="shared" si="6"/>
        <v>0</v>
      </c>
      <c r="H72" s="155">
        <f t="shared" si="7"/>
        <v>0</v>
      </c>
      <c r="I72" s="156">
        <f t="shared" si="8"/>
        <v>0</v>
      </c>
      <c r="J72" s="157">
        <f t="shared" si="9"/>
        <v>0</v>
      </c>
      <c r="K72" s="163">
        <f>VLOOKUP($C72,'2024'!$C$205:$U$392,VLOOKUP($L$4,Master!$D$9:$G$20,4,FALSE),FALSE)</f>
        <v>0</v>
      </c>
      <c r="L72" s="164">
        <f>VLOOKUP($C72,'2024'!$C$8:$U$195,VLOOKUP($L$4,Master!$D$9:$G$20,4,FALSE),FALSE)</f>
        <v>0</v>
      </c>
      <c r="M72" s="155">
        <f t="shared" si="10"/>
        <v>0</v>
      </c>
      <c r="N72" s="155">
        <f t="shared" si="11"/>
        <v>0</v>
      </c>
      <c r="O72" s="156">
        <f t="shared" si="12"/>
        <v>0</v>
      </c>
      <c r="P72" s="157">
        <f t="shared" si="13"/>
        <v>0</v>
      </c>
      <c r="Q72" s="71"/>
    </row>
    <row r="73" spans="2:17" s="72" customFormat="1" ht="12.75" x14ac:dyDescent="0.2">
      <c r="B73" s="70"/>
      <c r="C73" s="98" t="s">
        <v>154</v>
      </c>
      <c r="D73" s="99" t="s">
        <v>155</v>
      </c>
      <c r="E73" s="152">
        <f>IFERROR(VLOOKUP($C73,'2024'!$C$205:$U$392,19,FALSE),0)</f>
        <v>1256516.1000000001</v>
      </c>
      <c r="F73" s="153">
        <f>IFERROR(VLOOKUP($C73,'2024'!$C$8:$U$195,19,FALSE),0)</f>
        <v>850543.29</v>
      </c>
      <c r="G73" s="154">
        <f t="shared" si="6"/>
        <v>0.67690600223904807</v>
      </c>
      <c r="H73" s="155">
        <f t="shared" si="7"/>
        <v>1.1683768424522989E-4</v>
      </c>
      <c r="I73" s="156">
        <f t="shared" si="8"/>
        <v>-405972.81000000006</v>
      </c>
      <c r="J73" s="157">
        <f t="shared" si="9"/>
        <v>-0.32309399776095193</v>
      </c>
      <c r="K73" s="163">
        <f>VLOOKUP($C73,'2024'!$C$205:$U$392,VLOOKUP($L$4,Master!$D$9:$G$20,4,FALSE),FALSE)</f>
        <v>312000.78000000003</v>
      </c>
      <c r="L73" s="164">
        <f>VLOOKUP($C73,'2024'!$C$8:$U$195,VLOOKUP($L$4,Master!$D$9:$G$20,4,FALSE),FALSE)</f>
        <v>26896.330000000005</v>
      </c>
      <c r="M73" s="155">
        <f t="shared" si="10"/>
        <v>8.6205970382509947E-2</v>
      </c>
      <c r="N73" s="155">
        <f t="shared" si="11"/>
        <v>3.6947030784235621E-6</v>
      </c>
      <c r="O73" s="156">
        <f t="shared" si="12"/>
        <v>-285104.45</v>
      </c>
      <c r="P73" s="157">
        <f t="shared" si="13"/>
        <v>-0.91379402961749001</v>
      </c>
      <c r="Q73" s="71"/>
    </row>
    <row r="74" spans="2:17" s="72" customFormat="1" ht="12.75" x14ac:dyDescent="0.2">
      <c r="B74" s="70"/>
      <c r="C74" s="133" t="s">
        <v>156</v>
      </c>
      <c r="D74" s="134" t="s">
        <v>157</v>
      </c>
      <c r="E74" s="147">
        <f>IFERROR(VLOOKUP($C74,'2024'!$C$205:$U$392,19,FALSE),0)</f>
        <v>98779624.639999986</v>
      </c>
      <c r="F74" s="148">
        <f>IFERROR(VLOOKUP($C74,'2024'!$C$8:$U$195,19,FALSE),0)</f>
        <v>97518633.249999985</v>
      </c>
      <c r="G74" s="149">
        <f t="shared" ref="G74:G137" si="14">IFERROR(F74/E74,0)</f>
        <v>0.98723429660119022</v>
      </c>
      <c r="H74" s="150">
        <f t="shared" ref="H74:H137" si="15">F74/$D$4</f>
        <v>1.3395968686896437E-2</v>
      </c>
      <c r="I74" s="148">
        <f t="shared" ref="I74:I137" si="16">F74-E74</f>
        <v>-1260991.3900000006</v>
      </c>
      <c r="J74" s="151">
        <f t="shared" ref="J74:J137" si="17">IFERROR(I74/E74,0)</f>
        <v>-1.2765703398809764E-2</v>
      </c>
      <c r="K74" s="147">
        <f>VLOOKUP($C74,'2024'!$C$205:$U$392,VLOOKUP($L$4,Master!$D$9:$G$20,4,FALSE),FALSE)</f>
        <v>34530416.93999999</v>
      </c>
      <c r="L74" s="148">
        <f>VLOOKUP($C74,'2024'!$C$8:$U$195,VLOOKUP($L$4,Master!$D$9:$G$20,4,FALSE),FALSE)</f>
        <v>19429484.579999998</v>
      </c>
      <c r="M74" s="150">
        <f t="shared" ref="M74:M137" si="18">IFERROR(L74/K74,0)</f>
        <v>0.56267738132906553</v>
      </c>
      <c r="N74" s="150">
        <f t="shared" ref="N74:N137" si="19">L74/$D$4</f>
        <v>2.6689952305726881E-3</v>
      </c>
      <c r="O74" s="148">
        <f t="shared" ref="O74:O137" si="20">L74-K74</f>
        <v>-15100932.359999992</v>
      </c>
      <c r="P74" s="151">
        <f t="shared" ref="P74:P137" si="21">IFERROR(O74/K74,0)</f>
        <v>-0.43732261867093447</v>
      </c>
      <c r="Q74" s="71"/>
    </row>
    <row r="75" spans="2:17" s="72" customFormat="1" ht="12.75" x14ac:dyDescent="0.2">
      <c r="B75" s="70"/>
      <c r="C75" s="98" t="s">
        <v>158</v>
      </c>
      <c r="D75" s="99" t="s">
        <v>159</v>
      </c>
      <c r="E75" s="152">
        <f>IFERROR(VLOOKUP($C75,'2024'!$C$205:$U$392,19,FALSE),0)</f>
        <v>78429948.909999996</v>
      </c>
      <c r="F75" s="153">
        <f>IFERROR(VLOOKUP($C75,'2024'!$C$8:$U$195,19,FALSE),0)</f>
        <v>77763140.400000006</v>
      </c>
      <c r="G75" s="154">
        <f t="shared" si="14"/>
        <v>0.99149803717499341</v>
      </c>
      <c r="H75" s="155">
        <f t="shared" si="15"/>
        <v>1.0682190255092931E-2</v>
      </c>
      <c r="I75" s="156">
        <f t="shared" si="16"/>
        <v>-666808.50999999046</v>
      </c>
      <c r="J75" s="157">
        <f t="shared" si="17"/>
        <v>-8.5019628250066464E-3</v>
      </c>
      <c r="K75" s="163">
        <f>VLOOKUP($C75,'2024'!$C$205:$U$392,VLOOKUP($L$4,Master!$D$9:$G$20,4,FALSE),FALSE)</f>
        <v>30220310.219999991</v>
      </c>
      <c r="L75" s="164">
        <f>VLOOKUP($C75,'2024'!$C$8:$U$195,VLOOKUP($L$4,Master!$D$9:$G$20,4,FALSE),FALSE)</f>
        <v>15069047.749999998</v>
      </c>
      <c r="M75" s="155">
        <f t="shared" si="18"/>
        <v>0.49863974394370075</v>
      </c>
      <c r="N75" s="155">
        <f t="shared" si="19"/>
        <v>2.0700094440704972E-3</v>
      </c>
      <c r="O75" s="156">
        <f t="shared" si="20"/>
        <v>-15151262.469999993</v>
      </c>
      <c r="P75" s="157">
        <f t="shared" si="21"/>
        <v>-0.5013602560562993</v>
      </c>
      <c r="Q75" s="71"/>
    </row>
    <row r="76" spans="2:17" s="72" customFormat="1" ht="12.75" x14ac:dyDescent="0.2">
      <c r="B76" s="70"/>
      <c r="C76" s="98" t="s">
        <v>160</v>
      </c>
      <c r="D76" s="99" t="s">
        <v>161</v>
      </c>
      <c r="E76" s="152">
        <f>IFERROR(VLOOKUP($C76,'2024'!$C$205:$U$392,19,FALSE),0)</f>
        <v>1864441.59</v>
      </c>
      <c r="F76" s="153">
        <f>IFERROR(VLOOKUP($C76,'2024'!$C$8:$U$195,19,FALSE),0)</f>
        <v>1785074.6699999997</v>
      </c>
      <c r="G76" s="154">
        <f t="shared" si="14"/>
        <v>0.95743126498266951</v>
      </c>
      <c r="H76" s="155">
        <f t="shared" si="15"/>
        <v>2.4521266947813777E-4</v>
      </c>
      <c r="I76" s="156">
        <f t="shared" si="16"/>
        <v>-79366.920000000391</v>
      </c>
      <c r="J76" s="157">
        <f t="shared" si="17"/>
        <v>-4.2568735017330515E-2</v>
      </c>
      <c r="K76" s="163">
        <f>VLOOKUP($C76,'2024'!$C$205:$U$392,VLOOKUP($L$4,Master!$D$9:$G$20,4,FALSE),FALSE)</f>
        <v>408496.99000000005</v>
      </c>
      <c r="L76" s="164">
        <f>VLOOKUP($C76,'2024'!$C$8:$U$195,VLOOKUP($L$4,Master!$D$9:$G$20,4,FALSE),FALSE)</f>
        <v>188131.28000000003</v>
      </c>
      <c r="M76" s="155">
        <f t="shared" si="18"/>
        <v>0.46054508259656946</v>
      </c>
      <c r="N76" s="155">
        <f t="shared" si="19"/>
        <v>2.5843273761281375E-5</v>
      </c>
      <c r="O76" s="156">
        <f t="shared" si="20"/>
        <v>-220365.71000000002</v>
      </c>
      <c r="P76" s="157">
        <f t="shared" si="21"/>
        <v>-0.53945491740343054</v>
      </c>
      <c r="Q76" s="71"/>
    </row>
    <row r="77" spans="2:17" s="72" customFormat="1" ht="12.75" x14ac:dyDescent="0.2">
      <c r="B77" s="70"/>
      <c r="C77" s="98" t="s">
        <v>162</v>
      </c>
      <c r="D77" s="99" t="s">
        <v>34</v>
      </c>
      <c r="E77" s="152">
        <f>IFERROR(VLOOKUP($C77,'2024'!$C$205:$U$392,19,FALSE),0)</f>
        <v>17017724.5</v>
      </c>
      <c r="F77" s="153">
        <f>IFERROR(VLOOKUP($C77,'2024'!$C$8:$U$195,19,FALSE),0)</f>
        <v>16728459.550000003</v>
      </c>
      <c r="G77" s="154">
        <f t="shared" si="14"/>
        <v>0.98300213697783168</v>
      </c>
      <c r="H77" s="155">
        <f t="shared" si="15"/>
        <v>2.2979600189568256E-3</v>
      </c>
      <c r="I77" s="156">
        <f t="shared" si="16"/>
        <v>-289264.94999999739</v>
      </c>
      <c r="J77" s="157">
        <f t="shared" si="17"/>
        <v>-1.6997863022168293E-2</v>
      </c>
      <c r="K77" s="163">
        <f>VLOOKUP($C77,'2024'!$C$205:$U$392,VLOOKUP($L$4,Master!$D$9:$G$20,4,FALSE),FALSE)</f>
        <v>3667946.1700000004</v>
      </c>
      <c r="L77" s="164">
        <f>VLOOKUP($C77,'2024'!$C$8:$U$195,VLOOKUP($L$4,Master!$D$9:$G$20,4,FALSE),FALSE)</f>
        <v>4164193</v>
      </c>
      <c r="M77" s="155">
        <f t="shared" si="18"/>
        <v>1.1352928333732879</v>
      </c>
      <c r="N77" s="155">
        <f t="shared" si="19"/>
        <v>5.7202810555380033E-4</v>
      </c>
      <c r="O77" s="156">
        <f t="shared" si="20"/>
        <v>496246.82999999961</v>
      </c>
      <c r="P77" s="157">
        <f t="shared" si="21"/>
        <v>0.1352928333732879</v>
      </c>
      <c r="Q77" s="71"/>
    </row>
    <row r="78" spans="2:17" s="72" customFormat="1" ht="12.75" x14ac:dyDescent="0.2">
      <c r="B78" s="70"/>
      <c r="C78" s="98" t="s">
        <v>163</v>
      </c>
      <c r="D78" s="99" t="s">
        <v>35</v>
      </c>
      <c r="E78" s="152">
        <f>IFERROR(VLOOKUP($C78,'2024'!$C$205:$U$392,19,FALSE),0)</f>
        <v>1467509.6400000001</v>
      </c>
      <c r="F78" s="153">
        <f>IFERROR(VLOOKUP($C78,'2024'!$C$8:$U$195,19,FALSE),0)</f>
        <v>1241958.6300000001</v>
      </c>
      <c r="G78" s="154">
        <f t="shared" si="14"/>
        <v>0.84630355818309988</v>
      </c>
      <c r="H78" s="155">
        <f t="shared" si="15"/>
        <v>1.7060574336854543E-4</v>
      </c>
      <c r="I78" s="156">
        <f t="shared" si="16"/>
        <v>-225551.01</v>
      </c>
      <c r="J78" s="157">
        <f t="shared" si="17"/>
        <v>-0.15369644181690009</v>
      </c>
      <c r="K78" s="163">
        <f>VLOOKUP($C78,'2024'!$C$205:$U$392,VLOOKUP($L$4,Master!$D$9:$G$20,4,FALSE),FALSE)</f>
        <v>233663.56</v>
      </c>
      <c r="L78" s="164">
        <f>VLOOKUP($C78,'2024'!$C$8:$U$195,VLOOKUP($L$4,Master!$D$9:$G$20,4,FALSE),FALSE)</f>
        <v>8112.5499999999993</v>
      </c>
      <c r="M78" s="155">
        <f t="shared" si="18"/>
        <v>3.4718935207526579E-2</v>
      </c>
      <c r="N78" s="155">
        <f t="shared" si="19"/>
        <v>1.1144071871093587E-6</v>
      </c>
      <c r="O78" s="156">
        <f t="shared" si="20"/>
        <v>-225551.01</v>
      </c>
      <c r="P78" s="157">
        <f t="shared" si="21"/>
        <v>-0.96528106479247344</v>
      </c>
      <c r="Q78" s="71"/>
    </row>
    <row r="79" spans="2:17" s="72" customFormat="1" ht="12.75" x14ac:dyDescent="0.2">
      <c r="B79" s="70"/>
      <c r="C79" s="98" t="s">
        <v>164</v>
      </c>
      <c r="D79" s="99" t="s">
        <v>165</v>
      </c>
      <c r="E79" s="152">
        <f>IFERROR(VLOOKUP($C79,'2024'!$C$205:$U$392,19,FALSE),0)</f>
        <v>0</v>
      </c>
      <c r="F79" s="153">
        <f>IFERROR(VLOOKUP($C79,'2024'!$C$8:$U$195,19,FALSE),0)</f>
        <v>0</v>
      </c>
      <c r="G79" s="154">
        <f t="shared" si="14"/>
        <v>0</v>
      </c>
      <c r="H79" s="155">
        <f t="shared" si="15"/>
        <v>0</v>
      </c>
      <c r="I79" s="156">
        <f t="shared" si="16"/>
        <v>0</v>
      </c>
      <c r="J79" s="157">
        <f t="shared" si="17"/>
        <v>0</v>
      </c>
      <c r="K79" s="163">
        <f>VLOOKUP($C79,'2024'!$C$205:$U$392,VLOOKUP($L$4,Master!$D$9:$G$20,4,FALSE),FALSE)</f>
        <v>0</v>
      </c>
      <c r="L79" s="164">
        <f>VLOOKUP($C79,'2024'!$C$8:$U$195,VLOOKUP($L$4,Master!$D$9:$G$20,4,FALSE),FALSE)</f>
        <v>0</v>
      </c>
      <c r="M79" s="155">
        <f t="shared" si="18"/>
        <v>0</v>
      </c>
      <c r="N79" s="155">
        <f t="shared" si="19"/>
        <v>0</v>
      </c>
      <c r="O79" s="156">
        <f t="shared" si="20"/>
        <v>0</v>
      </c>
      <c r="P79" s="157">
        <f t="shared" si="21"/>
        <v>0</v>
      </c>
      <c r="Q79" s="71"/>
    </row>
    <row r="80" spans="2:17" s="72" customFormat="1" ht="12.75" x14ac:dyDescent="0.2">
      <c r="B80" s="70"/>
      <c r="C80" s="133" t="s">
        <v>166</v>
      </c>
      <c r="D80" s="134" t="s">
        <v>167</v>
      </c>
      <c r="E80" s="147">
        <f>IFERROR(VLOOKUP($C80,'2024'!$C$205:$U$392,19,FALSE),0)</f>
        <v>14035287.239999998</v>
      </c>
      <c r="F80" s="148">
        <f>IFERROR(VLOOKUP($C80,'2024'!$C$8:$U$195,19,FALSE),0)</f>
        <v>14035287.239999998</v>
      </c>
      <c r="G80" s="149">
        <f t="shared" si="14"/>
        <v>1</v>
      </c>
      <c r="H80" s="150">
        <f t="shared" si="15"/>
        <v>1.9280035221231641E-3</v>
      </c>
      <c r="I80" s="148">
        <f t="shared" si="16"/>
        <v>0</v>
      </c>
      <c r="J80" s="151">
        <f t="shared" si="17"/>
        <v>0</v>
      </c>
      <c r="K80" s="147">
        <f>VLOOKUP($C80,'2024'!$C$205:$U$392,VLOOKUP($L$4,Master!$D$9:$G$20,4,FALSE),FALSE)</f>
        <v>1559476.36</v>
      </c>
      <c r="L80" s="148">
        <f>VLOOKUP($C80,'2024'!$C$8:$U$195,VLOOKUP($L$4,Master!$D$9:$G$20,4,FALSE),FALSE)</f>
        <v>1559476.3599999999</v>
      </c>
      <c r="M80" s="150">
        <f t="shared" si="18"/>
        <v>0.99999999999999989</v>
      </c>
      <c r="N80" s="150">
        <f t="shared" si="19"/>
        <v>2.1422261356924047E-4</v>
      </c>
      <c r="O80" s="148">
        <f t="shared" si="20"/>
        <v>0</v>
      </c>
      <c r="P80" s="151">
        <f t="shared" si="21"/>
        <v>0</v>
      </c>
      <c r="Q80" s="71"/>
    </row>
    <row r="81" spans="2:17" s="72" customFormat="1" ht="12.75" x14ac:dyDescent="0.2">
      <c r="B81" s="70"/>
      <c r="C81" s="98" t="s">
        <v>168</v>
      </c>
      <c r="D81" s="99" t="s">
        <v>167</v>
      </c>
      <c r="E81" s="152">
        <f>IFERROR(VLOOKUP($C81,'2024'!$C$205:$U$392,19,FALSE),0)</f>
        <v>14035287.239999998</v>
      </c>
      <c r="F81" s="153">
        <f>IFERROR(VLOOKUP($C81,'2024'!$C$8:$U$195,19,FALSE),0)</f>
        <v>14035287.239999998</v>
      </c>
      <c r="G81" s="154">
        <f t="shared" si="14"/>
        <v>1</v>
      </c>
      <c r="H81" s="155">
        <f t="shared" si="15"/>
        <v>1.9280035221231641E-3</v>
      </c>
      <c r="I81" s="156">
        <f t="shared" si="16"/>
        <v>0</v>
      </c>
      <c r="J81" s="157">
        <f t="shared" si="17"/>
        <v>0</v>
      </c>
      <c r="K81" s="163">
        <f>VLOOKUP($C81,'2024'!$C$205:$U$392,VLOOKUP($L$4,Master!$D$9:$G$20,4,FALSE),FALSE)</f>
        <v>1559476.36</v>
      </c>
      <c r="L81" s="164">
        <f>VLOOKUP($C81,'2024'!$C$8:$U$195,VLOOKUP($L$4,Master!$D$9:$G$20,4,FALSE),FALSE)</f>
        <v>1559476.3599999999</v>
      </c>
      <c r="M81" s="155">
        <f t="shared" si="18"/>
        <v>0.99999999999999989</v>
      </c>
      <c r="N81" s="155">
        <f t="shared" si="19"/>
        <v>2.1422261356924047E-4</v>
      </c>
      <c r="O81" s="156">
        <f t="shared" si="20"/>
        <v>0</v>
      </c>
      <c r="P81" s="157">
        <f t="shared" si="21"/>
        <v>0</v>
      </c>
      <c r="Q81" s="71"/>
    </row>
    <row r="82" spans="2:17" s="72" customFormat="1" ht="12.75" x14ac:dyDescent="0.2">
      <c r="B82" s="70"/>
      <c r="C82" s="133" t="s">
        <v>169</v>
      </c>
      <c r="D82" s="134" t="s">
        <v>170</v>
      </c>
      <c r="E82" s="147">
        <f>IFERROR(VLOOKUP($C82,'2024'!$C$205:$U$392,19,FALSE),0)</f>
        <v>16546567.409999998</v>
      </c>
      <c r="F82" s="148">
        <f>IFERROR(VLOOKUP($C82,'2024'!$C$8:$U$195,19,FALSE),0)</f>
        <v>16506777.9</v>
      </c>
      <c r="G82" s="149">
        <f t="shared" si="14"/>
        <v>0.99759530124804308</v>
      </c>
      <c r="H82" s="150">
        <f t="shared" si="15"/>
        <v>2.2675079879665373E-3</v>
      </c>
      <c r="I82" s="148">
        <f t="shared" si="16"/>
        <v>-39789.509999997914</v>
      </c>
      <c r="J82" s="151">
        <f t="shared" si="17"/>
        <v>-2.4046987519569124E-3</v>
      </c>
      <c r="K82" s="147">
        <f>VLOOKUP($C82,'2024'!$C$205:$U$392,VLOOKUP($L$4,Master!$D$9:$G$20,4,FALSE),FALSE)</f>
        <v>5361724.26</v>
      </c>
      <c r="L82" s="148">
        <f>VLOOKUP($C82,'2024'!$C$8:$U$195,VLOOKUP($L$4,Master!$D$9:$G$20,4,FALSE),FALSE)</f>
        <v>5352983.25</v>
      </c>
      <c r="M82" s="150">
        <f t="shared" si="18"/>
        <v>0.99836973899138937</v>
      </c>
      <c r="N82" s="150">
        <f t="shared" si="19"/>
        <v>7.3533019904666399E-4</v>
      </c>
      <c r="O82" s="148">
        <f t="shared" si="20"/>
        <v>-8741.0099999997765</v>
      </c>
      <c r="P82" s="151">
        <f t="shared" si="21"/>
        <v>-1.6302610086106474E-3</v>
      </c>
      <c r="Q82" s="71"/>
    </row>
    <row r="83" spans="2:17" s="72" customFormat="1" ht="12.75" x14ac:dyDescent="0.2">
      <c r="B83" s="70"/>
      <c r="C83" s="98" t="s">
        <v>171</v>
      </c>
      <c r="D83" s="99" t="s">
        <v>172</v>
      </c>
      <c r="E83" s="152">
        <f>IFERROR(VLOOKUP($C83,'2024'!$C$205:$U$392,19,FALSE),0)</f>
        <v>0</v>
      </c>
      <c r="F83" s="153">
        <f>IFERROR(VLOOKUP($C83,'2024'!$C$8:$U$195,19,FALSE),0)</f>
        <v>0</v>
      </c>
      <c r="G83" s="154">
        <f t="shared" si="14"/>
        <v>0</v>
      </c>
      <c r="H83" s="155">
        <f t="shared" si="15"/>
        <v>0</v>
      </c>
      <c r="I83" s="156">
        <f t="shared" si="16"/>
        <v>0</v>
      </c>
      <c r="J83" s="157">
        <f t="shared" si="17"/>
        <v>0</v>
      </c>
      <c r="K83" s="163">
        <f>VLOOKUP($C83,'2024'!$C$205:$U$392,VLOOKUP($L$4,Master!$D$9:$G$20,4,FALSE),FALSE)</f>
        <v>0</v>
      </c>
      <c r="L83" s="164">
        <f>VLOOKUP($C83,'2024'!$C$8:$U$195,VLOOKUP($L$4,Master!$D$9:$G$20,4,FALSE),FALSE)</f>
        <v>0</v>
      </c>
      <c r="M83" s="155">
        <f t="shared" si="18"/>
        <v>0</v>
      </c>
      <c r="N83" s="155">
        <f t="shared" si="19"/>
        <v>0</v>
      </c>
      <c r="O83" s="156">
        <f t="shared" si="20"/>
        <v>0</v>
      </c>
      <c r="P83" s="157">
        <f t="shared" si="21"/>
        <v>0</v>
      </c>
      <c r="Q83" s="71"/>
    </row>
    <row r="84" spans="2:17" s="72" customFormat="1" ht="12.75" x14ac:dyDescent="0.2">
      <c r="B84" s="70"/>
      <c r="C84" s="98" t="s">
        <v>173</v>
      </c>
      <c r="D84" s="99" t="s">
        <v>174</v>
      </c>
      <c r="E84" s="152">
        <f>IFERROR(VLOOKUP($C84,'2024'!$C$205:$U$392,19,FALSE),0)</f>
        <v>0</v>
      </c>
      <c r="F84" s="153">
        <f>IFERROR(VLOOKUP($C84,'2024'!$C$8:$U$195,19,FALSE),0)</f>
        <v>0</v>
      </c>
      <c r="G84" s="154">
        <f t="shared" si="14"/>
        <v>0</v>
      </c>
      <c r="H84" s="155">
        <f t="shared" si="15"/>
        <v>0</v>
      </c>
      <c r="I84" s="156">
        <f t="shared" si="16"/>
        <v>0</v>
      </c>
      <c r="J84" s="157">
        <f t="shared" si="17"/>
        <v>0</v>
      </c>
      <c r="K84" s="163">
        <f>VLOOKUP($C84,'2024'!$C$205:$U$392,VLOOKUP($L$4,Master!$D$9:$G$20,4,FALSE),FALSE)</f>
        <v>0</v>
      </c>
      <c r="L84" s="164">
        <f>VLOOKUP($C84,'2024'!$C$8:$U$195,VLOOKUP($L$4,Master!$D$9:$G$20,4,FALSE),FALSE)</f>
        <v>0</v>
      </c>
      <c r="M84" s="155">
        <f t="shared" si="18"/>
        <v>0</v>
      </c>
      <c r="N84" s="155">
        <f t="shared" si="19"/>
        <v>0</v>
      </c>
      <c r="O84" s="156">
        <f t="shared" si="20"/>
        <v>0</v>
      </c>
      <c r="P84" s="157">
        <f t="shared" si="21"/>
        <v>0</v>
      </c>
      <c r="Q84" s="71"/>
    </row>
    <row r="85" spans="2:17" s="72" customFormat="1" ht="12.75" x14ac:dyDescent="0.2">
      <c r="B85" s="70"/>
      <c r="C85" s="98" t="s">
        <v>175</v>
      </c>
      <c r="D85" s="99" t="s">
        <v>176</v>
      </c>
      <c r="E85" s="152">
        <f>IFERROR(VLOOKUP($C85,'2024'!$C$205:$U$392,19,FALSE),0)</f>
        <v>8826379.2100000009</v>
      </c>
      <c r="F85" s="153">
        <f>IFERROR(VLOOKUP($C85,'2024'!$C$8:$U$195,19,FALSE),0)</f>
        <v>9806761.9900000002</v>
      </c>
      <c r="G85" s="154">
        <f t="shared" si="14"/>
        <v>1.1110741739816998</v>
      </c>
      <c r="H85" s="155">
        <f t="shared" si="15"/>
        <v>1.3471382048710798E-3</v>
      </c>
      <c r="I85" s="156">
        <f t="shared" si="16"/>
        <v>980382.77999999933</v>
      </c>
      <c r="J85" s="157">
        <f t="shared" si="17"/>
        <v>0.11107417398169994</v>
      </c>
      <c r="K85" s="163">
        <f>VLOOKUP($C85,'2024'!$C$205:$U$392,VLOOKUP($L$4,Master!$D$9:$G$20,4,FALSE),FALSE)</f>
        <v>3942216.9899999998</v>
      </c>
      <c r="L85" s="164">
        <f>VLOOKUP($C85,'2024'!$C$8:$U$195,VLOOKUP($L$4,Master!$D$9:$G$20,4,FALSE),FALSE)</f>
        <v>4902669.32</v>
      </c>
      <c r="M85" s="155">
        <f t="shared" si="18"/>
        <v>1.2436325378426216</v>
      </c>
      <c r="N85" s="155">
        <f t="shared" si="19"/>
        <v>6.7347134085195823E-4</v>
      </c>
      <c r="O85" s="156">
        <f t="shared" si="20"/>
        <v>960452.33000000054</v>
      </c>
      <c r="P85" s="157">
        <f t="shared" si="21"/>
        <v>0.24363253784262154</v>
      </c>
      <c r="Q85" s="71"/>
    </row>
    <row r="86" spans="2:17" s="72" customFormat="1" ht="12.75" x14ac:dyDescent="0.2">
      <c r="B86" s="70"/>
      <c r="C86" s="98" t="s">
        <v>177</v>
      </c>
      <c r="D86" s="99" t="s">
        <v>178</v>
      </c>
      <c r="E86" s="152">
        <f>IFERROR(VLOOKUP($C86,'2024'!$C$205:$U$392,19,FALSE),0)</f>
        <v>7720188.1999999993</v>
      </c>
      <c r="F86" s="153">
        <f>IFERROR(VLOOKUP($C86,'2024'!$C$8:$U$195,19,FALSE),0)</f>
        <v>6700015.9100000001</v>
      </c>
      <c r="G86" s="154">
        <f t="shared" si="14"/>
        <v>0.86785655173535803</v>
      </c>
      <c r="H86" s="155">
        <f t="shared" si="15"/>
        <v>9.2036978309545728E-4</v>
      </c>
      <c r="I86" s="156">
        <f t="shared" si="16"/>
        <v>-1020172.2899999991</v>
      </c>
      <c r="J86" s="157">
        <f t="shared" si="17"/>
        <v>-0.13214344826464194</v>
      </c>
      <c r="K86" s="163">
        <f>VLOOKUP($C86,'2024'!$C$205:$U$392,VLOOKUP($L$4,Master!$D$9:$G$20,4,FALSE),FALSE)</f>
        <v>1419507.27</v>
      </c>
      <c r="L86" s="164">
        <f>VLOOKUP($C86,'2024'!$C$8:$U$195,VLOOKUP($L$4,Master!$D$9:$G$20,4,FALSE),FALSE)</f>
        <v>450313.93</v>
      </c>
      <c r="M86" s="155">
        <f t="shared" si="18"/>
        <v>0.31723256338095401</v>
      </c>
      <c r="N86" s="155">
        <f t="shared" si="19"/>
        <v>6.1858858194705827E-5</v>
      </c>
      <c r="O86" s="156">
        <f t="shared" si="20"/>
        <v>-969193.34000000008</v>
      </c>
      <c r="P86" s="157">
        <f t="shared" si="21"/>
        <v>-0.68276743661904604</v>
      </c>
      <c r="Q86" s="71"/>
    </row>
    <row r="87" spans="2:17" s="72" customFormat="1" ht="12.75" x14ac:dyDescent="0.2">
      <c r="B87" s="70"/>
      <c r="C87" s="133" t="s">
        <v>179</v>
      </c>
      <c r="D87" s="134" t="s">
        <v>180</v>
      </c>
      <c r="E87" s="147">
        <f>IFERROR(VLOOKUP($C87,'2024'!$C$205:$U$392,19,FALSE),0)</f>
        <v>5331660.1800000006</v>
      </c>
      <c r="F87" s="148">
        <f>IFERROR(VLOOKUP($C87,'2024'!$C$8:$U$195,19,FALSE),0)</f>
        <v>5520413.25</v>
      </c>
      <c r="G87" s="149">
        <f t="shared" si="14"/>
        <v>1.0354023069039631</v>
      </c>
      <c r="H87" s="150">
        <f t="shared" si="15"/>
        <v>7.5832977320493971E-4</v>
      </c>
      <c r="I87" s="148">
        <f t="shared" si="16"/>
        <v>188753.06999999937</v>
      </c>
      <c r="J87" s="151">
        <f t="shared" si="17"/>
        <v>3.5402306903963135E-2</v>
      </c>
      <c r="K87" s="147">
        <f>VLOOKUP($C87,'2024'!$C$205:$U$392,VLOOKUP($L$4,Master!$D$9:$G$20,4,FALSE),FALSE)</f>
        <v>703516.45</v>
      </c>
      <c r="L87" s="148">
        <f>VLOOKUP($C87,'2024'!$C$8:$U$195,VLOOKUP($L$4,Master!$D$9:$G$20,4,FALSE),FALSE)</f>
        <v>657543.22000000009</v>
      </c>
      <c r="M87" s="150">
        <f t="shared" si="18"/>
        <v>0.93465223165712774</v>
      </c>
      <c r="N87" s="150">
        <f t="shared" si="19"/>
        <v>9.0325593087627255E-5</v>
      </c>
      <c r="O87" s="148">
        <f t="shared" si="20"/>
        <v>-45973.229999999865</v>
      </c>
      <c r="P87" s="151">
        <f t="shared" si="21"/>
        <v>-6.5347768342872245E-2</v>
      </c>
      <c r="Q87" s="71"/>
    </row>
    <row r="88" spans="2:17" s="72" customFormat="1" ht="25.5" x14ac:dyDescent="0.2">
      <c r="B88" s="70"/>
      <c r="C88" s="98" t="s">
        <v>181</v>
      </c>
      <c r="D88" s="99" t="s">
        <v>182</v>
      </c>
      <c r="E88" s="152">
        <f>IFERROR(VLOOKUP($C88,'2024'!$C$205:$U$392,19,FALSE),0)</f>
        <v>0</v>
      </c>
      <c r="F88" s="153">
        <f>IFERROR(VLOOKUP($C88,'2024'!$C$8:$U$195,19,FALSE),0)</f>
        <v>0</v>
      </c>
      <c r="G88" s="154">
        <f t="shared" si="14"/>
        <v>0</v>
      </c>
      <c r="H88" s="155">
        <f t="shared" si="15"/>
        <v>0</v>
      </c>
      <c r="I88" s="156">
        <f t="shared" si="16"/>
        <v>0</v>
      </c>
      <c r="J88" s="157">
        <f t="shared" si="17"/>
        <v>0</v>
      </c>
      <c r="K88" s="163">
        <f>VLOOKUP($C88,'2024'!$C$205:$U$392,VLOOKUP($L$4,Master!$D$9:$G$20,4,FALSE),FALSE)</f>
        <v>0</v>
      </c>
      <c r="L88" s="164">
        <f>VLOOKUP($C88,'2024'!$C$8:$U$195,VLOOKUP($L$4,Master!$D$9:$G$20,4,FALSE),FALSE)</f>
        <v>0</v>
      </c>
      <c r="M88" s="155">
        <f t="shared" si="18"/>
        <v>0</v>
      </c>
      <c r="N88" s="155">
        <f t="shared" si="19"/>
        <v>0</v>
      </c>
      <c r="O88" s="156">
        <f t="shared" si="20"/>
        <v>0</v>
      </c>
      <c r="P88" s="157">
        <f t="shared" si="21"/>
        <v>0</v>
      </c>
      <c r="Q88" s="71"/>
    </row>
    <row r="89" spans="2:17" s="72" customFormat="1" ht="12.75" x14ac:dyDescent="0.2">
      <c r="B89" s="70"/>
      <c r="C89" s="98" t="s">
        <v>183</v>
      </c>
      <c r="D89" s="99" t="s">
        <v>184</v>
      </c>
      <c r="E89" s="152">
        <f>IFERROR(VLOOKUP($C89,'2024'!$C$205:$U$392,19,FALSE),0)</f>
        <v>4875186.55</v>
      </c>
      <c r="F89" s="153">
        <f>IFERROR(VLOOKUP($C89,'2024'!$C$8:$U$195,19,FALSE),0)</f>
        <v>5120914.6700000009</v>
      </c>
      <c r="G89" s="154">
        <f t="shared" si="14"/>
        <v>1.0504038394182067</v>
      </c>
      <c r="H89" s="155">
        <f t="shared" si="15"/>
        <v>7.0345133315933357E-4</v>
      </c>
      <c r="I89" s="156">
        <f t="shared" si="16"/>
        <v>245728.12000000104</v>
      </c>
      <c r="J89" s="157">
        <f t="shared" si="17"/>
        <v>5.0403839418206683E-2</v>
      </c>
      <c r="K89" s="163">
        <f>VLOOKUP($C89,'2024'!$C$205:$U$392,VLOOKUP($L$4,Master!$D$9:$G$20,4,FALSE),FALSE)</f>
        <v>639572.28999999992</v>
      </c>
      <c r="L89" s="164">
        <f>VLOOKUP($C89,'2024'!$C$8:$U$195,VLOOKUP($L$4,Master!$D$9:$G$20,4,FALSE),FALSE)</f>
        <v>616749.20000000007</v>
      </c>
      <c r="M89" s="155">
        <f t="shared" si="18"/>
        <v>0.9643150737503029</v>
      </c>
      <c r="N89" s="155">
        <f t="shared" si="19"/>
        <v>8.4721787985768654E-5</v>
      </c>
      <c r="O89" s="156">
        <f t="shared" si="20"/>
        <v>-22823.089999999851</v>
      </c>
      <c r="P89" s="157">
        <f t="shared" si="21"/>
        <v>-3.5684926249697047E-2</v>
      </c>
      <c r="Q89" s="71"/>
    </row>
    <row r="90" spans="2:17" s="72" customFormat="1" ht="12.75" x14ac:dyDescent="0.2">
      <c r="B90" s="70"/>
      <c r="C90" s="98" t="s">
        <v>185</v>
      </c>
      <c r="D90" s="99" t="s">
        <v>135</v>
      </c>
      <c r="E90" s="152">
        <f>IFERROR(VLOOKUP($C90,'2024'!$C$205:$U$392,19,FALSE),0)</f>
        <v>0</v>
      </c>
      <c r="F90" s="153">
        <f>IFERROR(VLOOKUP($C90,'2024'!$C$8:$U$195,19,FALSE),0)</f>
        <v>0</v>
      </c>
      <c r="G90" s="154">
        <f t="shared" si="14"/>
        <v>0</v>
      </c>
      <c r="H90" s="155">
        <f t="shared" si="15"/>
        <v>0</v>
      </c>
      <c r="I90" s="156">
        <f t="shared" si="16"/>
        <v>0</v>
      </c>
      <c r="J90" s="157">
        <f t="shared" si="17"/>
        <v>0</v>
      </c>
      <c r="K90" s="163">
        <f>VLOOKUP($C90,'2024'!$C$205:$U$392,VLOOKUP($L$4,Master!$D$9:$G$20,4,FALSE),FALSE)</f>
        <v>0</v>
      </c>
      <c r="L90" s="164">
        <f>VLOOKUP($C90,'2024'!$C$8:$U$195,VLOOKUP($L$4,Master!$D$9:$G$20,4,FALSE),FALSE)</f>
        <v>0</v>
      </c>
      <c r="M90" s="155">
        <f t="shared" si="18"/>
        <v>0</v>
      </c>
      <c r="N90" s="155">
        <f t="shared" si="19"/>
        <v>0</v>
      </c>
      <c r="O90" s="156">
        <f t="shared" si="20"/>
        <v>0</v>
      </c>
      <c r="P90" s="157">
        <f t="shared" si="21"/>
        <v>0</v>
      </c>
      <c r="Q90" s="71"/>
    </row>
    <row r="91" spans="2:17" s="72" customFormat="1" ht="12.75" x14ac:dyDescent="0.2">
      <c r="B91" s="70"/>
      <c r="C91" s="98" t="s">
        <v>186</v>
      </c>
      <c r="D91" s="99" t="s">
        <v>187</v>
      </c>
      <c r="E91" s="152">
        <f>IFERROR(VLOOKUP($C91,'2024'!$C$205:$U$392,19,FALSE),0)</f>
        <v>0</v>
      </c>
      <c r="F91" s="153">
        <f>IFERROR(VLOOKUP($C91,'2024'!$C$8:$U$195,19,FALSE),0)</f>
        <v>0</v>
      </c>
      <c r="G91" s="154">
        <f t="shared" si="14"/>
        <v>0</v>
      </c>
      <c r="H91" s="155">
        <f t="shared" si="15"/>
        <v>0</v>
      </c>
      <c r="I91" s="156">
        <f t="shared" si="16"/>
        <v>0</v>
      </c>
      <c r="J91" s="157">
        <f t="shared" si="17"/>
        <v>0</v>
      </c>
      <c r="K91" s="163">
        <f>VLOOKUP($C91,'2024'!$C$205:$U$392,VLOOKUP($L$4,Master!$D$9:$G$20,4,FALSE),FALSE)</f>
        <v>0</v>
      </c>
      <c r="L91" s="164">
        <f>VLOOKUP($C91,'2024'!$C$8:$U$195,VLOOKUP($L$4,Master!$D$9:$G$20,4,FALSE),FALSE)</f>
        <v>0</v>
      </c>
      <c r="M91" s="155">
        <f t="shared" si="18"/>
        <v>0</v>
      </c>
      <c r="N91" s="155">
        <f t="shared" si="19"/>
        <v>0</v>
      </c>
      <c r="O91" s="156">
        <f t="shared" si="20"/>
        <v>0</v>
      </c>
      <c r="P91" s="157">
        <f t="shared" si="21"/>
        <v>0</v>
      </c>
      <c r="Q91" s="71"/>
    </row>
    <row r="92" spans="2:17" s="72" customFormat="1" ht="12.75" x14ac:dyDescent="0.2">
      <c r="B92" s="70"/>
      <c r="C92" s="98" t="s">
        <v>188</v>
      </c>
      <c r="D92" s="99" t="s">
        <v>189</v>
      </c>
      <c r="E92" s="152">
        <f>IFERROR(VLOOKUP($C92,'2024'!$C$205:$U$392,19,FALSE),0)</f>
        <v>0</v>
      </c>
      <c r="F92" s="153">
        <f>IFERROR(VLOOKUP($C92,'2024'!$C$8:$U$195,19,FALSE),0)</f>
        <v>0</v>
      </c>
      <c r="G92" s="154">
        <f t="shared" si="14"/>
        <v>0</v>
      </c>
      <c r="H92" s="155">
        <f t="shared" si="15"/>
        <v>0</v>
      </c>
      <c r="I92" s="156">
        <f t="shared" si="16"/>
        <v>0</v>
      </c>
      <c r="J92" s="157">
        <f t="shared" si="17"/>
        <v>0</v>
      </c>
      <c r="K92" s="163">
        <f>VLOOKUP($C92,'2024'!$C$205:$U$392,VLOOKUP($L$4,Master!$D$9:$G$20,4,FALSE),FALSE)</f>
        <v>0</v>
      </c>
      <c r="L92" s="164">
        <f>VLOOKUP($C92,'2024'!$C$8:$U$195,VLOOKUP($L$4,Master!$D$9:$G$20,4,FALSE),FALSE)</f>
        <v>0</v>
      </c>
      <c r="M92" s="155">
        <f t="shared" si="18"/>
        <v>0</v>
      </c>
      <c r="N92" s="155">
        <f t="shared" si="19"/>
        <v>0</v>
      </c>
      <c r="O92" s="156">
        <f t="shared" si="20"/>
        <v>0</v>
      </c>
      <c r="P92" s="157">
        <f t="shared" si="21"/>
        <v>0</v>
      </c>
      <c r="Q92" s="71"/>
    </row>
    <row r="93" spans="2:17" s="72" customFormat="1" ht="12.75" x14ac:dyDescent="0.2">
      <c r="B93" s="70"/>
      <c r="C93" s="98" t="s">
        <v>190</v>
      </c>
      <c r="D93" s="99" t="s">
        <v>191</v>
      </c>
      <c r="E93" s="152">
        <f>IFERROR(VLOOKUP($C93,'2024'!$C$205:$U$392,19,FALSE),0)</f>
        <v>0</v>
      </c>
      <c r="F93" s="153">
        <f>IFERROR(VLOOKUP($C93,'2024'!$C$8:$U$195,19,FALSE),0)</f>
        <v>0</v>
      </c>
      <c r="G93" s="154">
        <f t="shared" si="14"/>
        <v>0</v>
      </c>
      <c r="H93" s="155">
        <f t="shared" si="15"/>
        <v>0</v>
      </c>
      <c r="I93" s="156">
        <f t="shared" si="16"/>
        <v>0</v>
      </c>
      <c r="J93" s="157">
        <f t="shared" si="17"/>
        <v>0</v>
      </c>
      <c r="K93" s="163">
        <f>VLOOKUP($C93,'2024'!$C$205:$U$392,VLOOKUP($L$4,Master!$D$9:$G$20,4,FALSE),FALSE)</f>
        <v>0</v>
      </c>
      <c r="L93" s="164">
        <f>VLOOKUP($C93,'2024'!$C$8:$U$195,VLOOKUP($L$4,Master!$D$9:$G$20,4,FALSE),FALSE)</f>
        <v>0</v>
      </c>
      <c r="M93" s="155">
        <f t="shared" si="18"/>
        <v>0</v>
      </c>
      <c r="N93" s="155">
        <f t="shared" si="19"/>
        <v>0</v>
      </c>
      <c r="O93" s="156">
        <f t="shared" si="20"/>
        <v>0</v>
      </c>
      <c r="P93" s="157">
        <f t="shared" si="21"/>
        <v>0</v>
      </c>
      <c r="Q93" s="71"/>
    </row>
    <row r="94" spans="2:17" s="72" customFormat="1" ht="12.75" x14ac:dyDescent="0.2">
      <c r="B94" s="70"/>
      <c r="C94" s="98" t="s">
        <v>192</v>
      </c>
      <c r="D94" s="99" t="s">
        <v>193</v>
      </c>
      <c r="E94" s="152">
        <f>IFERROR(VLOOKUP($C94,'2024'!$C$205:$U$392,19,FALSE),0)</f>
        <v>456473.62999999995</v>
      </c>
      <c r="F94" s="153">
        <f>IFERROR(VLOOKUP($C94,'2024'!$C$8:$U$195,19,FALSE),0)</f>
        <v>399498.57999999996</v>
      </c>
      <c r="G94" s="154">
        <f t="shared" si="14"/>
        <v>0.8751843562135232</v>
      </c>
      <c r="H94" s="155">
        <f t="shared" si="15"/>
        <v>5.4878440045606269E-5</v>
      </c>
      <c r="I94" s="156">
        <f t="shared" si="16"/>
        <v>-56975.049999999988</v>
      </c>
      <c r="J94" s="157">
        <f t="shared" si="17"/>
        <v>-0.12481564378647676</v>
      </c>
      <c r="K94" s="163">
        <f>VLOOKUP($C94,'2024'!$C$205:$U$392,VLOOKUP($L$4,Master!$D$9:$G$20,4,FALSE),FALSE)</f>
        <v>63944.160000000011</v>
      </c>
      <c r="L94" s="164">
        <f>VLOOKUP($C94,'2024'!$C$8:$U$195,VLOOKUP($L$4,Master!$D$9:$G$20,4,FALSE),FALSE)</f>
        <v>40794.020000000004</v>
      </c>
      <c r="M94" s="155">
        <f t="shared" si="18"/>
        <v>0.63796318537924335</v>
      </c>
      <c r="N94" s="155">
        <f t="shared" si="19"/>
        <v>5.6038051018585935E-6</v>
      </c>
      <c r="O94" s="156">
        <f t="shared" si="20"/>
        <v>-23150.140000000007</v>
      </c>
      <c r="P94" s="157">
        <f t="shared" si="21"/>
        <v>-0.36203681462075665</v>
      </c>
      <c r="Q94" s="71"/>
    </row>
    <row r="95" spans="2:17" s="72" customFormat="1" ht="12.75" x14ac:dyDescent="0.2">
      <c r="B95" s="70"/>
      <c r="C95" s="133" t="s">
        <v>194</v>
      </c>
      <c r="D95" s="134" t="s">
        <v>195</v>
      </c>
      <c r="E95" s="147">
        <f>IFERROR(VLOOKUP($C95,'2024'!$C$205:$U$392,19,FALSE),0)</f>
        <v>9263520.1900000013</v>
      </c>
      <c r="F95" s="148">
        <f>IFERROR(VLOOKUP($C95,'2024'!$C$8:$U$195,19,FALSE),0)</f>
        <v>7613033.7799999993</v>
      </c>
      <c r="G95" s="149">
        <f t="shared" si="14"/>
        <v>0.82182945833251309</v>
      </c>
      <c r="H95" s="150">
        <f t="shared" si="15"/>
        <v>1.0457894940725579E-3</v>
      </c>
      <c r="I95" s="148">
        <f t="shared" si="16"/>
        <v>-1650486.410000002</v>
      </c>
      <c r="J95" s="151">
        <f t="shared" si="17"/>
        <v>-0.17817054166748697</v>
      </c>
      <c r="K95" s="147">
        <f>VLOOKUP($C95,'2024'!$C$205:$U$392,VLOOKUP($L$4,Master!$D$9:$G$20,4,FALSE),FALSE)</f>
        <v>36254.89</v>
      </c>
      <c r="L95" s="148">
        <f>VLOOKUP($C95,'2024'!$C$8:$U$195,VLOOKUP($L$4,Master!$D$9:$G$20,4,FALSE),FALSE)</f>
        <v>18658.87</v>
      </c>
      <c r="M95" s="150">
        <f t="shared" si="18"/>
        <v>0.51465802268328487</v>
      </c>
      <c r="N95" s="150">
        <f t="shared" si="19"/>
        <v>2.5631372171930162E-6</v>
      </c>
      <c r="O95" s="148">
        <f t="shared" si="20"/>
        <v>-17596.02</v>
      </c>
      <c r="P95" s="151">
        <f t="shared" si="21"/>
        <v>-0.48534197731671508</v>
      </c>
      <c r="Q95" s="71"/>
    </row>
    <row r="96" spans="2:17" s="72" customFormat="1" ht="12.75" x14ac:dyDescent="0.2">
      <c r="B96" s="70"/>
      <c r="C96" s="98" t="s">
        <v>196</v>
      </c>
      <c r="D96" s="99" t="s">
        <v>195</v>
      </c>
      <c r="E96" s="152">
        <f>IFERROR(VLOOKUP($C96,'2024'!$C$205:$U$392,19,FALSE),0)</f>
        <v>9263520.1900000013</v>
      </c>
      <c r="F96" s="153">
        <f>IFERROR(VLOOKUP($C96,'2024'!$C$8:$U$195,19,FALSE),0)</f>
        <v>7613033.7799999993</v>
      </c>
      <c r="G96" s="154">
        <f t="shared" si="14"/>
        <v>0.82182945833251309</v>
      </c>
      <c r="H96" s="155">
        <f t="shared" si="15"/>
        <v>1.0457894940725579E-3</v>
      </c>
      <c r="I96" s="156">
        <f t="shared" si="16"/>
        <v>-1650486.410000002</v>
      </c>
      <c r="J96" s="157">
        <f t="shared" si="17"/>
        <v>-0.17817054166748697</v>
      </c>
      <c r="K96" s="163">
        <f>VLOOKUP($C96,'2024'!$C$205:$U$392,VLOOKUP($L$4,Master!$D$9:$G$20,4,FALSE),FALSE)</f>
        <v>36254.89</v>
      </c>
      <c r="L96" s="164">
        <f>VLOOKUP($C96,'2024'!$C$8:$U$195,VLOOKUP($L$4,Master!$D$9:$G$20,4,FALSE),FALSE)</f>
        <v>18658.87</v>
      </c>
      <c r="M96" s="155">
        <f t="shared" si="18"/>
        <v>0.51465802268328487</v>
      </c>
      <c r="N96" s="155">
        <f t="shared" si="19"/>
        <v>2.5631372171930162E-6</v>
      </c>
      <c r="O96" s="156">
        <f t="shared" si="20"/>
        <v>-17596.02</v>
      </c>
      <c r="P96" s="157">
        <f t="shared" si="21"/>
        <v>-0.48534197731671508</v>
      </c>
      <c r="Q96" s="71"/>
    </row>
    <row r="97" spans="2:17" s="72" customFormat="1" ht="12.75" x14ac:dyDescent="0.2">
      <c r="B97" s="70"/>
      <c r="C97" s="131" t="s">
        <v>197</v>
      </c>
      <c r="D97" s="132" t="s">
        <v>198</v>
      </c>
      <c r="E97" s="142">
        <f>IFERROR(VLOOKUP($C97,'2024'!$C$205:$U$392,19,FALSE),0)</f>
        <v>11638017.590000002</v>
      </c>
      <c r="F97" s="143">
        <f>IFERROR(VLOOKUP($C97,'2024'!$C$8:$U$195,19,FALSE),0)</f>
        <v>12485227.4</v>
      </c>
      <c r="G97" s="144">
        <f t="shared" si="14"/>
        <v>1.0727967459619554</v>
      </c>
      <c r="H97" s="145">
        <f t="shared" si="15"/>
        <v>1.7150744398807644E-3</v>
      </c>
      <c r="I97" s="143">
        <f t="shared" si="16"/>
        <v>847209.80999999866</v>
      </c>
      <c r="J97" s="146">
        <f t="shared" si="17"/>
        <v>7.2796745961955414E-2</v>
      </c>
      <c r="K97" s="142">
        <f>VLOOKUP($C97,'2024'!$C$205:$U$392,VLOOKUP($L$4,Master!$D$9:$G$20,4,FALSE),FALSE)</f>
        <v>3020529.9500000016</v>
      </c>
      <c r="L97" s="143">
        <f>VLOOKUP($C97,'2024'!$C$8:$U$195,VLOOKUP($L$4,Master!$D$9:$G$20,4,FALSE),FALSE)</f>
        <v>999233.01</v>
      </c>
      <c r="M97" s="145">
        <f t="shared" si="18"/>
        <v>0.33081380636533647</v>
      </c>
      <c r="N97" s="145">
        <f t="shared" si="19"/>
        <v>1.372629380331607E-4</v>
      </c>
      <c r="O97" s="143">
        <f t="shared" si="20"/>
        <v>-2021296.9400000016</v>
      </c>
      <c r="P97" s="146">
        <f t="shared" si="21"/>
        <v>-0.66918619363466347</v>
      </c>
      <c r="Q97" s="71"/>
    </row>
    <row r="98" spans="2:17" s="72" customFormat="1" ht="12.75" x14ac:dyDescent="0.2">
      <c r="B98" s="70"/>
      <c r="C98" s="133" t="s">
        <v>199</v>
      </c>
      <c r="D98" s="134" t="s">
        <v>200</v>
      </c>
      <c r="E98" s="147">
        <f>IFERROR(VLOOKUP($C98,'2024'!$C$205:$U$392,19,FALSE),0)</f>
        <v>0</v>
      </c>
      <c r="F98" s="148">
        <f>IFERROR(VLOOKUP($C98,'2024'!$C$8:$U$195,19,FALSE),0)</f>
        <v>0</v>
      </c>
      <c r="G98" s="149">
        <f t="shared" si="14"/>
        <v>0</v>
      </c>
      <c r="H98" s="150">
        <f t="shared" si="15"/>
        <v>0</v>
      </c>
      <c r="I98" s="148">
        <f t="shared" si="16"/>
        <v>0</v>
      </c>
      <c r="J98" s="151">
        <f t="shared" si="17"/>
        <v>0</v>
      </c>
      <c r="K98" s="147">
        <f>VLOOKUP($C98,'2024'!$C$205:$U$392,VLOOKUP($L$4,Master!$D$9:$G$20,4,FALSE),FALSE)</f>
        <v>0</v>
      </c>
      <c r="L98" s="148">
        <f>VLOOKUP($C98,'2024'!$C$8:$U$195,VLOOKUP($L$4,Master!$D$9:$G$20,4,FALSE),FALSE)</f>
        <v>0</v>
      </c>
      <c r="M98" s="150">
        <f t="shared" si="18"/>
        <v>0</v>
      </c>
      <c r="N98" s="150">
        <f t="shared" si="19"/>
        <v>0</v>
      </c>
      <c r="O98" s="148">
        <f t="shared" si="20"/>
        <v>0</v>
      </c>
      <c r="P98" s="151">
        <f t="shared" si="21"/>
        <v>0</v>
      </c>
      <c r="Q98" s="71"/>
    </row>
    <row r="99" spans="2:17" s="72" customFormat="1" ht="12.75" x14ac:dyDescent="0.2">
      <c r="B99" s="70"/>
      <c r="C99" s="98" t="s">
        <v>201</v>
      </c>
      <c r="D99" s="99" t="s">
        <v>200</v>
      </c>
      <c r="E99" s="152">
        <f>IFERROR(VLOOKUP($C99,'2024'!$C$205:$U$392,19,FALSE),0)</f>
        <v>0</v>
      </c>
      <c r="F99" s="153">
        <f>IFERROR(VLOOKUP($C99,'2024'!$C$8:$U$195,19,FALSE),0)</f>
        <v>0</v>
      </c>
      <c r="G99" s="154">
        <f t="shared" si="14"/>
        <v>0</v>
      </c>
      <c r="H99" s="155">
        <f t="shared" si="15"/>
        <v>0</v>
      </c>
      <c r="I99" s="156">
        <f t="shared" si="16"/>
        <v>0</v>
      </c>
      <c r="J99" s="157">
        <f t="shared" si="17"/>
        <v>0</v>
      </c>
      <c r="K99" s="163">
        <f>VLOOKUP($C99,'2024'!$C$205:$U$392,VLOOKUP($L$4,Master!$D$9:$G$20,4,FALSE),FALSE)</f>
        <v>0</v>
      </c>
      <c r="L99" s="164">
        <f>VLOOKUP($C99,'2024'!$C$8:$U$195,VLOOKUP($L$4,Master!$D$9:$G$20,4,FALSE),FALSE)</f>
        <v>0</v>
      </c>
      <c r="M99" s="155">
        <f t="shared" si="18"/>
        <v>0</v>
      </c>
      <c r="N99" s="155">
        <f t="shared" si="19"/>
        <v>0</v>
      </c>
      <c r="O99" s="156">
        <f t="shared" si="20"/>
        <v>0</v>
      </c>
      <c r="P99" s="157">
        <f t="shared" si="21"/>
        <v>0</v>
      </c>
      <c r="Q99" s="71"/>
    </row>
    <row r="100" spans="2:17" s="72" customFormat="1" ht="12.75" x14ac:dyDescent="0.2">
      <c r="B100" s="70"/>
      <c r="C100" s="133" t="s">
        <v>202</v>
      </c>
      <c r="D100" s="134" t="s">
        <v>203</v>
      </c>
      <c r="E100" s="147">
        <f>IFERROR(VLOOKUP($C100,'2024'!$C$205:$U$392,19,FALSE),0)</f>
        <v>0</v>
      </c>
      <c r="F100" s="148">
        <f>IFERROR(VLOOKUP($C100,'2024'!$C$8:$U$195,19,FALSE),0)</f>
        <v>0</v>
      </c>
      <c r="G100" s="149">
        <f t="shared" si="14"/>
        <v>0</v>
      </c>
      <c r="H100" s="150">
        <f t="shared" si="15"/>
        <v>0</v>
      </c>
      <c r="I100" s="148">
        <f t="shared" si="16"/>
        <v>0</v>
      </c>
      <c r="J100" s="151">
        <f t="shared" si="17"/>
        <v>0</v>
      </c>
      <c r="K100" s="147">
        <f>VLOOKUP($C100,'2024'!$C$205:$U$392,VLOOKUP($L$4,Master!$D$9:$G$20,4,FALSE),FALSE)</f>
        <v>0</v>
      </c>
      <c r="L100" s="148">
        <f>VLOOKUP($C100,'2024'!$C$8:$U$195,VLOOKUP($L$4,Master!$D$9:$G$20,4,FALSE),FALSE)</f>
        <v>0</v>
      </c>
      <c r="M100" s="150">
        <f t="shared" si="18"/>
        <v>0</v>
      </c>
      <c r="N100" s="150">
        <f t="shared" si="19"/>
        <v>0</v>
      </c>
      <c r="O100" s="148">
        <f t="shared" si="20"/>
        <v>0</v>
      </c>
      <c r="P100" s="151">
        <f t="shared" si="21"/>
        <v>0</v>
      </c>
      <c r="Q100" s="71"/>
    </row>
    <row r="101" spans="2:17" s="72" customFormat="1" ht="12.75" x14ac:dyDescent="0.2">
      <c r="B101" s="70"/>
      <c r="C101" s="98" t="s">
        <v>204</v>
      </c>
      <c r="D101" s="99" t="s">
        <v>203</v>
      </c>
      <c r="E101" s="152">
        <f>IFERROR(VLOOKUP($C101,'2024'!$C$205:$U$392,19,FALSE),0)</f>
        <v>0</v>
      </c>
      <c r="F101" s="153">
        <f>IFERROR(VLOOKUP($C101,'2024'!$C$8:$U$195,19,FALSE),0)</f>
        <v>0</v>
      </c>
      <c r="G101" s="154">
        <f t="shared" si="14"/>
        <v>0</v>
      </c>
      <c r="H101" s="155">
        <f t="shared" si="15"/>
        <v>0</v>
      </c>
      <c r="I101" s="156">
        <f t="shared" si="16"/>
        <v>0</v>
      </c>
      <c r="J101" s="157">
        <f t="shared" si="17"/>
        <v>0</v>
      </c>
      <c r="K101" s="163">
        <f>VLOOKUP($C101,'2024'!$C$205:$U$392,VLOOKUP($L$4,Master!$D$9:$G$20,4,FALSE),FALSE)</f>
        <v>0</v>
      </c>
      <c r="L101" s="164">
        <f>VLOOKUP($C101,'2024'!$C$8:$U$195,VLOOKUP($L$4,Master!$D$9:$G$20,4,FALSE),FALSE)</f>
        <v>0</v>
      </c>
      <c r="M101" s="155">
        <f t="shared" si="18"/>
        <v>0</v>
      </c>
      <c r="N101" s="155">
        <f t="shared" si="19"/>
        <v>0</v>
      </c>
      <c r="O101" s="156">
        <f t="shared" si="20"/>
        <v>0</v>
      </c>
      <c r="P101" s="157">
        <f t="shared" si="21"/>
        <v>0</v>
      </c>
      <c r="Q101" s="71"/>
    </row>
    <row r="102" spans="2:17" s="72" customFormat="1" ht="12.75" x14ac:dyDescent="0.2">
      <c r="B102" s="70"/>
      <c r="C102" s="133" t="s">
        <v>205</v>
      </c>
      <c r="D102" s="134" t="s">
        <v>206</v>
      </c>
      <c r="E102" s="147">
        <f>IFERROR(VLOOKUP($C102,'2024'!$C$205:$U$392,19,FALSE),0)</f>
        <v>0</v>
      </c>
      <c r="F102" s="148">
        <f>IFERROR(VLOOKUP($C102,'2024'!$C$8:$U$195,19,FALSE),0)</f>
        <v>0</v>
      </c>
      <c r="G102" s="149">
        <f t="shared" si="14"/>
        <v>0</v>
      </c>
      <c r="H102" s="150">
        <f t="shared" si="15"/>
        <v>0</v>
      </c>
      <c r="I102" s="148">
        <f t="shared" si="16"/>
        <v>0</v>
      </c>
      <c r="J102" s="151">
        <f t="shared" si="17"/>
        <v>0</v>
      </c>
      <c r="K102" s="147">
        <f>VLOOKUP($C102,'2024'!$C$205:$U$392,VLOOKUP($L$4,Master!$D$9:$G$20,4,FALSE),FALSE)</f>
        <v>0</v>
      </c>
      <c r="L102" s="148">
        <f>VLOOKUP($C102,'2024'!$C$8:$U$195,VLOOKUP($L$4,Master!$D$9:$G$20,4,FALSE),FALSE)</f>
        <v>0</v>
      </c>
      <c r="M102" s="150">
        <f t="shared" si="18"/>
        <v>0</v>
      </c>
      <c r="N102" s="150">
        <f t="shared" si="19"/>
        <v>0</v>
      </c>
      <c r="O102" s="148">
        <f t="shared" si="20"/>
        <v>0</v>
      </c>
      <c r="P102" s="151">
        <f t="shared" si="21"/>
        <v>0</v>
      </c>
      <c r="Q102" s="71"/>
    </row>
    <row r="103" spans="2:17" s="72" customFormat="1" ht="12.75" x14ac:dyDescent="0.2">
      <c r="B103" s="70"/>
      <c r="C103" s="98" t="s">
        <v>207</v>
      </c>
      <c r="D103" s="99" t="s">
        <v>206</v>
      </c>
      <c r="E103" s="152">
        <f>IFERROR(VLOOKUP($C103,'2024'!$C$205:$U$392,19,FALSE),0)</f>
        <v>0</v>
      </c>
      <c r="F103" s="153">
        <f>IFERROR(VLOOKUP($C103,'2024'!$C$8:$U$195,19,FALSE),0)</f>
        <v>0</v>
      </c>
      <c r="G103" s="154">
        <f t="shared" si="14"/>
        <v>0</v>
      </c>
      <c r="H103" s="155">
        <f t="shared" si="15"/>
        <v>0</v>
      </c>
      <c r="I103" s="156">
        <f t="shared" si="16"/>
        <v>0</v>
      </c>
      <c r="J103" s="157">
        <f t="shared" si="17"/>
        <v>0</v>
      </c>
      <c r="K103" s="163">
        <f>VLOOKUP($C103,'2024'!$C$205:$U$392,VLOOKUP($L$4,Master!$D$9:$G$20,4,FALSE),FALSE)</f>
        <v>0</v>
      </c>
      <c r="L103" s="164">
        <f>VLOOKUP($C103,'2024'!$C$8:$U$195,VLOOKUP($L$4,Master!$D$9:$G$20,4,FALSE),FALSE)</f>
        <v>0</v>
      </c>
      <c r="M103" s="155">
        <f t="shared" si="18"/>
        <v>0</v>
      </c>
      <c r="N103" s="155">
        <f t="shared" si="19"/>
        <v>0</v>
      </c>
      <c r="O103" s="156">
        <f t="shared" si="20"/>
        <v>0</v>
      </c>
      <c r="P103" s="157">
        <f t="shared" si="21"/>
        <v>0</v>
      </c>
      <c r="Q103" s="71"/>
    </row>
    <row r="104" spans="2:17" s="72" customFormat="1" ht="12.75" x14ac:dyDescent="0.2">
      <c r="B104" s="70"/>
      <c r="C104" s="133" t="s">
        <v>208</v>
      </c>
      <c r="D104" s="134" t="s">
        <v>209</v>
      </c>
      <c r="E104" s="147">
        <f>IFERROR(VLOOKUP($C104,'2024'!$C$205:$U$392,19,FALSE),0)</f>
        <v>0</v>
      </c>
      <c r="F104" s="148">
        <f>IFERROR(VLOOKUP($C104,'2024'!$C$8:$U$195,19,FALSE),0)</f>
        <v>0</v>
      </c>
      <c r="G104" s="149">
        <f t="shared" si="14"/>
        <v>0</v>
      </c>
      <c r="H104" s="150">
        <f t="shared" si="15"/>
        <v>0</v>
      </c>
      <c r="I104" s="148">
        <f t="shared" si="16"/>
        <v>0</v>
      </c>
      <c r="J104" s="151">
        <f t="shared" si="17"/>
        <v>0</v>
      </c>
      <c r="K104" s="147">
        <f>VLOOKUP($C104,'2024'!$C$205:$U$392,VLOOKUP($L$4,Master!$D$9:$G$20,4,FALSE),FALSE)</f>
        <v>0</v>
      </c>
      <c r="L104" s="148">
        <f>VLOOKUP($C104,'2024'!$C$8:$U$195,VLOOKUP($L$4,Master!$D$9:$G$20,4,FALSE),FALSE)</f>
        <v>0</v>
      </c>
      <c r="M104" s="150">
        <f t="shared" si="18"/>
        <v>0</v>
      </c>
      <c r="N104" s="150">
        <f t="shared" si="19"/>
        <v>0</v>
      </c>
      <c r="O104" s="148">
        <f t="shared" si="20"/>
        <v>0</v>
      </c>
      <c r="P104" s="151">
        <f t="shared" si="21"/>
        <v>0</v>
      </c>
      <c r="Q104" s="71"/>
    </row>
    <row r="105" spans="2:17" s="72" customFormat="1" ht="12.75" x14ac:dyDescent="0.2">
      <c r="B105" s="70"/>
      <c r="C105" s="98" t="s">
        <v>210</v>
      </c>
      <c r="D105" s="99" t="s">
        <v>209</v>
      </c>
      <c r="E105" s="152">
        <f>IFERROR(VLOOKUP($C105,'2024'!$C$205:$U$392,19,FALSE),0)</f>
        <v>0</v>
      </c>
      <c r="F105" s="153">
        <f>IFERROR(VLOOKUP($C105,'2024'!$C$8:$U$195,19,FALSE),0)</f>
        <v>0</v>
      </c>
      <c r="G105" s="154">
        <f t="shared" si="14"/>
        <v>0</v>
      </c>
      <c r="H105" s="155">
        <f t="shared" si="15"/>
        <v>0</v>
      </c>
      <c r="I105" s="156">
        <f t="shared" si="16"/>
        <v>0</v>
      </c>
      <c r="J105" s="157">
        <f t="shared" si="17"/>
        <v>0</v>
      </c>
      <c r="K105" s="163">
        <f>VLOOKUP($C105,'2024'!$C$205:$U$392,VLOOKUP($L$4,Master!$D$9:$G$20,4,FALSE),FALSE)</f>
        <v>0</v>
      </c>
      <c r="L105" s="164">
        <f>VLOOKUP($C105,'2024'!$C$8:$U$195,VLOOKUP($L$4,Master!$D$9:$G$20,4,FALSE),FALSE)</f>
        <v>0</v>
      </c>
      <c r="M105" s="155">
        <f t="shared" si="18"/>
        <v>0</v>
      </c>
      <c r="N105" s="155">
        <f t="shared" si="19"/>
        <v>0</v>
      </c>
      <c r="O105" s="156">
        <f t="shared" si="20"/>
        <v>0</v>
      </c>
      <c r="P105" s="157">
        <f t="shared" si="21"/>
        <v>0</v>
      </c>
      <c r="Q105" s="71"/>
    </row>
    <row r="106" spans="2:17" s="72" customFormat="1" ht="12.75" x14ac:dyDescent="0.2">
      <c r="B106" s="70"/>
      <c r="C106" s="133" t="s">
        <v>211</v>
      </c>
      <c r="D106" s="134" t="s">
        <v>212</v>
      </c>
      <c r="E106" s="147">
        <f>IFERROR(VLOOKUP($C106,'2024'!$C$205:$U$392,19,FALSE),0)</f>
        <v>0</v>
      </c>
      <c r="F106" s="148">
        <f>IFERROR(VLOOKUP($C106,'2024'!$C$8:$U$195,19,FALSE),0)</f>
        <v>0</v>
      </c>
      <c r="G106" s="149">
        <f t="shared" si="14"/>
        <v>0</v>
      </c>
      <c r="H106" s="150">
        <f t="shared" si="15"/>
        <v>0</v>
      </c>
      <c r="I106" s="148">
        <f t="shared" si="16"/>
        <v>0</v>
      </c>
      <c r="J106" s="151">
        <f t="shared" si="17"/>
        <v>0</v>
      </c>
      <c r="K106" s="147">
        <f>VLOOKUP($C106,'2024'!$C$205:$U$392,VLOOKUP($L$4,Master!$D$9:$G$20,4,FALSE),FALSE)</f>
        <v>0</v>
      </c>
      <c r="L106" s="148">
        <f>VLOOKUP($C106,'2024'!$C$8:$U$195,VLOOKUP($L$4,Master!$D$9:$G$20,4,FALSE),FALSE)</f>
        <v>0</v>
      </c>
      <c r="M106" s="150">
        <f t="shared" si="18"/>
        <v>0</v>
      </c>
      <c r="N106" s="150">
        <f t="shared" si="19"/>
        <v>0</v>
      </c>
      <c r="O106" s="148">
        <f t="shared" si="20"/>
        <v>0</v>
      </c>
      <c r="P106" s="151">
        <f t="shared" si="21"/>
        <v>0</v>
      </c>
      <c r="Q106" s="71"/>
    </row>
    <row r="107" spans="2:17" s="72" customFormat="1" ht="12.75" x14ac:dyDescent="0.2">
      <c r="B107" s="70"/>
      <c r="C107" s="98" t="s">
        <v>213</v>
      </c>
      <c r="D107" s="99" t="s">
        <v>212</v>
      </c>
      <c r="E107" s="152">
        <f>IFERROR(VLOOKUP($C107,'2024'!$C$205:$U$392,19,FALSE),0)</f>
        <v>0</v>
      </c>
      <c r="F107" s="153">
        <f>IFERROR(VLOOKUP($C107,'2024'!$C$8:$U$195,19,FALSE),0)</f>
        <v>0</v>
      </c>
      <c r="G107" s="154">
        <f t="shared" si="14"/>
        <v>0</v>
      </c>
      <c r="H107" s="155">
        <f t="shared" si="15"/>
        <v>0</v>
      </c>
      <c r="I107" s="156">
        <f t="shared" si="16"/>
        <v>0</v>
      </c>
      <c r="J107" s="157">
        <f t="shared" si="17"/>
        <v>0</v>
      </c>
      <c r="K107" s="163">
        <f>VLOOKUP($C107,'2024'!$C$205:$U$392,VLOOKUP($L$4,Master!$D$9:$G$20,4,FALSE),FALSE)</f>
        <v>0</v>
      </c>
      <c r="L107" s="164">
        <f>VLOOKUP($C107,'2024'!$C$8:$U$195,VLOOKUP($L$4,Master!$D$9:$G$20,4,FALSE),FALSE)</f>
        <v>0</v>
      </c>
      <c r="M107" s="155">
        <f t="shared" si="18"/>
        <v>0</v>
      </c>
      <c r="N107" s="155">
        <f t="shared" si="19"/>
        <v>0</v>
      </c>
      <c r="O107" s="156">
        <f t="shared" si="20"/>
        <v>0</v>
      </c>
      <c r="P107" s="157">
        <f t="shared" si="21"/>
        <v>0</v>
      </c>
      <c r="Q107" s="71"/>
    </row>
    <row r="108" spans="2:17" s="72" customFormat="1" ht="12.75" x14ac:dyDescent="0.2">
      <c r="B108" s="70"/>
      <c r="C108" s="133" t="s">
        <v>214</v>
      </c>
      <c r="D108" s="134" t="s">
        <v>215</v>
      </c>
      <c r="E108" s="147">
        <f>IFERROR(VLOOKUP($C108,'2024'!$C$205:$U$392,19,FALSE),0)</f>
        <v>11638017.590000002</v>
      </c>
      <c r="F108" s="148">
        <f>IFERROR(VLOOKUP($C108,'2024'!$C$8:$U$195,19,FALSE),0)</f>
        <v>12485227.4</v>
      </c>
      <c r="G108" s="149">
        <f t="shared" si="14"/>
        <v>1.0727967459619554</v>
      </c>
      <c r="H108" s="150">
        <f t="shared" si="15"/>
        <v>1.7150744398807644E-3</v>
      </c>
      <c r="I108" s="148">
        <f t="shared" si="16"/>
        <v>847209.80999999866</v>
      </c>
      <c r="J108" s="151">
        <f t="shared" si="17"/>
        <v>7.2796745961955414E-2</v>
      </c>
      <c r="K108" s="147">
        <f>VLOOKUP($C108,'2024'!$C$205:$U$392,VLOOKUP($L$4,Master!$D$9:$G$20,4,FALSE),FALSE)</f>
        <v>3020529.9500000016</v>
      </c>
      <c r="L108" s="148">
        <f>VLOOKUP($C108,'2024'!$C$8:$U$195,VLOOKUP($L$4,Master!$D$9:$G$20,4,FALSE),FALSE)</f>
        <v>999233.01</v>
      </c>
      <c r="M108" s="150">
        <f t="shared" si="18"/>
        <v>0.33081380636533647</v>
      </c>
      <c r="N108" s="150">
        <f t="shared" si="19"/>
        <v>1.372629380331607E-4</v>
      </c>
      <c r="O108" s="148">
        <f t="shared" si="20"/>
        <v>-2021296.9400000016</v>
      </c>
      <c r="P108" s="151">
        <f t="shared" si="21"/>
        <v>-0.66918619363466347</v>
      </c>
      <c r="Q108" s="71"/>
    </row>
    <row r="109" spans="2:17" s="72" customFormat="1" ht="12.75" x14ac:dyDescent="0.2">
      <c r="B109" s="70"/>
      <c r="C109" s="98" t="s">
        <v>216</v>
      </c>
      <c r="D109" s="99" t="s">
        <v>215</v>
      </c>
      <c r="E109" s="152">
        <f>IFERROR(VLOOKUP($C109,'2024'!$C$205:$U$392,19,FALSE),0)</f>
        <v>11638017.590000002</v>
      </c>
      <c r="F109" s="153">
        <f>IFERROR(VLOOKUP($C109,'2024'!$C$8:$U$195,19,FALSE),0)</f>
        <v>12485227.4</v>
      </c>
      <c r="G109" s="154">
        <f t="shared" si="14"/>
        <v>1.0727967459619554</v>
      </c>
      <c r="H109" s="155">
        <f t="shared" si="15"/>
        <v>1.7150744398807644E-3</v>
      </c>
      <c r="I109" s="156">
        <f t="shared" si="16"/>
        <v>847209.80999999866</v>
      </c>
      <c r="J109" s="157">
        <f t="shared" si="17"/>
        <v>7.2796745961955414E-2</v>
      </c>
      <c r="K109" s="163">
        <f>VLOOKUP($C109,'2024'!$C$205:$U$392,VLOOKUP($L$4,Master!$D$9:$G$20,4,FALSE),FALSE)</f>
        <v>3020529.9500000016</v>
      </c>
      <c r="L109" s="164">
        <f>VLOOKUP($C109,'2024'!$C$8:$U$195,VLOOKUP($L$4,Master!$D$9:$G$20,4,FALSE),FALSE)</f>
        <v>999233.01</v>
      </c>
      <c r="M109" s="155">
        <f t="shared" si="18"/>
        <v>0.33081380636533647</v>
      </c>
      <c r="N109" s="155">
        <f t="shared" si="19"/>
        <v>1.372629380331607E-4</v>
      </c>
      <c r="O109" s="156">
        <f t="shared" si="20"/>
        <v>-2021296.9400000016</v>
      </c>
      <c r="P109" s="157">
        <f t="shared" si="21"/>
        <v>-0.66918619363466347</v>
      </c>
      <c r="Q109" s="71"/>
    </row>
    <row r="110" spans="2:17" s="72" customFormat="1" ht="12.75" x14ac:dyDescent="0.2">
      <c r="B110" s="70"/>
      <c r="C110" s="131" t="s">
        <v>217</v>
      </c>
      <c r="D110" s="132" t="s">
        <v>218</v>
      </c>
      <c r="E110" s="142">
        <f>IFERROR(VLOOKUP($C110,'2024'!$C$205:$U$392,19,FALSE),0)</f>
        <v>4835670.82</v>
      </c>
      <c r="F110" s="143">
        <f>IFERROR(VLOOKUP($C110,'2024'!$C$8:$U$195,19,FALSE),0)</f>
        <v>4171489.5500000003</v>
      </c>
      <c r="G110" s="144">
        <f t="shared" si="14"/>
        <v>0.86264961062837608</v>
      </c>
      <c r="H110" s="145">
        <f t="shared" si="15"/>
        <v>5.7303042020962402E-4</v>
      </c>
      <c r="I110" s="143">
        <f t="shared" si="16"/>
        <v>-664181.27</v>
      </c>
      <c r="J110" s="146">
        <f t="shared" si="17"/>
        <v>-0.13735038937162394</v>
      </c>
      <c r="K110" s="142">
        <f>VLOOKUP($C110,'2024'!$C$205:$U$392,VLOOKUP($L$4,Master!$D$9:$G$20,4,FALSE),FALSE)</f>
        <v>728442.59999999986</v>
      </c>
      <c r="L110" s="143">
        <f>VLOOKUP($C110,'2024'!$C$8:$U$195,VLOOKUP($L$4,Master!$D$9:$G$20,4,FALSE),FALSE)</f>
        <v>605794.13</v>
      </c>
      <c r="M110" s="145">
        <f t="shared" si="18"/>
        <v>0.83162919082436981</v>
      </c>
      <c r="N110" s="145">
        <f t="shared" si="19"/>
        <v>8.321690866381857E-5</v>
      </c>
      <c r="O110" s="143">
        <f t="shared" si="20"/>
        <v>-122648.46999999986</v>
      </c>
      <c r="P110" s="146">
        <f t="shared" si="21"/>
        <v>-0.16837080917563013</v>
      </c>
      <c r="Q110" s="71"/>
    </row>
    <row r="111" spans="2:17" s="72" customFormat="1" ht="12.75" x14ac:dyDescent="0.2">
      <c r="B111" s="70"/>
      <c r="C111" s="133" t="s">
        <v>219</v>
      </c>
      <c r="D111" s="134" t="s">
        <v>220</v>
      </c>
      <c r="E111" s="147">
        <f>IFERROR(VLOOKUP($C111,'2024'!$C$205:$U$392,19,FALSE),0)</f>
        <v>0</v>
      </c>
      <c r="F111" s="148">
        <f>IFERROR(VLOOKUP($C111,'2024'!$C$8:$U$195,19,FALSE),0)</f>
        <v>0</v>
      </c>
      <c r="G111" s="149">
        <f t="shared" si="14"/>
        <v>0</v>
      </c>
      <c r="H111" s="150">
        <f t="shared" si="15"/>
        <v>0</v>
      </c>
      <c r="I111" s="148">
        <f t="shared" si="16"/>
        <v>0</v>
      </c>
      <c r="J111" s="151">
        <f t="shared" si="17"/>
        <v>0</v>
      </c>
      <c r="K111" s="147">
        <f>VLOOKUP($C111,'2024'!$C$205:$U$392,VLOOKUP($L$4,Master!$D$9:$G$20,4,FALSE),FALSE)</f>
        <v>0</v>
      </c>
      <c r="L111" s="148">
        <f>VLOOKUP($C111,'2024'!$C$8:$U$195,VLOOKUP($L$4,Master!$D$9:$G$20,4,FALSE),FALSE)</f>
        <v>0</v>
      </c>
      <c r="M111" s="150">
        <f t="shared" si="18"/>
        <v>0</v>
      </c>
      <c r="N111" s="150">
        <f t="shared" si="19"/>
        <v>0</v>
      </c>
      <c r="O111" s="148">
        <f t="shared" si="20"/>
        <v>0</v>
      </c>
      <c r="P111" s="151">
        <f t="shared" si="21"/>
        <v>0</v>
      </c>
      <c r="Q111" s="71"/>
    </row>
    <row r="112" spans="2:17" s="72" customFormat="1" ht="12.75" x14ac:dyDescent="0.2">
      <c r="B112" s="70"/>
      <c r="C112" s="98" t="s">
        <v>221</v>
      </c>
      <c r="D112" s="99" t="s">
        <v>220</v>
      </c>
      <c r="E112" s="152">
        <f>IFERROR(VLOOKUP($C112,'2024'!$C$205:$U$392,19,FALSE),0)</f>
        <v>0</v>
      </c>
      <c r="F112" s="153">
        <f>IFERROR(VLOOKUP($C112,'2024'!$C$8:$U$195,19,FALSE),0)</f>
        <v>0</v>
      </c>
      <c r="G112" s="154">
        <f t="shared" si="14"/>
        <v>0</v>
      </c>
      <c r="H112" s="155">
        <f t="shared" si="15"/>
        <v>0</v>
      </c>
      <c r="I112" s="156">
        <f t="shared" si="16"/>
        <v>0</v>
      </c>
      <c r="J112" s="157">
        <f t="shared" si="17"/>
        <v>0</v>
      </c>
      <c r="K112" s="163">
        <f>VLOOKUP($C112,'2024'!$C$205:$U$392,VLOOKUP($L$4,Master!$D$9:$G$20,4,FALSE),FALSE)</f>
        <v>0</v>
      </c>
      <c r="L112" s="164">
        <f>VLOOKUP($C112,'2024'!$C$8:$U$195,VLOOKUP($L$4,Master!$D$9:$G$20,4,FALSE),FALSE)</f>
        <v>0</v>
      </c>
      <c r="M112" s="155">
        <f t="shared" si="18"/>
        <v>0</v>
      </c>
      <c r="N112" s="155">
        <f t="shared" si="19"/>
        <v>0</v>
      </c>
      <c r="O112" s="156">
        <f t="shared" si="20"/>
        <v>0</v>
      </c>
      <c r="P112" s="157">
        <f t="shared" si="21"/>
        <v>0</v>
      </c>
      <c r="Q112" s="71"/>
    </row>
    <row r="113" spans="2:17" s="72" customFormat="1" ht="12.75" x14ac:dyDescent="0.2">
      <c r="B113" s="70"/>
      <c r="C113" s="133" t="s">
        <v>222</v>
      </c>
      <c r="D113" s="134" t="s">
        <v>223</v>
      </c>
      <c r="E113" s="147">
        <f>IFERROR(VLOOKUP($C113,'2024'!$C$205:$U$392,19,FALSE),0)</f>
        <v>0</v>
      </c>
      <c r="F113" s="148">
        <f>IFERROR(VLOOKUP($C113,'2024'!$C$8:$U$195,19,FALSE),0)</f>
        <v>0</v>
      </c>
      <c r="G113" s="149">
        <f t="shared" si="14"/>
        <v>0</v>
      </c>
      <c r="H113" s="150">
        <f t="shared" si="15"/>
        <v>0</v>
      </c>
      <c r="I113" s="148">
        <f t="shared" si="16"/>
        <v>0</v>
      </c>
      <c r="J113" s="151">
        <f t="shared" si="17"/>
        <v>0</v>
      </c>
      <c r="K113" s="147">
        <f>VLOOKUP($C113,'2024'!$C$205:$U$392,VLOOKUP($L$4,Master!$D$9:$G$20,4,FALSE),FALSE)</f>
        <v>0</v>
      </c>
      <c r="L113" s="148">
        <f>VLOOKUP($C113,'2024'!$C$8:$U$195,VLOOKUP($L$4,Master!$D$9:$G$20,4,FALSE),FALSE)</f>
        <v>0</v>
      </c>
      <c r="M113" s="150">
        <f t="shared" si="18"/>
        <v>0</v>
      </c>
      <c r="N113" s="150">
        <f t="shared" si="19"/>
        <v>0</v>
      </c>
      <c r="O113" s="148">
        <f t="shared" si="20"/>
        <v>0</v>
      </c>
      <c r="P113" s="151">
        <f t="shared" si="21"/>
        <v>0</v>
      </c>
      <c r="Q113" s="71"/>
    </row>
    <row r="114" spans="2:17" s="72" customFormat="1" ht="12.75" x14ac:dyDescent="0.2">
      <c r="B114" s="70"/>
      <c r="C114" s="98" t="s">
        <v>224</v>
      </c>
      <c r="D114" s="99" t="s">
        <v>223</v>
      </c>
      <c r="E114" s="152">
        <f>IFERROR(VLOOKUP($C114,'2024'!$C$205:$U$392,19,FALSE),0)</f>
        <v>0</v>
      </c>
      <c r="F114" s="153">
        <f>IFERROR(VLOOKUP($C114,'2024'!$C$8:$U$195,19,FALSE),0)</f>
        <v>0</v>
      </c>
      <c r="G114" s="154">
        <f t="shared" si="14"/>
        <v>0</v>
      </c>
      <c r="H114" s="155">
        <f t="shared" si="15"/>
        <v>0</v>
      </c>
      <c r="I114" s="156">
        <f t="shared" si="16"/>
        <v>0</v>
      </c>
      <c r="J114" s="157">
        <f t="shared" si="17"/>
        <v>0</v>
      </c>
      <c r="K114" s="163">
        <f>VLOOKUP($C114,'2024'!$C$205:$U$392,VLOOKUP($L$4,Master!$D$9:$G$20,4,FALSE),FALSE)</f>
        <v>0</v>
      </c>
      <c r="L114" s="164">
        <f>VLOOKUP($C114,'2024'!$C$8:$U$195,VLOOKUP($L$4,Master!$D$9:$G$20,4,FALSE),FALSE)</f>
        <v>0</v>
      </c>
      <c r="M114" s="155">
        <f t="shared" si="18"/>
        <v>0</v>
      </c>
      <c r="N114" s="155">
        <f t="shared" si="19"/>
        <v>0</v>
      </c>
      <c r="O114" s="156">
        <f t="shared" si="20"/>
        <v>0</v>
      </c>
      <c r="P114" s="157">
        <f t="shared" si="21"/>
        <v>0</v>
      </c>
      <c r="Q114" s="71"/>
    </row>
    <row r="115" spans="2:17" s="72" customFormat="1" ht="12.75" x14ac:dyDescent="0.2">
      <c r="B115" s="70"/>
      <c r="C115" s="133" t="s">
        <v>225</v>
      </c>
      <c r="D115" s="134" t="s">
        <v>226</v>
      </c>
      <c r="E115" s="147">
        <f>IFERROR(VLOOKUP($C115,'2024'!$C$205:$U$392,19,FALSE),0)</f>
        <v>0</v>
      </c>
      <c r="F115" s="148">
        <f>IFERROR(VLOOKUP($C115,'2024'!$C$8:$U$195,19,FALSE),0)</f>
        <v>0</v>
      </c>
      <c r="G115" s="149">
        <f t="shared" si="14"/>
        <v>0</v>
      </c>
      <c r="H115" s="150">
        <f t="shared" si="15"/>
        <v>0</v>
      </c>
      <c r="I115" s="148">
        <f t="shared" si="16"/>
        <v>0</v>
      </c>
      <c r="J115" s="151">
        <f t="shared" si="17"/>
        <v>0</v>
      </c>
      <c r="K115" s="147">
        <f>VLOOKUP($C115,'2024'!$C$205:$U$392,VLOOKUP($L$4,Master!$D$9:$G$20,4,FALSE),FALSE)</f>
        <v>0</v>
      </c>
      <c r="L115" s="148">
        <f>VLOOKUP($C115,'2024'!$C$8:$U$195,VLOOKUP($L$4,Master!$D$9:$G$20,4,FALSE),FALSE)</f>
        <v>0</v>
      </c>
      <c r="M115" s="150">
        <f t="shared" si="18"/>
        <v>0</v>
      </c>
      <c r="N115" s="150">
        <f t="shared" si="19"/>
        <v>0</v>
      </c>
      <c r="O115" s="148">
        <f t="shared" si="20"/>
        <v>0</v>
      </c>
      <c r="P115" s="151">
        <f t="shared" si="21"/>
        <v>0</v>
      </c>
      <c r="Q115" s="71"/>
    </row>
    <row r="116" spans="2:17" s="72" customFormat="1" ht="12.75" x14ac:dyDescent="0.2">
      <c r="B116" s="70"/>
      <c r="C116" s="98" t="s">
        <v>227</v>
      </c>
      <c r="D116" s="99" t="s">
        <v>226</v>
      </c>
      <c r="E116" s="152">
        <f>IFERROR(VLOOKUP($C116,'2024'!$C$205:$U$392,19,FALSE),0)</f>
        <v>0</v>
      </c>
      <c r="F116" s="153">
        <f>IFERROR(VLOOKUP($C116,'2024'!$C$8:$U$195,19,FALSE),0)</f>
        <v>0</v>
      </c>
      <c r="G116" s="154">
        <f t="shared" si="14"/>
        <v>0</v>
      </c>
      <c r="H116" s="155">
        <f t="shared" si="15"/>
        <v>0</v>
      </c>
      <c r="I116" s="156">
        <f t="shared" si="16"/>
        <v>0</v>
      </c>
      <c r="J116" s="157">
        <f t="shared" si="17"/>
        <v>0</v>
      </c>
      <c r="K116" s="163">
        <f>VLOOKUP($C116,'2024'!$C$205:$U$392,VLOOKUP($L$4,Master!$D$9:$G$20,4,FALSE),FALSE)</f>
        <v>0</v>
      </c>
      <c r="L116" s="164">
        <f>VLOOKUP($C116,'2024'!$C$8:$U$195,VLOOKUP($L$4,Master!$D$9:$G$20,4,FALSE),FALSE)</f>
        <v>0</v>
      </c>
      <c r="M116" s="155">
        <f t="shared" si="18"/>
        <v>0</v>
      </c>
      <c r="N116" s="155">
        <f t="shared" si="19"/>
        <v>0</v>
      </c>
      <c r="O116" s="156">
        <f t="shared" si="20"/>
        <v>0</v>
      </c>
      <c r="P116" s="157">
        <f t="shared" si="21"/>
        <v>0</v>
      </c>
      <c r="Q116" s="71"/>
    </row>
    <row r="117" spans="2:17" s="72" customFormat="1" ht="12.75" x14ac:dyDescent="0.2">
      <c r="B117" s="70"/>
      <c r="C117" s="133" t="s">
        <v>228</v>
      </c>
      <c r="D117" s="134" t="s">
        <v>229</v>
      </c>
      <c r="E117" s="147">
        <f>IFERROR(VLOOKUP($C117,'2024'!$C$205:$U$392,19,FALSE),0)</f>
        <v>0</v>
      </c>
      <c r="F117" s="148">
        <f>IFERROR(VLOOKUP($C117,'2024'!$C$8:$U$195,19,FALSE),0)</f>
        <v>0</v>
      </c>
      <c r="G117" s="149">
        <f t="shared" si="14"/>
        <v>0</v>
      </c>
      <c r="H117" s="150">
        <f t="shared" si="15"/>
        <v>0</v>
      </c>
      <c r="I117" s="148">
        <f t="shared" si="16"/>
        <v>0</v>
      </c>
      <c r="J117" s="151">
        <f t="shared" si="17"/>
        <v>0</v>
      </c>
      <c r="K117" s="147">
        <f>VLOOKUP($C117,'2024'!$C$205:$U$392,VLOOKUP($L$4,Master!$D$9:$G$20,4,FALSE),FALSE)</f>
        <v>0</v>
      </c>
      <c r="L117" s="148">
        <f>VLOOKUP($C117,'2024'!$C$8:$U$195,VLOOKUP($L$4,Master!$D$9:$G$20,4,FALSE),FALSE)</f>
        <v>0</v>
      </c>
      <c r="M117" s="150">
        <f t="shared" si="18"/>
        <v>0</v>
      </c>
      <c r="N117" s="150">
        <f t="shared" si="19"/>
        <v>0</v>
      </c>
      <c r="O117" s="148">
        <f t="shared" si="20"/>
        <v>0</v>
      </c>
      <c r="P117" s="151">
        <f t="shared" si="21"/>
        <v>0</v>
      </c>
      <c r="Q117" s="71"/>
    </row>
    <row r="118" spans="2:17" s="72" customFormat="1" ht="12.75" x14ac:dyDescent="0.2">
      <c r="B118" s="70"/>
      <c r="C118" s="98" t="s">
        <v>230</v>
      </c>
      <c r="D118" s="99" t="s">
        <v>229</v>
      </c>
      <c r="E118" s="152">
        <f>IFERROR(VLOOKUP($C118,'2024'!$C$205:$U$392,19,FALSE),0)</f>
        <v>0</v>
      </c>
      <c r="F118" s="153">
        <f>IFERROR(VLOOKUP($C118,'2024'!$C$8:$U$195,19,FALSE),0)</f>
        <v>0</v>
      </c>
      <c r="G118" s="154">
        <f t="shared" si="14"/>
        <v>0</v>
      </c>
      <c r="H118" s="155">
        <f t="shared" si="15"/>
        <v>0</v>
      </c>
      <c r="I118" s="156">
        <f t="shared" si="16"/>
        <v>0</v>
      </c>
      <c r="J118" s="157">
        <f t="shared" si="17"/>
        <v>0</v>
      </c>
      <c r="K118" s="163">
        <f>VLOOKUP($C118,'2024'!$C$205:$U$392,VLOOKUP($L$4,Master!$D$9:$G$20,4,FALSE),FALSE)</f>
        <v>0</v>
      </c>
      <c r="L118" s="164">
        <f>VLOOKUP($C118,'2024'!$C$8:$U$195,VLOOKUP($L$4,Master!$D$9:$G$20,4,FALSE),FALSE)</f>
        <v>0</v>
      </c>
      <c r="M118" s="155">
        <f t="shared" si="18"/>
        <v>0</v>
      </c>
      <c r="N118" s="155">
        <f t="shared" si="19"/>
        <v>0</v>
      </c>
      <c r="O118" s="156">
        <f t="shared" si="20"/>
        <v>0</v>
      </c>
      <c r="P118" s="157">
        <f t="shared" si="21"/>
        <v>0</v>
      </c>
      <c r="Q118" s="71"/>
    </row>
    <row r="119" spans="2:17" s="72" customFormat="1" ht="12.75" x14ac:dyDescent="0.2">
      <c r="B119" s="70"/>
      <c r="C119" s="133" t="s">
        <v>231</v>
      </c>
      <c r="D119" s="134" t="s">
        <v>232</v>
      </c>
      <c r="E119" s="147">
        <f>IFERROR(VLOOKUP($C119,'2024'!$C$205:$U$392,19,FALSE),0)</f>
        <v>0</v>
      </c>
      <c r="F119" s="148">
        <f>IFERROR(VLOOKUP($C119,'2024'!$C$8:$U$195,19,FALSE),0)</f>
        <v>0</v>
      </c>
      <c r="G119" s="149">
        <f t="shared" si="14"/>
        <v>0</v>
      </c>
      <c r="H119" s="150">
        <f t="shared" si="15"/>
        <v>0</v>
      </c>
      <c r="I119" s="148">
        <f t="shared" si="16"/>
        <v>0</v>
      </c>
      <c r="J119" s="151">
        <f t="shared" si="17"/>
        <v>0</v>
      </c>
      <c r="K119" s="147">
        <f>VLOOKUP($C119,'2024'!$C$205:$U$392,VLOOKUP($L$4,Master!$D$9:$G$20,4,FALSE),FALSE)</f>
        <v>0</v>
      </c>
      <c r="L119" s="148">
        <f>VLOOKUP($C119,'2024'!$C$8:$U$195,VLOOKUP($L$4,Master!$D$9:$G$20,4,FALSE),FALSE)</f>
        <v>0</v>
      </c>
      <c r="M119" s="150">
        <f t="shared" si="18"/>
        <v>0</v>
      </c>
      <c r="N119" s="150">
        <f t="shared" si="19"/>
        <v>0</v>
      </c>
      <c r="O119" s="148">
        <f t="shared" si="20"/>
        <v>0</v>
      </c>
      <c r="P119" s="151">
        <f t="shared" si="21"/>
        <v>0</v>
      </c>
      <c r="Q119" s="71"/>
    </row>
    <row r="120" spans="2:17" s="72" customFormat="1" ht="12.75" x14ac:dyDescent="0.2">
      <c r="B120" s="70"/>
      <c r="C120" s="98" t="s">
        <v>233</v>
      </c>
      <c r="D120" s="99" t="s">
        <v>232</v>
      </c>
      <c r="E120" s="152">
        <f>IFERROR(VLOOKUP($C120,'2024'!$C$205:$U$392,19,FALSE),0)</f>
        <v>0</v>
      </c>
      <c r="F120" s="153">
        <f>IFERROR(VLOOKUP($C120,'2024'!$C$8:$U$195,19,FALSE),0)</f>
        <v>0</v>
      </c>
      <c r="G120" s="154">
        <f t="shared" si="14"/>
        <v>0</v>
      </c>
      <c r="H120" s="155">
        <f t="shared" si="15"/>
        <v>0</v>
      </c>
      <c r="I120" s="156">
        <f t="shared" si="16"/>
        <v>0</v>
      </c>
      <c r="J120" s="157">
        <f t="shared" si="17"/>
        <v>0</v>
      </c>
      <c r="K120" s="163">
        <f>VLOOKUP($C120,'2024'!$C$205:$U$392,VLOOKUP($L$4,Master!$D$9:$G$20,4,FALSE),FALSE)</f>
        <v>0</v>
      </c>
      <c r="L120" s="164">
        <f>VLOOKUP($C120,'2024'!$C$8:$U$195,VLOOKUP($L$4,Master!$D$9:$G$20,4,FALSE),FALSE)</f>
        <v>0</v>
      </c>
      <c r="M120" s="155">
        <f t="shared" si="18"/>
        <v>0</v>
      </c>
      <c r="N120" s="155">
        <f t="shared" si="19"/>
        <v>0</v>
      </c>
      <c r="O120" s="156">
        <f t="shared" si="20"/>
        <v>0</v>
      </c>
      <c r="P120" s="157">
        <f t="shared" si="21"/>
        <v>0</v>
      </c>
      <c r="Q120" s="71"/>
    </row>
    <row r="121" spans="2:17" s="72" customFormat="1" ht="12.75" x14ac:dyDescent="0.2">
      <c r="B121" s="70"/>
      <c r="C121" s="133" t="s">
        <v>234</v>
      </c>
      <c r="D121" s="134" t="s">
        <v>235</v>
      </c>
      <c r="E121" s="147">
        <f>IFERROR(VLOOKUP($C121,'2024'!$C$205:$U$392,19,FALSE),0)</f>
        <v>4835670.82</v>
      </c>
      <c r="F121" s="148">
        <f>IFERROR(VLOOKUP($C121,'2024'!$C$8:$U$195,19,FALSE),0)</f>
        <v>4171489.5500000003</v>
      </c>
      <c r="G121" s="149">
        <f t="shared" si="14"/>
        <v>0.86264961062837608</v>
      </c>
      <c r="H121" s="150">
        <f t="shared" si="15"/>
        <v>5.7303042020962402E-4</v>
      </c>
      <c r="I121" s="148">
        <f t="shared" si="16"/>
        <v>-664181.27</v>
      </c>
      <c r="J121" s="151">
        <f t="shared" si="17"/>
        <v>-0.13735038937162394</v>
      </c>
      <c r="K121" s="147">
        <f>VLOOKUP($C121,'2024'!$C$205:$U$392,VLOOKUP($L$4,Master!$D$9:$G$20,4,FALSE),FALSE)</f>
        <v>728442.59999999986</v>
      </c>
      <c r="L121" s="148">
        <f>VLOOKUP($C121,'2024'!$C$8:$U$195,VLOOKUP($L$4,Master!$D$9:$G$20,4,FALSE),FALSE)</f>
        <v>605794.13</v>
      </c>
      <c r="M121" s="150">
        <f t="shared" si="18"/>
        <v>0.83162919082436981</v>
      </c>
      <c r="N121" s="150">
        <f t="shared" si="19"/>
        <v>8.321690866381857E-5</v>
      </c>
      <c r="O121" s="148">
        <f t="shared" si="20"/>
        <v>-122648.46999999986</v>
      </c>
      <c r="P121" s="151">
        <f t="shared" si="21"/>
        <v>-0.16837080917563013</v>
      </c>
      <c r="Q121" s="71"/>
    </row>
    <row r="122" spans="2:17" s="72" customFormat="1" ht="12.75" x14ac:dyDescent="0.2">
      <c r="B122" s="70"/>
      <c r="C122" s="98" t="s">
        <v>236</v>
      </c>
      <c r="D122" s="99" t="s">
        <v>235</v>
      </c>
      <c r="E122" s="152">
        <f>IFERROR(VLOOKUP($C122,'2024'!$C$205:$U$392,19,FALSE),0)</f>
        <v>4835670.82</v>
      </c>
      <c r="F122" s="153">
        <f>IFERROR(VLOOKUP($C122,'2024'!$C$8:$U$195,19,FALSE),0)</f>
        <v>4171489.5500000003</v>
      </c>
      <c r="G122" s="154">
        <f t="shared" si="14"/>
        <v>0.86264961062837608</v>
      </c>
      <c r="H122" s="155">
        <f t="shared" si="15"/>
        <v>5.7303042020962402E-4</v>
      </c>
      <c r="I122" s="156">
        <f t="shared" si="16"/>
        <v>-664181.27</v>
      </c>
      <c r="J122" s="157">
        <f t="shared" si="17"/>
        <v>-0.13735038937162394</v>
      </c>
      <c r="K122" s="163">
        <f>VLOOKUP($C122,'2024'!$C$205:$U$392,VLOOKUP($L$4,Master!$D$9:$G$20,4,FALSE),FALSE)</f>
        <v>728442.59999999986</v>
      </c>
      <c r="L122" s="164">
        <f>VLOOKUP($C122,'2024'!$C$8:$U$195,VLOOKUP($L$4,Master!$D$9:$G$20,4,FALSE),FALSE)</f>
        <v>605794.13</v>
      </c>
      <c r="M122" s="155">
        <f t="shared" si="18"/>
        <v>0.83162919082436981</v>
      </c>
      <c r="N122" s="155">
        <f t="shared" si="19"/>
        <v>8.321690866381857E-5</v>
      </c>
      <c r="O122" s="156">
        <f t="shared" si="20"/>
        <v>-122648.46999999986</v>
      </c>
      <c r="P122" s="157">
        <f t="shared" si="21"/>
        <v>-0.16837080917563013</v>
      </c>
      <c r="Q122" s="71"/>
    </row>
    <row r="123" spans="2:17" s="72" customFormat="1" ht="12.75" x14ac:dyDescent="0.2">
      <c r="B123" s="70"/>
      <c r="C123" s="131" t="s">
        <v>237</v>
      </c>
      <c r="D123" s="132" t="s">
        <v>33</v>
      </c>
      <c r="E123" s="142">
        <f>IFERROR(VLOOKUP($C123,'2024'!$C$205:$U$392,19,FALSE),0)</f>
        <v>330814378.62999994</v>
      </c>
      <c r="F123" s="143">
        <f>IFERROR(VLOOKUP($C123,'2024'!$C$8:$U$195,19,FALSE),0)</f>
        <v>315641658.65999997</v>
      </c>
      <c r="G123" s="144">
        <f t="shared" si="14"/>
        <v>0.95413524637945102</v>
      </c>
      <c r="H123" s="145">
        <f t="shared" si="15"/>
        <v>4.3359157473522258E-2</v>
      </c>
      <c r="I123" s="143">
        <f t="shared" si="16"/>
        <v>-15172719.969999969</v>
      </c>
      <c r="J123" s="146">
        <f t="shared" si="17"/>
        <v>-4.5864753620549037E-2</v>
      </c>
      <c r="K123" s="142">
        <f>VLOOKUP($C123,'2024'!$C$205:$U$392,VLOOKUP($L$4,Master!$D$9:$G$20,4,FALSE),FALSE)</f>
        <v>38936687.080000006</v>
      </c>
      <c r="L123" s="143">
        <f>VLOOKUP($C123,'2024'!$C$8:$U$195,VLOOKUP($L$4,Master!$D$9:$G$20,4,FALSE),FALSE)</f>
        <v>39148628.659999989</v>
      </c>
      <c r="M123" s="145">
        <f t="shared" si="18"/>
        <v>1.0054432360812959</v>
      </c>
      <c r="N123" s="145">
        <f t="shared" si="19"/>
        <v>5.3777804937016624E-3</v>
      </c>
      <c r="O123" s="143">
        <f t="shared" si="20"/>
        <v>211941.57999998331</v>
      </c>
      <c r="P123" s="146">
        <f t="shared" si="21"/>
        <v>5.4432360812958838E-3</v>
      </c>
      <c r="Q123" s="71"/>
    </row>
    <row r="124" spans="2:17" s="72" customFormat="1" ht="12.75" x14ac:dyDescent="0.2">
      <c r="B124" s="70"/>
      <c r="C124" s="133" t="s">
        <v>238</v>
      </c>
      <c r="D124" s="134" t="s">
        <v>239</v>
      </c>
      <c r="E124" s="147">
        <f>IFERROR(VLOOKUP($C124,'2024'!$C$205:$U$392,19,FALSE),0)</f>
        <v>0</v>
      </c>
      <c r="F124" s="148">
        <f>IFERROR(VLOOKUP($C124,'2024'!$C$8:$U$195,19,FALSE),0)</f>
        <v>0</v>
      </c>
      <c r="G124" s="149">
        <f t="shared" si="14"/>
        <v>0</v>
      </c>
      <c r="H124" s="150">
        <f t="shared" si="15"/>
        <v>0</v>
      </c>
      <c r="I124" s="148">
        <f t="shared" si="16"/>
        <v>0</v>
      </c>
      <c r="J124" s="151">
        <f t="shared" si="17"/>
        <v>0</v>
      </c>
      <c r="K124" s="147">
        <f>VLOOKUP($C124,'2024'!$C$205:$U$392,VLOOKUP($L$4,Master!$D$9:$G$20,4,FALSE),FALSE)</f>
        <v>0</v>
      </c>
      <c r="L124" s="148">
        <f>VLOOKUP($C124,'2024'!$C$8:$U$195,VLOOKUP($L$4,Master!$D$9:$G$20,4,FALSE),FALSE)</f>
        <v>0</v>
      </c>
      <c r="M124" s="150">
        <f t="shared" si="18"/>
        <v>0</v>
      </c>
      <c r="N124" s="150">
        <f t="shared" si="19"/>
        <v>0</v>
      </c>
      <c r="O124" s="148">
        <f t="shared" si="20"/>
        <v>0</v>
      </c>
      <c r="P124" s="151">
        <f t="shared" si="21"/>
        <v>0</v>
      </c>
      <c r="Q124" s="71"/>
    </row>
    <row r="125" spans="2:17" s="72" customFormat="1" ht="12.75" x14ac:dyDescent="0.2">
      <c r="B125" s="70"/>
      <c r="C125" s="98" t="s">
        <v>240</v>
      </c>
      <c r="D125" s="99" t="s">
        <v>241</v>
      </c>
      <c r="E125" s="152">
        <f>IFERROR(VLOOKUP($C125,'2024'!$C$205:$U$392,19,FALSE),0)</f>
        <v>0</v>
      </c>
      <c r="F125" s="153">
        <f>IFERROR(VLOOKUP($C125,'2024'!$C$8:$U$195,19,FALSE),0)</f>
        <v>0</v>
      </c>
      <c r="G125" s="154">
        <f t="shared" si="14"/>
        <v>0</v>
      </c>
      <c r="H125" s="155">
        <f t="shared" si="15"/>
        <v>0</v>
      </c>
      <c r="I125" s="156">
        <f t="shared" si="16"/>
        <v>0</v>
      </c>
      <c r="J125" s="157">
        <f t="shared" si="17"/>
        <v>0</v>
      </c>
      <c r="K125" s="163">
        <f>VLOOKUP($C125,'2024'!$C$205:$U$392,VLOOKUP($L$4,Master!$D$9:$G$20,4,FALSE),FALSE)</f>
        <v>0</v>
      </c>
      <c r="L125" s="164">
        <f>VLOOKUP($C125,'2024'!$C$8:$U$195,VLOOKUP($L$4,Master!$D$9:$G$20,4,FALSE),FALSE)</f>
        <v>0</v>
      </c>
      <c r="M125" s="155">
        <f t="shared" si="18"/>
        <v>0</v>
      </c>
      <c r="N125" s="155">
        <f t="shared" si="19"/>
        <v>0</v>
      </c>
      <c r="O125" s="156">
        <f t="shared" si="20"/>
        <v>0</v>
      </c>
      <c r="P125" s="157">
        <f t="shared" si="21"/>
        <v>0</v>
      </c>
      <c r="Q125" s="71"/>
    </row>
    <row r="126" spans="2:17" s="72" customFormat="1" ht="12.75" x14ac:dyDescent="0.2">
      <c r="B126" s="70"/>
      <c r="C126" s="98" t="s">
        <v>242</v>
      </c>
      <c r="D126" s="99" t="s">
        <v>243</v>
      </c>
      <c r="E126" s="152">
        <f>IFERROR(VLOOKUP($C126,'2024'!$C$205:$U$392,19,FALSE),0)</f>
        <v>0</v>
      </c>
      <c r="F126" s="153">
        <f>IFERROR(VLOOKUP($C126,'2024'!$C$8:$U$195,19,FALSE),0)</f>
        <v>0</v>
      </c>
      <c r="G126" s="154">
        <f t="shared" si="14"/>
        <v>0</v>
      </c>
      <c r="H126" s="155">
        <f t="shared" si="15"/>
        <v>0</v>
      </c>
      <c r="I126" s="156">
        <f t="shared" si="16"/>
        <v>0</v>
      </c>
      <c r="J126" s="157">
        <f t="shared" si="17"/>
        <v>0</v>
      </c>
      <c r="K126" s="163">
        <f>VLOOKUP($C126,'2024'!$C$205:$U$392,VLOOKUP($L$4,Master!$D$9:$G$20,4,FALSE),FALSE)</f>
        <v>0</v>
      </c>
      <c r="L126" s="164">
        <f>VLOOKUP($C126,'2024'!$C$8:$U$195,VLOOKUP($L$4,Master!$D$9:$G$20,4,FALSE),FALSE)</f>
        <v>0</v>
      </c>
      <c r="M126" s="155">
        <f t="shared" si="18"/>
        <v>0</v>
      </c>
      <c r="N126" s="155">
        <f t="shared" si="19"/>
        <v>0</v>
      </c>
      <c r="O126" s="156">
        <f t="shared" si="20"/>
        <v>0</v>
      </c>
      <c r="P126" s="157">
        <f t="shared" si="21"/>
        <v>0</v>
      </c>
      <c r="Q126" s="71"/>
    </row>
    <row r="127" spans="2:17" s="72" customFormat="1" ht="12.75" x14ac:dyDescent="0.2">
      <c r="B127" s="70"/>
      <c r="C127" s="98" t="s">
        <v>244</v>
      </c>
      <c r="D127" s="99" t="s">
        <v>245</v>
      </c>
      <c r="E127" s="152">
        <f>IFERROR(VLOOKUP($C127,'2024'!$C$205:$U$392,19,FALSE),0)</f>
        <v>0</v>
      </c>
      <c r="F127" s="153">
        <f>IFERROR(VLOOKUP($C127,'2024'!$C$8:$U$195,19,FALSE),0)</f>
        <v>0</v>
      </c>
      <c r="G127" s="154">
        <f t="shared" si="14"/>
        <v>0</v>
      </c>
      <c r="H127" s="155">
        <f t="shared" si="15"/>
        <v>0</v>
      </c>
      <c r="I127" s="156">
        <f t="shared" si="16"/>
        <v>0</v>
      </c>
      <c r="J127" s="157">
        <f t="shared" si="17"/>
        <v>0</v>
      </c>
      <c r="K127" s="163">
        <f>VLOOKUP($C127,'2024'!$C$205:$U$392,VLOOKUP($L$4,Master!$D$9:$G$20,4,FALSE),FALSE)</f>
        <v>0</v>
      </c>
      <c r="L127" s="164">
        <f>VLOOKUP($C127,'2024'!$C$8:$U$195,VLOOKUP($L$4,Master!$D$9:$G$20,4,FALSE),FALSE)</f>
        <v>0</v>
      </c>
      <c r="M127" s="155">
        <f t="shared" si="18"/>
        <v>0</v>
      </c>
      <c r="N127" s="155">
        <f t="shared" si="19"/>
        <v>0</v>
      </c>
      <c r="O127" s="156">
        <f t="shared" si="20"/>
        <v>0</v>
      </c>
      <c r="P127" s="157">
        <f t="shared" si="21"/>
        <v>0</v>
      </c>
      <c r="Q127" s="71"/>
    </row>
    <row r="128" spans="2:17" s="72" customFormat="1" ht="12.75" x14ac:dyDescent="0.2">
      <c r="B128" s="70"/>
      <c r="C128" s="133" t="s">
        <v>246</v>
      </c>
      <c r="D128" s="134" t="s">
        <v>247</v>
      </c>
      <c r="E128" s="147">
        <f>IFERROR(VLOOKUP($C128,'2024'!$C$205:$U$392,19,FALSE),0)</f>
        <v>0</v>
      </c>
      <c r="F128" s="148">
        <f>IFERROR(VLOOKUP($C128,'2024'!$C$8:$U$195,19,FALSE),0)</f>
        <v>0</v>
      </c>
      <c r="G128" s="149">
        <f t="shared" si="14"/>
        <v>0</v>
      </c>
      <c r="H128" s="150">
        <f t="shared" si="15"/>
        <v>0</v>
      </c>
      <c r="I128" s="148">
        <f t="shared" si="16"/>
        <v>0</v>
      </c>
      <c r="J128" s="151">
        <f t="shared" si="17"/>
        <v>0</v>
      </c>
      <c r="K128" s="147">
        <f>VLOOKUP($C128,'2024'!$C$205:$U$392,VLOOKUP($L$4,Master!$D$9:$G$20,4,FALSE),FALSE)</f>
        <v>0</v>
      </c>
      <c r="L128" s="148">
        <f>VLOOKUP($C128,'2024'!$C$8:$U$195,VLOOKUP($L$4,Master!$D$9:$G$20,4,FALSE),FALSE)</f>
        <v>0</v>
      </c>
      <c r="M128" s="150">
        <f t="shared" si="18"/>
        <v>0</v>
      </c>
      <c r="N128" s="150">
        <f t="shared" si="19"/>
        <v>0</v>
      </c>
      <c r="O128" s="148">
        <f t="shared" si="20"/>
        <v>0</v>
      </c>
      <c r="P128" s="151">
        <f t="shared" si="21"/>
        <v>0</v>
      </c>
      <c r="Q128" s="71"/>
    </row>
    <row r="129" spans="2:17" s="72" customFormat="1" ht="12.75" x14ac:dyDescent="0.2">
      <c r="B129" s="70"/>
      <c r="C129" s="98" t="s">
        <v>248</v>
      </c>
      <c r="D129" s="99" t="s">
        <v>249</v>
      </c>
      <c r="E129" s="152">
        <f>IFERROR(VLOOKUP($C129,'2024'!$C$205:$U$392,19,FALSE),0)</f>
        <v>0</v>
      </c>
      <c r="F129" s="153">
        <f>IFERROR(VLOOKUP($C129,'2024'!$C$8:$U$195,19,FALSE),0)</f>
        <v>0</v>
      </c>
      <c r="G129" s="154">
        <f t="shared" si="14"/>
        <v>0</v>
      </c>
      <c r="H129" s="155">
        <f t="shared" si="15"/>
        <v>0</v>
      </c>
      <c r="I129" s="156">
        <f t="shared" si="16"/>
        <v>0</v>
      </c>
      <c r="J129" s="157">
        <f t="shared" si="17"/>
        <v>0</v>
      </c>
      <c r="K129" s="163">
        <f>VLOOKUP($C129,'2024'!$C$205:$U$392,VLOOKUP($L$4,Master!$D$9:$G$20,4,FALSE),FALSE)</f>
        <v>0</v>
      </c>
      <c r="L129" s="164">
        <f>VLOOKUP($C129,'2024'!$C$8:$U$195,VLOOKUP($L$4,Master!$D$9:$G$20,4,FALSE),FALSE)</f>
        <v>0</v>
      </c>
      <c r="M129" s="155">
        <f t="shared" si="18"/>
        <v>0</v>
      </c>
      <c r="N129" s="155">
        <f t="shared" si="19"/>
        <v>0</v>
      </c>
      <c r="O129" s="156">
        <f t="shared" si="20"/>
        <v>0</v>
      </c>
      <c r="P129" s="157">
        <f t="shared" si="21"/>
        <v>0</v>
      </c>
      <c r="Q129" s="71"/>
    </row>
    <row r="130" spans="2:17" s="72" customFormat="1" ht="12.75" x14ac:dyDescent="0.2">
      <c r="B130" s="70"/>
      <c r="C130" s="98" t="s">
        <v>250</v>
      </c>
      <c r="D130" s="99" t="s">
        <v>251</v>
      </c>
      <c r="E130" s="152">
        <f>IFERROR(VLOOKUP($C130,'2024'!$C$205:$U$392,19,FALSE),0)</f>
        <v>0</v>
      </c>
      <c r="F130" s="153">
        <f>IFERROR(VLOOKUP($C130,'2024'!$C$8:$U$195,19,FALSE),0)</f>
        <v>0</v>
      </c>
      <c r="G130" s="154">
        <f t="shared" si="14"/>
        <v>0</v>
      </c>
      <c r="H130" s="155">
        <f t="shared" si="15"/>
        <v>0</v>
      </c>
      <c r="I130" s="156">
        <f t="shared" si="16"/>
        <v>0</v>
      </c>
      <c r="J130" s="157">
        <f t="shared" si="17"/>
        <v>0</v>
      </c>
      <c r="K130" s="163">
        <f>VLOOKUP($C130,'2024'!$C$205:$U$392,VLOOKUP($L$4,Master!$D$9:$G$20,4,FALSE),FALSE)</f>
        <v>0</v>
      </c>
      <c r="L130" s="164">
        <f>VLOOKUP($C130,'2024'!$C$8:$U$195,VLOOKUP($L$4,Master!$D$9:$G$20,4,FALSE),FALSE)</f>
        <v>0</v>
      </c>
      <c r="M130" s="155">
        <f t="shared" si="18"/>
        <v>0</v>
      </c>
      <c r="N130" s="155">
        <f t="shared" si="19"/>
        <v>0</v>
      </c>
      <c r="O130" s="156">
        <f t="shared" si="20"/>
        <v>0</v>
      </c>
      <c r="P130" s="157">
        <f t="shared" si="21"/>
        <v>0</v>
      </c>
      <c r="Q130" s="71"/>
    </row>
    <row r="131" spans="2:17" s="72" customFormat="1" ht="12.75" x14ac:dyDescent="0.2">
      <c r="B131" s="70"/>
      <c r="C131" s="98" t="s">
        <v>252</v>
      </c>
      <c r="D131" s="99" t="s">
        <v>253</v>
      </c>
      <c r="E131" s="152">
        <f>IFERROR(VLOOKUP($C131,'2024'!$C$205:$U$392,19,FALSE),0)</f>
        <v>0</v>
      </c>
      <c r="F131" s="153">
        <f>IFERROR(VLOOKUP($C131,'2024'!$C$8:$U$195,19,FALSE),0)</f>
        <v>0</v>
      </c>
      <c r="G131" s="154">
        <f t="shared" si="14"/>
        <v>0</v>
      </c>
      <c r="H131" s="155">
        <f t="shared" si="15"/>
        <v>0</v>
      </c>
      <c r="I131" s="156">
        <f t="shared" si="16"/>
        <v>0</v>
      </c>
      <c r="J131" s="157">
        <f t="shared" si="17"/>
        <v>0</v>
      </c>
      <c r="K131" s="163">
        <f>VLOOKUP($C131,'2024'!$C$205:$U$392,VLOOKUP($L$4,Master!$D$9:$G$20,4,FALSE),FALSE)</f>
        <v>0</v>
      </c>
      <c r="L131" s="164">
        <f>VLOOKUP($C131,'2024'!$C$8:$U$195,VLOOKUP($L$4,Master!$D$9:$G$20,4,FALSE),FALSE)</f>
        <v>0</v>
      </c>
      <c r="M131" s="155">
        <f t="shared" si="18"/>
        <v>0</v>
      </c>
      <c r="N131" s="155">
        <f t="shared" si="19"/>
        <v>0</v>
      </c>
      <c r="O131" s="156">
        <f t="shared" si="20"/>
        <v>0</v>
      </c>
      <c r="P131" s="157">
        <f t="shared" si="21"/>
        <v>0</v>
      </c>
      <c r="Q131" s="71"/>
    </row>
    <row r="132" spans="2:17" s="72" customFormat="1" ht="12.75" x14ac:dyDescent="0.2">
      <c r="B132" s="70"/>
      <c r="C132" s="98" t="s">
        <v>254</v>
      </c>
      <c r="D132" s="99" t="s">
        <v>255</v>
      </c>
      <c r="E132" s="152">
        <f>IFERROR(VLOOKUP($C132,'2024'!$C$205:$U$392,19,FALSE),0)</f>
        <v>0</v>
      </c>
      <c r="F132" s="153">
        <f>IFERROR(VLOOKUP($C132,'2024'!$C$8:$U$195,19,FALSE),0)</f>
        <v>0</v>
      </c>
      <c r="G132" s="154">
        <f t="shared" si="14"/>
        <v>0</v>
      </c>
      <c r="H132" s="155">
        <f t="shared" si="15"/>
        <v>0</v>
      </c>
      <c r="I132" s="156">
        <f t="shared" si="16"/>
        <v>0</v>
      </c>
      <c r="J132" s="157">
        <f t="shared" si="17"/>
        <v>0</v>
      </c>
      <c r="K132" s="163">
        <f>VLOOKUP($C132,'2024'!$C$205:$U$392,VLOOKUP($L$4,Master!$D$9:$G$20,4,FALSE),FALSE)</f>
        <v>0</v>
      </c>
      <c r="L132" s="164">
        <f>VLOOKUP($C132,'2024'!$C$8:$U$195,VLOOKUP($L$4,Master!$D$9:$G$20,4,FALSE),FALSE)</f>
        <v>0</v>
      </c>
      <c r="M132" s="155">
        <f t="shared" si="18"/>
        <v>0</v>
      </c>
      <c r="N132" s="155">
        <f t="shared" si="19"/>
        <v>0</v>
      </c>
      <c r="O132" s="156">
        <f t="shared" si="20"/>
        <v>0</v>
      </c>
      <c r="P132" s="157">
        <f t="shared" si="21"/>
        <v>0</v>
      </c>
      <c r="Q132" s="71"/>
    </row>
    <row r="133" spans="2:17" s="72" customFormat="1" ht="12.75" x14ac:dyDescent="0.2">
      <c r="B133" s="70"/>
      <c r="C133" s="133" t="s">
        <v>256</v>
      </c>
      <c r="D133" s="134" t="s">
        <v>257</v>
      </c>
      <c r="E133" s="147">
        <f>IFERROR(VLOOKUP($C133,'2024'!$C$205:$U$392,19,FALSE),0)</f>
        <v>0</v>
      </c>
      <c r="F133" s="148">
        <f>IFERROR(VLOOKUP($C133,'2024'!$C$8:$U$195,19,FALSE),0)</f>
        <v>0</v>
      </c>
      <c r="G133" s="149">
        <f t="shared" si="14"/>
        <v>0</v>
      </c>
      <c r="H133" s="150">
        <f t="shared" si="15"/>
        <v>0</v>
      </c>
      <c r="I133" s="148">
        <f t="shared" si="16"/>
        <v>0</v>
      </c>
      <c r="J133" s="151">
        <f t="shared" si="17"/>
        <v>0</v>
      </c>
      <c r="K133" s="147">
        <f>VLOOKUP($C133,'2024'!$C$205:$U$392,VLOOKUP($L$4,Master!$D$9:$G$20,4,FALSE),FALSE)</f>
        <v>0</v>
      </c>
      <c r="L133" s="148">
        <f>VLOOKUP($C133,'2024'!$C$8:$U$195,VLOOKUP($L$4,Master!$D$9:$G$20,4,FALSE),FALSE)</f>
        <v>0</v>
      </c>
      <c r="M133" s="150">
        <f t="shared" si="18"/>
        <v>0</v>
      </c>
      <c r="N133" s="150">
        <f t="shared" si="19"/>
        <v>0</v>
      </c>
      <c r="O133" s="148">
        <f t="shared" si="20"/>
        <v>0</v>
      </c>
      <c r="P133" s="151">
        <f t="shared" si="21"/>
        <v>0</v>
      </c>
      <c r="Q133" s="71"/>
    </row>
    <row r="134" spans="2:17" s="72" customFormat="1" ht="12.75" x14ac:dyDescent="0.2">
      <c r="B134" s="70"/>
      <c r="C134" s="98" t="s">
        <v>258</v>
      </c>
      <c r="D134" s="99" t="s">
        <v>259</v>
      </c>
      <c r="E134" s="152">
        <f>IFERROR(VLOOKUP($C134,'2024'!$C$205:$U$392,19,FALSE),0)</f>
        <v>0</v>
      </c>
      <c r="F134" s="153">
        <f>IFERROR(VLOOKUP($C134,'2024'!$C$8:$U$195,19,FALSE),0)</f>
        <v>0</v>
      </c>
      <c r="G134" s="154">
        <f t="shared" si="14"/>
        <v>0</v>
      </c>
      <c r="H134" s="155">
        <f t="shared" si="15"/>
        <v>0</v>
      </c>
      <c r="I134" s="156">
        <f t="shared" si="16"/>
        <v>0</v>
      </c>
      <c r="J134" s="157">
        <f t="shared" si="17"/>
        <v>0</v>
      </c>
      <c r="K134" s="163">
        <f>VLOOKUP($C134,'2024'!$C$205:$U$392,VLOOKUP($L$4,Master!$D$9:$G$20,4,FALSE),FALSE)</f>
        <v>0</v>
      </c>
      <c r="L134" s="164">
        <f>VLOOKUP($C134,'2024'!$C$8:$U$195,VLOOKUP($L$4,Master!$D$9:$G$20,4,FALSE),FALSE)</f>
        <v>0</v>
      </c>
      <c r="M134" s="155">
        <f t="shared" si="18"/>
        <v>0</v>
      </c>
      <c r="N134" s="155">
        <f t="shared" si="19"/>
        <v>0</v>
      </c>
      <c r="O134" s="156">
        <f t="shared" si="20"/>
        <v>0</v>
      </c>
      <c r="P134" s="157">
        <f t="shared" si="21"/>
        <v>0</v>
      </c>
      <c r="Q134" s="71"/>
    </row>
    <row r="135" spans="2:17" s="72" customFormat="1" ht="12.75" x14ac:dyDescent="0.2">
      <c r="B135" s="70"/>
      <c r="C135" s="98" t="s">
        <v>260</v>
      </c>
      <c r="D135" s="99" t="s">
        <v>261</v>
      </c>
      <c r="E135" s="152">
        <f>IFERROR(VLOOKUP($C135,'2024'!$C$205:$U$392,19,FALSE),0)</f>
        <v>0</v>
      </c>
      <c r="F135" s="153">
        <f>IFERROR(VLOOKUP($C135,'2024'!$C$8:$U$195,19,FALSE),0)</f>
        <v>0</v>
      </c>
      <c r="G135" s="154">
        <f t="shared" si="14"/>
        <v>0</v>
      </c>
      <c r="H135" s="155">
        <f t="shared" si="15"/>
        <v>0</v>
      </c>
      <c r="I135" s="156">
        <f t="shared" si="16"/>
        <v>0</v>
      </c>
      <c r="J135" s="157">
        <f t="shared" si="17"/>
        <v>0</v>
      </c>
      <c r="K135" s="163">
        <f>VLOOKUP($C135,'2024'!$C$205:$U$392,VLOOKUP($L$4,Master!$D$9:$G$20,4,FALSE),FALSE)</f>
        <v>0</v>
      </c>
      <c r="L135" s="164">
        <f>VLOOKUP($C135,'2024'!$C$8:$U$195,VLOOKUP($L$4,Master!$D$9:$G$20,4,FALSE),FALSE)</f>
        <v>0</v>
      </c>
      <c r="M135" s="155">
        <f t="shared" si="18"/>
        <v>0</v>
      </c>
      <c r="N135" s="155">
        <f t="shared" si="19"/>
        <v>0</v>
      </c>
      <c r="O135" s="156">
        <f t="shared" si="20"/>
        <v>0</v>
      </c>
      <c r="P135" s="157">
        <f t="shared" si="21"/>
        <v>0</v>
      </c>
      <c r="Q135" s="71"/>
    </row>
    <row r="136" spans="2:17" s="72" customFormat="1" ht="12.75" x14ac:dyDescent="0.2">
      <c r="B136" s="70"/>
      <c r="C136" s="98" t="s">
        <v>262</v>
      </c>
      <c r="D136" s="99" t="s">
        <v>263</v>
      </c>
      <c r="E136" s="152">
        <f>IFERROR(VLOOKUP($C136,'2024'!$C$205:$U$392,19,FALSE),0)</f>
        <v>0</v>
      </c>
      <c r="F136" s="153">
        <f>IFERROR(VLOOKUP($C136,'2024'!$C$8:$U$195,19,FALSE),0)</f>
        <v>0</v>
      </c>
      <c r="G136" s="154">
        <f t="shared" si="14"/>
        <v>0</v>
      </c>
      <c r="H136" s="155">
        <f t="shared" si="15"/>
        <v>0</v>
      </c>
      <c r="I136" s="156">
        <f t="shared" si="16"/>
        <v>0</v>
      </c>
      <c r="J136" s="157">
        <f t="shared" si="17"/>
        <v>0</v>
      </c>
      <c r="K136" s="163">
        <f>VLOOKUP($C136,'2024'!$C$205:$U$392,VLOOKUP($L$4,Master!$D$9:$G$20,4,FALSE),FALSE)</f>
        <v>0</v>
      </c>
      <c r="L136" s="164">
        <f>VLOOKUP($C136,'2024'!$C$8:$U$195,VLOOKUP($L$4,Master!$D$9:$G$20,4,FALSE),FALSE)</f>
        <v>0</v>
      </c>
      <c r="M136" s="155">
        <f t="shared" si="18"/>
        <v>0</v>
      </c>
      <c r="N136" s="155">
        <f t="shared" si="19"/>
        <v>0</v>
      </c>
      <c r="O136" s="156">
        <f t="shared" si="20"/>
        <v>0</v>
      </c>
      <c r="P136" s="157">
        <f t="shared" si="21"/>
        <v>0</v>
      </c>
      <c r="Q136" s="71"/>
    </row>
    <row r="137" spans="2:17" s="72" customFormat="1" ht="12.75" x14ac:dyDescent="0.2">
      <c r="B137" s="70"/>
      <c r="C137" s="98" t="s">
        <v>264</v>
      </c>
      <c r="D137" s="99" t="s">
        <v>265</v>
      </c>
      <c r="E137" s="152">
        <f>IFERROR(VLOOKUP($C137,'2024'!$C$205:$U$392,19,FALSE),0)</f>
        <v>0</v>
      </c>
      <c r="F137" s="153">
        <f>IFERROR(VLOOKUP($C137,'2024'!$C$8:$U$195,19,FALSE),0)</f>
        <v>0</v>
      </c>
      <c r="G137" s="154">
        <f t="shared" si="14"/>
        <v>0</v>
      </c>
      <c r="H137" s="155">
        <f t="shared" si="15"/>
        <v>0</v>
      </c>
      <c r="I137" s="156">
        <f t="shared" si="16"/>
        <v>0</v>
      </c>
      <c r="J137" s="157">
        <f t="shared" si="17"/>
        <v>0</v>
      </c>
      <c r="K137" s="163">
        <f>VLOOKUP($C137,'2024'!$C$205:$U$392,VLOOKUP($L$4,Master!$D$9:$G$20,4,FALSE),FALSE)</f>
        <v>0</v>
      </c>
      <c r="L137" s="164">
        <f>VLOOKUP($C137,'2024'!$C$8:$U$195,VLOOKUP($L$4,Master!$D$9:$G$20,4,FALSE),FALSE)</f>
        <v>0</v>
      </c>
      <c r="M137" s="155">
        <f t="shared" si="18"/>
        <v>0</v>
      </c>
      <c r="N137" s="155">
        <f t="shared" si="19"/>
        <v>0</v>
      </c>
      <c r="O137" s="156">
        <f t="shared" si="20"/>
        <v>0</v>
      </c>
      <c r="P137" s="157">
        <f t="shared" si="21"/>
        <v>0</v>
      </c>
      <c r="Q137" s="71"/>
    </row>
    <row r="138" spans="2:17" s="72" customFormat="1" ht="12.75" x14ac:dyDescent="0.2">
      <c r="B138" s="70"/>
      <c r="C138" s="133" t="s">
        <v>266</v>
      </c>
      <c r="D138" s="134" t="s">
        <v>267</v>
      </c>
      <c r="E138" s="147">
        <f>IFERROR(VLOOKUP($C138,'2024'!$C$205:$U$392,19,FALSE),0)</f>
        <v>317847207.56999999</v>
      </c>
      <c r="F138" s="148">
        <f>IFERROR(VLOOKUP($C138,'2024'!$C$8:$U$195,19,FALSE),0)</f>
        <v>301276152.12</v>
      </c>
      <c r="G138" s="149">
        <f t="shared" ref="G138:G196" si="22">IFERROR(F138/E138,0)</f>
        <v>0.94786471280748785</v>
      </c>
      <c r="H138" s="150">
        <f t="shared" ref="H138:H196" si="23">F138/$D$4</f>
        <v>4.1385792288143743E-2</v>
      </c>
      <c r="I138" s="148">
        <f t="shared" ref="I138:I196" si="24">F138-E138</f>
        <v>-16571055.449999988</v>
      </c>
      <c r="J138" s="151">
        <f t="shared" ref="J138:J196" si="25">IFERROR(I138/E138,0)</f>
        <v>-5.2135287192512203E-2</v>
      </c>
      <c r="K138" s="147">
        <f>VLOOKUP($C138,'2024'!$C$205:$U$392,VLOOKUP($L$4,Master!$D$9:$G$20,4,FALSE),FALSE)</f>
        <v>35782999.450000003</v>
      </c>
      <c r="L138" s="148">
        <f>VLOOKUP($C138,'2024'!$C$8:$U$195,VLOOKUP($L$4,Master!$D$9:$G$20,4,FALSE),FALSE)</f>
        <v>36880569.579999983</v>
      </c>
      <c r="M138" s="150">
        <f t="shared" ref="M138:M196" si="26">IFERROR(L138/K138,0)</f>
        <v>1.0306729493577984</v>
      </c>
      <c r="N138" s="150">
        <f t="shared" ref="N138:N196" si="27">L138/$D$4</f>
        <v>5.0662210777916647E-3</v>
      </c>
      <c r="O138" s="148">
        <f t="shared" ref="O138:O196" si="28">L138-K138</f>
        <v>1097570.1299999803</v>
      </c>
      <c r="P138" s="151">
        <f t="shared" ref="P138:P196" si="29">IFERROR(O138/K138,0)</f>
        <v>3.0672949357798462E-2</v>
      </c>
      <c r="Q138" s="71"/>
    </row>
    <row r="139" spans="2:17" s="72" customFormat="1" ht="12.75" x14ac:dyDescent="0.2">
      <c r="B139" s="70"/>
      <c r="C139" s="98" t="s">
        <v>268</v>
      </c>
      <c r="D139" s="99" t="s">
        <v>267</v>
      </c>
      <c r="E139" s="152">
        <f>IFERROR(VLOOKUP($C139,'2024'!$C$205:$U$392,19,FALSE),0)</f>
        <v>317847207.56999999</v>
      </c>
      <c r="F139" s="153">
        <f>IFERROR(VLOOKUP($C139,'2024'!$C$8:$U$195,19,FALSE),0)</f>
        <v>301276152.12</v>
      </c>
      <c r="G139" s="154">
        <f t="shared" si="22"/>
        <v>0.94786471280748785</v>
      </c>
      <c r="H139" s="155">
        <f t="shared" si="23"/>
        <v>4.1385792288143743E-2</v>
      </c>
      <c r="I139" s="156">
        <f t="shared" si="24"/>
        <v>-16571055.449999988</v>
      </c>
      <c r="J139" s="157">
        <f t="shared" si="25"/>
        <v>-5.2135287192512203E-2</v>
      </c>
      <c r="K139" s="163">
        <f>VLOOKUP($C139,'2024'!$C$205:$U$392,VLOOKUP($L$4,Master!$D$9:$G$20,4,FALSE),FALSE)</f>
        <v>35782999.450000003</v>
      </c>
      <c r="L139" s="164">
        <f>VLOOKUP($C139,'2024'!$C$8:$U$195,VLOOKUP($L$4,Master!$D$9:$G$20,4,FALSE),FALSE)</f>
        <v>36880569.579999983</v>
      </c>
      <c r="M139" s="155">
        <f t="shared" si="26"/>
        <v>1.0306729493577984</v>
      </c>
      <c r="N139" s="155">
        <f t="shared" si="27"/>
        <v>5.0662210777916647E-3</v>
      </c>
      <c r="O139" s="156">
        <f t="shared" si="28"/>
        <v>1097570.1299999803</v>
      </c>
      <c r="P139" s="157">
        <f t="shared" si="29"/>
        <v>3.0672949357798462E-2</v>
      </c>
      <c r="Q139" s="71"/>
    </row>
    <row r="140" spans="2:17" s="72" customFormat="1" ht="12.75" x14ac:dyDescent="0.2">
      <c r="B140" s="70"/>
      <c r="C140" s="133" t="s">
        <v>269</v>
      </c>
      <c r="D140" s="134" t="s">
        <v>270</v>
      </c>
      <c r="E140" s="147">
        <f>IFERROR(VLOOKUP($C140,'2024'!$C$205:$U$392,19,FALSE),0)</f>
        <v>7323595.1600000001</v>
      </c>
      <c r="F140" s="148">
        <f>IFERROR(VLOOKUP($C140,'2024'!$C$8:$U$195,19,FALSE),0)</f>
        <v>9657059.7199999988</v>
      </c>
      <c r="G140" s="149">
        <f t="shared" si="22"/>
        <v>1.3186228224007945</v>
      </c>
      <c r="H140" s="150">
        <f t="shared" si="23"/>
        <v>1.326573858812863E-3</v>
      </c>
      <c r="I140" s="148">
        <f t="shared" si="24"/>
        <v>2333464.5599999987</v>
      </c>
      <c r="J140" s="151">
        <f t="shared" si="25"/>
        <v>0.31862282240079454</v>
      </c>
      <c r="K140" s="147">
        <f>VLOOKUP($C140,'2024'!$C$205:$U$392,VLOOKUP($L$4,Master!$D$9:$G$20,4,FALSE),FALSE)</f>
        <v>1905810.31</v>
      </c>
      <c r="L140" s="148">
        <f>VLOOKUP($C140,'2024'!$C$8:$U$195,VLOOKUP($L$4,Master!$D$9:$G$20,4,FALSE),FALSE)</f>
        <v>1688315.9500000002</v>
      </c>
      <c r="M140" s="150">
        <f t="shared" si="26"/>
        <v>0.88587827505246319</v>
      </c>
      <c r="N140" s="150">
        <f t="shared" si="27"/>
        <v>2.3192108878113111E-4</v>
      </c>
      <c r="O140" s="148">
        <f t="shared" si="28"/>
        <v>-217494.35999999987</v>
      </c>
      <c r="P140" s="151">
        <f t="shared" si="29"/>
        <v>-0.11412172494753681</v>
      </c>
      <c r="Q140" s="71"/>
    </row>
    <row r="141" spans="2:17" s="72" customFormat="1" ht="12.75" x14ac:dyDescent="0.2">
      <c r="B141" s="70"/>
      <c r="C141" s="98" t="s">
        <v>271</v>
      </c>
      <c r="D141" s="99" t="s">
        <v>270</v>
      </c>
      <c r="E141" s="152">
        <f>IFERROR(VLOOKUP($C141,'2024'!$C$205:$U$392,19,FALSE),0)</f>
        <v>7323595.1600000001</v>
      </c>
      <c r="F141" s="153">
        <f>IFERROR(VLOOKUP($C141,'2024'!$C$8:$U$195,19,FALSE),0)</f>
        <v>9657059.7199999988</v>
      </c>
      <c r="G141" s="154">
        <f t="shared" si="22"/>
        <v>1.3186228224007945</v>
      </c>
      <c r="H141" s="155">
        <f t="shared" si="23"/>
        <v>1.326573858812863E-3</v>
      </c>
      <c r="I141" s="156">
        <f t="shared" si="24"/>
        <v>2333464.5599999987</v>
      </c>
      <c r="J141" s="157">
        <f t="shared" si="25"/>
        <v>0.31862282240079454</v>
      </c>
      <c r="K141" s="163">
        <f>VLOOKUP($C141,'2024'!$C$205:$U$392,VLOOKUP($L$4,Master!$D$9:$G$20,4,FALSE),FALSE)</f>
        <v>1905810.31</v>
      </c>
      <c r="L141" s="164">
        <f>VLOOKUP($C141,'2024'!$C$8:$U$195,VLOOKUP($L$4,Master!$D$9:$G$20,4,FALSE),FALSE)</f>
        <v>1688315.9500000002</v>
      </c>
      <c r="M141" s="155">
        <f t="shared" si="26"/>
        <v>0.88587827505246319</v>
      </c>
      <c r="N141" s="155">
        <f t="shared" si="27"/>
        <v>2.3192108878113111E-4</v>
      </c>
      <c r="O141" s="156">
        <f t="shared" si="28"/>
        <v>-217494.35999999987</v>
      </c>
      <c r="P141" s="157">
        <f t="shared" si="29"/>
        <v>-0.11412172494753681</v>
      </c>
      <c r="Q141" s="71"/>
    </row>
    <row r="142" spans="2:17" s="72" customFormat="1" ht="12.75" x14ac:dyDescent="0.2">
      <c r="B142" s="70"/>
      <c r="C142" s="133" t="s">
        <v>272</v>
      </c>
      <c r="D142" s="134" t="s">
        <v>273</v>
      </c>
      <c r="E142" s="147">
        <f>IFERROR(VLOOKUP($C142,'2024'!$C$205:$U$392,19,FALSE),0)</f>
        <v>5643575.8999999985</v>
      </c>
      <c r="F142" s="148">
        <f>IFERROR(VLOOKUP($C142,'2024'!$C$8:$U$195,19,FALSE),0)</f>
        <v>4708446.8199999994</v>
      </c>
      <c r="G142" s="149">
        <f t="shared" si="22"/>
        <v>0.8343020282583602</v>
      </c>
      <c r="H142" s="150">
        <f t="shared" si="23"/>
        <v>6.4679132656565513E-4</v>
      </c>
      <c r="I142" s="148">
        <f t="shared" si="24"/>
        <v>-935129.07999999914</v>
      </c>
      <c r="J142" s="151">
        <f t="shared" si="25"/>
        <v>-0.1656979717416398</v>
      </c>
      <c r="K142" s="147">
        <f>VLOOKUP($C142,'2024'!$C$205:$U$392,VLOOKUP($L$4,Master!$D$9:$G$20,4,FALSE),FALSE)</f>
        <v>1247877.3199999998</v>
      </c>
      <c r="L142" s="148">
        <f>VLOOKUP($C142,'2024'!$C$8:$U$195,VLOOKUP($L$4,Master!$D$9:$G$20,4,FALSE),FALSE)</f>
        <v>579743.13</v>
      </c>
      <c r="M142" s="150">
        <f t="shared" si="26"/>
        <v>0.46458343357021675</v>
      </c>
      <c r="N142" s="150">
        <f t="shared" si="27"/>
        <v>7.9638327128865201E-5</v>
      </c>
      <c r="O142" s="148">
        <f t="shared" si="28"/>
        <v>-668134.18999999983</v>
      </c>
      <c r="P142" s="151">
        <f t="shared" si="29"/>
        <v>-0.5354165664297833</v>
      </c>
      <c r="Q142" s="71"/>
    </row>
    <row r="143" spans="2:17" s="72" customFormat="1" ht="12.75" x14ac:dyDescent="0.2">
      <c r="B143" s="70"/>
      <c r="C143" s="98" t="s">
        <v>274</v>
      </c>
      <c r="D143" s="99" t="s">
        <v>273</v>
      </c>
      <c r="E143" s="152">
        <f>IFERROR(VLOOKUP($C143,'2024'!$C$205:$U$392,19,FALSE),0)</f>
        <v>5643575.8999999985</v>
      </c>
      <c r="F143" s="153">
        <f>IFERROR(VLOOKUP($C143,'2024'!$C$8:$U$195,19,FALSE),0)</f>
        <v>4708446.8199999994</v>
      </c>
      <c r="G143" s="154">
        <f t="shared" si="22"/>
        <v>0.8343020282583602</v>
      </c>
      <c r="H143" s="155">
        <f t="shared" si="23"/>
        <v>6.4679132656565513E-4</v>
      </c>
      <c r="I143" s="156">
        <f t="shared" si="24"/>
        <v>-935129.07999999914</v>
      </c>
      <c r="J143" s="157">
        <f t="shared" si="25"/>
        <v>-0.1656979717416398</v>
      </c>
      <c r="K143" s="163">
        <f>VLOOKUP($C143,'2024'!$C$205:$U$392,VLOOKUP($L$4,Master!$D$9:$G$20,4,FALSE),FALSE)</f>
        <v>1247877.3199999998</v>
      </c>
      <c r="L143" s="164">
        <f>VLOOKUP($C143,'2024'!$C$8:$U$195,VLOOKUP($L$4,Master!$D$9:$G$20,4,FALSE),FALSE)</f>
        <v>579743.13</v>
      </c>
      <c r="M143" s="155">
        <f t="shared" si="26"/>
        <v>0.46458343357021675</v>
      </c>
      <c r="N143" s="155">
        <f t="shared" si="27"/>
        <v>7.9638327128865201E-5</v>
      </c>
      <c r="O143" s="156">
        <f t="shared" si="28"/>
        <v>-668134.18999999983</v>
      </c>
      <c r="P143" s="157">
        <f t="shared" si="29"/>
        <v>-0.5354165664297833</v>
      </c>
      <c r="Q143" s="71"/>
    </row>
    <row r="144" spans="2:17" s="72" customFormat="1" ht="12.75" x14ac:dyDescent="0.2">
      <c r="B144" s="70"/>
      <c r="C144" s="131" t="s">
        <v>275</v>
      </c>
      <c r="D144" s="132" t="s">
        <v>276</v>
      </c>
      <c r="E144" s="142">
        <f>IFERROR(VLOOKUP($C144,'2024'!$C$205:$U$392,19,FALSE),0)</f>
        <v>40988364.979999997</v>
      </c>
      <c r="F144" s="143">
        <f>IFERROR(VLOOKUP($C144,'2024'!$C$8:$U$195,19,FALSE),0)</f>
        <v>32252076.529999994</v>
      </c>
      <c r="G144" s="144">
        <f t="shared" si="22"/>
        <v>0.78685930862909959</v>
      </c>
      <c r="H144" s="145">
        <f t="shared" si="23"/>
        <v>4.43041286454112E-3</v>
      </c>
      <c r="I144" s="143">
        <f t="shared" si="24"/>
        <v>-8736288.450000003</v>
      </c>
      <c r="J144" s="146">
        <f t="shared" si="25"/>
        <v>-0.21314069137090044</v>
      </c>
      <c r="K144" s="142">
        <f>VLOOKUP($C144,'2024'!$C$205:$U$392,VLOOKUP($L$4,Master!$D$9:$G$20,4,FALSE),FALSE)</f>
        <v>7494386.6799999978</v>
      </c>
      <c r="L144" s="143">
        <f>VLOOKUP($C144,'2024'!$C$8:$U$195,VLOOKUP($L$4,Master!$D$9:$G$20,4,FALSE),FALSE)</f>
        <v>2669047.2599999988</v>
      </c>
      <c r="M144" s="145">
        <f t="shared" si="26"/>
        <v>0.35613951801056515</v>
      </c>
      <c r="N144" s="145">
        <f t="shared" si="27"/>
        <v>3.6664247977251791E-4</v>
      </c>
      <c r="O144" s="143">
        <f t="shared" si="28"/>
        <v>-4825339.419999999</v>
      </c>
      <c r="P144" s="146">
        <f t="shared" si="29"/>
        <v>-0.6438604819894348</v>
      </c>
      <c r="Q144" s="71"/>
    </row>
    <row r="145" spans="2:17" s="72" customFormat="1" ht="12.75" x14ac:dyDescent="0.2">
      <c r="B145" s="70"/>
      <c r="C145" s="133" t="s">
        <v>277</v>
      </c>
      <c r="D145" s="134" t="s">
        <v>278</v>
      </c>
      <c r="E145" s="147">
        <f>IFERROR(VLOOKUP($C145,'2024'!$C$205:$U$392,19,FALSE),0)</f>
        <v>11100908.459999999</v>
      </c>
      <c r="F145" s="148">
        <f>IFERROR(VLOOKUP($C145,'2024'!$C$8:$U$195,19,FALSE),0)</f>
        <v>9911160.0999999996</v>
      </c>
      <c r="G145" s="149">
        <f t="shared" si="22"/>
        <v>0.89282423467529437</v>
      </c>
      <c r="H145" s="150">
        <f t="shared" si="23"/>
        <v>1.3614791955712461E-3</v>
      </c>
      <c r="I145" s="148">
        <f t="shared" si="24"/>
        <v>-1189748.3599999994</v>
      </c>
      <c r="J145" s="151">
        <f t="shared" si="25"/>
        <v>-0.10717576532470564</v>
      </c>
      <c r="K145" s="147">
        <f>VLOOKUP($C145,'2024'!$C$205:$U$392,VLOOKUP($L$4,Master!$D$9:$G$20,4,FALSE),FALSE)</f>
        <v>475607.61</v>
      </c>
      <c r="L145" s="148">
        <f>VLOOKUP($C145,'2024'!$C$8:$U$195,VLOOKUP($L$4,Master!$D$9:$G$20,4,FALSE),FALSE)</f>
        <v>492920.4499999999</v>
      </c>
      <c r="M145" s="150">
        <f t="shared" si="26"/>
        <v>1.0364015201522951</v>
      </c>
      <c r="N145" s="150">
        <f t="shared" si="27"/>
        <v>6.7711643336950691E-5</v>
      </c>
      <c r="O145" s="148">
        <f t="shared" si="28"/>
        <v>17312.839999999909</v>
      </c>
      <c r="P145" s="151">
        <f t="shared" si="29"/>
        <v>3.64015201522951E-2</v>
      </c>
      <c r="Q145" s="71"/>
    </row>
    <row r="146" spans="2:17" s="72" customFormat="1" ht="12.75" x14ac:dyDescent="0.2">
      <c r="B146" s="70"/>
      <c r="C146" s="98" t="s">
        <v>279</v>
      </c>
      <c r="D146" s="99" t="s">
        <v>278</v>
      </c>
      <c r="E146" s="152">
        <f>IFERROR(VLOOKUP($C146,'2024'!$C$205:$U$392,19,FALSE),0)</f>
        <v>11100908.459999999</v>
      </c>
      <c r="F146" s="153">
        <f>IFERROR(VLOOKUP($C146,'2024'!$C$8:$U$195,19,FALSE),0)</f>
        <v>9911160.0999999996</v>
      </c>
      <c r="G146" s="154">
        <f t="shared" si="22"/>
        <v>0.89282423467529437</v>
      </c>
      <c r="H146" s="155">
        <f t="shared" si="23"/>
        <v>1.3614791955712461E-3</v>
      </c>
      <c r="I146" s="156">
        <f t="shared" si="24"/>
        <v>-1189748.3599999994</v>
      </c>
      <c r="J146" s="157">
        <f t="shared" si="25"/>
        <v>-0.10717576532470564</v>
      </c>
      <c r="K146" s="163">
        <f>VLOOKUP($C146,'2024'!$C$205:$U$392,VLOOKUP($L$4,Master!$D$9:$G$20,4,FALSE),FALSE)</f>
        <v>475607.61</v>
      </c>
      <c r="L146" s="164">
        <f>VLOOKUP($C146,'2024'!$C$8:$U$195,VLOOKUP($L$4,Master!$D$9:$G$20,4,FALSE),FALSE)</f>
        <v>492920.4499999999</v>
      </c>
      <c r="M146" s="155">
        <f t="shared" si="26"/>
        <v>1.0364015201522951</v>
      </c>
      <c r="N146" s="155">
        <f t="shared" si="27"/>
        <v>6.7711643336950691E-5</v>
      </c>
      <c r="O146" s="156">
        <f t="shared" si="28"/>
        <v>17312.839999999909</v>
      </c>
      <c r="P146" s="157">
        <f t="shared" si="29"/>
        <v>3.64015201522951E-2</v>
      </c>
      <c r="Q146" s="71"/>
    </row>
    <row r="147" spans="2:17" s="72" customFormat="1" ht="12.75" x14ac:dyDescent="0.2">
      <c r="B147" s="70"/>
      <c r="C147" s="133" t="s">
        <v>280</v>
      </c>
      <c r="D147" s="134" t="s">
        <v>281</v>
      </c>
      <c r="E147" s="147">
        <f>IFERROR(VLOOKUP($C147,'2024'!$C$205:$U$392,19,FALSE),0)</f>
        <v>16420117.209999993</v>
      </c>
      <c r="F147" s="148">
        <f>IFERROR(VLOOKUP($C147,'2024'!$C$8:$U$195,19,FALSE),0)</f>
        <v>13976209.859999996</v>
      </c>
      <c r="G147" s="149">
        <f t="shared" si="22"/>
        <v>0.8511638303950938</v>
      </c>
      <c r="H147" s="150">
        <f t="shared" si="23"/>
        <v>1.9198881629737482E-3</v>
      </c>
      <c r="I147" s="148">
        <f t="shared" si="24"/>
        <v>-2443907.3499999978</v>
      </c>
      <c r="J147" s="151">
        <f t="shared" si="25"/>
        <v>-0.14883616960490617</v>
      </c>
      <c r="K147" s="147">
        <f>VLOOKUP($C147,'2024'!$C$205:$U$392,VLOOKUP($L$4,Master!$D$9:$G$20,4,FALSE),FALSE)</f>
        <v>3187409.6199999987</v>
      </c>
      <c r="L147" s="148">
        <f>VLOOKUP($C147,'2024'!$C$8:$U$195,VLOOKUP($L$4,Master!$D$9:$G$20,4,FALSE),FALSE)</f>
        <v>1743453.5599999989</v>
      </c>
      <c r="M147" s="150">
        <f t="shared" si="26"/>
        <v>0.54698133213264244</v>
      </c>
      <c r="N147" s="150">
        <f t="shared" si="27"/>
        <v>2.3949524843056705E-4</v>
      </c>
      <c r="O147" s="148">
        <f t="shared" si="28"/>
        <v>-1443956.0599999998</v>
      </c>
      <c r="P147" s="151">
        <f t="shared" si="29"/>
        <v>-0.45301866786735756</v>
      </c>
      <c r="Q147" s="71"/>
    </row>
    <row r="148" spans="2:17" s="72" customFormat="1" ht="12.75" x14ac:dyDescent="0.2">
      <c r="B148" s="70"/>
      <c r="C148" s="98" t="s">
        <v>282</v>
      </c>
      <c r="D148" s="99" t="s">
        <v>281</v>
      </c>
      <c r="E148" s="152">
        <f>IFERROR(VLOOKUP($C148,'2024'!$C$205:$U$392,19,FALSE),0)</f>
        <v>16420117.209999993</v>
      </c>
      <c r="F148" s="153">
        <f>IFERROR(VLOOKUP($C148,'2024'!$C$8:$U$195,19,FALSE),0)</f>
        <v>13976209.859999996</v>
      </c>
      <c r="G148" s="154">
        <f t="shared" si="22"/>
        <v>0.8511638303950938</v>
      </c>
      <c r="H148" s="155">
        <f t="shared" si="23"/>
        <v>1.9198881629737482E-3</v>
      </c>
      <c r="I148" s="156">
        <f t="shared" si="24"/>
        <v>-2443907.3499999978</v>
      </c>
      <c r="J148" s="157">
        <f t="shared" si="25"/>
        <v>-0.14883616960490617</v>
      </c>
      <c r="K148" s="163">
        <f>VLOOKUP($C148,'2024'!$C$205:$U$392,VLOOKUP($L$4,Master!$D$9:$G$20,4,FALSE),FALSE)</f>
        <v>3187409.6199999987</v>
      </c>
      <c r="L148" s="164">
        <f>VLOOKUP($C148,'2024'!$C$8:$U$195,VLOOKUP($L$4,Master!$D$9:$G$20,4,FALSE),FALSE)</f>
        <v>1743453.5599999989</v>
      </c>
      <c r="M148" s="155">
        <f t="shared" si="26"/>
        <v>0.54698133213264244</v>
      </c>
      <c r="N148" s="155">
        <f t="shared" si="27"/>
        <v>2.3949524843056705E-4</v>
      </c>
      <c r="O148" s="156">
        <f t="shared" si="28"/>
        <v>-1443956.0599999998</v>
      </c>
      <c r="P148" s="157">
        <f t="shared" si="29"/>
        <v>-0.45301866786735756</v>
      </c>
      <c r="Q148" s="71"/>
    </row>
    <row r="149" spans="2:17" s="72" customFormat="1" ht="12.75" x14ac:dyDescent="0.2">
      <c r="B149" s="70"/>
      <c r="C149" s="133" t="s">
        <v>283</v>
      </c>
      <c r="D149" s="134" t="s">
        <v>284</v>
      </c>
      <c r="E149" s="147">
        <f>IFERROR(VLOOKUP($C149,'2024'!$C$205:$U$392,19,FALSE),0)</f>
        <v>0</v>
      </c>
      <c r="F149" s="148">
        <f>IFERROR(VLOOKUP($C149,'2024'!$C$8:$U$195,19,FALSE),0)</f>
        <v>0</v>
      </c>
      <c r="G149" s="149">
        <f t="shared" si="22"/>
        <v>0</v>
      </c>
      <c r="H149" s="150">
        <f t="shared" si="23"/>
        <v>0</v>
      </c>
      <c r="I149" s="148">
        <f t="shared" si="24"/>
        <v>0</v>
      </c>
      <c r="J149" s="151">
        <f t="shared" si="25"/>
        <v>0</v>
      </c>
      <c r="K149" s="147">
        <f>VLOOKUP($C149,'2024'!$C$205:$U$392,VLOOKUP($L$4,Master!$D$9:$G$20,4,FALSE),FALSE)</f>
        <v>0</v>
      </c>
      <c r="L149" s="148">
        <f>VLOOKUP($C149,'2024'!$C$8:$U$195,VLOOKUP($L$4,Master!$D$9:$G$20,4,FALSE),FALSE)</f>
        <v>0</v>
      </c>
      <c r="M149" s="150">
        <f t="shared" si="26"/>
        <v>0</v>
      </c>
      <c r="N149" s="150">
        <f t="shared" si="27"/>
        <v>0</v>
      </c>
      <c r="O149" s="148">
        <f t="shared" si="28"/>
        <v>0</v>
      </c>
      <c r="P149" s="151">
        <f t="shared" si="29"/>
        <v>0</v>
      </c>
      <c r="Q149" s="71"/>
    </row>
    <row r="150" spans="2:17" s="72" customFormat="1" ht="12.75" x14ac:dyDescent="0.2">
      <c r="B150" s="70"/>
      <c r="C150" s="98" t="s">
        <v>285</v>
      </c>
      <c r="D150" s="99" t="s">
        <v>284</v>
      </c>
      <c r="E150" s="152">
        <f>IFERROR(VLOOKUP($C150,'2024'!$C$205:$U$392,19,FALSE),0)</f>
        <v>0</v>
      </c>
      <c r="F150" s="153">
        <f>IFERROR(VLOOKUP($C150,'2024'!$C$8:$U$195,19,FALSE),0)</f>
        <v>0</v>
      </c>
      <c r="G150" s="154">
        <f t="shared" si="22"/>
        <v>0</v>
      </c>
      <c r="H150" s="155">
        <f t="shared" si="23"/>
        <v>0</v>
      </c>
      <c r="I150" s="156">
        <f t="shared" si="24"/>
        <v>0</v>
      </c>
      <c r="J150" s="157">
        <f t="shared" si="25"/>
        <v>0</v>
      </c>
      <c r="K150" s="163">
        <f>VLOOKUP($C150,'2024'!$C$205:$U$392,VLOOKUP($L$4,Master!$D$9:$G$20,4,FALSE),FALSE)</f>
        <v>0</v>
      </c>
      <c r="L150" s="164">
        <f>VLOOKUP($C150,'2024'!$C$8:$U$195,VLOOKUP($L$4,Master!$D$9:$G$20,4,FALSE),FALSE)</f>
        <v>0</v>
      </c>
      <c r="M150" s="155">
        <f t="shared" si="26"/>
        <v>0</v>
      </c>
      <c r="N150" s="155">
        <f t="shared" si="27"/>
        <v>0</v>
      </c>
      <c r="O150" s="156">
        <f t="shared" si="28"/>
        <v>0</v>
      </c>
      <c r="P150" s="157">
        <f t="shared" si="29"/>
        <v>0</v>
      </c>
      <c r="Q150" s="71"/>
    </row>
    <row r="151" spans="2:17" s="72" customFormat="1" ht="12.75" x14ac:dyDescent="0.2">
      <c r="B151" s="70"/>
      <c r="C151" s="133" t="s">
        <v>286</v>
      </c>
      <c r="D151" s="134" t="s">
        <v>287</v>
      </c>
      <c r="E151" s="147">
        <f>IFERROR(VLOOKUP($C151,'2024'!$C$205:$U$392,19,FALSE),0)</f>
        <v>0</v>
      </c>
      <c r="F151" s="148">
        <f>IFERROR(VLOOKUP($C151,'2024'!$C$8:$U$195,19,FALSE),0)</f>
        <v>0</v>
      </c>
      <c r="G151" s="149">
        <f t="shared" si="22"/>
        <v>0</v>
      </c>
      <c r="H151" s="150">
        <f t="shared" si="23"/>
        <v>0</v>
      </c>
      <c r="I151" s="148">
        <f t="shared" si="24"/>
        <v>0</v>
      </c>
      <c r="J151" s="151">
        <f t="shared" si="25"/>
        <v>0</v>
      </c>
      <c r="K151" s="147">
        <f>VLOOKUP($C151,'2024'!$C$205:$U$392,VLOOKUP($L$4,Master!$D$9:$G$20,4,FALSE),FALSE)</f>
        <v>0</v>
      </c>
      <c r="L151" s="148">
        <f>VLOOKUP($C151,'2024'!$C$8:$U$195,VLOOKUP($L$4,Master!$D$9:$G$20,4,FALSE),FALSE)</f>
        <v>0</v>
      </c>
      <c r="M151" s="150">
        <f t="shared" si="26"/>
        <v>0</v>
      </c>
      <c r="N151" s="150">
        <f t="shared" si="27"/>
        <v>0</v>
      </c>
      <c r="O151" s="148">
        <f t="shared" si="28"/>
        <v>0</v>
      </c>
      <c r="P151" s="151">
        <f t="shared" si="29"/>
        <v>0</v>
      </c>
      <c r="Q151" s="71"/>
    </row>
    <row r="152" spans="2:17" s="72" customFormat="1" ht="12.75" x14ac:dyDescent="0.2">
      <c r="B152" s="70"/>
      <c r="C152" s="98" t="s">
        <v>288</v>
      </c>
      <c r="D152" s="99" t="s">
        <v>287</v>
      </c>
      <c r="E152" s="152">
        <f>IFERROR(VLOOKUP($C152,'2024'!$C$205:$U$392,19,FALSE),0)</f>
        <v>0</v>
      </c>
      <c r="F152" s="153">
        <f>IFERROR(VLOOKUP($C152,'2024'!$C$8:$U$195,19,FALSE),0)</f>
        <v>0</v>
      </c>
      <c r="G152" s="154">
        <f t="shared" si="22"/>
        <v>0</v>
      </c>
      <c r="H152" s="155">
        <f t="shared" si="23"/>
        <v>0</v>
      </c>
      <c r="I152" s="156">
        <f t="shared" si="24"/>
        <v>0</v>
      </c>
      <c r="J152" s="157">
        <f t="shared" si="25"/>
        <v>0</v>
      </c>
      <c r="K152" s="163">
        <f>VLOOKUP($C152,'2024'!$C$205:$U$392,VLOOKUP($L$4,Master!$D$9:$G$20,4,FALSE),FALSE)</f>
        <v>0</v>
      </c>
      <c r="L152" s="164">
        <f>VLOOKUP($C152,'2024'!$C$8:$U$195,VLOOKUP($L$4,Master!$D$9:$G$20,4,FALSE),FALSE)</f>
        <v>0</v>
      </c>
      <c r="M152" s="155">
        <f t="shared" si="26"/>
        <v>0</v>
      </c>
      <c r="N152" s="155">
        <f t="shared" si="27"/>
        <v>0</v>
      </c>
      <c r="O152" s="156">
        <f t="shared" si="28"/>
        <v>0</v>
      </c>
      <c r="P152" s="157">
        <f t="shared" si="29"/>
        <v>0</v>
      </c>
      <c r="Q152" s="71"/>
    </row>
    <row r="153" spans="2:17" s="72" customFormat="1" ht="12.75" x14ac:dyDescent="0.2">
      <c r="B153" s="70"/>
      <c r="C153" s="133" t="s">
        <v>289</v>
      </c>
      <c r="D153" s="134" t="s">
        <v>290</v>
      </c>
      <c r="E153" s="147">
        <f>IFERROR(VLOOKUP($C153,'2024'!$C$205:$U$392,19,FALSE),0)</f>
        <v>612066.48</v>
      </c>
      <c r="F153" s="148">
        <f>IFERROR(VLOOKUP($C153,'2024'!$C$8:$U$195,19,FALSE),0)</f>
        <v>187019.75</v>
      </c>
      <c r="G153" s="149">
        <f t="shared" si="22"/>
        <v>0.30555463517623122</v>
      </c>
      <c r="H153" s="150">
        <f t="shared" si="23"/>
        <v>2.5690584776845199E-5</v>
      </c>
      <c r="I153" s="148">
        <f t="shared" si="24"/>
        <v>-425046.73</v>
      </c>
      <c r="J153" s="151">
        <f t="shared" si="25"/>
        <v>-0.69444536482376884</v>
      </c>
      <c r="K153" s="147">
        <f>VLOOKUP($C153,'2024'!$C$205:$U$392,VLOOKUP($L$4,Master!$D$9:$G$20,4,FALSE),FALSE)</f>
        <v>399626.02</v>
      </c>
      <c r="L153" s="148">
        <f>VLOOKUP($C153,'2024'!$C$8:$U$195,VLOOKUP($L$4,Master!$D$9:$G$20,4,FALSE),FALSE)</f>
        <v>9673.77</v>
      </c>
      <c r="M153" s="150">
        <f t="shared" si="26"/>
        <v>2.4207057388305198E-2</v>
      </c>
      <c r="N153" s="150">
        <f t="shared" si="27"/>
        <v>1.3288693215379755E-6</v>
      </c>
      <c r="O153" s="148">
        <f t="shared" si="28"/>
        <v>-389952.25</v>
      </c>
      <c r="P153" s="151">
        <f t="shared" si="29"/>
        <v>-0.9757929426116948</v>
      </c>
      <c r="Q153" s="71"/>
    </row>
    <row r="154" spans="2:17" s="72" customFormat="1" ht="12.75" x14ac:dyDescent="0.2">
      <c r="B154" s="70"/>
      <c r="C154" s="98" t="s">
        <v>291</v>
      </c>
      <c r="D154" s="99" t="s">
        <v>290</v>
      </c>
      <c r="E154" s="152">
        <f>IFERROR(VLOOKUP($C154,'2024'!$C$205:$U$392,19,FALSE),0)</f>
        <v>612066.48</v>
      </c>
      <c r="F154" s="153">
        <f>IFERROR(VLOOKUP($C154,'2024'!$C$8:$U$195,19,FALSE),0)</f>
        <v>187019.75</v>
      </c>
      <c r="G154" s="154">
        <f t="shared" si="22"/>
        <v>0.30555463517623122</v>
      </c>
      <c r="H154" s="155">
        <f t="shared" si="23"/>
        <v>2.5690584776845199E-5</v>
      </c>
      <c r="I154" s="156">
        <f t="shared" si="24"/>
        <v>-425046.73</v>
      </c>
      <c r="J154" s="157">
        <f t="shared" si="25"/>
        <v>-0.69444536482376884</v>
      </c>
      <c r="K154" s="163">
        <f>VLOOKUP($C154,'2024'!$C$205:$U$392,VLOOKUP($L$4,Master!$D$9:$G$20,4,FALSE),FALSE)</f>
        <v>399626.02</v>
      </c>
      <c r="L154" s="164">
        <f>VLOOKUP($C154,'2024'!$C$8:$U$195,VLOOKUP($L$4,Master!$D$9:$G$20,4,FALSE),FALSE)</f>
        <v>9673.77</v>
      </c>
      <c r="M154" s="155">
        <f t="shared" si="26"/>
        <v>2.4207057388305198E-2</v>
      </c>
      <c r="N154" s="155">
        <f t="shared" si="27"/>
        <v>1.3288693215379755E-6</v>
      </c>
      <c r="O154" s="156">
        <f t="shared" si="28"/>
        <v>-389952.25</v>
      </c>
      <c r="P154" s="157">
        <f t="shared" si="29"/>
        <v>-0.9757929426116948</v>
      </c>
      <c r="Q154" s="71"/>
    </row>
    <row r="155" spans="2:17" s="72" customFormat="1" ht="12.75" x14ac:dyDescent="0.2">
      <c r="B155" s="70"/>
      <c r="C155" s="133" t="s">
        <v>292</v>
      </c>
      <c r="D155" s="134" t="s">
        <v>293</v>
      </c>
      <c r="E155" s="147">
        <f>IFERROR(VLOOKUP($C155,'2024'!$C$205:$U$392,19,FALSE),0)</f>
        <v>12855272.83</v>
      </c>
      <c r="F155" s="148">
        <f>IFERROR(VLOOKUP($C155,'2024'!$C$8:$U$195,19,FALSE),0)</f>
        <v>8177686.8199999994</v>
      </c>
      <c r="G155" s="149">
        <f t="shared" si="22"/>
        <v>0.63613483184238251</v>
      </c>
      <c r="H155" s="150">
        <f t="shared" si="23"/>
        <v>1.123354921219281E-3</v>
      </c>
      <c r="I155" s="148">
        <f t="shared" si="24"/>
        <v>-4677586.0100000007</v>
      </c>
      <c r="J155" s="151">
        <f t="shared" si="25"/>
        <v>-0.36386516815761744</v>
      </c>
      <c r="K155" s="147">
        <f>VLOOKUP($C155,'2024'!$C$205:$U$392,VLOOKUP($L$4,Master!$D$9:$G$20,4,FALSE),FALSE)</f>
        <v>3431743.4299999997</v>
      </c>
      <c r="L155" s="148">
        <f>VLOOKUP($C155,'2024'!$C$8:$U$195,VLOOKUP($L$4,Master!$D$9:$G$20,4,FALSE),FALSE)</f>
        <v>422999.47999999992</v>
      </c>
      <c r="M155" s="150">
        <f t="shared" si="26"/>
        <v>0.12326081148787978</v>
      </c>
      <c r="N155" s="150">
        <f t="shared" si="27"/>
        <v>5.8106718683462218E-5</v>
      </c>
      <c r="O155" s="148">
        <f t="shared" si="28"/>
        <v>-3008743.9499999997</v>
      </c>
      <c r="P155" s="151">
        <f t="shared" si="29"/>
        <v>-0.87673918851212018</v>
      </c>
      <c r="Q155" s="71"/>
    </row>
    <row r="156" spans="2:17" s="72" customFormat="1" ht="12.75" x14ac:dyDescent="0.2">
      <c r="B156" s="70"/>
      <c r="C156" s="98" t="s">
        <v>294</v>
      </c>
      <c r="D156" s="99" t="s">
        <v>293</v>
      </c>
      <c r="E156" s="152">
        <f>IFERROR(VLOOKUP($C156,'2024'!$C$205:$U$392,19,FALSE),0)</f>
        <v>12855272.83</v>
      </c>
      <c r="F156" s="153">
        <f>IFERROR(VLOOKUP($C156,'2024'!$C$8:$U$195,19,FALSE),0)</f>
        <v>8177686.8199999994</v>
      </c>
      <c r="G156" s="154">
        <f t="shared" si="22"/>
        <v>0.63613483184238251</v>
      </c>
      <c r="H156" s="155">
        <f t="shared" si="23"/>
        <v>1.123354921219281E-3</v>
      </c>
      <c r="I156" s="156">
        <f t="shared" si="24"/>
        <v>-4677586.0100000007</v>
      </c>
      <c r="J156" s="157">
        <f t="shared" si="25"/>
        <v>-0.36386516815761744</v>
      </c>
      <c r="K156" s="163">
        <f>VLOOKUP($C156,'2024'!$C$205:$U$392,VLOOKUP($L$4,Master!$D$9:$G$20,4,FALSE),FALSE)</f>
        <v>3431743.4299999997</v>
      </c>
      <c r="L156" s="164">
        <f>VLOOKUP($C156,'2024'!$C$8:$U$195,VLOOKUP($L$4,Master!$D$9:$G$20,4,FALSE),FALSE)</f>
        <v>422999.47999999992</v>
      </c>
      <c r="M156" s="155">
        <f t="shared" si="26"/>
        <v>0.12326081148787978</v>
      </c>
      <c r="N156" s="155">
        <f t="shared" si="27"/>
        <v>5.8106718683462218E-5</v>
      </c>
      <c r="O156" s="156">
        <f t="shared" si="28"/>
        <v>-3008743.9499999997</v>
      </c>
      <c r="P156" s="157">
        <f t="shared" si="29"/>
        <v>-0.87673918851212018</v>
      </c>
      <c r="Q156" s="71"/>
    </row>
    <row r="157" spans="2:17" s="72" customFormat="1" ht="12.75" x14ac:dyDescent="0.2">
      <c r="B157" s="70"/>
      <c r="C157" s="131" t="s">
        <v>295</v>
      </c>
      <c r="D157" s="132" t="s">
        <v>296</v>
      </c>
      <c r="E157" s="142">
        <f>IFERROR(VLOOKUP($C157,'2024'!$C$205:$U$392,19,FALSE),0)</f>
        <v>227153114.98000002</v>
      </c>
      <c r="F157" s="143">
        <f>IFERROR(VLOOKUP($C157,'2024'!$C$8:$U$195,19,FALSE),0)</f>
        <v>227838620.09999999</v>
      </c>
      <c r="G157" s="144">
        <f t="shared" si="22"/>
        <v>1.0030178107839742</v>
      </c>
      <c r="H157" s="145">
        <f t="shared" si="23"/>
        <v>3.1297803494649501E-2</v>
      </c>
      <c r="I157" s="143">
        <f t="shared" si="24"/>
        <v>685505.11999997497</v>
      </c>
      <c r="J157" s="146">
        <f t="shared" si="25"/>
        <v>3.0178107839741977E-3</v>
      </c>
      <c r="K157" s="142">
        <f>VLOOKUP($C157,'2024'!$C$205:$U$392,VLOOKUP($L$4,Master!$D$9:$G$20,4,FALSE),FALSE)</f>
        <v>31142503.690000001</v>
      </c>
      <c r="L157" s="143">
        <f>VLOOKUP($C157,'2024'!$C$8:$U$195,VLOOKUP($L$4,Master!$D$9:$G$20,4,FALSE),FALSE)</f>
        <v>31419370.689999998</v>
      </c>
      <c r="M157" s="145">
        <f t="shared" si="26"/>
        <v>1.0088903256705368</v>
      </c>
      <c r="N157" s="145">
        <f t="shared" si="27"/>
        <v>4.3160254804456228E-3</v>
      </c>
      <c r="O157" s="143">
        <f t="shared" si="28"/>
        <v>276866.99999999627</v>
      </c>
      <c r="P157" s="146">
        <f t="shared" si="29"/>
        <v>8.8903256705368718E-3</v>
      </c>
      <c r="Q157" s="71"/>
    </row>
    <row r="158" spans="2:17" s="72" customFormat="1" ht="12.75" x14ac:dyDescent="0.2">
      <c r="B158" s="70"/>
      <c r="C158" s="133" t="s">
        <v>297</v>
      </c>
      <c r="D158" s="134" t="s">
        <v>298</v>
      </c>
      <c r="E158" s="147">
        <f>IFERROR(VLOOKUP($C158,'2024'!$C$205:$U$392,19,FALSE),0)</f>
        <v>122361226.60000001</v>
      </c>
      <c r="F158" s="148">
        <f>IFERROR(VLOOKUP($C158,'2024'!$C$8:$U$195,19,FALSE),0)</f>
        <v>123393074.72000001</v>
      </c>
      <c r="G158" s="149">
        <f t="shared" si="22"/>
        <v>1.0084328030101652</v>
      </c>
      <c r="H158" s="150">
        <f t="shared" si="23"/>
        <v>1.6950296677060869E-2</v>
      </c>
      <c r="I158" s="148">
        <f t="shared" si="24"/>
        <v>1031848.1200000048</v>
      </c>
      <c r="J158" s="151">
        <f t="shared" si="25"/>
        <v>8.4328030101653521E-3</v>
      </c>
      <c r="K158" s="147">
        <f>VLOOKUP($C158,'2024'!$C$205:$U$392,VLOOKUP($L$4,Master!$D$9:$G$20,4,FALSE),FALSE)</f>
        <v>15128617.640000001</v>
      </c>
      <c r="L158" s="148">
        <f>VLOOKUP($C158,'2024'!$C$8:$U$195,VLOOKUP($L$4,Master!$D$9:$G$20,4,FALSE),FALSE)</f>
        <v>16015434.129999999</v>
      </c>
      <c r="M158" s="150">
        <f t="shared" si="26"/>
        <v>1.0586184746751255</v>
      </c>
      <c r="N158" s="150">
        <f t="shared" si="27"/>
        <v>2.2000129304779042E-3</v>
      </c>
      <c r="O158" s="148">
        <f t="shared" si="28"/>
        <v>886816.48999999836</v>
      </c>
      <c r="P158" s="151">
        <f t="shared" si="29"/>
        <v>5.8618474675125591E-2</v>
      </c>
      <c r="Q158" s="71"/>
    </row>
    <row r="159" spans="2:17" s="72" customFormat="1" ht="12.75" x14ac:dyDescent="0.2">
      <c r="B159" s="70"/>
      <c r="C159" s="98" t="s">
        <v>299</v>
      </c>
      <c r="D159" s="99" t="s">
        <v>300</v>
      </c>
      <c r="E159" s="152">
        <f>IFERROR(VLOOKUP($C159,'2024'!$C$205:$U$392,19,FALSE),0)</f>
        <v>30012715.120000005</v>
      </c>
      <c r="F159" s="153">
        <f>IFERROR(VLOOKUP($C159,'2024'!$C$8:$U$195,19,FALSE),0)</f>
        <v>29961840.199999996</v>
      </c>
      <c r="G159" s="154">
        <f t="shared" si="22"/>
        <v>0.9983048877851739</v>
      </c>
      <c r="H159" s="155">
        <f t="shared" si="23"/>
        <v>4.1158069975411066E-3</v>
      </c>
      <c r="I159" s="156">
        <f t="shared" si="24"/>
        <v>-50874.920000009239</v>
      </c>
      <c r="J159" s="157">
        <f t="shared" si="25"/>
        <v>-1.6951122148261416E-3</v>
      </c>
      <c r="K159" s="163">
        <f>VLOOKUP($C159,'2024'!$C$205:$U$392,VLOOKUP($L$4,Master!$D$9:$G$20,4,FALSE),FALSE)</f>
        <v>3559098.5700000003</v>
      </c>
      <c r="L159" s="164">
        <f>VLOOKUP($C159,'2024'!$C$8:$U$195,VLOOKUP($L$4,Master!$D$9:$G$20,4,FALSE),FALSE)</f>
        <v>3732150.169999999</v>
      </c>
      <c r="M159" s="155">
        <f t="shared" si="26"/>
        <v>1.0486223116883213</v>
      </c>
      <c r="N159" s="155">
        <f t="shared" si="27"/>
        <v>5.1267911727131596E-4</v>
      </c>
      <c r="O159" s="156">
        <f t="shared" si="28"/>
        <v>173051.5999999987</v>
      </c>
      <c r="P159" s="157">
        <f t="shared" si="29"/>
        <v>4.8622311688321318E-2</v>
      </c>
      <c r="Q159" s="71"/>
    </row>
    <row r="160" spans="2:17" s="72" customFormat="1" ht="12.75" x14ac:dyDescent="0.2">
      <c r="B160" s="70"/>
      <c r="C160" s="98" t="s">
        <v>301</v>
      </c>
      <c r="D160" s="99" t="s">
        <v>36</v>
      </c>
      <c r="E160" s="152">
        <f>IFERROR(VLOOKUP($C160,'2024'!$C$205:$U$392,19,FALSE),0)</f>
        <v>92348511.479999989</v>
      </c>
      <c r="F160" s="153">
        <f>IFERROR(VLOOKUP($C160,'2024'!$C$8:$U$195,19,FALSE),0)</f>
        <v>93431234.520000011</v>
      </c>
      <c r="G160" s="154">
        <f t="shared" si="22"/>
        <v>1.0117243150176223</v>
      </c>
      <c r="H160" s="155">
        <f t="shared" si="23"/>
        <v>1.2834489679519763E-2</v>
      </c>
      <c r="I160" s="156">
        <f t="shared" si="24"/>
        <v>1082723.0400000215</v>
      </c>
      <c r="J160" s="157">
        <f t="shared" si="25"/>
        <v>1.1724315017622215E-2</v>
      </c>
      <c r="K160" s="163">
        <f>VLOOKUP($C160,'2024'!$C$205:$U$392,VLOOKUP($L$4,Master!$D$9:$G$20,4,FALSE),FALSE)</f>
        <v>11569519.07</v>
      </c>
      <c r="L160" s="164">
        <f>VLOOKUP($C160,'2024'!$C$8:$U$195,VLOOKUP($L$4,Master!$D$9:$G$20,4,FALSE),FALSE)</f>
        <v>12283283.960000001</v>
      </c>
      <c r="M160" s="155">
        <f t="shared" si="26"/>
        <v>1.0616935661440594</v>
      </c>
      <c r="N160" s="155">
        <f t="shared" si="27"/>
        <v>1.6873338132065883E-3</v>
      </c>
      <c r="O160" s="156">
        <f t="shared" si="28"/>
        <v>713764.8900000006</v>
      </c>
      <c r="P160" s="157">
        <f t="shared" si="29"/>
        <v>6.1693566144059311E-2</v>
      </c>
      <c r="Q160" s="71"/>
    </row>
    <row r="161" spans="2:17" s="72" customFormat="1" ht="12.75" x14ac:dyDescent="0.2">
      <c r="B161" s="70"/>
      <c r="C161" s="133" t="s">
        <v>302</v>
      </c>
      <c r="D161" s="134" t="s">
        <v>303</v>
      </c>
      <c r="E161" s="147">
        <f>IFERROR(VLOOKUP($C161,'2024'!$C$205:$U$392,19,FALSE),0)</f>
        <v>38309007.289999999</v>
      </c>
      <c r="F161" s="148">
        <f>IFERROR(VLOOKUP($C161,'2024'!$C$8:$U$195,19,FALSE),0)</f>
        <v>39057070.900000006</v>
      </c>
      <c r="G161" s="149">
        <f t="shared" si="22"/>
        <v>1.0195270946160822</v>
      </c>
      <c r="H161" s="150">
        <f t="shared" si="23"/>
        <v>5.3652033600285736E-3</v>
      </c>
      <c r="I161" s="148">
        <f t="shared" si="24"/>
        <v>748063.61000000685</v>
      </c>
      <c r="J161" s="151">
        <f t="shared" si="25"/>
        <v>1.9527094616082045E-2</v>
      </c>
      <c r="K161" s="147">
        <f>VLOOKUP($C161,'2024'!$C$205:$U$392,VLOOKUP($L$4,Master!$D$9:$G$20,4,FALSE),FALSE)</f>
        <v>4810458.120000001</v>
      </c>
      <c r="L161" s="148">
        <f>VLOOKUP($C161,'2024'!$C$8:$U$195,VLOOKUP($L$4,Master!$D$9:$G$20,4,FALSE),FALSE)</f>
        <v>6256852.4199999999</v>
      </c>
      <c r="M161" s="150">
        <f t="shared" si="26"/>
        <v>1.3006770382193866</v>
      </c>
      <c r="N161" s="150">
        <f t="shared" si="27"/>
        <v>8.5949316867453324E-4</v>
      </c>
      <c r="O161" s="148">
        <f t="shared" si="28"/>
        <v>1446394.2999999989</v>
      </c>
      <c r="P161" s="151">
        <f t="shared" si="29"/>
        <v>0.30067703821938657</v>
      </c>
      <c r="Q161" s="71"/>
    </row>
    <row r="162" spans="2:17" s="72" customFormat="1" ht="12.75" x14ac:dyDescent="0.2">
      <c r="B162" s="70"/>
      <c r="C162" s="98" t="s">
        <v>304</v>
      </c>
      <c r="D162" s="99" t="s">
        <v>305</v>
      </c>
      <c r="E162" s="152">
        <f>IFERROR(VLOOKUP($C162,'2024'!$C$205:$U$392,19,FALSE),0)</f>
        <v>0</v>
      </c>
      <c r="F162" s="153">
        <f>IFERROR(VLOOKUP($C162,'2024'!$C$8:$U$195,19,FALSE),0)</f>
        <v>0</v>
      </c>
      <c r="G162" s="154">
        <f t="shared" si="22"/>
        <v>0</v>
      </c>
      <c r="H162" s="155">
        <f t="shared" si="23"/>
        <v>0</v>
      </c>
      <c r="I162" s="156">
        <f t="shared" si="24"/>
        <v>0</v>
      </c>
      <c r="J162" s="157">
        <f t="shared" si="25"/>
        <v>0</v>
      </c>
      <c r="K162" s="163">
        <f>VLOOKUP($C162,'2024'!$C$205:$U$392,VLOOKUP($L$4,Master!$D$9:$G$20,4,FALSE),FALSE)</f>
        <v>0</v>
      </c>
      <c r="L162" s="164">
        <f>VLOOKUP($C162,'2024'!$C$8:$U$195,VLOOKUP($L$4,Master!$D$9:$G$20,4,FALSE),FALSE)</f>
        <v>0</v>
      </c>
      <c r="M162" s="155">
        <f t="shared" si="26"/>
        <v>0</v>
      </c>
      <c r="N162" s="155">
        <f t="shared" si="27"/>
        <v>0</v>
      </c>
      <c r="O162" s="156">
        <f t="shared" si="28"/>
        <v>0</v>
      </c>
      <c r="P162" s="157">
        <f t="shared" si="29"/>
        <v>0</v>
      </c>
      <c r="Q162" s="71"/>
    </row>
    <row r="163" spans="2:17" s="72" customFormat="1" ht="12.75" x14ac:dyDescent="0.2">
      <c r="B163" s="70"/>
      <c r="C163" s="98" t="s">
        <v>306</v>
      </c>
      <c r="D163" s="99" t="s">
        <v>307</v>
      </c>
      <c r="E163" s="152">
        <f>IFERROR(VLOOKUP($C163,'2024'!$C$205:$U$392,19,FALSE),0)</f>
        <v>38309007.289999999</v>
      </c>
      <c r="F163" s="153">
        <f>IFERROR(VLOOKUP($C163,'2024'!$C$8:$U$195,19,FALSE),0)</f>
        <v>39057070.900000006</v>
      </c>
      <c r="G163" s="154">
        <f t="shared" si="22"/>
        <v>1.0195270946160822</v>
      </c>
      <c r="H163" s="155">
        <f t="shared" si="23"/>
        <v>5.3652033600285736E-3</v>
      </c>
      <c r="I163" s="156">
        <f t="shared" si="24"/>
        <v>748063.61000000685</v>
      </c>
      <c r="J163" s="157">
        <f t="shared" si="25"/>
        <v>1.9527094616082045E-2</v>
      </c>
      <c r="K163" s="163">
        <f>VLOOKUP($C163,'2024'!$C$205:$U$392,VLOOKUP($L$4,Master!$D$9:$G$20,4,FALSE),FALSE)</f>
        <v>4810458.120000001</v>
      </c>
      <c r="L163" s="164">
        <f>VLOOKUP($C163,'2024'!$C$8:$U$195,VLOOKUP($L$4,Master!$D$9:$G$20,4,FALSE),FALSE)</f>
        <v>6256852.4199999999</v>
      </c>
      <c r="M163" s="155">
        <f t="shared" si="26"/>
        <v>1.3006770382193866</v>
      </c>
      <c r="N163" s="155">
        <f t="shared" si="27"/>
        <v>8.5949316867453324E-4</v>
      </c>
      <c r="O163" s="156">
        <f t="shared" si="28"/>
        <v>1446394.2999999989</v>
      </c>
      <c r="P163" s="157">
        <f t="shared" si="29"/>
        <v>0.30067703821938657</v>
      </c>
      <c r="Q163" s="71"/>
    </row>
    <row r="164" spans="2:17" s="72" customFormat="1" ht="12.75" x14ac:dyDescent="0.2">
      <c r="B164" s="70"/>
      <c r="C164" s="133" t="s">
        <v>308</v>
      </c>
      <c r="D164" s="134" t="s">
        <v>309</v>
      </c>
      <c r="E164" s="147">
        <f>IFERROR(VLOOKUP($C164,'2024'!$C$205:$U$392,19,FALSE),0)</f>
        <v>0</v>
      </c>
      <c r="F164" s="148">
        <f>IFERROR(VLOOKUP($C164,'2024'!$C$8:$U$195,19,FALSE),0)</f>
        <v>0</v>
      </c>
      <c r="G164" s="149">
        <f t="shared" si="22"/>
        <v>0</v>
      </c>
      <c r="H164" s="150">
        <f t="shared" si="23"/>
        <v>0</v>
      </c>
      <c r="I164" s="148">
        <f t="shared" si="24"/>
        <v>0</v>
      </c>
      <c r="J164" s="151">
        <f t="shared" si="25"/>
        <v>0</v>
      </c>
      <c r="K164" s="147">
        <f>VLOOKUP($C164,'2024'!$C$205:$U$392,VLOOKUP($L$4,Master!$D$9:$G$20,4,FALSE),FALSE)</f>
        <v>0</v>
      </c>
      <c r="L164" s="148">
        <f>VLOOKUP($C164,'2024'!$C$8:$U$195,VLOOKUP($L$4,Master!$D$9:$G$20,4,FALSE),FALSE)</f>
        <v>0</v>
      </c>
      <c r="M164" s="150">
        <f t="shared" si="26"/>
        <v>0</v>
      </c>
      <c r="N164" s="150">
        <f t="shared" si="27"/>
        <v>0</v>
      </c>
      <c r="O164" s="148">
        <f t="shared" si="28"/>
        <v>0</v>
      </c>
      <c r="P164" s="151">
        <f t="shared" si="29"/>
        <v>0</v>
      </c>
      <c r="Q164" s="71"/>
    </row>
    <row r="165" spans="2:17" s="72" customFormat="1" ht="12.75" x14ac:dyDescent="0.2">
      <c r="B165" s="70"/>
      <c r="C165" s="98" t="s">
        <v>310</v>
      </c>
      <c r="D165" s="99" t="s">
        <v>309</v>
      </c>
      <c r="E165" s="152">
        <f>IFERROR(VLOOKUP($C165,'2024'!$C$205:$U$392,19,FALSE),0)</f>
        <v>0</v>
      </c>
      <c r="F165" s="153">
        <f>IFERROR(VLOOKUP($C165,'2024'!$C$8:$U$195,19,FALSE),0)</f>
        <v>0</v>
      </c>
      <c r="G165" s="154">
        <f t="shared" si="22"/>
        <v>0</v>
      </c>
      <c r="H165" s="155">
        <f t="shared" si="23"/>
        <v>0</v>
      </c>
      <c r="I165" s="156">
        <f t="shared" si="24"/>
        <v>0</v>
      </c>
      <c r="J165" s="157">
        <f t="shared" si="25"/>
        <v>0</v>
      </c>
      <c r="K165" s="163">
        <f>VLOOKUP($C165,'2024'!$C$205:$U$392,VLOOKUP($L$4,Master!$D$9:$G$20,4,FALSE),FALSE)</f>
        <v>0</v>
      </c>
      <c r="L165" s="164">
        <f>VLOOKUP($C165,'2024'!$C$8:$U$195,VLOOKUP($L$4,Master!$D$9:$G$20,4,FALSE),FALSE)</f>
        <v>0</v>
      </c>
      <c r="M165" s="155">
        <f t="shared" si="26"/>
        <v>0</v>
      </c>
      <c r="N165" s="155">
        <f t="shared" si="27"/>
        <v>0</v>
      </c>
      <c r="O165" s="156">
        <f t="shared" si="28"/>
        <v>0</v>
      </c>
      <c r="P165" s="157">
        <f t="shared" si="29"/>
        <v>0</v>
      </c>
      <c r="Q165" s="71"/>
    </row>
    <row r="166" spans="2:17" s="72" customFormat="1" ht="12.75" x14ac:dyDescent="0.2">
      <c r="B166" s="70"/>
      <c r="C166" s="133" t="s">
        <v>311</v>
      </c>
      <c r="D166" s="134" t="s">
        <v>312</v>
      </c>
      <c r="E166" s="147">
        <f>IFERROR(VLOOKUP($C166,'2024'!$C$205:$U$392,19,FALSE),0)</f>
        <v>29340864.059999999</v>
      </c>
      <c r="F166" s="148">
        <f>IFERROR(VLOOKUP($C166,'2024'!$C$8:$U$195,19,FALSE),0)</f>
        <v>28983007.939999998</v>
      </c>
      <c r="G166" s="149">
        <f t="shared" si="22"/>
        <v>0.98780349074695928</v>
      </c>
      <c r="H166" s="150">
        <f t="shared" si="23"/>
        <v>3.981346475816311E-3</v>
      </c>
      <c r="I166" s="148">
        <f t="shared" si="24"/>
        <v>-357856.12000000104</v>
      </c>
      <c r="J166" s="151">
        <f t="shared" si="25"/>
        <v>-1.219650925304076E-2</v>
      </c>
      <c r="K166" s="147">
        <f>VLOOKUP($C166,'2024'!$C$205:$U$392,VLOOKUP($L$4,Master!$D$9:$G$20,4,FALSE),FALSE)</f>
        <v>3497243.0900000003</v>
      </c>
      <c r="L166" s="148">
        <f>VLOOKUP($C166,'2024'!$C$8:$U$195,VLOOKUP($L$4,Master!$D$9:$G$20,4,FALSE),FALSE)</f>
        <v>3168707.06</v>
      </c>
      <c r="M166" s="150">
        <f t="shared" si="26"/>
        <v>0.90605856626340486</v>
      </c>
      <c r="N166" s="150">
        <f t="shared" si="27"/>
        <v>4.3527989614956661E-4</v>
      </c>
      <c r="O166" s="148">
        <f t="shared" si="28"/>
        <v>-328536.03000000026</v>
      </c>
      <c r="P166" s="151">
        <f t="shared" si="29"/>
        <v>-9.3941433736595137E-2</v>
      </c>
      <c r="Q166" s="71"/>
    </row>
    <row r="167" spans="2:17" s="72" customFormat="1" ht="12.75" x14ac:dyDescent="0.2">
      <c r="B167" s="70"/>
      <c r="C167" s="98" t="s">
        <v>313</v>
      </c>
      <c r="D167" s="99" t="s">
        <v>314</v>
      </c>
      <c r="E167" s="152">
        <f>IFERROR(VLOOKUP($C167,'2024'!$C$205:$U$392,19,FALSE),0)</f>
        <v>28925366.000000004</v>
      </c>
      <c r="F167" s="153">
        <f>IFERROR(VLOOKUP($C167,'2024'!$C$8:$U$195,19,FALSE),0)</f>
        <v>28684235.380000003</v>
      </c>
      <c r="G167" s="154">
        <f t="shared" si="22"/>
        <v>0.99166369683965272</v>
      </c>
      <c r="H167" s="155">
        <f t="shared" si="23"/>
        <v>3.9403045977169388E-3</v>
      </c>
      <c r="I167" s="156">
        <f t="shared" si="24"/>
        <v>-241130.62000000104</v>
      </c>
      <c r="J167" s="157">
        <f t="shared" si="25"/>
        <v>-8.3363031603472543E-3</v>
      </c>
      <c r="K167" s="163">
        <f>VLOOKUP($C167,'2024'!$C$205:$U$392,VLOOKUP($L$4,Master!$D$9:$G$20,4,FALSE),FALSE)</f>
        <v>3378775.1900000004</v>
      </c>
      <c r="L167" s="164">
        <f>VLOOKUP($C167,'2024'!$C$8:$U$195,VLOOKUP($L$4,Master!$D$9:$G$20,4,FALSE),FALSE)</f>
        <v>3166964.66</v>
      </c>
      <c r="M167" s="155">
        <f t="shared" si="26"/>
        <v>0.93731144628181073</v>
      </c>
      <c r="N167" s="155">
        <f t="shared" si="27"/>
        <v>4.3504054562688025E-4</v>
      </c>
      <c r="O167" s="156">
        <f t="shared" si="28"/>
        <v>-211810.53000000026</v>
      </c>
      <c r="P167" s="157">
        <f t="shared" si="29"/>
        <v>-6.2688553718189294E-2</v>
      </c>
      <c r="Q167" s="71"/>
    </row>
    <row r="168" spans="2:17" s="72" customFormat="1" ht="12.75" x14ac:dyDescent="0.2">
      <c r="B168" s="70"/>
      <c r="C168" s="98" t="s">
        <v>315</v>
      </c>
      <c r="D168" s="99" t="s">
        <v>316</v>
      </c>
      <c r="E168" s="152">
        <f>IFERROR(VLOOKUP($C168,'2024'!$C$205:$U$392,19,FALSE),0)</f>
        <v>415498.06</v>
      </c>
      <c r="F168" s="153">
        <f>IFERROR(VLOOKUP($C168,'2024'!$C$8:$U$195,19,FALSE),0)</f>
        <v>298772.56</v>
      </c>
      <c r="G168" s="154">
        <f t="shared" si="22"/>
        <v>0.71907089048743089</v>
      </c>
      <c r="H168" s="155">
        <f t="shared" si="23"/>
        <v>4.1041878099372229E-5</v>
      </c>
      <c r="I168" s="156">
        <f t="shared" si="24"/>
        <v>-116725.5</v>
      </c>
      <c r="J168" s="157">
        <f t="shared" si="25"/>
        <v>-0.28092910951256911</v>
      </c>
      <c r="K168" s="163">
        <f>VLOOKUP($C168,'2024'!$C$205:$U$392,VLOOKUP($L$4,Master!$D$9:$G$20,4,FALSE),FALSE)</f>
        <v>118467.90000000001</v>
      </c>
      <c r="L168" s="164">
        <f>VLOOKUP($C168,'2024'!$C$8:$U$195,VLOOKUP($L$4,Master!$D$9:$G$20,4,FALSE),FALSE)</f>
        <v>1742.4</v>
      </c>
      <c r="M168" s="155">
        <f t="shared" si="26"/>
        <v>1.4707781601598408E-2</v>
      </c>
      <c r="N168" s="155">
        <f t="shared" si="27"/>
        <v>2.3935052268637443E-7</v>
      </c>
      <c r="O168" s="156">
        <f t="shared" si="28"/>
        <v>-116725.50000000001</v>
      </c>
      <c r="P168" s="157">
        <f t="shared" si="29"/>
        <v>-0.98529221839840164</v>
      </c>
      <c r="Q168" s="71"/>
    </row>
    <row r="169" spans="2:17" s="72" customFormat="1" ht="12.75" x14ac:dyDescent="0.2">
      <c r="B169" s="70"/>
      <c r="C169" s="133" t="s">
        <v>317</v>
      </c>
      <c r="D169" s="134" t="s">
        <v>318</v>
      </c>
      <c r="E169" s="147">
        <f>IFERROR(VLOOKUP($C169,'2024'!$C$205:$U$392,19,FALSE),0)</f>
        <v>0</v>
      </c>
      <c r="F169" s="148">
        <f>IFERROR(VLOOKUP($C169,'2024'!$C$8:$U$195,19,FALSE),0)</f>
        <v>0</v>
      </c>
      <c r="G169" s="149">
        <f t="shared" si="22"/>
        <v>0</v>
      </c>
      <c r="H169" s="150">
        <f t="shared" si="23"/>
        <v>0</v>
      </c>
      <c r="I169" s="148">
        <f t="shared" si="24"/>
        <v>0</v>
      </c>
      <c r="J169" s="151">
        <f t="shared" si="25"/>
        <v>0</v>
      </c>
      <c r="K169" s="147">
        <f>VLOOKUP($C169,'2024'!$C$205:$U$392,VLOOKUP($L$4,Master!$D$9:$G$20,4,FALSE),FALSE)</f>
        <v>0</v>
      </c>
      <c r="L169" s="148">
        <f>VLOOKUP($C169,'2024'!$C$8:$U$195,VLOOKUP($L$4,Master!$D$9:$G$20,4,FALSE),FALSE)</f>
        <v>0</v>
      </c>
      <c r="M169" s="150">
        <f t="shared" si="26"/>
        <v>0</v>
      </c>
      <c r="N169" s="150">
        <f t="shared" si="27"/>
        <v>0</v>
      </c>
      <c r="O169" s="148">
        <f t="shared" si="28"/>
        <v>0</v>
      </c>
      <c r="P169" s="151">
        <f t="shared" si="29"/>
        <v>0</v>
      </c>
      <c r="Q169" s="71"/>
    </row>
    <row r="170" spans="2:17" s="72" customFormat="1" ht="12.75" x14ac:dyDescent="0.2">
      <c r="B170" s="70"/>
      <c r="C170" s="98" t="s">
        <v>319</v>
      </c>
      <c r="D170" s="99" t="s">
        <v>318</v>
      </c>
      <c r="E170" s="152">
        <f>IFERROR(VLOOKUP($C170,'2024'!$C$205:$U$392,19,FALSE),0)</f>
        <v>0</v>
      </c>
      <c r="F170" s="153">
        <f>IFERROR(VLOOKUP($C170,'2024'!$C$8:$U$195,19,FALSE),0)</f>
        <v>0</v>
      </c>
      <c r="G170" s="154">
        <f t="shared" si="22"/>
        <v>0</v>
      </c>
      <c r="H170" s="155">
        <f t="shared" si="23"/>
        <v>0</v>
      </c>
      <c r="I170" s="156">
        <f t="shared" si="24"/>
        <v>0</v>
      </c>
      <c r="J170" s="157">
        <f t="shared" si="25"/>
        <v>0</v>
      </c>
      <c r="K170" s="163">
        <f>VLOOKUP($C170,'2024'!$C$205:$U$392,VLOOKUP($L$4,Master!$D$9:$G$20,4,FALSE),FALSE)</f>
        <v>0</v>
      </c>
      <c r="L170" s="164">
        <f>VLOOKUP($C170,'2024'!$C$8:$U$195,VLOOKUP($L$4,Master!$D$9:$G$20,4,FALSE),FALSE)</f>
        <v>0</v>
      </c>
      <c r="M170" s="155">
        <f t="shared" si="26"/>
        <v>0</v>
      </c>
      <c r="N170" s="155">
        <f t="shared" si="27"/>
        <v>0</v>
      </c>
      <c r="O170" s="156">
        <f t="shared" si="28"/>
        <v>0</v>
      </c>
      <c r="P170" s="157">
        <f t="shared" si="29"/>
        <v>0</v>
      </c>
      <c r="Q170" s="71"/>
    </row>
    <row r="171" spans="2:17" s="72" customFormat="1" ht="12.75" x14ac:dyDescent="0.2">
      <c r="B171" s="70"/>
      <c r="C171" s="133" t="s">
        <v>320</v>
      </c>
      <c r="D171" s="134" t="s">
        <v>321</v>
      </c>
      <c r="E171" s="147">
        <f>IFERROR(VLOOKUP($C171,'2024'!$C$205:$U$392,19,FALSE),0)</f>
        <v>25553503.77</v>
      </c>
      <c r="F171" s="148">
        <f>IFERROR(VLOOKUP($C171,'2024'!$C$8:$U$195,19,FALSE),0)</f>
        <v>25567910.359999999</v>
      </c>
      <c r="G171" s="149">
        <f t="shared" si="22"/>
        <v>1.0005637813948987</v>
      </c>
      <c r="H171" s="150">
        <f t="shared" si="23"/>
        <v>3.5122203332554913E-3</v>
      </c>
      <c r="I171" s="148">
        <f t="shared" si="24"/>
        <v>14406.589999999851</v>
      </c>
      <c r="J171" s="151">
        <f t="shared" si="25"/>
        <v>5.6378139489870246E-4</v>
      </c>
      <c r="K171" s="147">
        <f>VLOOKUP($C171,'2024'!$C$205:$U$392,VLOOKUP($L$4,Master!$D$9:$G$20,4,FALSE),FALSE)</f>
        <v>4939004.5900000008</v>
      </c>
      <c r="L171" s="148">
        <f>VLOOKUP($C171,'2024'!$C$8:$U$195,VLOOKUP($L$4,Master!$D$9:$G$20,4,FALSE),FALSE)</f>
        <v>2664147.16</v>
      </c>
      <c r="M171" s="150">
        <f t="shared" si="26"/>
        <v>0.53940973559613548</v>
      </c>
      <c r="N171" s="150">
        <f t="shared" si="27"/>
        <v>3.6596936137478194E-4</v>
      </c>
      <c r="O171" s="148">
        <f t="shared" si="28"/>
        <v>-2274857.4300000006</v>
      </c>
      <c r="P171" s="151">
        <f t="shared" si="29"/>
        <v>-0.46059026440386447</v>
      </c>
      <c r="Q171" s="71"/>
    </row>
    <row r="172" spans="2:17" s="72" customFormat="1" ht="12.75" x14ac:dyDescent="0.2">
      <c r="B172" s="70"/>
      <c r="C172" s="98" t="s">
        <v>322</v>
      </c>
      <c r="D172" s="99" t="s">
        <v>321</v>
      </c>
      <c r="E172" s="152">
        <f>IFERROR(VLOOKUP($C172,'2024'!$C$205:$U$392,19,FALSE),0)</f>
        <v>25553503.77</v>
      </c>
      <c r="F172" s="153">
        <f>IFERROR(VLOOKUP($C172,'2024'!$C$8:$U$195,19,FALSE),0)</f>
        <v>25567910.359999999</v>
      </c>
      <c r="G172" s="154">
        <f t="shared" si="22"/>
        <v>1.0005637813948987</v>
      </c>
      <c r="H172" s="155">
        <f t="shared" si="23"/>
        <v>3.5122203332554913E-3</v>
      </c>
      <c r="I172" s="156">
        <f t="shared" si="24"/>
        <v>14406.589999999851</v>
      </c>
      <c r="J172" s="157">
        <f t="shared" si="25"/>
        <v>5.6378139489870246E-4</v>
      </c>
      <c r="K172" s="163">
        <f>VLOOKUP($C172,'2024'!$C$205:$U$392,VLOOKUP($L$4,Master!$D$9:$G$20,4,FALSE),FALSE)</f>
        <v>4939004.5900000008</v>
      </c>
      <c r="L172" s="164">
        <f>VLOOKUP($C172,'2024'!$C$8:$U$195,VLOOKUP($L$4,Master!$D$9:$G$20,4,FALSE),FALSE)</f>
        <v>2664147.16</v>
      </c>
      <c r="M172" s="155">
        <f t="shared" si="26"/>
        <v>0.53940973559613548</v>
      </c>
      <c r="N172" s="155">
        <f t="shared" si="27"/>
        <v>3.6596936137478194E-4</v>
      </c>
      <c r="O172" s="156">
        <f t="shared" si="28"/>
        <v>-2274857.4300000006</v>
      </c>
      <c r="P172" s="157">
        <f t="shared" si="29"/>
        <v>-0.46059026440386447</v>
      </c>
      <c r="Q172" s="71"/>
    </row>
    <row r="173" spans="2:17" s="72" customFormat="1" ht="12.75" x14ac:dyDescent="0.2">
      <c r="B173" s="70"/>
      <c r="C173" s="133" t="s">
        <v>323</v>
      </c>
      <c r="D173" s="134" t="s">
        <v>324</v>
      </c>
      <c r="E173" s="147">
        <f>IFERROR(VLOOKUP($C173,'2024'!$C$205:$U$392,19,FALSE),0)</f>
        <v>0</v>
      </c>
      <c r="F173" s="148">
        <f>IFERROR(VLOOKUP($C173,'2024'!$C$8:$U$195,19,FALSE),0)</f>
        <v>0</v>
      </c>
      <c r="G173" s="149">
        <f t="shared" si="22"/>
        <v>0</v>
      </c>
      <c r="H173" s="150">
        <f t="shared" si="23"/>
        <v>0</v>
      </c>
      <c r="I173" s="148">
        <f t="shared" si="24"/>
        <v>0</v>
      </c>
      <c r="J173" s="151">
        <f t="shared" si="25"/>
        <v>0</v>
      </c>
      <c r="K173" s="147">
        <f>VLOOKUP($C173,'2024'!$C$205:$U$392,VLOOKUP($L$4,Master!$D$9:$G$20,4,FALSE),FALSE)</f>
        <v>0</v>
      </c>
      <c r="L173" s="148">
        <f>VLOOKUP($C173,'2024'!$C$8:$U$195,VLOOKUP($L$4,Master!$D$9:$G$20,4,FALSE),FALSE)</f>
        <v>0</v>
      </c>
      <c r="M173" s="150">
        <f t="shared" si="26"/>
        <v>0</v>
      </c>
      <c r="N173" s="150">
        <f t="shared" si="27"/>
        <v>0</v>
      </c>
      <c r="O173" s="148">
        <f t="shared" si="28"/>
        <v>0</v>
      </c>
      <c r="P173" s="151">
        <f t="shared" si="29"/>
        <v>0</v>
      </c>
      <c r="Q173" s="71"/>
    </row>
    <row r="174" spans="2:17" s="72" customFormat="1" ht="12.75" x14ac:dyDescent="0.2">
      <c r="B174" s="70"/>
      <c r="C174" s="98" t="s">
        <v>325</v>
      </c>
      <c r="D174" s="99" t="s">
        <v>324</v>
      </c>
      <c r="E174" s="152">
        <f>IFERROR(VLOOKUP($C174,'2024'!$C$205:$U$392,19,FALSE),0)</f>
        <v>0</v>
      </c>
      <c r="F174" s="153">
        <f>IFERROR(VLOOKUP($C174,'2024'!$C$8:$U$195,19,FALSE),0)</f>
        <v>0</v>
      </c>
      <c r="G174" s="154">
        <f t="shared" si="22"/>
        <v>0</v>
      </c>
      <c r="H174" s="155">
        <f t="shared" si="23"/>
        <v>0</v>
      </c>
      <c r="I174" s="156">
        <f t="shared" si="24"/>
        <v>0</v>
      </c>
      <c r="J174" s="157">
        <f t="shared" si="25"/>
        <v>0</v>
      </c>
      <c r="K174" s="163">
        <f>VLOOKUP($C174,'2024'!$C$205:$U$392,VLOOKUP($L$4,Master!$D$9:$G$20,4,FALSE),FALSE)</f>
        <v>0</v>
      </c>
      <c r="L174" s="164">
        <f>VLOOKUP($C174,'2024'!$C$8:$U$195,VLOOKUP($L$4,Master!$D$9:$G$20,4,FALSE),FALSE)</f>
        <v>0</v>
      </c>
      <c r="M174" s="155">
        <f t="shared" si="26"/>
        <v>0</v>
      </c>
      <c r="N174" s="155">
        <f t="shared" si="27"/>
        <v>0</v>
      </c>
      <c r="O174" s="156">
        <f t="shared" si="28"/>
        <v>0</v>
      </c>
      <c r="P174" s="157">
        <f t="shared" si="29"/>
        <v>0</v>
      </c>
      <c r="Q174" s="71"/>
    </row>
    <row r="175" spans="2:17" s="72" customFormat="1" ht="12.75" x14ac:dyDescent="0.2">
      <c r="B175" s="70"/>
      <c r="C175" s="133" t="s">
        <v>326</v>
      </c>
      <c r="D175" s="134" t="s">
        <v>327</v>
      </c>
      <c r="E175" s="147">
        <f>IFERROR(VLOOKUP($C175,'2024'!$C$205:$U$392,19,FALSE),0)</f>
        <v>11588513.26</v>
      </c>
      <c r="F175" s="148">
        <f>IFERROR(VLOOKUP($C175,'2024'!$C$8:$U$195,19,FALSE),0)</f>
        <v>10837556.18</v>
      </c>
      <c r="G175" s="149">
        <f t="shared" si="22"/>
        <v>0.9351981515530492</v>
      </c>
      <c r="H175" s="150">
        <f t="shared" si="23"/>
        <v>1.4887366484882618E-3</v>
      </c>
      <c r="I175" s="148">
        <f t="shared" si="24"/>
        <v>-750957.08000000007</v>
      </c>
      <c r="J175" s="151">
        <f t="shared" si="25"/>
        <v>-6.4801848446950833E-2</v>
      </c>
      <c r="K175" s="147">
        <f>VLOOKUP($C175,'2024'!$C$205:$U$392,VLOOKUP($L$4,Master!$D$9:$G$20,4,FALSE),FALSE)</f>
        <v>2767180.25</v>
      </c>
      <c r="L175" s="148">
        <f>VLOOKUP($C175,'2024'!$C$8:$U$195,VLOOKUP($L$4,Master!$D$9:$G$20,4,FALSE),FALSE)</f>
        <v>3314229.9200000009</v>
      </c>
      <c r="M175" s="150">
        <f t="shared" si="26"/>
        <v>1.1976920983011501</v>
      </c>
      <c r="N175" s="150">
        <f t="shared" si="27"/>
        <v>4.5527012376883673E-4</v>
      </c>
      <c r="O175" s="148">
        <f t="shared" si="28"/>
        <v>547049.67000000086</v>
      </c>
      <c r="P175" s="151">
        <f t="shared" si="29"/>
        <v>0.19769209830115</v>
      </c>
      <c r="Q175" s="71"/>
    </row>
    <row r="176" spans="2:17" s="72" customFormat="1" ht="12.75" x14ac:dyDescent="0.2">
      <c r="B176" s="70"/>
      <c r="C176" s="98" t="s">
        <v>328</v>
      </c>
      <c r="D176" s="99" t="s">
        <v>327</v>
      </c>
      <c r="E176" s="152">
        <f>IFERROR(VLOOKUP($C176,'2024'!$C$205:$U$392,19,FALSE),0)</f>
        <v>11588513.26</v>
      </c>
      <c r="F176" s="153">
        <f>IFERROR(VLOOKUP($C176,'2024'!$C$8:$U$195,19,FALSE),0)</f>
        <v>10837556.18</v>
      </c>
      <c r="G176" s="154">
        <f t="shared" si="22"/>
        <v>0.9351981515530492</v>
      </c>
      <c r="H176" s="155">
        <f t="shared" si="23"/>
        <v>1.4887366484882618E-3</v>
      </c>
      <c r="I176" s="156">
        <f t="shared" si="24"/>
        <v>-750957.08000000007</v>
      </c>
      <c r="J176" s="157">
        <f t="shared" si="25"/>
        <v>-6.4801848446950833E-2</v>
      </c>
      <c r="K176" s="163">
        <f>VLOOKUP($C176,'2024'!$C$205:$U$392,VLOOKUP($L$4,Master!$D$9:$G$20,4,FALSE),FALSE)</f>
        <v>2767180.25</v>
      </c>
      <c r="L176" s="164">
        <f>VLOOKUP($C176,'2024'!$C$8:$U$195,VLOOKUP($L$4,Master!$D$9:$G$20,4,FALSE),FALSE)</f>
        <v>3314229.9200000009</v>
      </c>
      <c r="M176" s="155">
        <f t="shared" si="26"/>
        <v>1.1976920983011501</v>
      </c>
      <c r="N176" s="155">
        <f t="shared" si="27"/>
        <v>4.5527012376883673E-4</v>
      </c>
      <c r="O176" s="156">
        <f t="shared" si="28"/>
        <v>547049.67000000086</v>
      </c>
      <c r="P176" s="157">
        <f t="shared" si="29"/>
        <v>0.19769209830115</v>
      </c>
      <c r="Q176" s="71"/>
    </row>
    <row r="177" spans="2:17" s="72" customFormat="1" ht="12.75" x14ac:dyDescent="0.2">
      <c r="B177" s="70"/>
      <c r="C177" s="131" t="s">
        <v>329</v>
      </c>
      <c r="D177" s="132" t="s">
        <v>330</v>
      </c>
      <c r="E177" s="142">
        <f>IFERROR(VLOOKUP($C177,'2024'!$C$205:$U$392,19,FALSE),0)</f>
        <v>777513835.45000005</v>
      </c>
      <c r="F177" s="143">
        <f>IFERROR(VLOOKUP($C177,'2024'!$C$8:$U$195,19,FALSE),0)</f>
        <v>764993068.91999996</v>
      </c>
      <c r="G177" s="144">
        <f t="shared" si="22"/>
        <v>0.98389640677872503</v>
      </c>
      <c r="H177" s="145">
        <f t="shared" si="23"/>
        <v>0.10508579596961412</v>
      </c>
      <c r="I177" s="143">
        <f t="shared" si="24"/>
        <v>-12520766.530000091</v>
      </c>
      <c r="J177" s="146">
        <f t="shared" si="25"/>
        <v>-1.6103593221274928E-2</v>
      </c>
      <c r="K177" s="142">
        <f>VLOOKUP($C177,'2024'!$C$205:$U$392,VLOOKUP($L$4,Master!$D$9:$G$20,4,FALSE),FALSE)</f>
        <v>94412693.579999983</v>
      </c>
      <c r="L177" s="143">
        <f>VLOOKUP($C177,'2024'!$C$8:$U$195,VLOOKUP($L$4,Master!$D$9:$G$20,4,FALSE),FALSE)</f>
        <v>87222582.279999956</v>
      </c>
      <c r="M177" s="145">
        <f t="shared" si="26"/>
        <v>0.9238438071475259</v>
      </c>
      <c r="N177" s="145">
        <f t="shared" si="27"/>
        <v>1.1981617687542063E-2</v>
      </c>
      <c r="O177" s="143">
        <f t="shared" si="28"/>
        <v>-7190111.3000000268</v>
      </c>
      <c r="P177" s="146">
        <f t="shared" si="29"/>
        <v>-7.6156192852474144E-2</v>
      </c>
      <c r="Q177" s="71"/>
    </row>
    <row r="178" spans="2:17" s="72" customFormat="1" ht="12.75" x14ac:dyDescent="0.2">
      <c r="B178" s="70"/>
      <c r="C178" s="133" t="s">
        <v>331</v>
      </c>
      <c r="D178" s="134" t="s">
        <v>332</v>
      </c>
      <c r="E178" s="147">
        <f>IFERROR(VLOOKUP($C178,'2024'!$C$205:$U$392,19,FALSE),0)</f>
        <v>0</v>
      </c>
      <c r="F178" s="148">
        <f>IFERROR(VLOOKUP($C178,'2024'!$C$8:$U$195,19,FALSE),0)</f>
        <v>0</v>
      </c>
      <c r="G178" s="149">
        <f t="shared" si="22"/>
        <v>0</v>
      </c>
      <c r="H178" s="150">
        <f t="shared" si="23"/>
        <v>0</v>
      </c>
      <c r="I178" s="148">
        <f t="shared" si="24"/>
        <v>0</v>
      </c>
      <c r="J178" s="151">
        <f t="shared" si="25"/>
        <v>0</v>
      </c>
      <c r="K178" s="147">
        <f>VLOOKUP($C178,'2024'!$C$205:$U$392,VLOOKUP($L$4,Master!$D$9:$G$20,4,FALSE),FALSE)</f>
        <v>0</v>
      </c>
      <c r="L178" s="148">
        <f>VLOOKUP($C178,'2024'!$C$8:$U$195,VLOOKUP($L$4,Master!$D$9:$G$20,4,FALSE),FALSE)</f>
        <v>0</v>
      </c>
      <c r="M178" s="150">
        <f t="shared" si="26"/>
        <v>0</v>
      </c>
      <c r="N178" s="150">
        <f t="shared" si="27"/>
        <v>0</v>
      </c>
      <c r="O178" s="148">
        <f t="shared" si="28"/>
        <v>0</v>
      </c>
      <c r="P178" s="151">
        <f t="shared" si="29"/>
        <v>0</v>
      </c>
      <c r="Q178" s="71"/>
    </row>
    <row r="179" spans="2:17" s="72" customFormat="1" ht="12.75" x14ac:dyDescent="0.2">
      <c r="B179" s="70"/>
      <c r="C179" s="98" t="s">
        <v>333</v>
      </c>
      <c r="D179" s="99" t="s">
        <v>334</v>
      </c>
      <c r="E179" s="152">
        <f>IFERROR(VLOOKUP($C179,'2024'!$C$205:$U$392,19,FALSE),0)</f>
        <v>0</v>
      </c>
      <c r="F179" s="153">
        <f>IFERROR(VLOOKUP($C179,'2024'!$C$8:$U$195,19,FALSE),0)</f>
        <v>0</v>
      </c>
      <c r="G179" s="154">
        <f t="shared" si="22"/>
        <v>0</v>
      </c>
      <c r="H179" s="155">
        <f t="shared" si="23"/>
        <v>0</v>
      </c>
      <c r="I179" s="156">
        <f t="shared" si="24"/>
        <v>0</v>
      </c>
      <c r="J179" s="157">
        <f t="shared" si="25"/>
        <v>0</v>
      </c>
      <c r="K179" s="163">
        <f>VLOOKUP($C179,'2024'!$C$205:$U$392,VLOOKUP($L$4,Master!$D$9:$G$20,4,FALSE),FALSE)</f>
        <v>0</v>
      </c>
      <c r="L179" s="164">
        <f>VLOOKUP($C179,'2024'!$C$8:$U$195,VLOOKUP($L$4,Master!$D$9:$G$20,4,FALSE),FALSE)</f>
        <v>0</v>
      </c>
      <c r="M179" s="155">
        <f t="shared" si="26"/>
        <v>0</v>
      </c>
      <c r="N179" s="155">
        <f t="shared" si="27"/>
        <v>0</v>
      </c>
      <c r="O179" s="156">
        <f t="shared" si="28"/>
        <v>0</v>
      </c>
      <c r="P179" s="157">
        <f t="shared" si="29"/>
        <v>0</v>
      </c>
      <c r="Q179" s="71"/>
    </row>
    <row r="180" spans="2:17" s="72" customFormat="1" ht="12.75" x14ac:dyDescent="0.2">
      <c r="B180" s="70"/>
      <c r="C180" s="98" t="s">
        <v>335</v>
      </c>
      <c r="D180" s="99" t="s">
        <v>336</v>
      </c>
      <c r="E180" s="152">
        <f>IFERROR(VLOOKUP($C180,'2024'!$C$205:$U$392,19,FALSE),0)</f>
        <v>0</v>
      </c>
      <c r="F180" s="153">
        <f>IFERROR(VLOOKUP($C180,'2024'!$C$8:$U$195,19,FALSE),0)</f>
        <v>0</v>
      </c>
      <c r="G180" s="154">
        <f t="shared" si="22"/>
        <v>0</v>
      </c>
      <c r="H180" s="155">
        <f t="shared" si="23"/>
        <v>0</v>
      </c>
      <c r="I180" s="156">
        <f t="shared" si="24"/>
        <v>0</v>
      </c>
      <c r="J180" s="157">
        <f t="shared" si="25"/>
        <v>0</v>
      </c>
      <c r="K180" s="163">
        <f>VLOOKUP($C180,'2024'!$C$205:$U$392,VLOOKUP($L$4,Master!$D$9:$G$20,4,FALSE),FALSE)</f>
        <v>0</v>
      </c>
      <c r="L180" s="164">
        <f>VLOOKUP($C180,'2024'!$C$8:$U$195,VLOOKUP($L$4,Master!$D$9:$G$20,4,FALSE),FALSE)</f>
        <v>0</v>
      </c>
      <c r="M180" s="155">
        <f t="shared" si="26"/>
        <v>0</v>
      </c>
      <c r="N180" s="155">
        <f t="shared" si="27"/>
        <v>0</v>
      </c>
      <c r="O180" s="156">
        <f t="shared" si="28"/>
        <v>0</v>
      </c>
      <c r="P180" s="157">
        <f t="shared" si="29"/>
        <v>0</v>
      </c>
      <c r="Q180" s="71"/>
    </row>
    <row r="181" spans="2:17" s="72" customFormat="1" ht="12.75" x14ac:dyDescent="0.2">
      <c r="B181" s="70"/>
      <c r="C181" s="133" t="s">
        <v>337</v>
      </c>
      <c r="D181" s="134" t="s">
        <v>338</v>
      </c>
      <c r="E181" s="147">
        <f>IFERROR(VLOOKUP($C181,'2024'!$C$205:$U$392,19,FALSE),0)</f>
        <v>548732212.29000008</v>
      </c>
      <c r="F181" s="148">
        <f>IFERROR(VLOOKUP($C181,'2024'!$C$8:$U$195,19,FALSE),0)</f>
        <v>544348981.74999988</v>
      </c>
      <c r="G181" s="149">
        <f t="shared" si="22"/>
        <v>0.99201207721757789</v>
      </c>
      <c r="H181" s="150">
        <f t="shared" si="23"/>
        <v>7.4776293219500786E-2</v>
      </c>
      <c r="I181" s="148">
        <f t="shared" si="24"/>
        <v>-4383230.5400002003</v>
      </c>
      <c r="J181" s="151">
        <f t="shared" si="25"/>
        <v>-7.9879227824221511E-3</v>
      </c>
      <c r="K181" s="147">
        <f>VLOOKUP($C181,'2024'!$C$205:$U$392,VLOOKUP($L$4,Master!$D$9:$G$20,4,FALSE),FALSE)</f>
        <v>65070570.249999985</v>
      </c>
      <c r="L181" s="148">
        <f>VLOOKUP($C181,'2024'!$C$8:$U$195,VLOOKUP($L$4,Master!$D$9:$G$20,4,FALSE),FALSE)</f>
        <v>62375483.459999964</v>
      </c>
      <c r="M181" s="150">
        <f t="shared" si="26"/>
        <v>0.95858209356940405</v>
      </c>
      <c r="N181" s="150">
        <f t="shared" si="27"/>
        <v>8.5684140088190391E-3</v>
      </c>
      <c r="O181" s="148">
        <f t="shared" si="28"/>
        <v>-2695086.7900000215</v>
      </c>
      <c r="P181" s="151">
        <f t="shared" si="29"/>
        <v>-4.1417906430595973E-2</v>
      </c>
      <c r="Q181" s="71"/>
    </row>
    <row r="182" spans="2:17" s="72" customFormat="1" ht="12.75" x14ac:dyDescent="0.2">
      <c r="B182" s="70"/>
      <c r="C182" s="98" t="s">
        <v>339</v>
      </c>
      <c r="D182" s="99" t="s">
        <v>338</v>
      </c>
      <c r="E182" s="152">
        <f>IFERROR(VLOOKUP($C182,'2024'!$C$205:$U$392,19,FALSE),0)</f>
        <v>548732212.29000008</v>
      </c>
      <c r="F182" s="153">
        <f>IFERROR(VLOOKUP($C182,'2024'!$C$8:$U$195,19,FALSE),0)</f>
        <v>544348981.74999988</v>
      </c>
      <c r="G182" s="154">
        <f t="shared" si="22"/>
        <v>0.99201207721757789</v>
      </c>
      <c r="H182" s="155">
        <f t="shared" si="23"/>
        <v>7.4776293219500786E-2</v>
      </c>
      <c r="I182" s="156">
        <f t="shared" si="24"/>
        <v>-4383230.5400002003</v>
      </c>
      <c r="J182" s="157">
        <f t="shared" si="25"/>
        <v>-7.9879227824221511E-3</v>
      </c>
      <c r="K182" s="163">
        <f>VLOOKUP($C182,'2024'!$C$205:$U$392,VLOOKUP($L$4,Master!$D$9:$G$20,4,FALSE),FALSE)</f>
        <v>65070570.249999985</v>
      </c>
      <c r="L182" s="164">
        <f>VLOOKUP($C182,'2024'!$C$8:$U$195,VLOOKUP($L$4,Master!$D$9:$G$20,4,FALSE),FALSE)</f>
        <v>62375483.459999964</v>
      </c>
      <c r="M182" s="155">
        <f t="shared" si="26"/>
        <v>0.95858209356940405</v>
      </c>
      <c r="N182" s="155">
        <f t="shared" si="27"/>
        <v>8.5684140088190391E-3</v>
      </c>
      <c r="O182" s="156">
        <f t="shared" si="28"/>
        <v>-2695086.7900000215</v>
      </c>
      <c r="P182" s="157">
        <f t="shared" si="29"/>
        <v>-4.1417906430595973E-2</v>
      </c>
      <c r="Q182" s="71"/>
    </row>
    <row r="183" spans="2:17" s="72" customFormat="1" ht="12.75" x14ac:dyDescent="0.2">
      <c r="B183" s="70"/>
      <c r="C183" s="133" t="s">
        <v>340</v>
      </c>
      <c r="D183" s="134" t="s">
        <v>341</v>
      </c>
      <c r="E183" s="147">
        <f>IFERROR(VLOOKUP($C183,'2024'!$C$205:$U$392,19,FALSE),0)</f>
        <v>0</v>
      </c>
      <c r="F183" s="148">
        <f>IFERROR(VLOOKUP($C183,'2024'!$C$8:$U$195,19,FALSE),0)</f>
        <v>0</v>
      </c>
      <c r="G183" s="149">
        <f t="shared" si="22"/>
        <v>0</v>
      </c>
      <c r="H183" s="150">
        <f t="shared" si="23"/>
        <v>0</v>
      </c>
      <c r="I183" s="148">
        <f t="shared" si="24"/>
        <v>0</v>
      </c>
      <c r="J183" s="151">
        <f t="shared" si="25"/>
        <v>0</v>
      </c>
      <c r="K183" s="147">
        <f>VLOOKUP($C183,'2024'!$C$205:$U$392,VLOOKUP($L$4,Master!$D$9:$G$20,4,FALSE),FALSE)</f>
        <v>0</v>
      </c>
      <c r="L183" s="148">
        <f>VLOOKUP($C183,'2024'!$C$8:$U$195,VLOOKUP($L$4,Master!$D$9:$G$20,4,FALSE),FALSE)</f>
        <v>0</v>
      </c>
      <c r="M183" s="150">
        <f t="shared" si="26"/>
        <v>0</v>
      </c>
      <c r="N183" s="150">
        <f t="shared" si="27"/>
        <v>0</v>
      </c>
      <c r="O183" s="148">
        <f t="shared" si="28"/>
        <v>0</v>
      </c>
      <c r="P183" s="151">
        <f t="shared" si="29"/>
        <v>0</v>
      </c>
      <c r="Q183" s="71"/>
    </row>
    <row r="184" spans="2:17" s="72" customFormat="1" ht="12.75" x14ac:dyDescent="0.2">
      <c r="B184" s="70"/>
      <c r="C184" s="98" t="s">
        <v>342</v>
      </c>
      <c r="D184" s="99" t="s">
        <v>341</v>
      </c>
      <c r="E184" s="152">
        <f>IFERROR(VLOOKUP($C184,'2024'!$C$205:$U$392,19,FALSE),0)</f>
        <v>0</v>
      </c>
      <c r="F184" s="153">
        <f>IFERROR(VLOOKUP($C184,'2024'!$C$8:$U$195,19,FALSE),0)</f>
        <v>0</v>
      </c>
      <c r="G184" s="154">
        <f t="shared" si="22"/>
        <v>0</v>
      </c>
      <c r="H184" s="155">
        <f t="shared" si="23"/>
        <v>0</v>
      </c>
      <c r="I184" s="156">
        <f t="shared" si="24"/>
        <v>0</v>
      </c>
      <c r="J184" s="157">
        <f t="shared" si="25"/>
        <v>0</v>
      </c>
      <c r="K184" s="163">
        <f>VLOOKUP($C184,'2024'!$C$205:$U$392,VLOOKUP($L$4,Master!$D$9:$G$20,4,FALSE),FALSE)</f>
        <v>0</v>
      </c>
      <c r="L184" s="164">
        <f>VLOOKUP($C184,'2024'!$C$8:$U$195,VLOOKUP($L$4,Master!$D$9:$G$20,4,FALSE),FALSE)</f>
        <v>0</v>
      </c>
      <c r="M184" s="155">
        <f t="shared" si="26"/>
        <v>0</v>
      </c>
      <c r="N184" s="155">
        <f t="shared" si="27"/>
        <v>0</v>
      </c>
      <c r="O184" s="156">
        <f t="shared" si="28"/>
        <v>0</v>
      </c>
      <c r="P184" s="157">
        <f t="shared" si="29"/>
        <v>0</v>
      </c>
      <c r="Q184" s="71"/>
    </row>
    <row r="185" spans="2:17" s="72" customFormat="1" ht="12.75" x14ac:dyDescent="0.2">
      <c r="B185" s="70"/>
      <c r="C185" s="133" t="s">
        <v>343</v>
      </c>
      <c r="D185" s="134" t="s">
        <v>344</v>
      </c>
      <c r="E185" s="147">
        <f>IFERROR(VLOOKUP($C185,'2024'!$C$205:$U$392,19,FALSE),0)</f>
        <v>0</v>
      </c>
      <c r="F185" s="148">
        <f>IFERROR(VLOOKUP($C185,'2024'!$C$8:$U$195,19,FALSE),0)</f>
        <v>0</v>
      </c>
      <c r="G185" s="149">
        <f t="shared" si="22"/>
        <v>0</v>
      </c>
      <c r="H185" s="150">
        <f t="shared" si="23"/>
        <v>0</v>
      </c>
      <c r="I185" s="148">
        <f t="shared" si="24"/>
        <v>0</v>
      </c>
      <c r="J185" s="151">
        <f t="shared" si="25"/>
        <v>0</v>
      </c>
      <c r="K185" s="147">
        <f>VLOOKUP($C185,'2024'!$C$205:$U$392,VLOOKUP($L$4,Master!$D$9:$G$20,4,FALSE),FALSE)</f>
        <v>0</v>
      </c>
      <c r="L185" s="148">
        <f>VLOOKUP($C185,'2024'!$C$8:$U$195,VLOOKUP($L$4,Master!$D$9:$G$20,4,FALSE),FALSE)</f>
        <v>0</v>
      </c>
      <c r="M185" s="150">
        <f t="shared" si="26"/>
        <v>0</v>
      </c>
      <c r="N185" s="150">
        <f t="shared" si="27"/>
        <v>0</v>
      </c>
      <c r="O185" s="148">
        <f t="shared" si="28"/>
        <v>0</v>
      </c>
      <c r="P185" s="151">
        <f t="shared" si="29"/>
        <v>0</v>
      </c>
      <c r="Q185" s="71"/>
    </row>
    <row r="186" spans="2:17" s="72" customFormat="1" ht="12.75" x14ac:dyDescent="0.2">
      <c r="B186" s="70"/>
      <c r="C186" s="98" t="s">
        <v>345</v>
      </c>
      <c r="D186" s="99" t="s">
        <v>344</v>
      </c>
      <c r="E186" s="152">
        <f>IFERROR(VLOOKUP($C186,'2024'!$C$205:$U$392,19,FALSE),0)</f>
        <v>0</v>
      </c>
      <c r="F186" s="153">
        <f>IFERROR(VLOOKUP($C186,'2024'!$C$8:$U$195,19,FALSE),0)</f>
        <v>0</v>
      </c>
      <c r="G186" s="154">
        <f t="shared" si="22"/>
        <v>0</v>
      </c>
      <c r="H186" s="155">
        <f t="shared" si="23"/>
        <v>0</v>
      </c>
      <c r="I186" s="156">
        <f t="shared" si="24"/>
        <v>0</v>
      </c>
      <c r="J186" s="157">
        <f t="shared" si="25"/>
        <v>0</v>
      </c>
      <c r="K186" s="163">
        <f>VLOOKUP($C186,'2024'!$C$205:$U$392,VLOOKUP($L$4,Master!$D$9:$G$20,4,FALSE),FALSE)</f>
        <v>0</v>
      </c>
      <c r="L186" s="164">
        <f>VLOOKUP($C186,'2024'!$C$8:$U$195,VLOOKUP($L$4,Master!$D$9:$G$20,4,FALSE),FALSE)</f>
        <v>0</v>
      </c>
      <c r="M186" s="155">
        <f t="shared" si="26"/>
        <v>0</v>
      </c>
      <c r="N186" s="155">
        <f t="shared" si="27"/>
        <v>0</v>
      </c>
      <c r="O186" s="156">
        <f t="shared" si="28"/>
        <v>0</v>
      </c>
      <c r="P186" s="157">
        <f t="shared" si="29"/>
        <v>0</v>
      </c>
      <c r="Q186" s="71"/>
    </row>
    <row r="187" spans="2:17" s="72" customFormat="1" ht="12.75" x14ac:dyDescent="0.2">
      <c r="B187" s="70"/>
      <c r="C187" s="133" t="s">
        <v>346</v>
      </c>
      <c r="D187" s="134" t="s">
        <v>347</v>
      </c>
      <c r="E187" s="147">
        <f>IFERROR(VLOOKUP($C187,'2024'!$C$205:$U$392,19,FALSE),0)</f>
        <v>47642534.800000004</v>
      </c>
      <c r="F187" s="148">
        <f>IFERROR(VLOOKUP($C187,'2024'!$C$8:$U$195,19,FALSE),0)</f>
        <v>44520569.689999975</v>
      </c>
      <c r="G187" s="149">
        <f t="shared" si="22"/>
        <v>0.93447105358466298</v>
      </c>
      <c r="H187" s="150">
        <f t="shared" si="23"/>
        <v>6.1157148907235153E-3</v>
      </c>
      <c r="I187" s="148">
        <f t="shared" si="24"/>
        <v>-3121965.1100000292</v>
      </c>
      <c r="J187" s="151">
        <f t="shared" si="25"/>
        <v>-6.5528946415337019E-2</v>
      </c>
      <c r="K187" s="147">
        <f>VLOOKUP($C187,'2024'!$C$205:$U$392,VLOOKUP($L$4,Master!$D$9:$G$20,4,FALSE),FALSE)</f>
        <v>6690922.209999999</v>
      </c>
      <c r="L187" s="148">
        <f>VLOOKUP($C187,'2024'!$C$8:$U$195,VLOOKUP($L$4,Master!$D$9:$G$20,4,FALSE),FALSE)</f>
        <v>7065626.009999997</v>
      </c>
      <c r="M187" s="150">
        <f t="shared" si="26"/>
        <v>1.0560018168257852</v>
      </c>
      <c r="N187" s="150">
        <f t="shared" si="27"/>
        <v>9.705930203167709E-4</v>
      </c>
      <c r="O187" s="148">
        <f t="shared" si="28"/>
        <v>374703.79999999795</v>
      </c>
      <c r="P187" s="151">
        <f t="shared" si="29"/>
        <v>5.6001816825785214E-2</v>
      </c>
      <c r="Q187" s="71"/>
    </row>
    <row r="188" spans="2:17" s="72" customFormat="1" ht="12.75" x14ac:dyDescent="0.2">
      <c r="B188" s="70"/>
      <c r="C188" s="98" t="s">
        <v>348</v>
      </c>
      <c r="D188" s="99" t="s">
        <v>347</v>
      </c>
      <c r="E188" s="152">
        <f>IFERROR(VLOOKUP($C188,'2024'!$C$205:$U$392,19,FALSE),0)</f>
        <v>47642534.800000004</v>
      </c>
      <c r="F188" s="153">
        <f>IFERROR(VLOOKUP($C188,'2024'!$C$8:$U$195,19,FALSE),0)</f>
        <v>44520569.689999975</v>
      </c>
      <c r="G188" s="154">
        <f t="shared" si="22"/>
        <v>0.93447105358466298</v>
      </c>
      <c r="H188" s="155">
        <f t="shared" si="23"/>
        <v>6.1157148907235153E-3</v>
      </c>
      <c r="I188" s="156">
        <f t="shared" si="24"/>
        <v>-3121965.1100000292</v>
      </c>
      <c r="J188" s="157">
        <f t="shared" si="25"/>
        <v>-6.5528946415337019E-2</v>
      </c>
      <c r="K188" s="163">
        <f>VLOOKUP($C188,'2024'!$C$205:$U$392,VLOOKUP($L$4,Master!$D$9:$G$20,4,FALSE),FALSE)</f>
        <v>6690922.209999999</v>
      </c>
      <c r="L188" s="164">
        <f>VLOOKUP($C188,'2024'!$C$8:$U$195,VLOOKUP($L$4,Master!$D$9:$G$20,4,FALSE),FALSE)</f>
        <v>7065626.009999997</v>
      </c>
      <c r="M188" s="155">
        <f t="shared" si="26"/>
        <v>1.0560018168257852</v>
      </c>
      <c r="N188" s="155">
        <f t="shared" si="27"/>
        <v>9.705930203167709E-4</v>
      </c>
      <c r="O188" s="156">
        <f t="shared" si="28"/>
        <v>374703.79999999795</v>
      </c>
      <c r="P188" s="157">
        <f t="shared" si="29"/>
        <v>5.6001816825785214E-2</v>
      </c>
      <c r="Q188" s="71"/>
    </row>
    <row r="189" spans="2:17" s="72" customFormat="1" ht="12.75" x14ac:dyDescent="0.2">
      <c r="B189" s="70"/>
      <c r="C189" s="133" t="s">
        <v>349</v>
      </c>
      <c r="D189" s="134" t="s">
        <v>350</v>
      </c>
      <c r="E189" s="147">
        <f>IFERROR(VLOOKUP($C189,'2024'!$C$205:$U$392,19,FALSE),0)</f>
        <v>0</v>
      </c>
      <c r="F189" s="148">
        <f>IFERROR(VLOOKUP($C189,'2024'!$C$8:$U$195,19,FALSE),0)</f>
        <v>0</v>
      </c>
      <c r="G189" s="149">
        <f t="shared" si="22"/>
        <v>0</v>
      </c>
      <c r="H189" s="150">
        <f t="shared" si="23"/>
        <v>0</v>
      </c>
      <c r="I189" s="148">
        <f t="shared" si="24"/>
        <v>0</v>
      </c>
      <c r="J189" s="151">
        <f t="shared" si="25"/>
        <v>0</v>
      </c>
      <c r="K189" s="147">
        <f>VLOOKUP($C189,'2024'!$C$205:$U$392,VLOOKUP($L$4,Master!$D$9:$G$20,4,FALSE),FALSE)</f>
        <v>0</v>
      </c>
      <c r="L189" s="148">
        <f>VLOOKUP($C189,'2024'!$C$8:$U$195,VLOOKUP($L$4,Master!$D$9:$G$20,4,FALSE),FALSE)</f>
        <v>0</v>
      </c>
      <c r="M189" s="150">
        <f t="shared" si="26"/>
        <v>0</v>
      </c>
      <c r="N189" s="150">
        <f t="shared" si="27"/>
        <v>0</v>
      </c>
      <c r="O189" s="148">
        <f t="shared" si="28"/>
        <v>0</v>
      </c>
      <c r="P189" s="151">
        <f t="shared" si="29"/>
        <v>0</v>
      </c>
      <c r="Q189" s="71"/>
    </row>
    <row r="190" spans="2:17" s="72" customFormat="1" ht="12.75" x14ac:dyDescent="0.2">
      <c r="B190" s="70"/>
      <c r="C190" s="98" t="s">
        <v>351</v>
      </c>
      <c r="D190" s="99" t="s">
        <v>350</v>
      </c>
      <c r="E190" s="152">
        <f>IFERROR(VLOOKUP($C190,'2024'!$C$205:$U$392,19,FALSE),0)</f>
        <v>0</v>
      </c>
      <c r="F190" s="153">
        <f>IFERROR(VLOOKUP($C190,'2024'!$C$8:$U$195,19,FALSE),0)</f>
        <v>0</v>
      </c>
      <c r="G190" s="154">
        <f t="shared" si="22"/>
        <v>0</v>
      </c>
      <c r="H190" s="155">
        <f t="shared" si="23"/>
        <v>0</v>
      </c>
      <c r="I190" s="156">
        <f t="shared" si="24"/>
        <v>0</v>
      </c>
      <c r="J190" s="157">
        <f t="shared" si="25"/>
        <v>0</v>
      </c>
      <c r="K190" s="163">
        <f>VLOOKUP($C190,'2024'!$C$205:$U$392,VLOOKUP($L$4,Master!$D$9:$G$20,4,FALSE),FALSE)</f>
        <v>0</v>
      </c>
      <c r="L190" s="164">
        <f>VLOOKUP($C190,'2024'!$C$8:$U$195,VLOOKUP($L$4,Master!$D$9:$G$20,4,FALSE),FALSE)</f>
        <v>0</v>
      </c>
      <c r="M190" s="155">
        <f t="shared" si="26"/>
        <v>0</v>
      </c>
      <c r="N190" s="155">
        <f t="shared" si="27"/>
        <v>0</v>
      </c>
      <c r="O190" s="156">
        <f t="shared" si="28"/>
        <v>0</v>
      </c>
      <c r="P190" s="157">
        <f t="shared" si="29"/>
        <v>0</v>
      </c>
      <c r="Q190" s="71"/>
    </row>
    <row r="191" spans="2:17" s="72" customFormat="1" ht="12.75" x14ac:dyDescent="0.2">
      <c r="B191" s="70"/>
      <c r="C191" s="133" t="s">
        <v>352</v>
      </c>
      <c r="D191" s="134" t="s">
        <v>353</v>
      </c>
      <c r="E191" s="147">
        <f>IFERROR(VLOOKUP($C191,'2024'!$C$205:$U$392,19,FALSE),0)</f>
        <v>1058494.7</v>
      </c>
      <c r="F191" s="148">
        <f>IFERROR(VLOOKUP($C191,'2024'!$C$8:$U$195,19,FALSE),0)</f>
        <v>929029.78</v>
      </c>
      <c r="G191" s="149">
        <f t="shared" si="22"/>
        <v>0.87768959069894259</v>
      </c>
      <c r="H191" s="150">
        <f t="shared" si="23"/>
        <v>1.2761923980383807E-4</v>
      </c>
      <c r="I191" s="148">
        <f t="shared" si="24"/>
        <v>-129464.91999999993</v>
      </c>
      <c r="J191" s="151">
        <f t="shared" si="25"/>
        <v>-0.12231040930105737</v>
      </c>
      <c r="K191" s="147">
        <f>VLOOKUP($C191,'2024'!$C$205:$U$392,VLOOKUP($L$4,Master!$D$9:$G$20,4,FALSE),FALSE)</f>
        <v>42535.37</v>
      </c>
      <c r="L191" s="148">
        <f>VLOOKUP($C191,'2024'!$C$8:$U$195,VLOOKUP($L$4,Master!$D$9:$G$20,4,FALSE),FALSE)</f>
        <v>0</v>
      </c>
      <c r="M191" s="150">
        <f t="shared" si="26"/>
        <v>0</v>
      </c>
      <c r="N191" s="150">
        <f t="shared" si="27"/>
        <v>0</v>
      </c>
      <c r="O191" s="148">
        <f t="shared" si="28"/>
        <v>-42535.37</v>
      </c>
      <c r="P191" s="151">
        <f t="shared" si="29"/>
        <v>-1</v>
      </c>
      <c r="Q191" s="71"/>
    </row>
    <row r="192" spans="2:17" s="72" customFormat="1" ht="12.75" x14ac:dyDescent="0.2">
      <c r="B192" s="70"/>
      <c r="C192" s="98" t="s">
        <v>354</v>
      </c>
      <c r="D192" s="99" t="s">
        <v>353</v>
      </c>
      <c r="E192" s="152">
        <f>IFERROR(VLOOKUP($C192,'2024'!$C$205:$U$392,19,FALSE),0)</f>
        <v>1058494.7</v>
      </c>
      <c r="F192" s="153">
        <f>IFERROR(VLOOKUP($C192,'2024'!$C$8:$U$195,19,FALSE),0)</f>
        <v>929029.78</v>
      </c>
      <c r="G192" s="154">
        <f t="shared" si="22"/>
        <v>0.87768959069894259</v>
      </c>
      <c r="H192" s="155">
        <f t="shared" si="23"/>
        <v>1.2761923980383807E-4</v>
      </c>
      <c r="I192" s="156">
        <f t="shared" si="24"/>
        <v>-129464.91999999993</v>
      </c>
      <c r="J192" s="157">
        <f t="shared" si="25"/>
        <v>-0.12231040930105737</v>
      </c>
      <c r="K192" s="163">
        <f>VLOOKUP($C192,'2024'!$C$205:$U$392,VLOOKUP($L$4,Master!$D$9:$G$20,4,FALSE),FALSE)</f>
        <v>42535.37</v>
      </c>
      <c r="L192" s="164">
        <f>VLOOKUP($C192,'2024'!$C$8:$U$195,VLOOKUP($L$4,Master!$D$9:$G$20,4,FALSE),FALSE)</f>
        <v>0</v>
      </c>
      <c r="M192" s="155">
        <f t="shared" si="26"/>
        <v>0</v>
      </c>
      <c r="N192" s="155">
        <f t="shared" si="27"/>
        <v>0</v>
      </c>
      <c r="O192" s="156">
        <f t="shared" si="28"/>
        <v>-42535.37</v>
      </c>
      <c r="P192" s="157">
        <f t="shared" si="29"/>
        <v>-1</v>
      </c>
      <c r="Q192" s="71"/>
    </row>
    <row r="193" spans="2:17" s="72" customFormat="1" ht="12.75" x14ac:dyDescent="0.2">
      <c r="B193" s="70"/>
      <c r="C193" s="133" t="s">
        <v>355</v>
      </c>
      <c r="D193" s="134" t="s">
        <v>356</v>
      </c>
      <c r="E193" s="147">
        <f>IFERROR(VLOOKUP($C193,'2024'!$C$205:$U$392,19,FALSE),0)</f>
        <v>0</v>
      </c>
      <c r="F193" s="148">
        <f>IFERROR(VLOOKUP($C193,'2024'!$C$8:$U$195,19,FALSE),0)</f>
        <v>0</v>
      </c>
      <c r="G193" s="149">
        <f t="shared" si="22"/>
        <v>0</v>
      </c>
      <c r="H193" s="150">
        <f t="shared" si="23"/>
        <v>0</v>
      </c>
      <c r="I193" s="148">
        <f t="shared" si="24"/>
        <v>0</v>
      </c>
      <c r="J193" s="151">
        <f t="shared" si="25"/>
        <v>0</v>
      </c>
      <c r="K193" s="147">
        <f>VLOOKUP($C193,'2024'!$C$205:$U$392,VLOOKUP($L$4,Master!$D$9:$G$20,4,FALSE),FALSE)</f>
        <v>0</v>
      </c>
      <c r="L193" s="148">
        <f>VLOOKUP($C193,'2024'!$C$8:$U$195,VLOOKUP($L$4,Master!$D$9:$G$20,4,FALSE),FALSE)</f>
        <v>0</v>
      </c>
      <c r="M193" s="150">
        <f t="shared" si="26"/>
        <v>0</v>
      </c>
      <c r="N193" s="150">
        <f t="shared" si="27"/>
        <v>0</v>
      </c>
      <c r="O193" s="148">
        <f t="shared" si="28"/>
        <v>0</v>
      </c>
      <c r="P193" s="151">
        <f t="shared" si="29"/>
        <v>0</v>
      </c>
      <c r="Q193" s="71"/>
    </row>
    <row r="194" spans="2:17" s="72" customFormat="1" ht="12.75" x14ac:dyDescent="0.2">
      <c r="B194" s="70"/>
      <c r="C194" s="98" t="s">
        <v>357</v>
      </c>
      <c r="D194" s="99" t="s">
        <v>356</v>
      </c>
      <c r="E194" s="152">
        <f>IFERROR(VLOOKUP($C194,'2024'!$C$205:$U$392,19,FALSE),0)</f>
        <v>0</v>
      </c>
      <c r="F194" s="153">
        <f>IFERROR(VLOOKUP($C194,'2024'!$C$8:$U$195,19,FALSE),0)</f>
        <v>0</v>
      </c>
      <c r="G194" s="154">
        <f t="shared" si="22"/>
        <v>0</v>
      </c>
      <c r="H194" s="155">
        <f t="shared" si="23"/>
        <v>0</v>
      </c>
      <c r="I194" s="156">
        <f t="shared" si="24"/>
        <v>0</v>
      </c>
      <c r="J194" s="157">
        <f t="shared" si="25"/>
        <v>0</v>
      </c>
      <c r="K194" s="163">
        <f>VLOOKUP($C194,'2024'!$C$205:$U$392,VLOOKUP($L$4,Master!$D$9:$G$20,4,FALSE),FALSE)</f>
        <v>0</v>
      </c>
      <c r="L194" s="164">
        <f>VLOOKUP($C194,'2024'!$C$8:$U$195,VLOOKUP($L$4,Master!$D$9:$G$20,4,FALSE),FALSE)</f>
        <v>0</v>
      </c>
      <c r="M194" s="155">
        <f t="shared" si="26"/>
        <v>0</v>
      </c>
      <c r="N194" s="155">
        <f t="shared" si="27"/>
        <v>0</v>
      </c>
      <c r="O194" s="156">
        <f t="shared" si="28"/>
        <v>0</v>
      </c>
      <c r="P194" s="157">
        <f t="shared" si="29"/>
        <v>0</v>
      </c>
      <c r="Q194" s="71"/>
    </row>
    <row r="195" spans="2:17" s="72" customFormat="1" ht="12.75" x14ac:dyDescent="0.2">
      <c r="B195" s="70"/>
      <c r="C195" s="133" t="s">
        <v>358</v>
      </c>
      <c r="D195" s="134" t="s">
        <v>359</v>
      </c>
      <c r="E195" s="147">
        <f>IFERROR(VLOOKUP($C195,'2024'!$C$205:$U$392,19,FALSE),0)</f>
        <v>180080593.65999997</v>
      </c>
      <c r="F195" s="148">
        <f>IFERROR(VLOOKUP($C195,'2024'!$C$8:$U$195,19,FALSE),0)</f>
        <v>175194487.70000002</v>
      </c>
      <c r="G195" s="149">
        <f t="shared" si="22"/>
        <v>0.97286711543596349</v>
      </c>
      <c r="H195" s="150">
        <f t="shared" si="23"/>
        <v>2.4066168619585975E-2</v>
      </c>
      <c r="I195" s="148">
        <f t="shared" si="24"/>
        <v>-4886105.9599999487</v>
      </c>
      <c r="J195" s="151">
        <f t="shared" si="25"/>
        <v>-2.7132884564036536E-2</v>
      </c>
      <c r="K195" s="147">
        <f>VLOOKUP($C195,'2024'!$C$205:$U$392,VLOOKUP($L$4,Master!$D$9:$G$20,4,FALSE),FALSE)</f>
        <v>22608665.749999993</v>
      </c>
      <c r="L195" s="148">
        <f>VLOOKUP($C195,'2024'!$C$8:$U$195,VLOOKUP($L$4,Master!$D$9:$G$20,4,FALSE),FALSE)</f>
        <v>17781472.809999999</v>
      </c>
      <c r="M195" s="150">
        <f t="shared" si="26"/>
        <v>0.78648926064997904</v>
      </c>
      <c r="N195" s="150">
        <f t="shared" si="27"/>
        <v>2.4426106584062527E-3</v>
      </c>
      <c r="O195" s="148">
        <f t="shared" si="28"/>
        <v>-4827192.9399999939</v>
      </c>
      <c r="P195" s="151">
        <f t="shared" si="29"/>
        <v>-0.21351073935002093</v>
      </c>
      <c r="Q195" s="71"/>
    </row>
    <row r="196" spans="2:17" s="72" customFormat="1" ht="13.5" thickBot="1" x14ac:dyDescent="0.25">
      <c r="B196" s="70"/>
      <c r="C196" s="98" t="s">
        <v>360</v>
      </c>
      <c r="D196" s="99" t="s">
        <v>359</v>
      </c>
      <c r="E196" s="158">
        <f>IFERROR(VLOOKUP($C196,'2024'!$C$205:$U$392,19,FALSE),0)</f>
        <v>180080593.65999997</v>
      </c>
      <c r="F196" s="159">
        <f>IFERROR(VLOOKUP($C196,'2024'!$C$8:$U$195,19,FALSE),0)</f>
        <v>175194487.70000002</v>
      </c>
      <c r="G196" s="160">
        <f t="shared" si="22"/>
        <v>0.97286711543596349</v>
      </c>
      <c r="H196" s="161">
        <f t="shared" si="23"/>
        <v>2.4066168619585975E-2</v>
      </c>
      <c r="I196" s="159">
        <f t="shared" si="24"/>
        <v>-4886105.9599999487</v>
      </c>
      <c r="J196" s="162">
        <f t="shared" si="25"/>
        <v>-2.7132884564036536E-2</v>
      </c>
      <c r="K196" s="158">
        <f>VLOOKUP($C196,'2024'!$C$205:$U$392,VLOOKUP($L$4,Master!$D$9:$G$20,4,FALSE),FALSE)</f>
        <v>22608665.749999993</v>
      </c>
      <c r="L196" s="159">
        <f>VLOOKUP($C196,'2024'!$C$8:$U$195,VLOOKUP($L$4,Master!$D$9:$G$20,4,FALSE),FALSE)</f>
        <v>17781472.809999999</v>
      </c>
      <c r="M196" s="161">
        <f t="shared" si="26"/>
        <v>0.78648926064997904</v>
      </c>
      <c r="N196" s="161">
        <f t="shared" si="27"/>
        <v>2.4426106584062527E-3</v>
      </c>
      <c r="O196" s="159">
        <f t="shared" si="28"/>
        <v>-4827192.9399999939</v>
      </c>
      <c r="P196" s="162">
        <f t="shared" si="29"/>
        <v>-0.21351073935002093</v>
      </c>
      <c r="Q196" s="71"/>
    </row>
    <row r="197" spans="2:17" ht="16.5" thickTop="1" thickBot="1" x14ac:dyDescent="0.25">
      <c r="B197" s="73"/>
      <c r="C197" s="74"/>
      <c r="D197" s="75"/>
      <c r="E197" s="76"/>
      <c r="F197" s="76"/>
      <c r="G197" s="77"/>
      <c r="H197" s="77"/>
      <c r="I197" s="76"/>
      <c r="J197" s="77"/>
      <c r="K197" s="78"/>
      <c r="L197" s="76"/>
      <c r="M197" s="76"/>
      <c r="N197" s="77"/>
      <c r="O197" s="76"/>
      <c r="P197" s="77"/>
      <c r="Q197" s="79"/>
    </row>
    <row r="198" spans="2:17" ht="15.75" thickTop="1" x14ac:dyDescent="0.2"/>
    <row r="199" spans="2:17" x14ac:dyDescent="0.2">
      <c r="E199" s="85"/>
      <c r="F199" s="85"/>
      <c r="G199" s="86"/>
      <c r="H199" s="86"/>
      <c r="I199" s="87"/>
      <c r="J199" s="86"/>
      <c r="K199" s="85"/>
      <c r="L199" s="85"/>
      <c r="M199" s="85"/>
      <c r="N199" s="86"/>
      <c r="O199" s="87"/>
      <c r="P199" s="86"/>
    </row>
    <row r="200" spans="2:17" x14ac:dyDescent="0.2">
      <c r="E200" s="88"/>
      <c r="F200" s="88"/>
    </row>
  </sheetData>
  <sheetProtection algorithmName="SHA-512" hashValue="EV3iG4jquErdzT1jtgwCwHfpSzQSuoWyiBs50aSVEWoXDXGVKKcHR79fvJqNqNCz7vbKxQCWr2RxP4uLrUawqA==" saltValue="2L3PGcYOwAi5IxwpEdzB0w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394"/>
  <sheetViews>
    <sheetView showGridLines="0" topLeftCell="B1" zoomScale="80" zoomScaleNormal="80" workbookViewId="0">
      <selection activeCell="C2" sqref="C2"/>
    </sheetView>
  </sheetViews>
  <sheetFormatPr defaultColWidth="9.140625" defaultRowHeight="12.75" x14ac:dyDescent="0.2"/>
  <cols>
    <col min="1" max="2" width="3.5703125" style="25" customWidth="1"/>
    <col min="3" max="3" width="11.85546875" style="82" customWidth="1"/>
    <col min="4" max="4" width="58" style="82" customWidth="1"/>
    <col min="5" max="16" width="17.85546875" style="82" bestFit="1" customWidth="1"/>
    <col min="17" max="17" width="20.5703125" style="82" bestFit="1" customWidth="1"/>
    <col min="18" max="18" width="3.85546875" style="25" customWidth="1"/>
    <col min="19" max="19" width="3.85546875" style="25" hidden="1" customWidth="1"/>
    <col min="20" max="20" width="3.5703125" style="25" hidden="1" customWidth="1"/>
    <col min="21" max="21" width="20.5703125" style="82" hidden="1" customWidth="1"/>
    <col min="22" max="22" width="3.85546875" style="25" hidden="1" customWidth="1"/>
    <col min="23" max="23" width="9.140625" style="25" hidden="1" customWidth="1"/>
    <col min="24" max="24" width="0" style="25" hidden="1" customWidth="1"/>
    <col min="25" max="16384" width="9.140625" style="25"/>
  </cols>
  <sheetData>
    <row r="1" spans="2:22" x14ac:dyDescent="0.2">
      <c r="C1" s="80"/>
      <c r="D1" s="81"/>
    </row>
    <row r="2" spans="2:22" ht="13.5" thickBot="1" x14ac:dyDescent="0.25">
      <c r="C2" s="26"/>
      <c r="D2" s="27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U2" s="28"/>
    </row>
    <row r="3" spans="2:22" s="89" customFormat="1" ht="14.25" thickTop="1" thickBot="1" x14ac:dyDescent="0.25">
      <c r="B3" s="32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8"/>
      <c r="T3" s="32"/>
      <c r="U3" s="34"/>
      <c r="V3" s="38"/>
    </row>
    <row r="4" spans="2:22" s="89" customFormat="1" ht="19.5" thickBot="1" x14ac:dyDescent="0.25">
      <c r="B4" s="49"/>
      <c r="C4" s="27"/>
      <c r="D4" s="27"/>
      <c r="E4" s="176" t="s">
        <v>40</v>
      </c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8"/>
      <c r="R4" s="52"/>
      <c r="T4" s="49"/>
      <c r="V4" s="52"/>
    </row>
    <row r="5" spans="2:22" s="89" customFormat="1" x14ac:dyDescent="0.2">
      <c r="B5" s="49"/>
      <c r="C5" s="27"/>
      <c r="D5" s="27"/>
      <c r="E5" s="90" t="s">
        <v>4</v>
      </c>
      <c r="F5" s="90" t="s">
        <v>15</v>
      </c>
      <c r="G5" s="90" t="s">
        <v>16</v>
      </c>
      <c r="H5" s="90" t="s">
        <v>17</v>
      </c>
      <c r="I5" s="90" t="s">
        <v>18</v>
      </c>
      <c r="J5" s="90" t="s">
        <v>19</v>
      </c>
      <c r="K5" s="90" t="s">
        <v>20</v>
      </c>
      <c r="L5" s="90" t="s">
        <v>21</v>
      </c>
      <c r="M5" s="90" t="s">
        <v>22</v>
      </c>
      <c r="N5" s="90" t="s">
        <v>23</v>
      </c>
      <c r="O5" s="90" t="s">
        <v>24</v>
      </c>
      <c r="P5" s="90" t="s">
        <v>25</v>
      </c>
      <c r="Q5" s="90" t="s">
        <v>26</v>
      </c>
      <c r="R5" s="52"/>
      <c r="T5" s="49"/>
      <c r="U5" s="90" t="s">
        <v>6</v>
      </c>
      <c r="V5" s="52"/>
    </row>
    <row r="6" spans="2:22" s="94" customFormat="1" ht="13.5" thickBot="1" x14ac:dyDescent="0.3">
      <c r="B6" s="64"/>
      <c r="C6" s="91" t="s">
        <v>363</v>
      </c>
      <c r="D6" s="92" t="s">
        <v>27</v>
      </c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69"/>
      <c r="T6" s="64"/>
      <c r="U6" s="93"/>
      <c r="V6" s="69"/>
    </row>
    <row r="7" spans="2:22" ht="15" customHeight="1" thickBot="1" x14ac:dyDescent="0.25">
      <c r="B7" s="95"/>
      <c r="C7" s="179" t="s">
        <v>31</v>
      </c>
      <c r="D7" s="180"/>
      <c r="E7" s="96">
        <v>173442628.48000002</v>
      </c>
      <c r="F7" s="96">
        <v>221676386.61000004</v>
      </c>
      <c r="G7" s="96">
        <v>293214497.69</v>
      </c>
      <c r="H7" s="96">
        <v>377037085.11000001</v>
      </c>
      <c r="I7" s="96">
        <v>256095703.36000001</v>
      </c>
      <c r="J7" s="96">
        <v>275312574.66999996</v>
      </c>
      <c r="K7" s="96">
        <v>284256986.60999995</v>
      </c>
      <c r="L7" s="96">
        <v>211865437.26999998</v>
      </c>
      <c r="M7" s="96">
        <v>299751523.79999995</v>
      </c>
      <c r="N7" s="96"/>
      <c r="O7" s="96"/>
      <c r="P7" s="96"/>
      <c r="Q7" s="96">
        <f t="shared" ref="Q7:Q70" si="0">SUM(E7:P7)</f>
        <v>2392652823.5999999</v>
      </c>
      <c r="R7" s="97"/>
      <c r="T7" s="95"/>
      <c r="U7" s="96">
        <f>SUM(U8:U195)</f>
        <v>7177958470.7999992</v>
      </c>
      <c r="V7" s="97"/>
    </row>
    <row r="8" spans="2:22" x14ac:dyDescent="0.2">
      <c r="B8" s="95"/>
      <c r="C8" s="131" t="s">
        <v>42</v>
      </c>
      <c r="D8" s="132" t="s">
        <v>43</v>
      </c>
      <c r="E8" s="135">
        <v>46632797.849999994</v>
      </c>
      <c r="F8" s="135">
        <v>27744203.829999998</v>
      </c>
      <c r="G8" s="135">
        <v>88646468.410000011</v>
      </c>
      <c r="H8" s="135">
        <v>168325253.06</v>
      </c>
      <c r="I8" s="135">
        <v>69214299.720000014</v>
      </c>
      <c r="J8" s="135">
        <v>78459356.929999992</v>
      </c>
      <c r="K8" s="135">
        <v>58757998</v>
      </c>
      <c r="L8" s="135">
        <v>27493750.570000004</v>
      </c>
      <c r="M8" s="135">
        <v>84197401.280000001</v>
      </c>
      <c r="N8" s="135"/>
      <c r="O8" s="135"/>
      <c r="P8" s="135"/>
      <c r="Q8" s="135">
        <f t="shared" si="0"/>
        <v>649471529.64999998</v>
      </c>
      <c r="R8" s="97"/>
      <c r="T8" s="95"/>
      <c r="U8" s="100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649471529.64999998</v>
      </c>
      <c r="V8" s="97"/>
    </row>
    <row r="9" spans="2:22" x14ac:dyDescent="0.2">
      <c r="B9" s="95"/>
      <c r="C9" s="133" t="s">
        <v>44</v>
      </c>
      <c r="D9" s="134" t="s">
        <v>45</v>
      </c>
      <c r="E9" s="136">
        <v>40739489.18</v>
      </c>
      <c r="F9" s="136">
        <v>18028002.380000003</v>
      </c>
      <c r="G9" s="136">
        <v>73487815.770000011</v>
      </c>
      <c r="H9" s="136">
        <v>135421939.55000001</v>
      </c>
      <c r="I9" s="136">
        <v>56889043.120000012</v>
      </c>
      <c r="J9" s="136">
        <v>67468637.089999989</v>
      </c>
      <c r="K9" s="136">
        <v>52015175.230000004</v>
      </c>
      <c r="L9" s="136">
        <v>22122036.980000004</v>
      </c>
      <c r="M9" s="136">
        <v>56049153.229999989</v>
      </c>
      <c r="N9" s="136"/>
      <c r="O9" s="136"/>
      <c r="P9" s="136"/>
      <c r="Q9" s="136">
        <f t="shared" si="0"/>
        <v>522221292.53000009</v>
      </c>
      <c r="R9" s="97"/>
      <c r="T9" s="95"/>
      <c r="U9" s="100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522221292.53000009</v>
      </c>
      <c r="V9" s="97"/>
    </row>
    <row r="10" spans="2:22" x14ac:dyDescent="0.2">
      <c r="B10" s="95"/>
      <c r="C10" s="98" t="s">
        <v>46</v>
      </c>
      <c r="D10" s="99" t="s">
        <v>47</v>
      </c>
      <c r="E10" s="100">
        <v>1630434.2999999991</v>
      </c>
      <c r="F10" s="100">
        <v>2470631.9000000008</v>
      </c>
      <c r="G10" s="100">
        <v>3253902.080000001</v>
      </c>
      <c r="H10" s="100">
        <v>4547763.9100000011</v>
      </c>
      <c r="I10" s="100">
        <v>1958240.24</v>
      </c>
      <c r="J10" s="100">
        <v>4921792.38</v>
      </c>
      <c r="K10" s="100">
        <v>2959324.6999999997</v>
      </c>
      <c r="L10" s="100">
        <v>1929627.6900000009</v>
      </c>
      <c r="M10" s="100">
        <v>2268018.649999998</v>
      </c>
      <c r="N10" s="100"/>
      <c r="O10" s="100"/>
      <c r="P10" s="100"/>
      <c r="Q10" s="100">
        <f t="shared" si="0"/>
        <v>25939735.850000001</v>
      </c>
      <c r="R10" s="97"/>
      <c r="T10" s="95"/>
      <c r="U10" s="100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25939735.850000001</v>
      </c>
      <c r="V10" s="97"/>
    </row>
    <row r="11" spans="2:22" x14ac:dyDescent="0.2">
      <c r="B11" s="95"/>
      <c r="C11" s="98" t="s">
        <v>48</v>
      </c>
      <c r="D11" s="99" t="s">
        <v>49</v>
      </c>
      <c r="E11" s="100">
        <v>38252763.280000001</v>
      </c>
      <c r="F11" s="100">
        <v>13572878.320000002</v>
      </c>
      <c r="G11" s="100">
        <v>68390179.530000016</v>
      </c>
      <c r="H11" s="100">
        <v>128941072.53</v>
      </c>
      <c r="I11" s="100">
        <v>53111475.350000009</v>
      </c>
      <c r="J11" s="100">
        <v>60764989.139999993</v>
      </c>
      <c r="K11" s="100">
        <v>47458344.270000003</v>
      </c>
      <c r="L11" s="100">
        <v>18513499.240000002</v>
      </c>
      <c r="M11" s="100">
        <v>52001938.979999989</v>
      </c>
      <c r="N11" s="100"/>
      <c r="O11" s="100"/>
      <c r="P11" s="100"/>
      <c r="Q11" s="100">
        <f t="shared" si="0"/>
        <v>481007140.63999999</v>
      </c>
      <c r="R11" s="97"/>
      <c r="T11" s="95"/>
      <c r="U11" s="100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481007140.63999999</v>
      </c>
      <c r="V11" s="97"/>
    </row>
    <row r="12" spans="2:22" x14ac:dyDescent="0.2">
      <c r="B12" s="95"/>
      <c r="C12" s="98" t="s">
        <v>50</v>
      </c>
      <c r="D12" s="99" t="s">
        <v>51</v>
      </c>
      <c r="E12" s="100">
        <v>856291.59999999974</v>
      </c>
      <c r="F12" s="100">
        <v>1984492.159999999</v>
      </c>
      <c r="G12" s="100">
        <v>1843734.1600000001</v>
      </c>
      <c r="H12" s="100">
        <v>1933103.1100000013</v>
      </c>
      <c r="I12" s="100">
        <v>1819327.5299999998</v>
      </c>
      <c r="J12" s="100">
        <v>1781855.57</v>
      </c>
      <c r="K12" s="100">
        <v>1597506.2599999998</v>
      </c>
      <c r="L12" s="100">
        <v>1678910.0500000005</v>
      </c>
      <c r="M12" s="100">
        <v>1779195.5999999994</v>
      </c>
      <c r="N12" s="100"/>
      <c r="O12" s="100"/>
      <c r="P12" s="100"/>
      <c r="Q12" s="100">
        <f t="shared" si="0"/>
        <v>15274416.040000001</v>
      </c>
      <c r="R12" s="97"/>
      <c r="T12" s="95"/>
      <c r="U12" s="100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15274416.040000001</v>
      </c>
      <c r="V12" s="97"/>
    </row>
    <row r="13" spans="2:22" x14ac:dyDescent="0.2">
      <c r="B13" s="95"/>
      <c r="C13" s="133" t="s">
        <v>52</v>
      </c>
      <c r="D13" s="134" t="s">
        <v>53</v>
      </c>
      <c r="E13" s="136">
        <v>0</v>
      </c>
      <c r="F13" s="136">
        <v>0</v>
      </c>
      <c r="G13" s="136">
        <v>0</v>
      </c>
      <c r="H13" s="136">
        <v>0</v>
      </c>
      <c r="I13" s="136">
        <v>0</v>
      </c>
      <c r="J13" s="136">
        <v>0</v>
      </c>
      <c r="K13" s="136">
        <v>0</v>
      </c>
      <c r="L13" s="136">
        <v>0</v>
      </c>
      <c r="M13" s="136">
        <v>0</v>
      </c>
      <c r="N13" s="136"/>
      <c r="O13" s="136"/>
      <c r="P13" s="136"/>
      <c r="Q13" s="136">
        <f t="shared" si="0"/>
        <v>0</v>
      </c>
      <c r="R13" s="97"/>
      <c r="T13" s="95"/>
      <c r="U13" s="100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0</v>
      </c>
      <c r="V13" s="97"/>
    </row>
    <row r="14" spans="2:22" x14ac:dyDescent="0.2">
      <c r="B14" s="95"/>
      <c r="C14" s="98" t="s">
        <v>54</v>
      </c>
      <c r="D14" s="99" t="s">
        <v>55</v>
      </c>
      <c r="E14" s="100">
        <v>0</v>
      </c>
      <c r="F14" s="100">
        <v>0</v>
      </c>
      <c r="G14" s="100">
        <v>0</v>
      </c>
      <c r="H14" s="100">
        <v>0</v>
      </c>
      <c r="I14" s="100">
        <v>0</v>
      </c>
      <c r="J14" s="100">
        <v>0</v>
      </c>
      <c r="K14" s="100">
        <v>0</v>
      </c>
      <c r="L14" s="100">
        <v>0</v>
      </c>
      <c r="M14" s="100">
        <v>0</v>
      </c>
      <c r="N14" s="100"/>
      <c r="O14" s="100"/>
      <c r="P14" s="100"/>
      <c r="Q14" s="100">
        <f t="shared" si="0"/>
        <v>0</v>
      </c>
      <c r="R14" s="97"/>
      <c r="T14" s="95"/>
      <c r="U14" s="100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0</v>
      </c>
      <c r="V14" s="97"/>
    </row>
    <row r="15" spans="2:22" x14ac:dyDescent="0.2">
      <c r="B15" s="95"/>
      <c r="C15" s="98" t="s">
        <v>56</v>
      </c>
      <c r="D15" s="99" t="s">
        <v>57</v>
      </c>
      <c r="E15" s="100">
        <v>0</v>
      </c>
      <c r="F15" s="100">
        <v>0</v>
      </c>
      <c r="G15" s="100">
        <v>0</v>
      </c>
      <c r="H15" s="100">
        <v>0</v>
      </c>
      <c r="I15" s="100">
        <v>0</v>
      </c>
      <c r="J15" s="100">
        <v>0</v>
      </c>
      <c r="K15" s="100">
        <v>0</v>
      </c>
      <c r="L15" s="100">
        <v>0</v>
      </c>
      <c r="M15" s="100">
        <v>0</v>
      </c>
      <c r="N15" s="100"/>
      <c r="O15" s="100"/>
      <c r="P15" s="100"/>
      <c r="Q15" s="100">
        <f t="shared" si="0"/>
        <v>0</v>
      </c>
      <c r="R15" s="97"/>
      <c r="T15" s="95"/>
      <c r="U15" s="100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0</v>
      </c>
      <c r="V15" s="97"/>
    </row>
    <row r="16" spans="2:22" x14ac:dyDescent="0.2">
      <c r="B16" s="95"/>
      <c r="C16" s="133" t="s">
        <v>58</v>
      </c>
      <c r="D16" s="134" t="s">
        <v>59</v>
      </c>
      <c r="E16" s="136">
        <v>550965.25999999989</v>
      </c>
      <c r="F16" s="136">
        <v>4847623.339999998</v>
      </c>
      <c r="G16" s="136">
        <v>2420927.3100000005</v>
      </c>
      <c r="H16" s="136">
        <v>1042242.9599999998</v>
      </c>
      <c r="I16" s="136">
        <v>1745515.35</v>
      </c>
      <c r="J16" s="136">
        <v>954718.46999999974</v>
      </c>
      <c r="K16" s="136">
        <v>1706829.11</v>
      </c>
      <c r="L16" s="136">
        <v>1003971.7099999997</v>
      </c>
      <c r="M16" s="136">
        <v>1128203.2599999998</v>
      </c>
      <c r="N16" s="136"/>
      <c r="O16" s="136"/>
      <c r="P16" s="136"/>
      <c r="Q16" s="136">
        <f t="shared" si="0"/>
        <v>15400996.769999996</v>
      </c>
      <c r="R16" s="97"/>
      <c r="T16" s="95"/>
      <c r="U16" s="100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15400996.769999996</v>
      </c>
      <c r="V16" s="97"/>
    </row>
    <row r="17" spans="2:22" x14ac:dyDescent="0.2">
      <c r="B17" s="95"/>
      <c r="C17" s="98" t="s">
        <v>60</v>
      </c>
      <c r="D17" s="99" t="s">
        <v>61</v>
      </c>
      <c r="E17" s="100">
        <v>172341.53999999998</v>
      </c>
      <c r="F17" s="100">
        <v>248541.27000000002</v>
      </c>
      <c r="G17" s="100">
        <v>516263.9</v>
      </c>
      <c r="H17" s="100">
        <v>258303.33999999994</v>
      </c>
      <c r="I17" s="100">
        <v>222432.32000000004</v>
      </c>
      <c r="J17" s="100">
        <v>291567.34999999986</v>
      </c>
      <c r="K17" s="100">
        <v>514564.01000000007</v>
      </c>
      <c r="L17" s="100">
        <v>208662.74999999991</v>
      </c>
      <c r="M17" s="100">
        <v>296146.67999999993</v>
      </c>
      <c r="N17" s="100"/>
      <c r="O17" s="100"/>
      <c r="P17" s="100"/>
      <c r="Q17" s="100">
        <f t="shared" si="0"/>
        <v>2728823.16</v>
      </c>
      <c r="R17" s="97"/>
      <c r="T17" s="95"/>
      <c r="U17" s="100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2728823.16</v>
      </c>
      <c r="V17" s="97"/>
    </row>
    <row r="18" spans="2:22" x14ac:dyDescent="0.2">
      <c r="B18" s="95"/>
      <c r="C18" s="98" t="s">
        <v>62</v>
      </c>
      <c r="D18" s="99" t="s">
        <v>63</v>
      </c>
      <c r="E18" s="100">
        <v>109072.24</v>
      </c>
      <c r="F18" s="100">
        <v>4179263.2299999986</v>
      </c>
      <c r="G18" s="100">
        <v>282070.80999999994</v>
      </c>
      <c r="H18" s="100">
        <v>321252.19</v>
      </c>
      <c r="I18" s="100">
        <v>478468.05000000005</v>
      </c>
      <c r="J18" s="100">
        <v>257658.84999999998</v>
      </c>
      <c r="K18" s="100">
        <v>281700</v>
      </c>
      <c r="L18" s="100">
        <v>201722.54000000004</v>
      </c>
      <c r="M18" s="100">
        <v>302965.90999999997</v>
      </c>
      <c r="N18" s="100"/>
      <c r="O18" s="100"/>
      <c r="P18" s="100"/>
      <c r="Q18" s="100">
        <f t="shared" si="0"/>
        <v>6414173.8199999984</v>
      </c>
      <c r="R18" s="97"/>
      <c r="T18" s="95"/>
      <c r="U18" s="100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6414173.8199999984</v>
      </c>
      <c r="V18" s="97"/>
    </row>
    <row r="19" spans="2:22" x14ac:dyDescent="0.2">
      <c r="B19" s="95"/>
      <c r="C19" s="98" t="s">
        <v>64</v>
      </c>
      <c r="D19" s="99" t="s">
        <v>65</v>
      </c>
      <c r="E19" s="100">
        <v>269551.47999999992</v>
      </c>
      <c r="F19" s="100">
        <v>419818.83999999997</v>
      </c>
      <c r="G19" s="100">
        <v>1622592.6000000003</v>
      </c>
      <c r="H19" s="100">
        <v>462687.42999999993</v>
      </c>
      <c r="I19" s="100">
        <v>1044614.9800000001</v>
      </c>
      <c r="J19" s="100">
        <v>405492.2699999999</v>
      </c>
      <c r="K19" s="100">
        <v>910565.10000000009</v>
      </c>
      <c r="L19" s="100">
        <v>593586.41999999981</v>
      </c>
      <c r="M19" s="100">
        <v>529090.66999999981</v>
      </c>
      <c r="N19" s="100"/>
      <c r="O19" s="100"/>
      <c r="P19" s="100"/>
      <c r="Q19" s="100">
        <f t="shared" si="0"/>
        <v>6257999.7899999991</v>
      </c>
      <c r="R19" s="97"/>
      <c r="T19" s="95"/>
      <c r="U19" s="100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6257999.7899999991</v>
      </c>
      <c r="V19" s="97"/>
    </row>
    <row r="20" spans="2:22" x14ac:dyDescent="0.2">
      <c r="B20" s="95"/>
      <c r="C20" s="133" t="s">
        <v>66</v>
      </c>
      <c r="D20" s="134" t="s">
        <v>67</v>
      </c>
      <c r="E20" s="136">
        <v>137441.88999999998</v>
      </c>
      <c r="F20" s="136">
        <v>285705.64999999997</v>
      </c>
      <c r="G20" s="136">
        <v>488637.03999999986</v>
      </c>
      <c r="H20" s="136">
        <v>282617.63999999996</v>
      </c>
      <c r="I20" s="136">
        <v>1953555.0499999998</v>
      </c>
      <c r="J20" s="136">
        <v>3266888.59</v>
      </c>
      <c r="K20" s="136">
        <v>862474.48</v>
      </c>
      <c r="L20" s="136">
        <v>108188.67</v>
      </c>
      <c r="M20" s="136">
        <v>439696.1399999999</v>
      </c>
      <c r="N20" s="136"/>
      <c r="O20" s="136"/>
      <c r="P20" s="136"/>
      <c r="Q20" s="136">
        <f t="shared" si="0"/>
        <v>7825205.1499999994</v>
      </c>
      <c r="R20" s="97"/>
      <c r="T20" s="95"/>
      <c r="U20" s="100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7825205.1499999994</v>
      </c>
      <c r="V20" s="97"/>
    </row>
    <row r="21" spans="2:22" x14ac:dyDescent="0.2">
      <c r="B21" s="95"/>
      <c r="C21" s="98" t="s">
        <v>68</v>
      </c>
      <c r="D21" s="99" t="s">
        <v>67</v>
      </c>
      <c r="E21" s="100">
        <v>137441.88999999998</v>
      </c>
      <c r="F21" s="100">
        <v>285705.64999999997</v>
      </c>
      <c r="G21" s="100">
        <v>488637.03999999986</v>
      </c>
      <c r="H21" s="100">
        <v>282617.63999999996</v>
      </c>
      <c r="I21" s="100">
        <v>1953555.0499999998</v>
      </c>
      <c r="J21" s="100">
        <v>3266888.59</v>
      </c>
      <c r="K21" s="100">
        <v>862474.48</v>
      </c>
      <c r="L21" s="100">
        <v>108188.67</v>
      </c>
      <c r="M21" s="100">
        <v>439696.1399999999</v>
      </c>
      <c r="N21" s="100"/>
      <c r="O21" s="100"/>
      <c r="P21" s="100"/>
      <c r="Q21" s="100">
        <f t="shared" si="0"/>
        <v>7825205.1499999994</v>
      </c>
      <c r="R21" s="97"/>
      <c r="T21" s="95"/>
      <c r="U21" s="100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7825205.1499999994</v>
      </c>
      <c r="V21" s="97"/>
    </row>
    <row r="22" spans="2:22" x14ac:dyDescent="0.2">
      <c r="B22" s="95"/>
      <c r="C22" s="133" t="s">
        <v>69</v>
      </c>
      <c r="D22" s="134" t="s">
        <v>70</v>
      </c>
      <c r="E22" s="136">
        <v>0</v>
      </c>
      <c r="F22" s="136">
        <v>0</v>
      </c>
      <c r="G22" s="136">
        <v>0</v>
      </c>
      <c r="H22" s="136">
        <v>0</v>
      </c>
      <c r="I22" s="136">
        <v>0</v>
      </c>
      <c r="J22" s="136">
        <v>0</v>
      </c>
      <c r="K22" s="136">
        <v>0</v>
      </c>
      <c r="L22" s="136">
        <v>0</v>
      </c>
      <c r="M22" s="136">
        <v>0</v>
      </c>
      <c r="N22" s="136"/>
      <c r="O22" s="136"/>
      <c r="P22" s="136"/>
      <c r="Q22" s="136">
        <f t="shared" si="0"/>
        <v>0</v>
      </c>
      <c r="R22" s="97"/>
      <c r="T22" s="95"/>
      <c r="U22" s="100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0</v>
      </c>
      <c r="V22" s="97"/>
    </row>
    <row r="23" spans="2:22" x14ac:dyDescent="0.2">
      <c r="B23" s="95"/>
      <c r="C23" s="98" t="s">
        <v>71</v>
      </c>
      <c r="D23" s="99" t="s">
        <v>70</v>
      </c>
      <c r="E23" s="100">
        <v>0</v>
      </c>
      <c r="F23" s="100">
        <v>0</v>
      </c>
      <c r="G23" s="100">
        <v>0</v>
      </c>
      <c r="H23" s="100">
        <v>0</v>
      </c>
      <c r="I23" s="100">
        <v>0</v>
      </c>
      <c r="J23" s="100">
        <v>0</v>
      </c>
      <c r="K23" s="100">
        <v>0</v>
      </c>
      <c r="L23" s="100">
        <v>0</v>
      </c>
      <c r="M23" s="100">
        <v>0</v>
      </c>
      <c r="N23" s="100"/>
      <c r="O23" s="100"/>
      <c r="P23" s="100"/>
      <c r="Q23" s="100">
        <f t="shared" si="0"/>
        <v>0</v>
      </c>
      <c r="R23" s="97"/>
      <c r="T23" s="95"/>
      <c r="U23" s="100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0</v>
      </c>
      <c r="V23" s="97"/>
    </row>
    <row r="24" spans="2:22" x14ac:dyDescent="0.2">
      <c r="B24" s="95"/>
      <c r="C24" s="133" t="s">
        <v>72</v>
      </c>
      <c r="D24" s="134" t="s">
        <v>73</v>
      </c>
      <c r="E24" s="136">
        <v>146381.36999999997</v>
      </c>
      <c r="F24" s="136">
        <v>297777.94000000012</v>
      </c>
      <c r="G24" s="136">
        <v>278196.61</v>
      </c>
      <c r="H24" s="136">
        <v>230172.94999999995</v>
      </c>
      <c r="I24" s="136">
        <v>222164.65000000002</v>
      </c>
      <c r="J24" s="136">
        <v>231201.23</v>
      </c>
      <c r="K24" s="136">
        <v>228038.87</v>
      </c>
      <c r="L24" s="136">
        <v>180154.49</v>
      </c>
      <c r="M24" s="136">
        <v>238859.52999999997</v>
      </c>
      <c r="N24" s="136"/>
      <c r="O24" s="136"/>
      <c r="P24" s="136"/>
      <c r="Q24" s="136">
        <f t="shared" si="0"/>
        <v>2052947.6400000001</v>
      </c>
      <c r="R24" s="97"/>
      <c r="T24" s="95"/>
      <c r="U24" s="100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2052947.6400000001</v>
      </c>
      <c r="V24" s="97"/>
    </row>
    <row r="25" spans="2:22" x14ac:dyDescent="0.2">
      <c r="B25" s="95"/>
      <c r="C25" s="98" t="s">
        <v>74</v>
      </c>
      <c r="D25" s="99" t="s">
        <v>73</v>
      </c>
      <c r="E25" s="100">
        <v>146381.36999999997</v>
      </c>
      <c r="F25" s="100">
        <v>297777.94000000012</v>
      </c>
      <c r="G25" s="100">
        <v>278196.61</v>
      </c>
      <c r="H25" s="100">
        <v>230172.94999999995</v>
      </c>
      <c r="I25" s="100">
        <v>222164.65000000002</v>
      </c>
      <c r="J25" s="100">
        <v>231201.23</v>
      </c>
      <c r="K25" s="100">
        <v>228038.87</v>
      </c>
      <c r="L25" s="100">
        <v>180154.49</v>
      </c>
      <c r="M25" s="100">
        <v>238859.52999999997</v>
      </c>
      <c r="N25" s="100"/>
      <c r="O25" s="100"/>
      <c r="P25" s="100"/>
      <c r="Q25" s="100">
        <f t="shared" si="0"/>
        <v>2052947.6400000001</v>
      </c>
      <c r="R25" s="97"/>
      <c r="T25" s="95"/>
      <c r="U25" s="100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2052947.6400000001</v>
      </c>
      <c r="V25" s="97"/>
    </row>
    <row r="26" spans="2:22" x14ac:dyDescent="0.2">
      <c r="B26" s="95"/>
      <c r="C26" s="133" t="s">
        <v>75</v>
      </c>
      <c r="D26" s="134" t="s">
        <v>76</v>
      </c>
      <c r="E26" s="136">
        <v>5058520.1500000004</v>
      </c>
      <c r="F26" s="136">
        <v>4285094.5200000005</v>
      </c>
      <c r="G26" s="136">
        <v>11970891.679999996</v>
      </c>
      <c r="H26" s="136">
        <v>31348279.959999993</v>
      </c>
      <c r="I26" s="136">
        <v>8404021.5500000007</v>
      </c>
      <c r="J26" s="136">
        <v>6537911.5500000007</v>
      </c>
      <c r="K26" s="136">
        <v>3945480.31</v>
      </c>
      <c r="L26" s="136">
        <v>4079398.7199999997</v>
      </c>
      <c r="M26" s="136">
        <v>26341489.120000005</v>
      </c>
      <c r="N26" s="136"/>
      <c r="O26" s="136"/>
      <c r="P26" s="136"/>
      <c r="Q26" s="136">
        <f t="shared" si="0"/>
        <v>101971087.55999999</v>
      </c>
      <c r="R26" s="97"/>
      <c r="T26" s="95"/>
      <c r="U26" s="100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101971087.55999999</v>
      </c>
      <c r="V26" s="97"/>
    </row>
    <row r="27" spans="2:22" x14ac:dyDescent="0.2">
      <c r="B27" s="95"/>
      <c r="C27" s="98" t="s">
        <v>77</v>
      </c>
      <c r="D27" s="99" t="s">
        <v>76</v>
      </c>
      <c r="E27" s="100">
        <v>5058520.1500000004</v>
      </c>
      <c r="F27" s="100">
        <v>4285094.5200000005</v>
      </c>
      <c r="G27" s="100">
        <v>11970891.679999996</v>
      </c>
      <c r="H27" s="100">
        <v>31348279.959999993</v>
      </c>
      <c r="I27" s="100">
        <v>8404021.5500000007</v>
      </c>
      <c r="J27" s="100">
        <v>6537911.5500000007</v>
      </c>
      <c r="K27" s="100">
        <v>3945480.31</v>
      </c>
      <c r="L27" s="100">
        <v>4079398.7199999997</v>
      </c>
      <c r="M27" s="100">
        <v>26341489.120000005</v>
      </c>
      <c r="N27" s="100"/>
      <c r="O27" s="100"/>
      <c r="P27" s="100"/>
      <c r="Q27" s="100">
        <f t="shared" si="0"/>
        <v>101971087.55999999</v>
      </c>
      <c r="R27" s="97"/>
      <c r="T27" s="95"/>
      <c r="U27" s="100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101971087.55999999</v>
      </c>
      <c r="V27" s="97"/>
    </row>
    <row r="28" spans="2:22" x14ac:dyDescent="0.2">
      <c r="B28" s="95"/>
      <c r="C28" s="133" t="s">
        <v>78</v>
      </c>
      <c r="D28" s="134" t="s">
        <v>79</v>
      </c>
      <c r="E28" s="136">
        <v>0</v>
      </c>
      <c r="F28" s="136">
        <v>0</v>
      </c>
      <c r="G28" s="136">
        <v>0</v>
      </c>
      <c r="H28" s="136">
        <v>0</v>
      </c>
      <c r="I28" s="136">
        <v>0</v>
      </c>
      <c r="J28" s="136">
        <v>0</v>
      </c>
      <c r="K28" s="136">
        <v>0</v>
      </c>
      <c r="L28" s="136">
        <v>0</v>
      </c>
      <c r="M28" s="136">
        <v>0</v>
      </c>
      <c r="N28" s="136"/>
      <c r="O28" s="136"/>
      <c r="P28" s="136"/>
      <c r="Q28" s="136">
        <f t="shared" si="0"/>
        <v>0</v>
      </c>
      <c r="R28" s="97"/>
      <c r="T28" s="95"/>
      <c r="U28" s="100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0</v>
      </c>
      <c r="V28" s="97"/>
    </row>
    <row r="29" spans="2:22" x14ac:dyDescent="0.2">
      <c r="B29" s="95"/>
      <c r="C29" s="98" t="s">
        <v>80</v>
      </c>
      <c r="D29" s="99" t="s">
        <v>79</v>
      </c>
      <c r="E29" s="100">
        <v>0</v>
      </c>
      <c r="F29" s="100">
        <v>0</v>
      </c>
      <c r="G29" s="100">
        <v>0</v>
      </c>
      <c r="H29" s="100">
        <v>0</v>
      </c>
      <c r="I29" s="100">
        <v>0</v>
      </c>
      <c r="J29" s="100">
        <v>0</v>
      </c>
      <c r="K29" s="100">
        <v>0</v>
      </c>
      <c r="L29" s="100">
        <v>0</v>
      </c>
      <c r="M29" s="100">
        <v>0</v>
      </c>
      <c r="N29" s="100"/>
      <c r="O29" s="100"/>
      <c r="P29" s="100"/>
      <c r="Q29" s="100">
        <f t="shared" si="0"/>
        <v>0</v>
      </c>
      <c r="R29" s="97"/>
      <c r="T29" s="95"/>
      <c r="U29" s="100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0</v>
      </c>
      <c r="V29" s="97"/>
    </row>
    <row r="30" spans="2:22" x14ac:dyDescent="0.2">
      <c r="B30" s="95"/>
      <c r="C30" s="131" t="s">
        <v>81</v>
      </c>
      <c r="D30" s="132" t="s">
        <v>82</v>
      </c>
      <c r="E30" s="135">
        <v>2949767.25</v>
      </c>
      <c r="F30" s="135">
        <v>5899098.5500000017</v>
      </c>
      <c r="G30" s="135">
        <v>5071362.5699999994</v>
      </c>
      <c r="H30" s="135">
        <v>8031550.7700000005</v>
      </c>
      <c r="I30" s="135">
        <v>4583108.38</v>
      </c>
      <c r="J30" s="135">
        <v>5177773.2500000028</v>
      </c>
      <c r="K30" s="135">
        <v>4920699.1900000023</v>
      </c>
      <c r="L30" s="135">
        <v>3700372.7299999995</v>
      </c>
      <c r="M30" s="135">
        <v>5505897.700000002</v>
      </c>
      <c r="N30" s="135"/>
      <c r="O30" s="135"/>
      <c r="P30" s="135"/>
      <c r="Q30" s="135">
        <f t="shared" si="0"/>
        <v>45839630.390000008</v>
      </c>
      <c r="R30" s="97"/>
      <c r="T30" s="95"/>
      <c r="U30" s="100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45839630.390000008</v>
      </c>
      <c r="V30" s="97"/>
    </row>
    <row r="31" spans="2:22" x14ac:dyDescent="0.2">
      <c r="B31" s="95"/>
      <c r="C31" s="133" t="s">
        <v>83</v>
      </c>
      <c r="D31" s="134" t="s">
        <v>84</v>
      </c>
      <c r="E31" s="136">
        <v>2919443.85</v>
      </c>
      <c r="F31" s="136">
        <v>5624322.3400000017</v>
      </c>
      <c r="G31" s="136">
        <v>4964402.3099999996</v>
      </c>
      <c r="H31" s="136">
        <v>7773741.4700000007</v>
      </c>
      <c r="I31" s="136">
        <v>4550391.41</v>
      </c>
      <c r="J31" s="136">
        <v>5113376.5300000031</v>
      </c>
      <c r="K31" s="136">
        <v>4871652.2400000021</v>
      </c>
      <c r="L31" s="136">
        <v>3665861.4799999995</v>
      </c>
      <c r="M31" s="136">
        <v>5471361.9700000016</v>
      </c>
      <c r="N31" s="136"/>
      <c r="O31" s="136"/>
      <c r="P31" s="136"/>
      <c r="Q31" s="136">
        <f t="shared" si="0"/>
        <v>44954553.600000001</v>
      </c>
      <c r="R31" s="97"/>
      <c r="T31" s="95"/>
      <c r="U31" s="100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44954553.600000001</v>
      </c>
      <c r="V31" s="97"/>
    </row>
    <row r="32" spans="2:22" x14ac:dyDescent="0.2">
      <c r="B32" s="95"/>
      <c r="C32" s="98" t="s">
        <v>85</v>
      </c>
      <c r="D32" s="99" t="s">
        <v>84</v>
      </c>
      <c r="E32" s="100">
        <v>2919443.85</v>
      </c>
      <c r="F32" s="100">
        <v>5624322.3400000017</v>
      </c>
      <c r="G32" s="100">
        <v>4964402.3099999996</v>
      </c>
      <c r="H32" s="100">
        <v>7773741.4700000007</v>
      </c>
      <c r="I32" s="100">
        <v>4550391.41</v>
      </c>
      <c r="J32" s="100">
        <v>5113376.5300000031</v>
      </c>
      <c r="K32" s="100">
        <v>4871652.2400000021</v>
      </c>
      <c r="L32" s="100">
        <v>3665861.4799999995</v>
      </c>
      <c r="M32" s="100">
        <v>5471361.9700000016</v>
      </c>
      <c r="N32" s="100"/>
      <c r="O32" s="100"/>
      <c r="P32" s="100"/>
      <c r="Q32" s="100">
        <f t="shared" si="0"/>
        <v>44954553.600000001</v>
      </c>
      <c r="R32" s="97"/>
      <c r="T32" s="95"/>
      <c r="U32" s="100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44954553.600000001</v>
      </c>
      <c r="V32" s="97"/>
    </row>
    <row r="33" spans="2:22" x14ac:dyDescent="0.2">
      <c r="B33" s="95"/>
      <c r="C33" s="133" t="s">
        <v>86</v>
      </c>
      <c r="D33" s="134" t="s">
        <v>87</v>
      </c>
      <c r="E33" s="136">
        <v>0</v>
      </c>
      <c r="F33" s="136">
        <v>0</v>
      </c>
      <c r="G33" s="136">
        <v>0</v>
      </c>
      <c r="H33" s="136">
        <v>0</v>
      </c>
      <c r="I33" s="136">
        <v>0</v>
      </c>
      <c r="J33" s="136">
        <v>0</v>
      </c>
      <c r="K33" s="136">
        <v>0</v>
      </c>
      <c r="L33" s="136">
        <v>0</v>
      </c>
      <c r="M33" s="136">
        <v>0</v>
      </c>
      <c r="N33" s="136"/>
      <c r="O33" s="136"/>
      <c r="P33" s="136"/>
      <c r="Q33" s="136">
        <f t="shared" si="0"/>
        <v>0</v>
      </c>
      <c r="R33" s="97"/>
      <c r="T33" s="95"/>
      <c r="U33" s="100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0</v>
      </c>
      <c r="V33" s="97"/>
    </row>
    <row r="34" spans="2:22" x14ac:dyDescent="0.2">
      <c r="B34" s="95"/>
      <c r="C34" s="98" t="s">
        <v>88</v>
      </c>
      <c r="D34" s="99" t="s">
        <v>87</v>
      </c>
      <c r="E34" s="100">
        <v>0</v>
      </c>
      <c r="F34" s="100">
        <v>0</v>
      </c>
      <c r="G34" s="100">
        <v>0</v>
      </c>
      <c r="H34" s="100">
        <v>0</v>
      </c>
      <c r="I34" s="100">
        <v>0</v>
      </c>
      <c r="J34" s="100">
        <v>0</v>
      </c>
      <c r="K34" s="100">
        <v>0</v>
      </c>
      <c r="L34" s="100">
        <v>0</v>
      </c>
      <c r="M34" s="100">
        <v>0</v>
      </c>
      <c r="N34" s="100"/>
      <c r="O34" s="100"/>
      <c r="P34" s="100"/>
      <c r="Q34" s="100">
        <f t="shared" si="0"/>
        <v>0</v>
      </c>
      <c r="R34" s="97"/>
      <c r="T34" s="95"/>
      <c r="U34" s="100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0</v>
      </c>
      <c r="V34" s="97"/>
    </row>
    <row r="35" spans="2:22" x14ac:dyDescent="0.2">
      <c r="B35" s="95"/>
      <c r="C35" s="133" t="s">
        <v>89</v>
      </c>
      <c r="D35" s="134" t="s">
        <v>90</v>
      </c>
      <c r="E35" s="136">
        <v>0</v>
      </c>
      <c r="F35" s="136">
        <v>0</v>
      </c>
      <c r="G35" s="136">
        <v>0</v>
      </c>
      <c r="H35" s="136">
        <v>0</v>
      </c>
      <c r="I35" s="136">
        <v>0</v>
      </c>
      <c r="J35" s="136">
        <v>0</v>
      </c>
      <c r="K35" s="136">
        <v>0</v>
      </c>
      <c r="L35" s="136">
        <v>0</v>
      </c>
      <c r="M35" s="136">
        <v>0</v>
      </c>
      <c r="N35" s="136"/>
      <c r="O35" s="136"/>
      <c r="P35" s="136"/>
      <c r="Q35" s="136">
        <f t="shared" si="0"/>
        <v>0</v>
      </c>
      <c r="R35" s="97"/>
      <c r="T35" s="95"/>
      <c r="U35" s="100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0</v>
      </c>
      <c r="V35" s="97"/>
    </row>
    <row r="36" spans="2:22" x14ac:dyDescent="0.2">
      <c r="B36" s="95"/>
      <c r="C36" s="98" t="s">
        <v>91</v>
      </c>
      <c r="D36" s="99" t="s">
        <v>90</v>
      </c>
      <c r="E36" s="100">
        <v>0</v>
      </c>
      <c r="F36" s="100">
        <v>0</v>
      </c>
      <c r="G36" s="100">
        <v>0</v>
      </c>
      <c r="H36" s="100">
        <v>0</v>
      </c>
      <c r="I36" s="100">
        <v>0</v>
      </c>
      <c r="J36" s="100">
        <v>0</v>
      </c>
      <c r="K36" s="100">
        <v>0</v>
      </c>
      <c r="L36" s="100">
        <v>0</v>
      </c>
      <c r="M36" s="100">
        <v>0</v>
      </c>
      <c r="N36" s="100"/>
      <c r="O36" s="100"/>
      <c r="P36" s="100"/>
      <c r="Q36" s="100">
        <f t="shared" si="0"/>
        <v>0</v>
      </c>
      <c r="R36" s="97"/>
      <c r="T36" s="95"/>
      <c r="U36" s="100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0</v>
      </c>
      <c r="V36" s="97"/>
    </row>
    <row r="37" spans="2:22" x14ac:dyDescent="0.2">
      <c r="B37" s="95"/>
      <c r="C37" s="133" t="s">
        <v>92</v>
      </c>
      <c r="D37" s="134" t="s">
        <v>93</v>
      </c>
      <c r="E37" s="136">
        <v>0</v>
      </c>
      <c r="F37" s="136">
        <v>0</v>
      </c>
      <c r="G37" s="136">
        <v>0</v>
      </c>
      <c r="H37" s="136">
        <v>0</v>
      </c>
      <c r="I37" s="136">
        <v>0</v>
      </c>
      <c r="J37" s="136">
        <v>0</v>
      </c>
      <c r="K37" s="136">
        <v>0</v>
      </c>
      <c r="L37" s="136">
        <v>0</v>
      </c>
      <c r="M37" s="136">
        <v>0</v>
      </c>
      <c r="N37" s="136"/>
      <c r="O37" s="136"/>
      <c r="P37" s="136"/>
      <c r="Q37" s="136">
        <f t="shared" si="0"/>
        <v>0</v>
      </c>
      <c r="R37" s="97"/>
      <c r="T37" s="95"/>
      <c r="U37" s="100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0</v>
      </c>
      <c r="V37" s="97"/>
    </row>
    <row r="38" spans="2:22" x14ac:dyDescent="0.2">
      <c r="B38" s="95"/>
      <c r="C38" s="98" t="s">
        <v>94</v>
      </c>
      <c r="D38" s="99" t="s">
        <v>93</v>
      </c>
      <c r="E38" s="100">
        <v>0</v>
      </c>
      <c r="F38" s="100">
        <v>0</v>
      </c>
      <c r="G38" s="100">
        <v>0</v>
      </c>
      <c r="H38" s="100">
        <v>0</v>
      </c>
      <c r="I38" s="100">
        <v>0</v>
      </c>
      <c r="J38" s="100">
        <v>0</v>
      </c>
      <c r="K38" s="100">
        <v>0</v>
      </c>
      <c r="L38" s="100">
        <v>0</v>
      </c>
      <c r="M38" s="100">
        <v>0</v>
      </c>
      <c r="N38" s="100"/>
      <c r="O38" s="100"/>
      <c r="P38" s="100"/>
      <c r="Q38" s="100">
        <f t="shared" si="0"/>
        <v>0</v>
      </c>
      <c r="R38" s="97"/>
      <c r="T38" s="95"/>
      <c r="U38" s="100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0</v>
      </c>
      <c r="V38" s="97"/>
    </row>
    <row r="39" spans="2:22" x14ac:dyDescent="0.2">
      <c r="B39" s="95"/>
      <c r="C39" s="133" t="s">
        <v>95</v>
      </c>
      <c r="D39" s="134" t="s">
        <v>96</v>
      </c>
      <c r="E39" s="136">
        <v>30323.399999999991</v>
      </c>
      <c r="F39" s="136">
        <v>274776.21000000002</v>
      </c>
      <c r="G39" s="136">
        <v>106960.26000000001</v>
      </c>
      <c r="H39" s="136">
        <v>257809.3</v>
      </c>
      <c r="I39" s="136">
        <v>32716.969999999994</v>
      </c>
      <c r="J39" s="136">
        <v>64396.719999999994</v>
      </c>
      <c r="K39" s="136">
        <v>49046.94999999999</v>
      </c>
      <c r="L39" s="136">
        <v>34511.250000000007</v>
      </c>
      <c r="M39" s="136">
        <v>34535.729999999996</v>
      </c>
      <c r="N39" s="136"/>
      <c r="O39" s="136"/>
      <c r="P39" s="136"/>
      <c r="Q39" s="136">
        <f t="shared" si="0"/>
        <v>885076.7899999998</v>
      </c>
      <c r="R39" s="97"/>
      <c r="T39" s="95"/>
      <c r="U39" s="100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885076.7899999998</v>
      </c>
      <c r="V39" s="97"/>
    </row>
    <row r="40" spans="2:22" x14ac:dyDescent="0.2">
      <c r="B40" s="95"/>
      <c r="C40" s="98" t="s">
        <v>97</v>
      </c>
      <c r="D40" s="99" t="s">
        <v>96</v>
      </c>
      <c r="E40" s="100">
        <v>30323.399999999991</v>
      </c>
      <c r="F40" s="100">
        <v>274776.21000000002</v>
      </c>
      <c r="G40" s="100">
        <v>106960.26000000001</v>
      </c>
      <c r="H40" s="100">
        <v>257809.3</v>
      </c>
      <c r="I40" s="100">
        <v>32716.969999999994</v>
      </c>
      <c r="J40" s="100">
        <v>64396.719999999994</v>
      </c>
      <c r="K40" s="100">
        <v>49046.94999999999</v>
      </c>
      <c r="L40" s="100">
        <v>34511.250000000007</v>
      </c>
      <c r="M40" s="100">
        <v>34535.729999999996</v>
      </c>
      <c r="N40" s="100"/>
      <c r="O40" s="100"/>
      <c r="P40" s="100"/>
      <c r="Q40" s="100">
        <f t="shared" si="0"/>
        <v>885076.7899999998</v>
      </c>
      <c r="R40" s="97"/>
      <c r="T40" s="95"/>
      <c r="U40" s="100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885076.7899999998</v>
      </c>
      <c r="V40" s="97"/>
    </row>
    <row r="41" spans="2:22" x14ac:dyDescent="0.2">
      <c r="B41" s="95"/>
      <c r="C41" s="131" t="s">
        <v>98</v>
      </c>
      <c r="D41" s="132" t="s">
        <v>99</v>
      </c>
      <c r="E41" s="135">
        <v>11982745.119999997</v>
      </c>
      <c r="F41" s="135">
        <v>15998489.510000004</v>
      </c>
      <c r="G41" s="135">
        <v>16302696.789999995</v>
      </c>
      <c r="H41" s="135">
        <v>15546765.379999999</v>
      </c>
      <c r="I41" s="135">
        <v>15037666.669999987</v>
      </c>
      <c r="J41" s="135">
        <v>16780997.129999999</v>
      </c>
      <c r="K41" s="135">
        <v>17564008.699999992</v>
      </c>
      <c r="L41" s="135">
        <v>16425736.899999997</v>
      </c>
      <c r="M41" s="135">
        <v>12347677.420000002</v>
      </c>
      <c r="N41" s="135"/>
      <c r="O41" s="135"/>
      <c r="P41" s="135"/>
      <c r="Q41" s="135">
        <f t="shared" si="0"/>
        <v>137986783.61999995</v>
      </c>
      <c r="R41" s="97"/>
      <c r="T41" s="95"/>
      <c r="U41" s="100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137986783.61999995</v>
      </c>
      <c r="V41" s="97"/>
    </row>
    <row r="42" spans="2:22" x14ac:dyDescent="0.2">
      <c r="B42" s="95"/>
      <c r="C42" s="133" t="s">
        <v>100</v>
      </c>
      <c r="D42" s="134" t="s">
        <v>101</v>
      </c>
      <c r="E42" s="136">
        <v>6683072.679999996</v>
      </c>
      <c r="F42" s="136">
        <v>8251441.9700000007</v>
      </c>
      <c r="G42" s="136">
        <v>8073637.5699999984</v>
      </c>
      <c r="H42" s="136">
        <v>7824010.5899999999</v>
      </c>
      <c r="I42" s="136">
        <v>7671217.149999992</v>
      </c>
      <c r="J42" s="136">
        <v>8544915.9700000007</v>
      </c>
      <c r="K42" s="136">
        <v>9008369.2500000019</v>
      </c>
      <c r="L42" s="136">
        <v>8519235.6500000004</v>
      </c>
      <c r="M42" s="136">
        <v>5511695.6100000003</v>
      </c>
      <c r="N42" s="136"/>
      <c r="O42" s="136"/>
      <c r="P42" s="136"/>
      <c r="Q42" s="136">
        <f t="shared" si="0"/>
        <v>70087596.439999983</v>
      </c>
      <c r="R42" s="97"/>
      <c r="T42" s="95"/>
      <c r="U42" s="100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70087596.439999983</v>
      </c>
      <c r="V42" s="97"/>
    </row>
    <row r="43" spans="2:22" x14ac:dyDescent="0.2">
      <c r="B43" s="95"/>
      <c r="C43" s="98" t="s">
        <v>102</v>
      </c>
      <c r="D43" s="99" t="s">
        <v>101</v>
      </c>
      <c r="E43" s="100">
        <v>6683072.679999996</v>
      </c>
      <c r="F43" s="100">
        <v>8251441.9700000007</v>
      </c>
      <c r="G43" s="100">
        <v>8073637.5699999984</v>
      </c>
      <c r="H43" s="100">
        <v>7824010.5899999999</v>
      </c>
      <c r="I43" s="100">
        <v>7671217.149999992</v>
      </c>
      <c r="J43" s="100">
        <v>8544915.9700000007</v>
      </c>
      <c r="K43" s="100">
        <v>9008369.2500000019</v>
      </c>
      <c r="L43" s="100">
        <v>8519235.6500000004</v>
      </c>
      <c r="M43" s="100">
        <v>5511695.6100000003</v>
      </c>
      <c r="N43" s="100"/>
      <c r="O43" s="100"/>
      <c r="P43" s="100"/>
      <c r="Q43" s="100">
        <f t="shared" si="0"/>
        <v>70087596.439999983</v>
      </c>
      <c r="R43" s="97"/>
      <c r="T43" s="95"/>
      <c r="U43" s="100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70087596.439999983</v>
      </c>
      <c r="V43" s="97"/>
    </row>
    <row r="44" spans="2:22" x14ac:dyDescent="0.2">
      <c r="B44" s="95"/>
      <c r="C44" s="133" t="s">
        <v>103</v>
      </c>
      <c r="D44" s="134" t="s">
        <v>104</v>
      </c>
      <c r="E44" s="136">
        <v>0</v>
      </c>
      <c r="F44" s="136">
        <v>0</v>
      </c>
      <c r="G44" s="136">
        <v>0</v>
      </c>
      <c r="H44" s="136">
        <v>0</v>
      </c>
      <c r="I44" s="136">
        <v>0</v>
      </c>
      <c r="J44" s="136">
        <v>0</v>
      </c>
      <c r="K44" s="136">
        <v>0</v>
      </c>
      <c r="L44" s="136">
        <v>0</v>
      </c>
      <c r="M44" s="136">
        <v>0</v>
      </c>
      <c r="N44" s="136"/>
      <c r="O44" s="136"/>
      <c r="P44" s="136"/>
      <c r="Q44" s="136">
        <f t="shared" si="0"/>
        <v>0</v>
      </c>
      <c r="R44" s="97"/>
      <c r="T44" s="95"/>
      <c r="U44" s="100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0</v>
      </c>
      <c r="V44" s="97"/>
    </row>
    <row r="45" spans="2:22" x14ac:dyDescent="0.2">
      <c r="B45" s="95"/>
      <c r="C45" s="98" t="s">
        <v>105</v>
      </c>
      <c r="D45" s="99" t="s">
        <v>104</v>
      </c>
      <c r="E45" s="100">
        <v>0</v>
      </c>
      <c r="F45" s="100">
        <v>0</v>
      </c>
      <c r="G45" s="100">
        <v>0</v>
      </c>
      <c r="H45" s="100">
        <v>0</v>
      </c>
      <c r="I45" s="100">
        <v>0</v>
      </c>
      <c r="J45" s="100">
        <v>0</v>
      </c>
      <c r="K45" s="100">
        <v>0</v>
      </c>
      <c r="L45" s="100">
        <v>0</v>
      </c>
      <c r="M45" s="100">
        <v>0</v>
      </c>
      <c r="N45" s="100"/>
      <c r="O45" s="100"/>
      <c r="P45" s="100"/>
      <c r="Q45" s="100">
        <f t="shared" si="0"/>
        <v>0</v>
      </c>
      <c r="R45" s="97"/>
      <c r="T45" s="95"/>
      <c r="U45" s="100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0</v>
      </c>
      <c r="V45" s="97"/>
    </row>
    <row r="46" spans="2:22" x14ac:dyDescent="0.2">
      <c r="B46" s="95"/>
      <c r="C46" s="133" t="s">
        <v>106</v>
      </c>
      <c r="D46" s="134" t="s">
        <v>107</v>
      </c>
      <c r="E46" s="136">
        <v>3089221.1000000015</v>
      </c>
      <c r="F46" s="136">
        <v>3930350.1900000009</v>
      </c>
      <c r="G46" s="136">
        <v>3936582.4199999976</v>
      </c>
      <c r="H46" s="136">
        <v>3840935.0499999993</v>
      </c>
      <c r="I46" s="136">
        <v>3646053.8499999954</v>
      </c>
      <c r="J46" s="136">
        <v>4041240.9199999985</v>
      </c>
      <c r="K46" s="136">
        <v>3864908.0599999931</v>
      </c>
      <c r="L46" s="136">
        <v>3866137.9299999969</v>
      </c>
      <c r="M46" s="136">
        <v>3938377.2400000007</v>
      </c>
      <c r="N46" s="136"/>
      <c r="O46" s="136"/>
      <c r="P46" s="136"/>
      <c r="Q46" s="136">
        <f t="shared" si="0"/>
        <v>34153806.759999983</v>
      </c>
      <c r="R46" s="97"/>
      <c r="T46" s="95"/>
      <c r="U46" s="100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34153806.759999983</v>
      </c>
      <c r="V46" s="97"/>
    </row>
    <row r="47" spans="2:22" x14ac:dyDescent="0.2">
      <c r="B47" s="95"/>
      <c r="C47" s="98" t="s">
        <v>108</v>
      </c>
      <c r="D47" s="99" t="s">
        <v>107</v>
      </c>
      <c r="E47" s="100">
        <v>3089221.1000000015</v>
      </c>
      <c r="F47" s="100">
        <v>3930350.1900000009</v>
      </c>
      <c r="G47" s="100">
        <v>3936582.4199999976</v>
      </c>
      <c r="H47" s="100">
        <v>3840935.0499999993</v>
      </c>
      <c r="I47" s="100">
        <v>3646053.8499999954</v>
      </c>
      <c r="J47" s="100">
        <v>4041240.9199999985</v>
      </c>
      <c r="K47" s="100">
        <v>3864908.0599999931</v>
      </c>
      <c r="L47" s="100">
        <v>3866137.9299999969</v>
      </c>
      <c r="M47" s="100">
        <v>3938377.2400000007</v>
      </c>
      <c r="N47" s="100"/>
      <c r="O47" s="100"/>
      <c r="P47" s="100"/>
      <c r="Q47" s="100">
        <f t="shared" si="0"/>
        <v>34153806.759999983</v>
      </c>
      <c r="R47" s="97"/>
      <c r="T47" s="95"/>
      <c r="U47" s="100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34153806.759999983</v>
      </c>
      <c r="V47" s="97"/>
    </row>
    <row r="48" spans="2:22" x14ac:dyDescent="0.2">
      <c r="B48" s="95"/>
      <c r="C48" s="133" t="s">
        <v>109</v>
      </c>
      <c r="D48" s="134" t="s">
        <v>110</v>
      </c>
      <c r="E48" s="136">
        <v>646327.51</v>
      </c>
      <c r="F48" s="136">
        <v>1486531.2200000002</v>
      </c>
      <c r="G48" s="136">
        <v>1590183.08</v>
      </c>
      <c r="H48" s="136">
        <v>1332768.3800000004</v>
      </c>
      <c r="I48" s="136">
        <v>1217250.3999999999</v>
      </c>
      <c r="J48" s="136">
        <v>1546747.6700000004</v>
      </c>
      <c r="K48" s="136">
        <v>934653.58000000007</v>
      </c>
      <c r="L48" s="136">
        <v>1441718.2000000002</v>
      </c>
      <c r="M48" s="136">
        <v>1212272.3399999999</v>
      </c>
      <c r="N48" s="136"/>
      <c r="O48" s="136"/>
      <c r="P48" s="136"/>
      <c r="Q48" s="136">
        <f t="shared" si="0"/>
        <v>11408452.380000003</v>
      </c>
      <c r="R48" s="97"/>
      <c r="T48" s="95"/>
      <c r="U48" s="100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11408452.380000003</v>
      </c>
      <c r="V48" s="97"/>
    </row>
    <row r="49" spans="2:22" x14ac:dyDescent="0.2">
      <c r="B49" s="95"/>
      <c r="C49" s="98" t="s">
        <v>111</v>
      </c>
      <c r="D49" s="99" t="s">
        <v>110</v>
      </c>
      <c r="E49" s="100">
        <v>646327.51</v>
      </c>
      <c r="F49" s="100">
        <v>1486531.2200000002</v>
      </c>
      <c r="G49" s="100">
        <v>1590183.08</v>
      </c>
      <c r="H49" s="100">
        <v>1332768.3800000004</v>
      </c>
      <c r="I49" s="100">
        <v>1217250.3999999999</v>
      </c>
      <c r="J49" s="100">
        <v>1546747.6700000004</v>
      </c>
      <c r="K49" s="100">
        <v>934653.58000000007</v>
      </c>
      <c r="L49" s="100">
        <v>1441718.2000000002</v>
      </c>
      <c r="M49" s="100">
        <v>1212272.3399999999</v>
      </c>
      <c r="N49" s="100"/>
      <c r="O49" s="100"/>
      <c r="P49" s="100"/>
      <c r="Q49" s="100">
        <f t="shared" si="0"/>
        <v>11408452.380000003</v>
      </c>
      <c r="R49" s="97"/>
      <c r="T49" s="95"/>
      <c r="U49" s="100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11408452.380000003</v>
      </c>
      <c r="V49" s="97"/>
    </row>
    <row r="50" spans="2:22" x14ac:dyDescent="0.2">
      <c r="B50" s="95"/>
      <c r="C50" s="133" t="s">
        <v>112</v>
      </c>
      <c r="D50" s="134" t="s">
        <v>113</v>
      </c>
      <c r="E50" s="136">
        <v>0</v>
      </c>
      <c r="F50" s="136">
        <v>0</v>
      </c>
      <c r="G50" s="136">
        <v>0</v>
      </c>
      <c r="H50" s="136">
        <v>0</v>
      </c>
      <c r="I50" s="136">
        <v>0</v>
      </c>
      <c r="J50" s="136">
        <v>0</v>
      </c>
      <c r="K50" s="136">
        <v>0</v>
      </c>
      <c r="L50" s="136">
        <v>0</v>
      </c>
      <c r="M50" s="136">
        <v>0</v>
      </c>
      <c r="N50" s="136"/>
      <c r="O50" s="136"/>
      <c r="P50" s="136"/>
      <c r="Q50" s="136">
        <f t="shared" si="0"/>
        <v>0</v>
      </c>
      <c r="R50" s="97"/>
      <c r="T50" s="95"/>
      <c r="U50" s="100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0</v>
      </c>
      <c r="V50" s="97"/>
    </row>
    <row r="51" spans="2:22" x14ac:dyDescent="0.2">
      <c r="B51" s="95"/>
      <c r="C51" s="98" t="s">
        <v>114</v>
      </c>
      <c r="D51" s="99" t="s">
        <v>113</v>
      </c>
      <c r="E51" s="100">
        <v>0</v>
      </c>
      <c r="F51" s="100">
        <v>0</v>
      </c>
      <c r="G51" s="100">
        <v>0</v>
      </c>
      <c r="H51" s="100">
        <v>0</v>
      </c>
      <c r="I51" s="100">
        <v>0</v>
      </c>
      <c r="J51" s="100">
        <v>0</v>
      </c>
      <c r="K51" s="100">
        <v>0</v>
      </c>
      <c r="L51" s="100">
        <v>0</v>
      </c>
      <c r="M51" s="100">
        <v>0</v>
      </c>
      <c r="N51" s="100"/>
      <c r="O51" s="100"/>
      <c r="P51" s="100"/>
      <c r="Q51" s="100">
        <f t="shared" si="0"/>
        <v>0</v>
      </c>
      <c r="R51" s="97"/>
      <c r="T51" s="95"/>
      <c r="U51" s="100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0</v>
      </c>
      <c r="V51" s="97"/>
    </row>
    <row r="52" spans="2:22" x14ac:dyDescent="0.2">
      <c r="B52" s="95"/>
      <c r="C52" s="133" t="s">
        <v>115</v>
      </c>
      <c r="D52" s="134" t="s">
        <v>116</v>
      </c>
      <c r="E52" s="136">
        <v>1564123.8300000003</v>
      </c>
      <c r="F52" s="136">
        <v>2330166.1300000004</v>
      </c>
      <c r="G52" s="136">
        <v>2702293.7199999993</v>
      </c>
      <c r="H52" s="136">
        <v>2549051.36</v>
      </c>
      <c r="I52" s="136">
        <v>2503145.2700000005</v>
      </c>
      <c r="J52" s="136">
        <v>2648092.5700000003</v>
      </c>
      <c r="K52" s="136">
        <v>3756077.8099999982</v>
      </c>
      <c r="L52" s="136">
        <v>2598645.1199999996</v>
      </c>
      <c r="M52" s="136">
        <v>1685332.2300000002</v>
      </c>
      <c r="N52" s="136"/>
      <c r="O52" s="136"/>
      <c r="P52" s="136"/>
      <c r="Q52" s="136">
        <f t="shared" si="0"/>
        <v>22336928.039999999</v>
      </c>
      <c r="R52" s="97"/>
      <c r="T52" s="95"/>
      <c r="U52" s="100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22336928.039999999</v>
      </c>
      <c r="V52" s="97"/>
    </row>
    <row r="53" spans="2:22" x14ac:dyDescent="0.2">
      <c r="B53" s="95"/>
      <c r="C53" s="98" t="s">
        <v>117</v>
      </c>
      <c r="D53" s="99" t="s">
        <v>116</v>
      </c>
      <c r="E53" s="100">
        <v>1564123.8300000003</v>
      </c>
      <c r="F53" s="100">
        <v>2330166.1300000004</v>
      </c>
      <c r="G53" s="100">
        <v>2702293.7199999993</v>
      </c>
      <c r="H53" s="100">
        <v>2549051.36</v>
      </c>
      <c r="I53" s="100">
        <v>2503145.2700000005</v>
      </c>
      <c r="J53" s="100">
        <v>2648092.5700000003</v>
      </c>
      <c r="K53" s="100">
        <v>3756077.8099999982</v>
      </c>
      <c r="L53" s="100">
        <v>2598645.1199999996</v>
      </c>
      <c r="M53" s="100">
        <v>1685332.2300000002</v>
      </c>
      <c r="N53" s="100"/>
      <c r="O53" s="100"/>
      <c r="P53" s="100"/>
      <c r="Q53" s="100">
        <f t="shared" si="0"/>
        <v>22336928.039999999</v>
      </c>
      <c r="R53" s="97"/>
      <c r="T53" s="95"/>
      <c r="U53" s="100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22336928.039999999</v>
      </c>
      <c r="V53" s="97"/>
    </row>
    <row r="54" spans="2:22" x14ac:dyDescent="0.2">
      <c r="B54" s="95"/>
      <c r="C54" s="131" t="s">
        <v>118</v>
      </c>
      <c r="D54" s="132" t="s">
        <v>119</v>
      </c>
      <c r="E54" s="135">
        <v>5482469.830000001</v>
      </c>
      <c r="F54" s="135">
        <v>15690885.940000005</v>
      </c>
      <c r="G54" s="135">
        <v>24941452.189999998</v>
      </c>
      <c r="H54" s="135">
        <v>27462481.130000003</v>
      </c>
      <c r="I54" s="135">
        <v>16797373.529999997</v>
      </c>
      <c r="J54" s="135">
        <v>20848576.140000001</v>
      </c>
      <c r="K54" s="135">
        <v>36582028.990000002</v>
      </c>
      <c r="L54" s="135">
        <v>18531579.66</v>
      </c>
      <c r="M54" s="135">
        <v>35635891.369999997</v>
      </c>
      <c r="N54" s="135"/>
      <c r="O54" s="135"/>
      <c r="P54" s="135"/>
      <c r="Q54" s="135">
        <f t="shared" si="0"/>
        <v>201972738.78</v>
      </c>
      <c r="R54" s="97"/>
      <c r="T54" s="95"/>
      <c r="U54" s="100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201972738.78</v>
      </c>
      <c r="V54" s="97"/>
    </row>
    <row r="55" spans="2:22" x14ac:dyDescent="0.2">
      <c r="B55" s="95"/>
      <c r="C55" s="133" t="s">
        <v>120</v>
      </c>
      <c r="D55" s="134" t="s">
        <v>121</v>
      </c>
      <c r="E55" s="136">
        <v>1691741.7500000009</v>
      </c>
      <c r="F55" s="136">
        <v>2142883.2800000017</v>
      </c>
      <c r="G55" s="136">
        <v>2355077.5900000008</v>
      </c>
      <c r="H55" s="136">
        <v>5162362.9699999988</v>
      </c>
      <c r="I55" s="136">
        <v>5982101.7599999998</v>
      </c>
      <c r="J55" s="136">
        <v>4213876.9500000011</v>
      </c>
      <c r="K55" s="136">
        <v>3868251.709999999</v>
      </c>
      <c r="L55" s="136">
        <v>3519441.73</v>
      </c>
      <c r="M55" s="136">
        <v>3870207.4</v>
      </c>
      <c r="N55" s="136"/>
      <c r="O55" s="136"/>
      <c r="P55" s="136"/>
      <c r="Q55" s="136">
        <f t="shared" si="0"/>
        <v>32805945.140000004</v>
      </c>
      <c r="R55" s="97"/>
      <c r="T55" s="95"/>
      <c r="U55" s="100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32805945.140000004</v>
      </c>
      <c r="V55" s="97"/>
    </row>
    <row r="56" spans="2:22" x14ac:dyDescent="0.2">
      <c r="B56" s="95"/>
      <c r="C56" s="98" t="s">
        <v>122</v>
      </c>
      <c r="D56" s="99" t="s">
        <v>123</v>
      </c>
      <c r="E56" s="100">
        <v>1691741.7500000009</v>
      </c>
      <c r="F56" s="100">
        <v>2142883.2800000017</v>
      </c>
      <c r="G56" s="100">
        <v>2355077.5900000008</v>
      </c>
      <c r="H56" s="100">
        <v>5162362.9699999988</v>
      </c>
      <c r="I56" s="100">
        <v>5982101.7599999998</v>
      </c>
      <c r="J56" s="100">
        <v>4213876.9500000011</v>
      </c>
      <c r="K56" s="100">
        <v>3868251.709999999</v>
      </c>
      <c r="L56" s="100">
        <v>3519441.73</v>
      </c>
      <c r="M56" s="100">
        <v>3870207.4</v>
      </c>
      <c r="N56" s="100"/>
      <c r="O56" s="100"/>
      <c r="P56" s="100"/>
      <c r="Q56" s="100">
        <f t="shared" si="0"/>
        <v>32805945.140000004</v>
      </c>
      <c r="R56" s="97"/>
      <c r="T56" s="95"/>
      <c r="U56" s="100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32805945.140000004</v>
      </c>
      <c r="V56" s="97"/>
    </row>
    <row r="57" spans="2:22" x14ac:dyDescent="0.2">
      <c r="B57" s="95"/>
      <c r="C57" s="98" t="s">
        <v>124</v>
      </c>
      <c r="D57" s="99" t="s">
        <v>125</v>
      </c>
      <c r="E57" s="100">
        <v>0</v>
      </c>
      <c r="F57" s="100">
        <v>0</v>
      </c>
      <c r="G57" s="100">
        <v>0</v>
      </c>
      <c r="H57" s="100">
        <v>0</v>
      </c>
      <c r="I57" s="100">
        <v>0</v>
      </c>
      <c r="J57" s="100">
        <v>0</v>
      </c>
      <c r="K57" s="100">
        <v>0</v>
      </c>
      <c r="L57" s="100">
        <v>0</v>
      </c>
      <c r="M57" s="100">
        <v>0</v>
      </c>
      <c r="N57" s="100"/>
      <c r="O57" s="100"/>
      <c r="P57" s="100"/>
      <c r="Q57" s="100">
        <f t="shared" si="0"/>
        <v>0</v>
      </c>
      <c r="R57" s="97"/>
      <c r="T57" s="95"/>
      <c r="U57" s="100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0</v>
      </c>
      <c r="V57" s="97"/>
    </row>
    <row r="58" spans="2:22" x14ac:dyDescent="0.2">
      <c r="B58" s="95"/>
      <c r="C58" s="133" t="s">
        <v>126</v>
      </c>
      <c r="D58" s="134" t="s">
        <v>127</v>
      </c>
      <c r="E58" s="136">
        <v>291470.91000000003</v>
      </c>
      <c r="F58" s="136">
        <v>856255.03000000014</v>
      </c>
      <c r="G58" s="136">
        <v>3485036.169999999</v>
      </c>
      <c r="H58" s="136">
        <v>4141502.9600000004</v>
      </c>
      <c r="I58" s="136">
        <v>2346095.0500000007</v>
      </c>
      <c r="J58" s="136">
        <v>3576427.8900000011</v>
      </c>
      <c r="K58" s="136">
        <v>4245225.54</v>
      </c>
      <c r="L58" s="136">
        <v>3343790.97</v>
      </c>
      <c r="M58" s="136">
        <v>4708360.8999999994</v>
      </c>
      <c r="N58" s="136"/>
      <c r="O58" s="136"/>
      <c r="P58" s="136"/>
      <c r="Q58" s="136">
        <f t="shared" si="0"/>
        <v>26994165.419999998</v>
      </c>
      <c r="R58" s="97"/>
      <c r="T58" s="95"/>
      <c r="U58" s="100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26994165.419999998</v>
      </c>
      <c r="V58" s="97"/>
    </row>
    <row r="59" spans="2:22" x14ac:dyDescent="0.2">
      <c r="B59" s="95"/>
      <c r="C59" s="98" t="s">
        <v>128</v>
      </c>
      <c r="D59" s="99" t="s">
        <v>129</v>
      </c>
      <c r="E59" s="100">
        <v>267461.03000000003</v>
      </c>
      <c r="F59" s="100">
        <v>827310.73000000021</v>
      </c>
      <c r="G59" s="100">
        <v>3444854.649999999</v>
      </c>
      <c r="H59" s="100">
        <v>4100882.7600000002</v>
      </c>
      <c r="I59" s="100">
        <v>2278406.0500000007</v>
      </c>
      <c r="J59" s="100">
        <v>3525371.4800000009</v>
      </c>
      <c r="K59" s="100">
        <v>4159277.34</v>
      </c>
      <c r="L59" s="100">
        <v>3295936.58</v>
      </c>
      <c r="M59" s="100">
        <v>4611970.0799999991</v>
      </c>
      <c r="N59" s="100"/>
      <c r="O59" s="100"/>
      <c r="P59" s="100"/>
      <c r="Q59" s="100">
        <f t="shared" si="0"/>
        <v>26511470.699999996</v>
      </c>
      <c r="R59" s="97"/>
      <c r="T59" s="95"/>
      <c r="U59" s="100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26511470.699999996</v>
      </c>
      <c r="V59" s="97"/>
    </row>
    <row r="60" spans="2:22" x14ac:dyDescent="0.2">
      <c r="B60" s="95"/>
      <c r="C60" s="98" t="s">
        <v>130</v>
      </c>
      <c r="D60" s="99" t="s">
        <v>131</v>
      </c>
      <c r="E60" s="100">
        <v>10236.880000000001</v>
      </c>
      <c r="F60" s="100">
        <v>13722.200000000003</v>
      </c>
      <c r="G60" s="100">
        <v>26749.63</v>
      </c>
      <c r="H60" s="100">
        <v>23930.809999999994</v>
      </c>
      <c r="I60" s="100">
        <v>23355.87</v>
      </c>
      <c r="J60" s="100">
        <v>21548.29</v>
      </c>
      <c r="K60" s="100">
        <v>12102.520000000002</v>
      </c>
      <c r="L60" s="100">
        <v>12168.400000000001</v>
      </c>
      <c r="M60" s="100">
        <v>12686.380000000001</v>
      </c>
      <c r="N60" s="100"/>
      <c r="O60" s="100"/>
      <c r="P60" s="100"/>
      <c r="Q60" s="100">
        <f t="shared" si="0"/>
        <v>156500.97999999998</v>
      </c>
      <c r="R60" s="97"/>
      <c r="T60" s="95"/>
      <c r="U60" s="100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156500.97999999998</v>
      </c>
      <c r="V60" s="97"/>
    </row>
    <row r="61" spans="2:22" x14ac:dyDescent="0.2">
      <c r="B61" s="95"/>
      <c r="C61" s="98" t="s">
        <v>132</v>
      </c>
      <c r="D61" s="99" t="s">
        <v>133</v>
      </c>
      <c r="E61" s="100">
        <v>13772.999999999996</v>
      </c>
      <c r="F61" s="100">
        <v>15222.099999999997</v>
      </c>
      <c r="G61" s="100">
        <v>13431.89</v>
      </c>
      <c r="H61" s="100">
        <v>16689.390000000003</v>
      </c>
      <c r="I61" s="100">
        <v>44333.13</v>
      </c>
      <c r="J61" s="100">
        <v>29508.12</v>
      </c>
      <c r="K61" s="100">
        <v>73845.679999999993</v>
      </c>
      <c r="L61" s="100">
        <v>35685.99</v>
      </c>
      <c r="M61" s="100">
        <v>83704.439999999988</v>
      </c>
      <c r="N61" s="100"/>
      <c r="O61" s="100"/>
      <c r="P61" s="100"/>
      <c r="Q61" s="100">
        <f t="shared" si="0"/>
        <v>326193.73999999993</v>
      </c>
      <c r="R61" s="97"/>
      <c r="T61" s="95"/>
      <c r="U61" s="100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326193.73999999993</v>
      </c>
      <c r="V61" s="97"/>
    </row>
    <row r="62" spans="2:22" x14ac:dyDescent="0.2">
      <c r="B62" s="95"/>
      <c r="C62" s="133" t="s">
        <v>134</v>
      </c>
      <c r="D62" s="134" t="s">
        <v>135</v>
      </c>
      <c r="E62" s="136">
        <v>10803.289999999999</v>
      </c>
      <c r="F62" s="136">
        <v>15907.499999999998</v>
      </c>
      <c r="G62" s="136">
        <v>13671.87</v>
      </c>
      <c r="H62" s="136">
        <v>10938.93</v>
      </c>
      <c r="I62" s="136">
        <v>14726.959999999997</v>
      </c>
      <c r="J62" s="136">
        <v>14223.059999999998</v>
      </c>
      <c r="K62" s="136">
        <v>23174.34</v>
      </c>
      <c r="L62" s="136">
        <v>12213.1</v>
      </c>
      <c r="M62" s="136">
        <v>12280.46</v>
      </c>
      <c r="N62" s="136"/>
      <c r="O62" s="136"/>
      <c r="P62" s="136"/>
      <c r="Q62" s="136">
        <f t="shared" si="0"/>
        <v>127939.50999999998</v>
      </c>
      <c r="R62" s="97"/>
      <c r="T62" s="95"/>
      <c r="U62" s="100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127939.50999999998</v>
      </c>
      <c r="V62" s="97"/>
    </row>
    <row r="63" spans="2:22" x14ac:dyDescent="0.2">
      <c r="B63" s="95"/>
      <c r="C63" s="98" t="s">
        <v>136</v>
      </c>
      <c r="D63" s="99" t="s">
        <v>137</v>
      </c>
      <c r="E63" s="100">
        <v>0</v>
      </c>
      <c r="F63" s="100">
        <v>0</v>
      </c>
      <c r="G63" s="100">
        <v>0</v>
      </c>
      <c r="H63" s="100">
        <v>0</v>
      </c>
      <c r="I63" s="100">
        <v>0</v>
      </c>
      <c r="J63" s="100">
        <v>0</v>
      </c>
      <c r="K63" s="100">
        <v>0</v>
      </c>
      <c r="L63" s="100">
        <v>0</v>
      </c>
      <c r="M63" s="100">
        <v>0</v>
      </c>
      <c r="N63" s="100"/>
      <c r="O63" s="100"/>
      <c r="P63" s="100"/>
      <c r="Q63" s="100">
        <f t="shared" si="0"/>
        <v>0</v>
      </c>
      <c r="R63" s="97"/>
      <c r="T63" s="95"/>
      <c r="U63" s="100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97"/>
    </row>
    <row r="64" spans="2:22" x14ac:dyDescent="0.2">
      <c r="B64" s="95"/>
      <c r="C64" s="98" t="s">
        <v>138</v>
      </c>
      <c r="D64" s="99" t="s">
        <v>139</v>
      </c>
      <c r="E64" s="100">
        <v>10803.289999999999</v>
      </c>
      <c r="F64" s="100">
        <v>15907.499999999998</v>
      </c>
      <c r="G64" s="100">
        <v>13671.87</v>
      </c>
      <c r="H64" s="100">
        <v>10938.93</v>
      </c>
      <c r="I64" s="100">
        <v>14726.959999999997</v>
      </c>
      <c r="J64" s="100">
        <v>14223.059999999998</v>
      </c>
      <c r="K64" s="100">
        <v>23174.34</v>
      </c>
      <c r="L64" s="100">
        <v>12213.1</v>
      </c>
      <c r="M64" s="100">
        <v>12280.46</v>
      </c>
      <c r="N64" s="100"/>
      <c r="O64" s="100"/>
      <c r="P64" s="100"/>
      <c r="Q64" s="100">
        <f t="shared" si="0"/>
        <v>127939.50999999998</v>
      </c>
      <c r="R64" s="97"/>
      <c r="T64" s="95"/>
      <c r="U64" s="100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127939.50999999998</v>
      </c>
      <c r="V64" s="97"/>
    </row>
    <row r="65" spans="2:22" x14ac:dyDescent="0.2">
      <c r="B65" s="95"/>
      <c r="C65" s="98" t="s">
        <v>140</v>
      </c>
      <c r="D65" s="99" t="s">
        <v>141</v>
      </c>
      <c r="E65" s="100">
        <v>0</v>
      </c>
      <c r="F65" s="100">
        <v>0</v>
      </c>
      <c r="G65" s="100">
        <v>0</v>
      </c>
      <c r="H65" s="100">
        <v>0</v>
      </c>
      <c r="I65" s="100">
        <v>0</v>
      </c>
      <c r="J65" s="100">
        <v>0</v>
      </c>
      <c r="K65" s="100">
        <v>0</v>
      </c>
      <c r="L65" s="100">
        <v>0</v>
      </c>
      <c r="M65" s="100">
        <v>0</v>
      </c>
      <c r="N65" s="100"/>
      <c r="O65" s="100"/>
      <c r="P65" s="100"/>
      <c r="Q65" s="100">
        <f t="shared" si="0"/>
        <v>0</v>
      </c>
      <c r="R65" s="97"/>
      <c r="T65" s="95"/>
      <c r="U65" s="100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0</v>
      </c>
      <c r="V65" s="97"/>
    </row>
    <row r="66" spans="2:22" x14ac:dyDescent="0.2">
      <c r="B66" s="95"/>
      <c r="C66" s="98" t="s">
        <v>142</v>
      </c>
      <c r="D66" s="99" t="s">
        <v>143</v>
      </c>
      <c r="E66" s="100">
        <v>0</v>
      </c>
      <c r="F66" s="100">
        <v>0</v>
      </c>
      <c r="G66" s="100">
        <v>0</v>
      </c>
      <c r="H66" s="100">
        <v>0</v>
      </c>
      <c r="I66" s="100">
        <v>0</v>
      </c>
      <c r="J66" s="100">
        <v>0</v>
      </c>
      <c r="K66" s="100">
        <v>0</v>
      </c>
      <c r="L66" s="100">
        <v>0</v>
      </c>
      <c r="M66" s="100">
        <v>0</v>
      </c>
      <c r="N66" s="100"/>
      <c r="O66" s="100"/>
      <c r="P66" s="100"/>
      <c r="Q66" s="100">
        <f t="shared" si="0"/>
        <v>0</v>
      </c>
      <c r="R66" s="97"/>
      <c r="T66" s="95"/>
      <c r="U66" s="100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0</v>
      </c>
      <c r="V66" s="97"/>
    </row>
    <row r="67" spans="2:22" x14ac:dyDescent="0.2">
      <c r="B67" s="95"/>
      <c r="C67" s="98" t="s">
        <v>144</v>
      </c>
      <c r="D67" s="99" t="s">
        <v>145</v>
      </c>
      <c r="E67" s="100">
        <v>0</v>
      </c>
      <c r="F67" s="100">
        <v>0</v>
      </c>
      <c r="G67" s="100">
        <v>0</v>
      </c>
      <c r="H67" s="100">
        <v>0</v>
      </c>
      <c r="I67" s="100">
        <v>0</v>
      </c>
      <c r="J67" s="100">
        <v>0</v>
      </c>
      <c r="K67" s="100">
        <v>0</v>
      </c>
      <c r="L67" s="100">
        <v>0</v>
      </c>
      <c r="M67" s="100">
        <v>0</v>
      </c>
      <c r="N67" s="100"/>
      <c r="O67" s="100"/>
      <c r="P67" s="100"/>
      <c r="Q67" s="100">
        <f t="shared" si="0"/>
        <v>0</v>
      </c>
      <c r="R67" s="97"/>
      <c r="T67" s="95"/>
      <c r="U67" s="100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0</v>
      </c>
      <c r="V67" s="97"/>
    </row>
    <row r="68" spans="2:22" x14ac:dyDescent="0.2">
      <c r="B68" s="95"/>
      <c r="C68" s="98" t="s">
        <v>146</v>
      </c>
      <c r="D68" s="99" t="s">
        <v>147</v>
      </c>
      <c r="E68" s="100">
        <v>0</v>
      </c>
      <c r="F68" s="100">
        <v>0</v>
      </c>
      <c r="G68" s="100">
        <v>0</v>
      </c>
      <c r="H68" s="100">
        <v>0</v>
      </c>
      <c r="I68" s="100">
        <v>0</v>
      </c>
      <c r="J68" s="100">
        <v>0</v>
      </c>
      <c r="K68" s="100">
        <v>0</v>
      </c>
      <c r="L68" s="100">
        <v>0</v>
      </c>
      <c r="M68" s="100">
        <v>0</v>
      </c>
      <c r="N68" s="100"/>
      <c r="O68" s="100"/>
      <c r="P68" s="100"/>
      <c r="Q68" s="100">
        <f t="shared" si="0"/>
        <v>0</v>
      </c>
      <c r="R68" s="97"/>
      <c r="T68" s="95"/>
      <c r="U68" s="100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0</v>
      </c>
      <c r="V68" s="97"/>
    </row>
    <row r="69" spans="2:22" x14ac:dyDescent="0.2">
      <c r="B69" s="95"/>
      <c r="C69" s="133" t="s">
        <v>148</v>
      </c>
      <c r="D69" s="134" t="s">
        <v>149</v>
      </c>
      <c r="E69" s="136">
        <v>0</v>
      </c>
      <c r="F69" s="136">
        <v>203293.86000000007</v>
      </c>
      <c r="G69" s="136">
        <v>114888.31999999998</v>
      </c>
      <c r="H69" s="136">
        <v>45215.689999999995</v>
      </c>
      <c r="I69" s="136">
        <v>17500.000000000004</v>
      </c>
      <c r="J69" s="136">
        <v>25861.449999999986</v>
      </c>
      <c r="K69" s="136">
        <v>54464.389999999992</v>
      </c>
      <c r="L69" s="136">
        <v>362423.25</v>
      </c>
      <c r="M69" s="136">
        <v>26896.330000000005</v>
      </c>
      <c r="N69" s="136"/>
      <c r="O69" s="136"/>
      <c r="P69" s="136"/>
      <c r="Q69" s="136">
        <f t="shared" si="0"/>
        <v>850543.29</v>
      </c>
      <c r="R69" s="97"/>
      <c r="T69" s="95"/>
      <c r="U69" s="100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850543.29</v>
      </c>
      <c r="V69" s="97"/>
    </row>
    <row r="70" spans="2:22" x14ac:dyDescent="0.2">
      <c r="B70" s="95"/>
      <c r="C70" s="98" t="s">
        <v>150</v>
      </c>
      <c r="D70" s="99" t="s">
        <v>151</v>
      </c>
      <c r="E70" s="100">
        <v>0</v>
      </c>
      <c r="F70" s="100">
        <v>0</v>
      </c>
      <c r="G70" s="100">
        <v>0</v>
      </c>
      <c r="H70" s="100">
        <v>0</v>
      </c>
      <c r="I70" s="100">
        <v>0</v>
      </c>
      <c r="J70" s="100">
        <v>0</v>
      </c>
      <c r="K70" s="100">
        <v>0</v>
      </c>
      <c r="L70" s="100">
        <v>0</v>
      </c>
      <c r="M70" s="100">
        <v>0</v>
      </c>
      <c r="N70" s="100"/>
      <c r="O70" s="100"/>
      <c r="P70" s="100"/>
      <c r="Q70" s="100">
        <f t="shared" si="0"/>
        <v>0</v>
      </c>
      <c r="R70" s="97"/>
      <c r="T70" s="95"/>
      <c r="U70" s="100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0</v>
      </c>
      <c r="V70" s="97"/>
    </row>
    <row r="71" spans="2:22" x14ac:dyDescent="0.2">
      <c r="B71" s="95"/>
      <c r="C71" s="98" t="s">
        <v>152</v>
      </c>
      <c r="D71" s="99" t="s">
        <v>153</v>
      </c>
      <c r="E71" s="100">
        <v>0</v>
      </c>
      <c r="F71" s="100">
        <v>0</v>
      </c>
      <c r="G71" s="100">
        <v>0</v>
      </c>
      <c r="H71" s="100">
        <v>0</v>
      </c>
      <c r="I71" s="100">
        <v>0</v>
      </c>
      <c r="J71" s="100">
        <v>0</v>
      </c>
      <c r="K71" s="100">
        <v>0</v>
      </c>
      <c r="L71" s="100">
        <v>0</v>
      </c>
      <c r="M71" s="100">
        <v>0</v>
      </c>
      <c r="N71" s="100"/>
      <c r="O71" s="100"/>
      <c r="P71" s="100"/>
      <c r="Q71" s="100">
        <f t="shared" ref="Q71:Q134" si="1">SUM(E71:P71)</f>
        <v>0</v>
      </c>
      <c r="R71" s="97"/>
      <c r="T71" s="95"/>
      <c r="U71" s="100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0</v>
      </c>
      <c r="V71" s="97"/>
    </row>
    <row r="72" spans="2:22" x14ac:dyDescent="0.2">
      <c r="B72" s="95"/>
      <c r="C72" s="98" t="s">
        <v>154</v>
      </c>
      <c r="D72" s="99" t="s">
        <v>155</v>
      </c>
      <c r="E72" s="100">
        <v>0</v>
      </c>
      <c r="F72" s="100">
        <v>203293.86000000007</v>
      </c>
      <c r="G72" s="100">
        <v>114888.31999999998</v>
      </c>
      <c r="H72" s="100">
        <v>45215.689999999995</v>
      </c>
      <c r="I72" s="100">
        <v>17500.000000000004</v>
      </c>
      <c r="J72" s="100">
        <v>25861.449999999986</v>
      </c>
      <c r="K72" s="100">
        <v>54464.389999999992</v>
      </c>
      <c r="L72" s="100">
        <v>362423.25</v>
      </c>
      <c r="M72" s="100">
        <v>26896.330000000005</v>
      </c>
      <c r="N72" s="100"/>
      <c r="O72" s="100"/>
      <c r="P72" s="100"/>
      <c r="Q72" s="100">
        <f t="shared" si="1"/>
        <v>850543.29</v>
      </c>
      <c r="R72" s="97"/>
      <c r="T72" s="95"/>
      <c r="U72" s="100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850543.29</v>
      </c>
      <c r="V72" s="97"/>
    </row>
    <row r="73" spans="2:22" x14ac:dyDescent="0.2">
      <c r="B73" s="95"/>
      <c r="C73" s="133" t="s">
        <v>156</v>
      </c>
      <c r="D73" s="134" t="s">
        <v>157</v>
      </c>
      <c r="E73" s="136">
        <v>2984508.95</v>
      </c>
      <c r="F73" s="136">
        <v>8136004.6700000009</v>
      </c>
      <c r="G73" s="136">
        <v>14836751.949999999</v>
      </c>
      <c r="H73" s="136">
        <v>13747153.620000001</v>
      </c>
      <c r="I73" s="136">
        <v>4947631.29</v>
      </c>
      <c r="J73" s="136">
        <v>9307436.8500000015</v>
      </c>
      <c r="K73" s="136">
        <v>16649945.020000003</v>
      </c>
      <c r="L73" s="136">
        <v>7479716.3200000003</v>
      </c>
      <c r="M73" s="136">
        <v>19429484.579999998</v>
      </c>
      <c r="N73" s="136"/>
      <c r="O73" s="136"/>
      <c r="P73" s="136"/>
      <c r="Q73" s="136">
        <f t="shared" si="1"/>
        <v>97518633.249999985</v>
      </c>
      <c r="R73" s="97"/>
      <c r="T73" s="95"/>
      <c r="U73" s="100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97518633.249999985</v>
      </c>
      <c r="V73" s="97"/>
    </row>
    <row r="74" spans="2:22" x14ac:dyDescent="0.2">
      <c r="B74" s="95"/>
      <c r="C74" s="98" t="s">
        <v>158</v>
      </c>
      <c r="D74" s="99" t="s">
        <v>159</v>
      </c>
      <c r="E74" s="100">
        <v>2840013.75</v>
      </c>
      <c r="F74" s="100">
        <v>7037779.080000001</v>
      </c>
      <c r="G74" s="100">
        <v>10406632.02</v>
      </c>
      <c r="H74" s="100">
        <v>10664222.060000001</v>
      </c>
      <c r="I74" s="100">
        <v>4092435.2600000002</v>
      </c>
      <c r="J74" s="100">
        <v>7717048.9800000004</v>
      </c>
      <c r="K74" s="100">
        <v>13792766.160000002</v>
      </c>
      <c r="L74" s="100">
        <v>6143195.3400000008</v>
      </c>
      <c r="M74" s="100">
        <v>15069047.749999998</v>
      </c>
      <c r="N74" s="100"/>
      <c r="O74" s="100"/>
      <c r="P74" s="100"/>
      <c r="Q74" s="100">
        <f t="shared" si="1"/>
        <v>77763140.400000006</v>
      </c>
      <c r="R74" s="97"/>
      <c r="T74" s="95"/>
      <c r="U74" s="100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77763140.400000006</v>
      </c>
      <c r="V74" s="97"/>
    </row>
    <row r="75" spans="2:22" x14ac:dyDescent="0.2">
      <c r="B75" s="95"/>
      <c r="C75" s="98" t="s">
        <v>160</v>
      </c>
      <c r="D75" s="99" t="s">
        <v>161</v>
      </c>
      <c r="E75" s="100">
        <v>115508.26</v>
      </c>
      <c r="F75" s="100">
        <v>156898.96999999994</v>
      </c>
      <c r="G75" s="100">
        <v>199171.84999999995</v>
      </c>
      <c r="H75" s="100">
        <v>218087.21000000002</v>
      </c>
      <c r="I75" s="100">
        <v>212520.43</v>
      </c>
      <c r="J75" s="100">
        <v>177440.56999999992</v>
      </c>
      <c r="K75" s="100">
        <v>381722.01999999996</v>
      </c>
      <c r="L75" s="100">
        <v>135594.08000000002</v>
      </c>
      <c r="M75" s="100">
        <v>188131.28000000003</v>
      </c>
      <c r="N75" s="100"/>
      <c r="O75" s="100"/>
      <c r="P75" s="100"/>
      <c r="Q75" s="100">
        <f t="shared" si="1"/>
        <v>1785074.6699999997</v>
      </c>
      <c r="R75" s="97"/>
      <c r="T75" s="95"/>
      <c r="U75" s="100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1785074.6699999997</v>
      </c>
      <c r="V75" s="97"/>
    </row>
    <row r="76" spans="2:22" x14ac:dyDescent="0.2">
      <c r="B76" s="95"/>
      <c r="C76" s="98" t="s">
        <v>162</v>
      </c>
      <c r="D76" s="99" t="s">
        <v>34</v>
      </c>
      <c r="E76" s="100">
        <v>21282.469999999998</v>
      </c>
      <c r="F76" s="100">
        <v>894332.57000000007</v>
      </c>
      <c r="G76" s="100">
        <v>3813488.13</v>
      </c>
      <c r="H76" s="100">
        <v>2201049.4400000004</v>
      </c>
      <c r="I76" s="100">
        <v>624217.88</v>
      </c>
      <c r="J76" s="100">
        <v>1380827.2100000002</v>
      </c>
      <c r="K76" s="100">
        <v>2435388.54</v>
      </c>
      <c r="L76" s="100">
        <v>1193680.31</v>
      </c>
      <c r="M76" s="100">
        <v>4164193</v>
      </c>
      <c r="N76" s="100"/>
      <c r="O76" s="100"/>
      <c r="P76" s="100"/>
      <c r="Q76" s="100">
        <f t="shared" si="1"/>
        <v>16728459.550000003</v>
      </c>
      <c r="R76" s="97"/>
      <c r="T76" s="95"/>
      <c r="U76" s="100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16728459.550000003</v>
      </c>
      <c r="V76" s="97"/>
    </row>
    <row r="77" spans="2:22" x14ac:dyDescent="0.2">
      <c r="B77" s="95"/>
      <c r="C77" s="98" t="s">
        <v>163</v>
      </c>
      <c r="D77" s="99" t="s">
        <v>35</v>
      </c>
      <c r="E77" s="100">
        <v>7704.47</v>
      </c>
      <c r="F77" s="100">
        <v>46994.05</v>
      </c>
      <c r="G77" s="100">
        <v>417459.95</v>
      </c>
      <c r="H77" s="100">
        <v>663794.90999999992</v>
      </c>
      <c r="I77" s="100">
        <v>18457.719999999998</v>
      </c>
      <c r="J77" s="100">
        <v>32120.089999999997</v>
      </c>
      <c r="K77" s="100">
        <v>40068.300000000003</v>
      </c>
      <c r="L77" s="100">
        <v>7246.590000000002</v>
      </c>
      <c r="M77" s="100">
        <v>8112.5499999999993</v>
      </c>
      <c r="N77" s="100"/>
      <c r="O77" s="100"/>
      <c r="P77" s="100"/>
      <c r="Q77" s="100">
        <f t="shared" si="1"/>
        <v>1241958.6300000001</v>
      </c>
      <c r="R77" s="97"/>
      <c r="T77" s="95"/>
      <c r="U77" s="100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1241958.6300000001</v>
      </c>
      <c r="V77" s="97"/>
    </row>
    <row r="78" spans="2:22" x14ac:dyDescent="0.2">
      <c r="B78" s="95"/>
      <c r="C78" s="98" t="s">
        <v>164</v>
      </c>
      <c r="D78" s="99" t="s">
        <v>165</v>
      </c>
      <c r="E78" s="100">
        <v>0</v>
      </c>
      <c r="F78" s="100">
        <v>0</v>
      </c>
      <c r="G78" s="100">
        <v>0</v>
      </c>
      <c r="H78" s="100">
        <v>0</v>
      </c>
      <c r="I78" s="100">
        <v>0</v>
      </c>
      <c r="J78" s="100">
        <v>0</v>
      </c>
      <c r="K78" s="100">
        <v>0</v>
      </c>
      <c r="L78" s="100">
        <v>0</v>
      </c>
      <c r="M78" s="100">
        <v>0</v>
      </c>
      <c r="N78" s="100"/>
      <c r="O78" s="100"/>
      <c r="P78" s="100"/>
      <c r="Q78" s="100">
        <f t="shared" si="1"/>
        <v>0</v>
      </c>
      <c r="R78" s="97"/>
      <c r="T78" s="95"/>
      <c r="U78" s="100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0</v>
      </c>
      <c r="V78" s="97"/>
    </row>
    <row r="79" spans="2:22" x14ac:dyDescent="0.2">
      <c r="B79" s="95"/>
      <c r="C79" s="133" t="s">
        <v>166</v>
      </c>
      <c r="D79" s="134" t="s">
        <v>167</v>
      </c>
      <c r="E79" s="136">
        <v>0</v>
      </c>
      <c r="F79" s="136">
        <v>3118952.72</v>
      </c>
      <c r="G79" s="136">
        <v>1413625</v>
      </c>
      <c r="H79" s="136">
        <v>1705327.72</v>
      </c>
      <c r="I79" s="136">
        <v>1559476.36</v>
      </c>
      <c r="J79" s="136">
        <v>1559476.3599999999</v>
      </c>
      <c r="K79" s="136">
        <v>1559476.36</v>
      </c>
      <c r="L79" s="136">
        <v>1559476.36</v>
      </c>
      <c r="M79" s="136">
        <v>1559476.3599999999</v>
      </c>
      <c r="N79" s="136"/>
      <c r="O79" s="136"/>
      <c r="P79" s="136"/>
      <c r="Q79" s="136">
        <f t="shared" si="1"/>
        <v>14035287.239999998</v>
      </c>
      <c r="R79" s="97"/>
      <c r="T79" s="95"/>
      <c r="U79" s="100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14035287.239999998</v>
      </c>
      <c r="V79" s="97"/>
    </row>
    <row r="80" spans="2:22" x14ac:dyDescent="0.2">
      <c r="B80" s="95"/>
      <c r="C80" s="98" t="s">
        <v>168</v>
      </c>
      <c r="D80" s="99" t="s">
        <v>167</v>
      </c>
      <c r="E80" s="100">
        <v>0</v>
      </c>
      <c r="F80" s="100">
        <v>3118952.72</v>
      </c>
      <c r="G80" s="100">
        <v>1413625</v>
      </c>
      <c r="H80" s="100">
        <v>1705327.72</v>
      </c>
      <c r="I80" s="100">
        <v>1559476.36</v>
      </c>
      <c r="J80" s="100">
        <v>1559476.3599999999</v>
      </c>
      <c r="K80" s="100">
        <v>1559476.36</v>
      </c>
      <c r="L80" s="100">
        <v>1559476.36</v>
      </c>
      <c r="M80" s="100">
        <v>1559476.3599999999</v>
      </c>
      <c r="N80" s="100"/>
      <c r="O80" s="100"/>
      <c r="P80" s="100"/>
      <c r="Q80" s="100">
        <f t="shared" si="1"/>
        <v>14035287.239999998</v>
      </c>
      <c r="R80" s="97"/>
      <c r="T80" s="95"/>
      <c r="U80" s="100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14035287.239999998</v>
      </c>
      <c r="V80" s="97"/>
    </row>
    <row r="81" spans="2:22" x14ac:dyDescent="0.2">
      <c r="B81" s="95"/>
      <c r="C81" s="133" t="s">
        <v>169</v>
      </c>
      <c r="D81" s="134" t="s">
        <v>170</v>
      </c>
      <c r="E81" s="136">
        <v>92939.33</v>
      </c>
      <c r="F81" s="136">
        <v>591215.98</v>
      </c>
      <c r="G81" s="136">
        <v>2178191.9</v>
      </c>
      <c r="H81" s="136">
        <v>2021273.03</v>
      </c>
      <c r="I81" s="136">
        <v>1075285.8299999998</v>
      </c>
      <c r="J81" s="136">
        <v>1440945.6800000002</v>
      </c>
      <c r="K81" s="136">
        <v>2069206.89</v>
      </c>
      <c r="L81" s="136">
        <v>1684736.0099999998</v>
      </c>
      <c r="M81" s="136">
        <v>5352983.25</v>
      </c>
      <c r="N81" s="136"/>
      <c r="O81" s="136"/>
      <c r="P81" s="136"/>
      <c r="Q81" s="136">
        <f t="shared" si="1"/>
        <v>16506777.9</v>
      </c>
      <c r="R81" s="97"/>
      <c r="T81" s="95"/>
      <c r="U81" s="100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16506777.9</v>
      </c>
      <c r="V81" s="97"/>
    </row>
    <row r="82" spans="2:22" x14ac:dyDescent="0.2">
      <c r="B82" s="95"/>
      <c r="C82" s="98" t="s">
        <v>171</v>
      </c>
      <c r="D82" s="99" t="s">
        <v>172</v>
      </c>
      <c r="E82" s="100">
        <v>0</v>
      </c>
      <c r="F82" s="100">
        <v>0</v>
      </c>
      <c r="G82" s="100">
        <v>0</v>
      </c>
      <c r="H82" s="100">
        <v>0</v>
      </c>
      <c r="I82" s="100">
        <v>0</v>
      </c>
      <c r="J82" s="100">
        <v>0</v>
      </c>
      <c r="K82" s="100">
        <v>0</v>
      </c>
      <c r="L82" s="100">
        <v>0</v>
      </c>
      <c r="M82" s="100">
        <v>0</v>
      </c>
      <c r="N82" s="100"/>
      <c r="O82" s="100"/>
      <c r="P82" s="100"/>
      <c r="Q82" s="100">
        <f t="shared" si="1"/>
        <v>0</v>
      </c>
      <c r="R82" s="97"/>
      <c r="T82" s="95"/>
      <c r="U82" s="100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0</v>
      </c>
      <c r="V82" s="97"/>
    </row>
    <row r="83" spans="2:22" x14ac:dyDescent="0.2">
      <c r="B83" s="95"/>
      <c r="C83" s="98" t="s">
        <v>173</v>
      </c>
      <c r="D83" s="99" t="s">
        <v>174</v>
      </c>
      <c r="E83" s="100">
        <v>0</v>
      </c>
      <c r="F83" s="100">
        <v>0</v>
      </c>
      <c r="G83" s="100">
        <v>0</v>
      </c>
      <c r="H83" s="100">
        <v>0</v>
      </c>
      <c r="I83" s="100">
        <v>0</v>
      </c>
      <c r="J83" s="100">
        <v>0</v>
      </c>
      <c r="K83" s="100">
        <v>0</v>
      </c>
      <c r="L83" s="100">
        <v>0</v>
      </c>
      <c r="M83" s="100">
        <v>0</v>
      </c>
      <c r="N83" s="100"/>
      <c r="O83" s="100"/>
      <c r="P83" s="100"/>
      <c r="Q83" s="100">
        <f t="shared" si="1"/>
        <v>0</v>
      </c>
      <c r="R83" s="97"/>
      <c r="T83" s="95"/>
      <c r="U83" s="100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0</v>
      </c>
      <c r="V83" s="97"/>
    </row>
    <row r="84" spans="2:22" x14ac:dyDescent="0.2">
      <c r="B84" s="95"/>
      <c r="C84" s="98" t="s">
        <v>175</v>
      </c>
      <c r="D84" s="99" t="s">
        <v>176</v>
      </c>
      <c r="E84" s="100">
        <v>29654.100000000002</v>
      </c>
      <c r="F84" s="100">
        <v>217409.4</v>
      </c>
      <c r="G84" s="100">
        <v>1005830.3300000001</v>
      </c>
      <c r="H84" s="100">
        <v>747613.59000000008</v>
      </c>
      <c r="I84" s="100">
        <v>178467.91</v>
      </c>
      <c r="J84" s="100">
        <v>872412.76</v>
      </c>
      <c r="K84" s="100">
        <v>1145058.68</v>
      </c>
      <c r="L84" s="100">
        <v>707645.9</v>
      </c>
      <c r="M84" s="100">
        <v>4902669.32</v>
      </c>
      <c r="N84" s="100"/>
      <c r="O84" s="100"/>
      <c r="P84" s="100"/>
      <c r="Q84" s="100">
        <f t="shared" si="1"/>
        <v>9806761.9900000002</v>
      </c>
      <c r="R84" s="97"/>
      <c r="T84" s="95"/>
      <c r="U84" s="100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9806761.9900000002</v>
      </c>
      <c r="V84" s="97"/>
    </row>
    <row r="85" spans="2:22" x14ac:dyDescent="0.2">
      <c r="B85" s="95"/>
      <c r="C85" s="98" t="s">
        <v>177</v>
      </c>
      <c r="D85" s="99" t="s">
        <v>178</v>
      </c>
      <c r="E85" s="100">
        <v>63285.23</v>
      </c>
      <c r="F85" s="100">
        <v>373806.57999999996</v>
      </c>
      <c r="G85" s="100">
        <v>1172361.5699999998</v>
      </c>
      <c r="H85" s="100">
        <v>1273659.44</v>
      </c>
      <c r="I85" s="100">
        <v>896817.91999999993</v>
      </c>
      <c r="J85" s="100">
        <v>568532.92000000004</v>
      </c>
      <c r="K85" s="100">
        <v>924148.21</v>
      </c>
      <c r="L85" s="100">
        <v>977090.10999999987</v>
      </c>
      <c r="M85" s="100">
        <v>450313.93</v>
      </c>
      <c r="N85" s="100"/>
      <c r="O85" s="100"/>
      <c r="P85" s="100"/>
      <c r="Q85" s="100">
        <f t="shared" si="1"/>
        <v>6700015.9100000001</v>
      </c>
      <c r="R85" s="97"/>
      <c r="T85" s="95"/>
      <c r="U85" s="100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6700015.9100000001</v>
      </c>
      <c r="V85" s="97"/>
    </row>
    <row r="86" spans="2:22" x14ac:dyDescent="0.2">
      <c r="B86" s="95"/>
      <c r="C86" s="133" t="s">
        <v>179</v>
      </c>
      <c r="D86" s="134" t="s">
        <v>180</v>
      </c>
      <c r="E86" s="136">
        <v>403098.63</v>
      </c>
      <c r="F86" s="136">
        <v>608091.65999999992</v>
      </c>
      <c r="G86" s="136">
        <v>526716.01</v>
      </c>
      <c r="H86" s="136">
        <v>598209.43999999994</v>
      </c>
      <c r="I86" s="136">
        <v>834672.22000000009</v>
      </c>
      <c r="J86" s="136">
        <v>686755.1100000001</v>
      </c>
      <c r="K86" s="136">
        <v>653448.76000000024</v>
      </c>
      <c r="L86" s="136">
        <v>551878.20000000019</v>
      </c>
      <c r="M86" s="136">
        <v>657543.22000000009</v>
      </c>
      <c r="N86" s="136"/>
      <c r="O86" s="136"/>
      <c r="P86" s="136"/>
      <c r="Q86" s="136">
        <f t="shared" si="1"/>
        <v>5520413.25</v>
      </c>
      <c r="R86" s="97"/>
      <c r="T86" s="95"/>
      <c r="U86" s="100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5520413.25</v>
      </c>
      <c r="V86" s="97"/>
    </row>
    <row r="87" spans="2:22" ht="25.5" x14ac:dyDescent="0.2">
      <c r="B87" s="95"/>
      <c r="C87" s="98" t="s">
        <v>181</v>
      </c>
      <c r="D87" s="99" t="s">
        <v>182</v>
      </c>
      <c r="E87" s="100">
        <v>0</v>
      </c>
      <c r="F87" s="100">
        <v>0</v>
      </c>
      <c r="G87" s="100">
        <v>0</v>
      </c>
      <c r="H87" s="100">
        <v>0</v>
      </c>
      <c r="I87" s="100">
        <v>0</v>
      </c>
      <c r="J87" s="100">
        <v>0</v>
      </c>
      <c r="K87" s="100">
        <v>0</v>
      </c>
      <c r="L87" s="100">
        <v>0</v>
      </c>
      <c r="M87" s="100">
        <v>0</v>
      </c>
      <c r="N87" s="100"/>
      <c r="O87" s="100"/>
      <c r="P87" s="100"/>
      <c r="Q87" s="100">
        <f t="shared" si="1"/>
        <v>0</v>
      </c>
      <c r="R87" s="97"/>
      <c r="T87" s="95"/>
      <c r="U87" s="100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0</v>
      </c>
      <c r="V87" s="97"/>
    </row>
    <row r="88" spans="2:22" x14ac:dyDescent="0.2">
      <c r="B88" s="95"/>
      <c r="C88" s="98" t="s">
        <v>183</v>
      </c>
      <c r="D88" s="99" t="s">
        <v>184</v>
      </c>
      <c r="E88" s="100">
        <v>378893.39</v>
      </c>
      <c r="F88" s="100">
        <v>570123.17999999993</v>
      </c>
      <c r="G88" s="100">
        <v>475632.99</v>
      </c>
      <c r="H88" s="100">
        <v>562542.03999999992</v>
      </c>
      <c r="I88" s="100">
        <v>797186.35000000009</v>
      </c>
      <c r="J88" s="100">
        <v>612196.6100000001</v>
      </c>
      <c r="K88" s="100">
        <v>587254.97000000032</v>
      </c>
      <c r="L88" s="100">
        <v>520335.94000000024</v>
      </c>
      <c r="M88" s="100">
        <v>616749.20000000007</v>
      </c>
      <c r="N88" s="100"/>
      <c r="O88" s="100"/>
      <c r="P88" s="100"/>
      <c r="Q88" s="100">
        <f t="shared" si="1"/>
        <v>5120914.6700000009</v>
      </c>
      <c r="R88" s="97"/>
      <c r="T88" s="95"/>
      <c r="U88" s="100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5120914.6700000009</v>
      </c>
      <c r="V88" s="97"/>
    </row>
    <row r="89" spans="2:22" x14ac:dyDescent="0.2">
      <c r="B89" s="95"/>
      <c r="C89" s="98" t="s">
        <v>185</v>
      </c>
      <c r="D89" s="99" t="s">
        <v>135</v>
      </c>
      <c r="E89" s="100">
        <v>0</v>
      </c>
      <c r="F89" s="100">
        <v>0</v>
      </c>
      <c r="G89" s="100">
        <v>0</v>
      </c>
      <c r="H89" s="100">
        <v>0</v>
      </c>
      <c r="I89" s="100">
        <v>0</v>
      </c>
      <c r="J89" s="100">
        <v>0</v>
      </c>
      <c r="K89" s="100">
        <v>0</v>
      </c>
      <c r="L89" s="100">
        <v>0</v>
      </c>
      <c r="M89" s="100">
        <v>0</v>
      </c>
      <c r="N89" s="100"/>
      <c r="O89" s="100"/>
      <c r="P89" s="100"/>
      <c r="Q89" s="100">
        <f t="shared" si="1"/>
        <v>0</v>
      </c>
      <c r="R89" s="97"/>
      <c r="T89" s="95"/>
      <c r="U89" s="100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0</v>
      </c>
      <c r="V89" s="97"/>
    </row>
    <row r="90" spans="2:22" x14ac:dyDescent="0.2">
      <c r="B90" s="95"/>
      <c r="C90" s="98" t="s">
        <v>186</v>
      </c>
      <c r="D90" s="99" t="s">
        <v>187</v>
      </c>
      <c r="E90" s="100">
        <v>0</v>
      </c>
      <c r="F90" s="100">
        <v>0</v>
      </c>
      <c r="G90" s="100">
        <v>0</v>
      </c>
      <c r="H90" s="100">
        <v>0</v>
      </c>
      <c r="I90" s="100">
        <v>0</v>
      </c>
      <c r="J90" s="100">
        <v>0</v>
      </c>
      <c r="K90" s="100">
        <v>0</v>
      </c>
      <c r="L90" s="100">
        <v>0</v>
      </c>
      <c r="M90" s="100">
        <v>0</v>
      </c>
      <c r="N90" s="100"/>
      <c r="O90" s="100"/>
      <c r="P90" s="100"/>
      <c r="Q90" s="100">
        <f t="shared" si="1"/>
        <v>0</v>
      </c>
      <c r="R90" s="97"/>
      <c r="T90" s="95"/>
      <c r="U90" s="100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0</v>
      </c>
      <c r="V90" s="97"/>
    </row>
    <row r="91" spans="2:22" x14ac:dyDescent="0.2">
      <c r="B91" s="95"/>
      <c r="C91" s="98" t="s">
        <v>188</v>
      </c>
      <c r="D91" s="99" t="s">
        <v>189</v>
      </c>
      <c r="E91" s="100">
        <v>0</v>
      </c>
      <c r="F91" s="100">
        <v>0</v>
      </c>
      <c r="G91" s="100">
        <v>0</v>
      </c>
      <c r="H91" s="100">
        <v>0</v>
      </c>
      <c r="I91" s="100">
        <v>0</v>
      </c>
      <c r="J91" s="100">
        <v>0</v>
      </c>
      <c r="K91" s="100">
        <v>0</v>
      </c>
      <c r="L91" s="100">
        <v>0</v>
      </c>
      <c r="M91" s="100">
        <v>0</v>
      </c>
      <c r="N91" s="100"/>
      <c r="O91" s="100"/>
      <c r="P91" s="100"/>
      <c r="Q91" s="100">
        <f t="shared" si="1"/>
        <v>0</v>
      </c>
      <c r="R91" s="97"/>
      <c r="T91" s="95"/>
      <c r="U91" s="100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0</v>
      </c>
      <c r="V91" s="97"/>
    </row>
    <row r="92" spans="2:22" x14ac:dyDescent="0.2">
      <c r="B92" s="95"/>
      <c r="C92" s="98" t="s">
        <v>190</v>
      </c>
      <c r="D92" s="99" t="s">
        <v>191</v>
      </c>
      <c r="E92" s="100">
        <v>0</v>
      </c>
      <c r="F92" s="100">
        <v>0</v>
      </c>
      <c r="G92" s="100">
        <v>0</v>
      </c>
      <c r="H92" s="100">
        <v>0</v>
      </c>
      <c r="I92" s="100">
        <v>0</v>
      </c>
      <c r="J92" s="100">
        <v>0</v>
      </c>
      <c r="K92" s="100">
        <v>0</v>
      </c>
      <c r="L92" s="100">
        <v>0</v>
      </c>
      <c r="M92" s="100">
        <v>0</v>
      </c>
      <c r="N92" s="100"/>
      <c r="O92" s="100"/>
      <c r="P92" s="100"/>
      <c r="Q92" s="100">
        <f t="shared" si="1"/>
        <v>0</v>
      </c>
      <c r="R92" s="97"/>
      <c r="T92" s="95"/>
      <c r="U92" s="100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0</v>
      </c>
      <c r="V92" s="97"/>
    </row>
    <row r="93" spans="2:22" x14ac:dyDescent="0.2">
      <c r="B93" s="95"/>
      <c r="C93" s="98" t="s">
        <v>192</v>
      </c>
      <c r="D93" s="99" t="s">
        <v>193</v>
      </c>
      <c r="E93" s="100">
        <v>24205.240000000005</v>
      </c>
      <c r="F93" s="100">
        <v>37968.480000000003</v>
      </c>
      <c r="G93" s="100">
        <v>51083.02</v>
      </c>
      <c r="H93" s="100">
        <v>35667.399999999994</v>
      </c>
      <c r="I93" s="100">
        <v>37485.870000000003</v>
      </c>
      <c r="J93" s="100">
        <v>74558.499999999971</v>
      </c>
      <c r="K93" s="100">
        <v>66193.789999999979</v>
      </c>
      <c r="L93" s="100">
        <v>31542.259999999995</v>
      </c>
      <c r="M93" s="100">
        <v>40794.020000000004</v>
      </c>
      <c r="N93" s="100"/>
      <c r="O93" s="100"/>
      <c r="P93" s="100"/>
      <c r="Q93" s="100">
        <f t="shared" si="1"/>
        <v>399498.57999999996</v>
      </c>
      <c r="R93" s="97"/>
      <c r="T93" s="95"/>
      <c r="U93" s="100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399498.57999999996</v>
      </c>
      <c r="V93" s="97"/>
    </row>
    <row r="94" spans="2:22" x14ac:dyDescent="0.2">
      <c r="B94" s="95"/>
      <c r="C94" s="133" t="s">
        <v>194</v>
      </c>
      <c r="D94" s="134" t="s">
        <v>195</v>
      </c>
      <c r="E94" s="136">
        <v>7906.9700000000012</v>
      </c>
      <c r="F94" s="136">
        <v>18281.240000000002</v>
      </c>
      <c r="G94" s="136">
        <v>17493.379999999997</v>
      </c>
      <c r="H94" s="136">
        <v>30496.769999999997</v>
      </c>
      <c r="I94" s="136">
        <v>19884.060000000001</v>
      </c>
      <c r="J94" s="136">
        <v>23572.79</v>
      </c>
      <c r="K94" s="136">
        <v>7458835.9799999995</v>
      </c>
      <c r="L94" s="136">
        <v>17903.720000000005</v>
      </c>
      <c r="M94" s="136">
        <v>18658.87</v>
      </c>
      <c r="N94" s="136"/>
      <c r="O94" s="136"/>
      <c r="P94" s="136"/>
      <c r="Q94" s="136">
        <f t="shared" si="1"/>
        <v>7613033.7799999993</v>
      </c>
      <c r="R94" s="97"/>
      <c r="T94" s="95"/>
      <c r="U94" s="100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7613033.7799999993</v>
      </c>
      <c r="V94" s="97"/>
    </row>
    <row r="95" spans="2:22" x14ac:dyDescent="0.2">
      <c r="B95" s="95"/>
      <c r="C95" s="98" t="s">
        <v>196</v>
      </c>
      <c r="D95" s="99" t="s">
        <v>195</v>
      </c>
      <c r="E95" s="100">
        <v>7906.9700000000012</v>
      </c>
      <c r="F95" s="100">
        <v>18281.240000000002</v>
      </c>
      <c r="G95" s="100">
        <v>17493.379999999997</v>
      </c>
      <c r="H95" s="100">
        <v>30496.769999999997</v>
      </c>
      <c r="I95" s="100">
        <v>19884.060000000001</v>
      </c>
      <c r="J95" s="100">
        <v>23572.79</v>
      </c>
      <c r="K95" s="100">
        <v>7458835.9799999995</v>
      </c>
      <c r="L95" s="100">
        <v>17903.720000000005</v>
      </c>
      <c r="M95" s="100">
        <v>18658.87</v>
      </c>
      <c r="N95" s="100"/>
      <c r="O95" s="100"/>
      <c r="P95" s="100"/>
      <c r="Q95" s="100">
        <f t="shared" si="1"/>
        <v>7613033.7799999993</v>
      </c>
      <c r="R95" s="97"/>
      <c r="T95" s="95"/>
      <c r="U95" s="100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7613033.7799999993</v>
      </c>
      <c r="V95" s="97"/>
    </row>
    <row r="96" spans="2:22" x14ac:dyDescent="0.2">
      <c r="B96" s="95"/>
      <c r="C96" s="131" t="s">
        <v>197</v>
      </c>
      <c r="D96" s="132" t="s">
        <v>198</v>
      </c>
      <c r="E96" s="135">
        <v>592614.47</v>
      </c>
      <c r="F96" s="135">
        <v>3114751.23</v>
      </c>
      <c r="G96" s="135">
        <v>1116312.6600000001</v>
      </c>
      <c r="H96" s="135">
        <v>2566170.34</v>
      </c>
      <c r="I96" s="135">
        <v>1057078.6800000002</v>
      </c>
      <c r="J96" s="135">
        <v>860457.25</v>
      </c>
      <c r="K96" s="135">
        <v>1997300.32</v>
      </c>
      <c r="L96" s="135">
        <v>181309.44000000003</v>
      </c>
      <c r="M96" s="135">
        <v>999233.01</v>
      </c>
      <c r="N96" s="135"/>
      <c r="O96" s="135"/>
      <c r="P96" s="135"/>
      <c r="Q96" s="135">
        <f t="shared" si="1"/>
        <v>12485227.4</v>
      </c>
      <c r="R96" s="97"/>
      <c r="T96" s="95"/>
      <c r="U96" s="100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12485227.4</v>
      </c>
      <c r="V96" s="97"/>
    </row>
    <row r="97" spans="2:22" x14ac:dyDescent="0.2">
      <c r="B97" s="95"/>
      <c r="C97" s="133" t="s">
        <v>199</v>
      </c>
      <c r="D97" s="134" t="s">
        <v>200</v>
      </c>
      <c r="E97" s="136">
        <v>0</v>
      </c>
      <c r="F97" s="136">
        <v>0</v>
      </c>
      <c r="G97" s="136">
        <v>0</v>
      </c>
      <c r="H97" s="136">
        <v>0</v>
      </c>
      <c r="I97" s="136">
        <v>0</v>
      </c>
      <c r="J97" s="136">
        <v>0</v>
      </c>
      <c r="K97" s="136">
        <v>0</v>
      </c>
      <c r="L97" s="136">
        <v>0</v>
      </c>
      <c r="M97" s="136">
        <v>0</v>
      </c>
      <c r="N97" s="136"/>
      <c r="O97" s="136"/>
      <c r="P97" s="136"/>
      <c r="Q97" s="136">
        <f t="shared" si="1"/>
        <v>0</v>
      </c>
      <c r="R97" s="97"/>
      <c r="T97" s="95"/>
      <c r="U97" s="100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0</v>
      </c>
      <c r="V97" s="97"/>
    </row>
    <row r="98" spans="2:22" x14ac:dyDescent="0.2">
      <c r="B98" s="95"/>
      <c r="C98" s="98" t="s">
        <v>201</v>
      </c>
      <c r="D98" s="99" t="s">
        <v>200</v>
      </c>
      <c r="E98" s="100">
        <v>0</v>
      </c>
      <c r="F98" s="100">
        <v>0</v>
      </c>
      <c r="G98" s="100">
        <v>0</v>
      </c>
      <c r="H98" s="100">
        <v>0</v>
      </c>
      <c r="I98" s="100">
        <v>0</v>
      </c>
      <c r="J98" s="100">
        <v>0</v>
      </c>
      <c r="K98" s="100">
        <v>0</v>
      </c>
      <c r="L98" s="100">
        <v>0</v>
      </c>
      <c r="M98" s="100">
        <v>0</v>
      </c>
      <c r="N98" s="100"/>
      <c r="O98" s="100"/>
      <c r="P98" s="100"/>
      <c r="Q98" s="100">
        <f t="shared" si="1"/>
        <v>0</v>
      </c>
      <c r="R98" s="97"/>
      <c r="T98" s="95"/>
      <c r="U98" s="100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0</v>
      </c>
      <c r="V98" s="97"/>
    </row>
    <row r="99" spans="2:22" x14ac:dyDescent="0.2">
      <c r="B99" s="95"/>
      <c r="C99" s="133" t="s">
        <v>202</v>
      </c>
      <c r="D99" s="134" t="s">
        <v>203</v>
      </c>
      <c r="E99" s="136">
        <v>0</v>
      </c>
      <c r="F99" s="136">
        <v>0</v>
      </c>
      <c r="G99" s="136">
        <v>0</v>
      </c>
      <c r="H99" s="136">
        <v>0</v>
      </c>
      <c r="I99" s="136">
        <v>0</v>
      </c>
      <c r="J99" s="136">
        <v>0</v>
      </c>
      <c r="K99" s="136">
        <v>0</v>
      </c>
      <c r="L99" s="136">
        <v>0</v>
      </c>
      <c r="M99" s="136">
        <v>0</v>
      </c>
      <c r="N99" s="136"/>
      <c r="O99" s="136"/>
      <c r="P99" s="136"/>
      <c r="Q99" s="136">
        <f t="shared" si="1"/>
        <v>0</v>
      </c>
      <c r="R99" s="97"/>
      <c r="T99" s="95"/>
      <c r="U99" s="100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0</v>
      </c>
      <c r="V99" s="97"/>
    </row>
    <row r="100" spans="2:22" x14ac:dyDescent="0.2">
      <c r="B100" s="95"/>
      <c r="C100" s="98" t="s">
        <v>204</v>
      </c>
      <c r="D100" s="99" t="s">
        <v>203</v>
      </c>
      <c r="E100" s="100">
        <v>0</v>
      </c>
      <c r="F100" s="100">
        <v>0</v>
      </c>
      <c r="G100" s="100">
        <v>0</v>
      </c>
      <c r="H100" s="100">
        <v>0</v>
      </c>
      <c r="I100" s="100">
        <v>0</v>
      </c>
      <c r="J100" s="100">
        <v>0</v>
      </c>
      <c r="K100" s="100">
        <v>0</v>
      </c>
      <c r="L100" s="100">
        <v>0</v>
      </c>
      <c r="M100" s="100">
        <v>0</v>
      </c>
      <c r="N100" s="100"/>
      <c r="O100" s="100"/>
      <c r="P100" s="100"/>
      <c r="Q100" s="100">
        <f t="shared" si="1"/>
        <v>0</v>
      </c>
      <c r="R100" s="97"/>
      <c r="T100" s="95"/>
      <c r="U100" s="100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0</v>
      </c>
      <c r="V100" s="97"/>
    </row>
    <row r="101" spans="2:22" x14ac:dyDescent="0.2">
      <c r="B101" s="95"/>
      <c r="C101" s="133" t="s">
        <v>205</v>
      </c>
      <c r="D101" s="134" t="s">
        <v>206</v>
      </c>
      <c r="E101" s="136">
        <v>0</v>
      </c>
      <c r="F101" s="136">
        <v>0</v>
      </c>
      <c r="G101" s="136">
        <v>0</v>
      </c>
      <c r="H101" s="136">
        <v>0</v>
      </c>
      <c r="I101" s="136">
        <v>0</v>
      </c>
      <c r="J101" s="136">
        <v>0</v>
      </c>
      <c r="K101" s="136">
        <v>0</v>
      </c>
      <c r="L101" s="136">
        <v>0</v>
      </c>
      <c r="M101" s="136">
        <v>0</v>
      </c>
      <c r="N101" s="136"/>
      <c r="O101" s="136"/>
      <c r="P101" s="136"/>
      <c r="Q101" s="136">
        <f t="shared" si="1"/>
        <v>0</v>
      </c>
      <c r="R101" s="97"/>
      <c r="T101" s="95"/>
      <c r="U101" s="100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0</v>
      </c>
      <c r="V101" s="97"/>
    </row>
    <row r="102" spans="2:22" x14ac:dyDescent="0.2">
      <c r="B102" s="95"/>
      <c r="C102" s="98" t="s">
        <v>207</v>
      </c>
      <c r="D102" s="99" t="s">
        <v>206</v>
      </c>
      <c r="E102" s="100">
        <v>0</v>
      </c>
      <c r="F102" s="100">
        <v>0</v>
      </c>
      <c r="G102" s="100">
        <v>0</v>
      </c>
      <c r="H102" s="100">
        <v>0</v>
      </c>
      <c r="I102" s="100">
        <v>0</v>
      </c>
      <c r="J102" s="100">
        <v>0</v>
      </c>
      <c r="K102" s="100">
        <v>0</v>
      </c>
      <c r="L102" s="100">
        <v>0</v>
      </c>
      <c r="M102" s="100">
        <v>0</v>
      </c>
      <c r="N102" s="100"/>
      <c r="O102" s="100"/>
      <c r="P102" s="100"/>
      <c r="Q102" s="100">
        <f t="shared" si="1"/>
        <v>0</v>
      </c>
      <c r="R102" s="97"/>
      <c r="T102" s="95"/>
      <c r="U102" s="100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0</v>
      </c>
      <c r="V102" s="97"/>
    </row>
    <row r="103" spans="2:22" x14ac:dyDescent="0.2">
      <c r="B103" s="95"/>
      <c r="C103" s="133" t="s">
        <v>208</v>
      </c>
      <c r="D103" s="134" t="s">
        <v>209</v>
      </c>
      <c r="E103" s="136">
        <v>0</v>
      </c>
      <c r="F103" s="136">
        <v>0</v>
      </c>
      <c r="G103" s="136">
        <v>0</v>
      </c>
      <c r="H103" s="136">
        <v>0</v>
      </c>
      <c r="I103" s="136">
        <v>0</v>
      </c>
      <c r="J103" s="136">
        <v>0</v>
      </c>
      <c r="K103" s="136">
        <v>0</v>
      </c>
      <c r="L103" s="136">
        <v>0</v>
      </c>
      <c r="M103" s="136">
        <v>0</v>
      </c>
      <c r="N103" s="136"/>
      <c r="O103" s="136"/>
      <c r="P103" s="136"/>
      <c r="Q103" s="136">
        <f t="shared" si="1"/>
        <v>0</v>
      </c>
      <c r="R103" s="97"/>
      <c r="T103" s="95"/>
      <c r="U103" s="100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0</v>
      </c>
      <c r="V103" s="97"/>
    </row>
    <row r="104" spans="2:22" x14ac:dyDescent="0.2">
      <c r="B104" s="95"/>
      <c r="C104" s="98" t="s">
        <v>210</v>
      </c>
      <c r="D104" s="99" t="s">
        <v>209</v>
      </c>
      <c r="E104" s="100">
        <v>0</v>
      </c>
      <c r="F104" s="100">
        <v>0</v>
      </c>
      <c r="G104" s="100">
        <v>0</v>
      </c>
      <c r="H104" s="100">
        <v>0</v>
      </c>
      <c r="I104" s="100">
        <v>0</v>
      </c>
      <c r="J104" s="100">
        <v>0</v>
      </c>
      <c r="K104" s="100">
        <v>0</v>
      </c>
      <c r="L104" s="100">
        <v>0</v>
      </c>
      <c r="M104" s="100">
        <v>0</v>
      </c>
      <c r="N104" s="100"/>
      <c r="O104" s="100"/>
      <c r="P104" s="100"/>
      <c r="Q104" s="100">
        <f t="shared" si="1"/>
        <v>0</v>
      </c>
      <c r="R104" s="97"/>
      <c r="T104" s="95"/>
      <c r="U104" s="100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0</v>
      </c>
      <c r="V104" s="97"/>
    </row>
    <row r="105" spans="2:22" x14ac:dyDescent="0.2">
      <c r="B105" s="95"/>
      <c r="C105" s="133" t="s">
        <v>211</v>
      </c>
      <c r="D105" s="134" t="s">
        <v>212</v>
      </c>
      <c r="E105" s="136">
        <v>0</v>
      </c>
      <c r="F105" s="136">
        <v>0</v>
      </c>
      <c r="G105" s="136">
        <v>0</v>
      </c>
      <c r="H105" s="136">
        <v>0</v>
      </c>
      <c r="I105" s="136">
        <v>0</v>
      </c>
      <c r="J105" s="136">
        <v>0</v>
      </c>
      <c r="K105" s="136">
        <v>0</v>
      </c>
      <c r="L105" s="136">
        <v>0</v>
      </c>
      <c r="M105" s="136">
        <v>0</v>
      </c>
      <c r="N105" s="136"/>
      <c r="O105" s="136"/>
      <c r="P105" s="136"/>
      <c r="Q105" s="136">
        <f t="shared" si="1"/>
        <v>0</v>
      </c>
      <c r="R105" s="97"/>
      <c r="T105" s="95"/>
      <c r="U105" s="100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0</v>
      </c>
      <c r="V105" s="97"/>
    </row>
    <row r="106" spans="2:22" x14ac:dyDescent="0.2">
      <c r="B106" s="95"/>
      <c r="C106" s="98" t="s">
        <v>213</v>
      </c>
      <c r="D106" s="99" t="s">
        <v>212</v>
      </c>
      <c r="E106" s="100">
        <v>0</v>
      </c>
      <c r="F106" s="100">
        <v>0</v>
      </c>
      <c r="G106" s="100">
        <v>0</v>
      </c>
      <c r="H106" s="100">
        <v>0</v>
      </c>
      <c r="I106" s="100">
        <v>0</v>
      </c>
      <c r="J106" s="100">
        <v>0</v>
      </c>
      <c r="K106" s="100">
        <v>0</v>
      </c>
      <c r="L106" s="100">
        <v>0</v>
      </c>
      <c r="M106" s="100">
        <v>0</v>
      </c>
      <c r="N106" s="100"/>
      <c r="O106" s="100"/>
      <c r="P106" s="100"/>
      <c r="Q106" s="100">
        <f t="shared" si="1"/>
        <v>0</v>
      </c>
      <c r="R106" s="97"/>
      <c r="T106" s="95"/>
      <c r="U106" s="100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97"/>
    </row>
    <row r="107" spans="2:22" x14ac:dyDescent="0.2">
      <c r="B107" s="95"/>
      <c r="C107" s="133" t="s">
        <v>214</v>
      </c>
      <c r="D107" s="134" t="s">
        <v>215</v>
      </c>
      <c r="E107" s="136">
        <v>592614.47</v>
      </c>
      <c r="F107" s="136">
        <v>3114751.23</v>
      </c>
      <c r="G107" s="136">
        <v>1116312.6600000001</v>
      </c>
      <c r="H107" s="136">
        <v>2566170.34</v>
      </c>
      <c r="I107" s="136">
        <v>1057078.6800000002</v>
      </c>
      <c r="J107" s="136">
        <v>860457.25</v>
      </c>
      <c r="K107" s="136">
        <v>1997300.32</v>
      </c>
      <c r="L107" s="136">
        <v>181309.44000000003</v>
      </c>
      <c r="M107" s="136">
        <v>999233.01</v>
      </c>
      <c r="N107" s="136"/>
      <c r="O107" s="136"/>
      <c r="P107" s="136"/>
      <c r="Q107" s="136">
        <f t="shared" si="1"/>
        <v>12485227.4</v>
      </c>
      <c r="R107" s="97"/>
      <c r="T107" s="95"/>
      <c r="U107" s="100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12485227.4</v>
      </c>
      <c r="V107" s="97"/>
    </row>
    <row r="108" spans="2:22" x14ac:dyDescent="0.2">
      <c r="B108" s="95"/>
      <c r="C108" s="98" t="s">
        <v>216</v>
      </c>
      <c r="D108" s="99" t="s">
        <v>215</v>
      </c>
      <c r="E108" s="100">
        <v>592614.47</v>
      </c>
      <c r="F108" s="100">
        <v>3114751.23</v>
      </c>
      <c r="G108" s="100">
        <v>1116312.6600000001</v>
      </c>
      <c r="H108" s="100">
        <v>2566170.34</v>
      </c>
      <c r="I108" s="100">
        <v>1057078.6800000002</v>
      </c>
      <c r="J108" s="100">
        <v>860457.25</v>
      </c>
      <c r="K108" s="100">
        <v>1997300.32</v>
      </c>
      <c r="L108" s="100">
        <v>181309.44000000003</v>
      </c>
      <c r="M108" s="100">
        <v>999233.01</v>
      </c>
      <c r="N108" s="100"/>
      <c r="O108" s="100"/>
      <c r="P108" s="100"/>
      <c r="Q108" s="100">
        <f t="shared" si="1"/>
        <v>12485227.4</v>
      </c>
      <c r="R108" s="97"/>
      <c r="T108" s="95"/>
      <c r="U108" s="100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12485227.4</v>
      </c>
      <c r="V108" s="97"/>
    </row>
    <row r="109" spans="2:22" x14ac:dyDescent="0.2">
      <c r="B109" s="95"/>
      <c r="C109" s="131" t="s">
        <v>217</v>
      </c>
      <c r="D109" s="132" t="s">
        <v>218</v>
      </c>
      <c r="E109" s="135">
        <v>277615.52</v>
      </c>
      <c r="F109" s="135">
        <v>539384.98</v>
      </c>
      <c r="G109" s="135">
        <v>339477.22</v>
      </c>
      <c r="H109" s="135">
        <v>593992.57000000007</v>
      </c>
      <c r="I109" s="135">
        <v>407237.16000000003</v>
      </c>
      <c r="J109" s="135">
        <v>494218.8000000001</v>
      </c>
      <c r="K109" s="135">
        <v>391920.00000000017</v>
      </c>
      <c r="L109" s="135">
        <v>521849.17</v>
      </c>
      <c r="M109" s="135">
        <v>605794.13</v>
      </c>
      <c r="N109" s="135"/>
      <c r="O109" s="135"/>
      <c r="P109" s="135"/>
      <c r="Q109" s="135">
        <f t="shared" si="1"/>
        <v>4171489.5500000003</v>
      </c>
      <c r="R109" s="97"/>
      <c r="T109" s="95"/>
      <c r="U109" s="100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4171489.5500000003</v>
      </c>
      <c r="V109" s="97"/>
    </row>
    <row r="110" spans="2:22" x14ac:dyDescent="0.2">
      <c r="B110" s="95"/>
      <c r="C110" s="133" t="s">
        <v>219</v>
      </c>
      <c r="D110" s="134" t="s">
        <v>220</v>
      </c>
      <c r="E110" s="136">
        <v>0</v>
      </c>
      <c r="F110" s="136">
        <v>0</v>
      </c>
      <c r="G110" s="136">
        <v>0</v>
      </c>
      <c r="H110" s="136">
        <v>0</v>
      </c>
      <c r="I110" s="136">
        <v>0</v>
      </c>
      <c r="J110" s="136">
        <v>0</v>
      </c>
      <c r="K110" s="136">
        <v>0</v>
      </c>
      <c r="L110" s="136">
        <v>0</v>
      </c>
      <c r="M110" s="136">
        <v>0</v>
      </c>
      <c r="N110" s="136"/>
      <c r="O110" s="136"/>
      <c r="P110" s="136"/>
      <c r="Q110" s="136">
        <f t="shared" si="1"/>
        <v>0</v>
      </c>
      <c r="R110" s="97"/>
      <c r="T110" s="95"/>
      <c r="U110" s="100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0</v>
      </c>
      <c r="V110" s="97"/>
    </row>
    <row r="111" spans="2:22" x14ac:dyDescent="0.2">
      <c r="B111" s="95"/>
      <c r="C111" s="98" t="s">
        <v>221</v>
      </c>
      <c r="D111" s="99" t="s">
        <v>220</v>
      </c>
      <c r="E111" s="100">
        <v>0</v>
      </c>
      <c r="F111" s="100">
        <v>0</v>
      </c>
      <c r="G111" s="100">
        <v>0</v>
      </c>
      <c r="H111" s="100">
        <v>0</v>
      </c>
      <c r="I111" s="100">
        <v>0</v>
      </c>
      <c r="J111" s="100">
        <v>0</v>
      </c>
      <c r="K111" s="100">
        <v>0</v>
      </c>
      <c r="L111" s="100">
        <v>0</v>
      </c>
      <c r="M111" s="100">
        <v>0</v>
      </c>
      <c r="N111" s="100"/>
      <c r="O111" s="100"/>
      <c r="P111" s="100"/>
      <c r="Q111" s="100">
        <f t="shared" si="1"/>
        <v>0</v>
      </c>
      <c r="R111" s="97"/>
      <c r="T111" s="95"/>
      <c r="U111" s="100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0</v>
      </c>
      <c r="V111" s="97"/>
    </row>
    <row r="112" spans="2:22" x14ac:dyDescent="0.2">
      <c r="B112" s="95"/>
      <c r="C112" s="133" t="s">
        <v>222</v>
      </c>
      <c r="D112" s="134" t="s">
        <v>223</v>
      </c>
      <c r="E112" s="136">
        <v>0</v>
      </c>
      <c r="F112" s="136">
        <v>0</v>
      </c>
      <c r="G112" s="136">
        <v>0</v>
      </c>
      <c r="H112" s="136">
        <v>0</v>
      </c>
      <c r="I112" s="136">
        <v>0</v>
      </c>
      <c r="J112" s="136">
        <v>0</v>
      </c>
      <c r="K112" s="136">
        <v>0</v>
      </c>
      <c r="L112" s="136">
        <v>0</v>
      </c>
      <c r="M112" s="136">
        <v>0</v>
      </c>
      <c r="N112" s="136"/>
      <c r="O112" s="136"/>
      <c r="P112" s="136"/>
      <c r="Q112" s="136">
        <f t="shared" si="1"/>
        <v>0</v>
      </c>
      <c r="R112" s="97"/>
      <c r="T112" s="95"/>
      <c r="U112" s="100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0</v>
      </c>
      <c r="V112" s="97"/>
    </row>
    <row r="113" spans="2:22" x14ac:dyDescent="0.2">
      <c r="B113" s="95"/>
      <c r="C113" s="98" t="s">
        <v>224</v>
      </c>
      <c r="D113" s="99" t="s">
        <v>223</v>
      </c>
      <c r="E113" s="100">
        <v>0</v>
      </c>
      <c r="F113" s="100">
        <v>0</v>
      </c>
      <c r="G113" s="100">
        <v>0</v>
      </c>
      <c r="H113" s="100">
        <v>0</v>
      </c>
      <c r="I113" s="100">
        <v>0</v>
      </c>
      <c r="J113" s="100">
        <v>0</v>
      </c>
      <c r="K113" s="100">
        <v>0</v>
      </c>
      <c r="L113" s="100">
        <v>0</v>
      </c>
      <c r="M113" s="100">
        <v>0</v>
      </c>
      <c r="N113" s="100"/>
      <c r="O113" s="100"/>
      <c r="P113" s="100"/>
      <c r="Q113" s="100">
        <f t="shared" si="1"/>
        <v>0</v>
      </c>
      <c r="R113" s="97"/>
      <c r="T113" s="95"/>
      <c r="U113" s="100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97"/>
    </row>
    <row r="114" spans="2:22" x14ac:dyDescent="0.2">
      <c r="B114" s="95"/>
      <c r="C114" s="133" t="s">
        <v>225</v>
      </c>
      <c r="D114" s="134" t="s">
        <v>226</v>
      </c>
      <c r="E114" s="136">
        <v>0</v>
      </c>
      <c r="F114" s="136">
        <v>0</v>
      </c>
      <c r="G114" s="136">
        <v>0</v>
      </c>
      <c r="H114" s="136">
        <v>0</v>
      </c>
      <c r="I114" s="136">
        <v>0</v>
      </c>
      <c r="J114" s="136">
        <v>0</v>
      </c>
      <c r="K114" s="136">
        <v>0</v>
      </c>
      <c r="L114" s="136">
        <v>0</v>
      </c>
      <c r="M114" s="136">
        <v>0</v>
      </c>
      <c r="N114" s="136"/>
      <c r="O114" s="136"/>
      <c r="P114" s="136"/>
      <c r="Q114" s="136">
        <f t="shared" si="1"/>
        <v>0</v>
      </c>
      <c r="R114" s="97"/>
      <c r="T114" s="95"/>
      <c r="U114" s="100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0</v>
      </c>
      <c r="V114" s="97"/>
    </row>
    <row r="115" spans="2:22" x14ac:dyDescent="0.2">
      <c r="B115" s="95"/>
      <c r="C115" s="98" t="s">
        <v>227</v>
      </c>
      <c r="D115" s="99" t="s">
        <v>226</v>
      </c>
      <c r="E115" s="100">
        <v>0</v>
      </c>
      <c r="F115" s="100">
        <v>0</v>
      </c>
      <c r="G115" s="100">
        <v>0</v>
      </c>
      <c r="H115" s="100">
        <v>0</v>
      </c>
      <c r="I115" s="100">
        <v>0</v>
      </c>
      <c r="J115" s="100">
        <v>0</v>
      </c>
      <c r="K115" s="100">
        <v>0</v>
      </c>
      <c r="L115" s="100">
        <v>0</v>
      </c>
      <c r="M115" s="100">
        <v>0</v>
      </c>
      <c r="N115" s="100"/>
      <c r="O115" s="100"/>
      <c r="P115" s="100"/>
      <c r="Q115" s="100">
        <f t="shared" si="1"/>
        <v>0</v>
      </c>
      <c r="R115" s="97"/>
      <c r="T115" s="95"/>
      <c r="U115" s="100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0</v>
      </c>
      <c r="V115" s="97"/>
    </row>
    <row r="116" spans="2:22" x14ac:dyDescent="0.2">
      <c r="B116" s="95"/>
      <c r="C116" s="133" t="s">
        <v>228</v>
      </c>
      <c r="D116" s="134" t="s">
        <v>229</v>
      </c>
      <c r="E116" s="136">
        <v>0</v>
      </c>
      <c r="F116" s="136">
        <v>0</v>
      </c>
      <c r="G116" s="136">
        <v>0</v>
      </c>
      <c r="H116" s="136">
        <v>0</v>
      </c>
      <c r="I116" s="136">
        <v>0</v>
      </c>
      <c r="J116" s="136">
        <v>0</v>
      </c>
      <c r="K116" s="136">
        <v>0</v>
      </c>
      <c r="L116" s="136">
        <v>0</v>
      </c>
      <c r="M116" s="136">
        <v>0</v>
      </c>
      <c r="N116" s="136"/>
      <c r="O116" s="136"/>
      <c r="P116" s="136"/>
      <c r="Q116" s="136">
        <f t="shared" si="1"/>
        <v>0</v>
      </c>
      <c r="R116" s="97"/>
      <c r="T116" s="95"/>
      <c r="U116" s="100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0</v>
      </c>
      <c r="V116" s="97"/>
    </row>
    <row r="117" spans="2:22" x14ac:dyDescent="0.2">
      <c r="B117" s="95"/>
      <c r="C117" s="98" t="s">
        <v>230</v>
      </c>
      <c r="D117" s="99" t="s">
        <v>229</v>
      </c>
      <c r="E117" s="100">
        <v>0</v>
      </c>
      <c r="F117" s="100">
        <v>0</v>
      </c>
      <c r="G117" s="100">
        <v>0</v>
      </c>
      <c r="H117" s="100">
        <v>0</v>
      </c>
      <c r="I117" s="100">
        <v>0</v>
      </c>
      <c r="J117" s="100">
        <v>0</v>
      </c>
      <c r="K117" s="100">
        <v>0</v>
      </c>
      <c r="L117" s="100">
        <v>0</v>
      </c>
      <c r="M117" s="100">
        <v>0</v>
      </c>
      <c r="N117" s="100"/>
      <c r="O117" s="100"/>
      <c r="P117" s="100"/>
      <c r="Q117" s="100">
        <f t="shared" si="1"/>
        <v>0</v>
      </c>
      <c r="R117" s="97"/>
      <c r="T117" s="95"/>
      <c r="U117" s="100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0</v>
      </c>
      <c r="V117" s="97"/>
    </row>
    <row r="118" spans="2:22" x14ac:dyDescent="0.2">
      <c r="B118" s="95"/>
      <c r="C118" s="133" t="s">
        <v>231</v>
      </c>
      <c r="D118" s="134" t="s">
        <v>232</v>
      </c>
      <c r="E118" s="136">
        <v>0</v>
      </c>
      <c r="F118" s="136">
        <v>0</v>
      </c>
      <c r="G118" s="136">
        <v>0</v>
      </c>
      <c r="H118" s="136">
        <v>0</v>
      </c>
      <c r="I118" s="136">
        <v>0</v>
      </c>
      <c r="J118" s="136">
        <v>0</v>
      </c>
      <c r="K118" s="136">
        <v>0</v>
      </c>
      <c r="L118" s="136">
        <v>0</v>
      </c>
      <c r="M118" s="136">
        <v>0</v>
      </c>
      <c r="N118" s="136"/>
      <c r="O118" s="136"/>
      <c r="P118" s="136"/>
      <c r="Q118" s="136">
        <f t="shared" si="1"/>
        <v>0</v>
      </c>
      <c r="R118" s="97"/>
      <c r="T118" s="95"/>
      <c r="U118" s="100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0</v>
      </c>
      <c r="V118" s="97"/>
    </row>
    <row r="119" spans="2:22" x14ac:dyDescent="0.2">
      <c r="B119" s="95"/>
      <c r="C119" s="98" t="s">
        <v>233</v>
      </c>
      <c r="D119" s="99" t="s">
        <v>232</v>
      </c>
      <c r="E119" s="100">
        <v>0</v>
      </c>
      <c r="F119" s="100">
        <v>0</v>
      </c>
      <c r="G119" s="100">
        <v>0</v>
      </c>
      <c r="H119" s="100">
        <v>0</v>
      </c>
      <c r="I119" s="100">
        <v>0</v>
      </c>
      <c r="J119" s="100">
        <v>0</v>
      </c>
      <c r="K119" s="100">
        <v>0</v>
      </c>
      <c r="L119" s="100">
        <v>0</v>
      </c>
      <c r="M119" s="100">
        <v>0</v>
      </c>
      <c r="N119" s="100"/>
      <c r="O119" s="100"/>
      <c r="P119" s="100"/>
      <c r="Q119" s="100">
        <f t="shared" si="1"/>
        <v>0</v>
      </c>
      <c r="R119" s="97"/>
      <c r="T119" s="95"/>
      <c r="U119" s="100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0</v>
      </c>
      <c r="V119" s="97"/>
    </row>
    <row r="120" spans="2:22" x14ac:dyDescent="0.2">
      <c r="B120" s="95"/>
      <c r="C120" s="133" t="s">
        <v>234</v>
      </c>
      <c r="D120" s="134" t="s">
        <v>235</v>
      </c>
      <c r="E120" s="136">
        <v>277615.52</v>
      </c>
      <c r="F120" s="136">
        <v>539384.98</v>
      </c>
      <c r="G120" s="136">
        <v>339477.22</v>
      </c>
      <c r="H120" s="136">
        <v>593992.57000000007</v>
      </c>
      <c r="I120" s="136">
        <v>407237.16000000003</v>
      </c>
      <c r="J120" s="136">
        <v>494218.8000000001</v>
      </c>
      <c r="K120" s="136">
        <v>391920.00000000017</v>
      </c>
      <c r="L120" s="136">
        <v>521849.17</v>
      </c>
      <c r="M120" s="136">
        <v>605794.13</v>
      </c>
      <c r="N120" s="136"/>
      <c r="O120" s="136"/>
      <c r="P120" s="136"/>
      <c r="Q120" s="136">
        <f t="shared" si="1"/>
        <v>4171489.5500000003</v>
      </c>
      <c r="R120" s="97"/>
      <c r="T120" s="95"/>
      <c r="U120" s="100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4171489.5500000003</v>
      </c>
      <c r="V120" s="97"/>
    </row>
    <row r="121" spans="2:22" x14ac:dyDescent="0.2">
      <c r="B121" s="95"/>
      <c r="C121" s="98" t="s">
        <v>236</v>
      </c>
      <c r="D121" s="99" t="s">
        <v>235</v>
      </c>
      <c r="E121" s="100">
        <v>277615.52</v>
      </c>
      <c r="F121" s="100">
        <v>539384.98</v>
      </c>
      <c r="G121" s="100">
        <v>339477.22</v>
      </c>
      <c r="H121" s="100">
        <v>593992.57000000007</v>
      </c>
      <c r="I121" s="100">
        <v>407237.16000000003</v>
      </c>
      <c r="J121" s="100">
        <v>494218.8000000001</v>
      </c>
      <c r="K121" s="100">
        <v>391920.00000000017</v>
      </c>
      <c r="L121" s="100">
        <v>521849.17</v>
      </c>
      <c r="M121" s="100">
        <v>605794.13</v>
      </c>
      <c r="N121" s="100"/>
      <c r="O121" s="100"/>
      <c r="P121" s="100"/>
      <c r="Q121" s="100">
        <f t="shared" si="1"/>
        <v>4171489.5500000003</v>
      </c>
      <c r="R121" s="97"/>
      <c r="T121" s="95"/>
      <c r="U121" s="100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4171489.5500000003</v>
      </c>
      <c r="V121" s="97"/>
    </row>
    <row r="122" spans="2:22" x14ac:dyDescent="0.2">
      <c r="B122" s="95"/>
      <c r="C122" s="131" t="s">
        <v>237</v>
      </c>
      <c r="D122" s="132" t="s">
        <v>33</v>
      </c>
      <c r="E122" s="135">
        <v>17827621.369999997</v>
      </c>
      <c r="F122" s="135">
        <v>37733646.860000007</v>
      </c>
      <c r="G122" s="135">
        <v>38636105.989999995</v>
      </c>
      <c r="H122" s="135">
        <v>38645211.650000006</v>
      </c>
      <c r="I122" s="135">
        <v>34427991.469999999</v>
      </c>
      <c r="J122" s="135">
        <v>36776692.13000001</v>
      </c>
      <c r="K122" s="135">
        <v>40902223.399999984</v>
      </c>
      <c r="L122" s="135">
        <v>31543537.129999995</v>
      </c>
      <c r="M122" s="135">
        <v>39148628.659999989</v>
      </c>
      <c r="N122" s="135"/>
      <c r="O122" s="135"/>
      <c r="P122" s="135"/>
      <c r="Q122" s="135">
        <f t="shared" si="1"/>
        <v>315641658.65999997</v>
      </c>
      <c r="R122" s="97"/>
      <c r="T122" s="95"/>
      <c r="U122" s="100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315641658.65999997</v>
      </c>
      <c r="V122" s="97"/>
    </row>
    <row r="123" spans="2:22" x14ac:dyDescent="0.2">
      <c r="B123" s="95"/>
      <c r="C123" s="133" t="s">
        <v>238</v>
      </c>
      <c r="D123" s="134" t="s">
        <v>239</v>
      </c>
      <c r="E123" s="136">
        <v>0</v>
      </c>
      <c r="F123" s="136">
        <v>0</v>
      </c>
      <c r="G123" s="136">
        <v>0</v>
      </c>
      <c r="H123" s="136">
        <v>0</v>
      </c>
      <c r="I123" s="136">
        <v>0</v>
      </c>
      <c r="J123" s="136">
        <v>0</v>
      </c>
      <c r="K123" s="136">
        <v>0</v>
      </c>
      <c r="L123" s="136">
        <v>0</v>
      </c>
      <c r="M123" s="136">
        <v>0</v>
      </c>
      <c r="N123" s="136"/>
      <c r="O123" s="136"/>
      <c r="P123" s="136"/>
      <c r="Q123" s="136">
        <f t="shared" si="1"/>
        <v>0</v>
      </c>
      <c r="R123" s="97"/>
      <c r="T123" s="95"/>
      <c r="U123" s="100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0</v>
      </c>
      <c r="V123" s="97"/>
    </row>
    <row r="124" spans="2:22" x14ac:dyDescent="0.2">
      <c r="B124" s="95"/>
      <c r="C124" s="98" t="s">
        <v>240</v>
      </c>
      <c r="D124" s="99" t="s">
        <v>241</v>
      </c>
      <c r="E124" s="100">
        <v>0</v>
      </c>
      <c r="F124" s="100">
        <v>0</v>
      </c>
      <c r="G124" s="100">
        <v>0</v>
      </c>
      <c r="H124" s="100">
        <v>0</v>
      </c>
      <c r="I124" s="100">
        <v>0</v>
      </c>
      <c r="J124" s="100">
        <v>0</v>
      </c>
      <c r="K124" s="100">
        <v>0</v>
      </c>
      <c r="L124" s="100">
        <v>0</v>
      </c>
      <c r="M124" s="100">
        <v>0</v>
      </c>
      <c r="N124" s="100"/>
      <c r="O124" s="100"/>
      <c r="P124" s="100"/>
      <c r="Q124" s="100">
        <f t="shared" si="1"/>
        <v>0</v>
      </c>
      <c r="R124" s="97"/>
      <c r="T124" s="95"/>
      <c r="U124" s="100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0</v>
      </c>
      <c r="V124" s="97"/>
    </row>
    <row r="125" spans="2:22" x14ac:dyDescent="0.2">
      <c r="B125" s="95"/>
      <c r="C125" s="98" t="s">
        <v>242</v>
      </c>
      <c r="D125" s="99" t="s">
        <v>243</v>
      </c>
      <c r="E125" s="100">
        <v>0</v>
      </c>
      <c r="F125" s="100">
        <v>0</v>
      </c>
      <c r="G125" s="100">
        <v>0</v>
      </c>
      <c r="H125" s="100">
        <v>0</v>
      </c>
      <c r="I125" s="100">
        <v>0</v>
      </c>
      <c r="J125" s="100">
        <v>0</v>
      </c>
      <c r="K125" s="100">
        <v>0</v>
      </c>
      <c r="L125" s="100">
        <v>0</v>
      </c>
      <c r="M125" s="100">
        <v>0</v>
      </c>
      <c r="N125" s="100"/>
      <c r="O125" s="100"/>
      <c r="P125" s="100"/>
      <c r="Q125" s="100">
        <f t="shared" si="1"/>
        <v>0</v>
      </c>
      <c r="R125" s="97"/>
      <c r="T125" s="95"/>
      <c r="U125" s="100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0</v>
      </c>
      <c r="V125" s="97"/>
    </row>
    <row r="126" spans="2:22" x14ac:dyDescent="0.2">
      <c r="B126" s="95"/>
      <c r="C126" s="98" t="s">
        <v>244</v>
      </c>
      <c r="D126" s="99" t="s">
        <v>245</v>
      </c>
      <c r="E126" s="100">
        <v>0</v>
      </c>
      <c r="F126" s="100">
        <v>0</v>
      </c>
      <c r="G126" s="100">
        <v>0</v>
      </c>
      <c r="H126" s="100">
        <v>0</v>
      </c>
      <c r="I126" s="100">
        <v>0</v>
      </c>
      <c r="J126" s="100">
        <v>0</v>
      </c>
      <c r="K126" s="100">
        <v>0</v>
      </c>
      <c r="L126" s="100">
        <v>0</v>
      </c>
      <c r="M126" s="100">
        <v>0</v>
      </c>
      <c r="N126" s="100"/>
      <c r="O126" s="100"/>
      <c r="P126" s="100"/>
      <c r="Q126" s="100">
        <f t="shared" si="1"/>
        <v>0</v>
      </c>
      <c r="R126" s="97"/>
      <c r="T126" s="95"/>
      <c r="U126" s="100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0</v>
      </c>
      <c r="V126" s="97"/>
    </row>
    <row r="127" spans="2:22" x14ac:dyDescent="0.2">
      <c r="B127" s="95"/>
      <c r="C127" s="133" t="s">
        <v>246</v>
      </c>
      <c r="D127" s="134" t="s">
        <v>247</v>
      </c>
      <c r="E127" s="136">
        <v>0</v>
      </c>
      <c r="F127" s="136">
        <v>0</v>
      </c>
      <c r="G127" s="136">
        <v>0</v>
      </c>
      <c r="H127" s="136">
        <v>0</v>
      </c>
      <c r="I127" s="136">
        <v>0</v>
      </c>
      <c r="J127" s="136">
        <v>0</v>
      </c>
      <c r="K127" s="136">
        <v>0</v>
      </c>
      <c r="L127" s="136">
        <v>0</v>
      </c>
      <c r="M127" s="136">
        <v>0</v>
      </c>
      <c r="N127" s="136"/>
      <c r="O127" s="136"/>
      <c r="P127" s="136"/>
      <c r="Q127" s="136">
        <f t="shared" si="1"/>
        <v>0</v>
      </c>
      <c r="R127" s="97"/>
      <c r="T127" s="95"/>
      <c r="U127" s="100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0</v>
      </c>
      <c r="V127" s="97"/>
    </row>
    <row r="128" spans="2:22" x14ac:dyDescent="0.2">
      <c r="B128" s="95"/>
      <c r="C128" s="98" t="s">
        <v>248</v>
      </c>
      <c r="D128" s="99" t="s">
        <v>249</v>
      </c>
      <c r="E128" s="100">
        <v>0</v>
      </c>
      <c r="F128" s="100">
        <v>0</v>
      </c>
      <c r="G128" s="100">
        <v>0</v>
      </c>
      <c r="H128" s="100">
        <v>0</v>
      </c>
      <c r="I128" s="100">
        <v>0</v>
      </c>
      <c r="J128" s="100">
        <v>0</v>
      </c>
      <c r="K128" s="100">
        <v>0</v>
      </c>
      <c r="L128" s="100">
        <v>0</v>
      </c>
      <c r="M128" s="100">
        <v>0</v>
      </c>
      <c r="N128" s="100"/>
      <c r="O128" s="100"/>
      <c r="P128" s="100"/>
      <c r="Q128" s="100">
        <f t="shared" si="1"/>
        <v>0</v>
      </c>
      <c r="R128" s="97"/>
      <c r="T128" s="95"/>
      <c r="U128" s="100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0</v>
      </c>
      <c r="V128" s="97"/>
    </row>
    <row r="129" spans="2:22" x14ac:dyDescent="0.2">
      <c r="B129" s="95"/>
      <c r="C129" s="98" t="s">
        <v>250</v>
      </c>
      <c r="D129" s="99" t="s">
        <v>251</v>
      </c>
      <c r="E129" s="100">
        <v>0</v>
      </c>
      <c r="F129" s="100">
        <v>0</v>
      </c>
      <c r="G129" s="100">
        <v>0</v>
      </c>
      <c r="H129" s="100">
        <v>0</v>
      </c>
      <c r="I129" s="100">
        <v>0</v>
      </c>
      <c r="J129" s="100">
        <v>0</v>
      </c>
      <c r="K129" s="100">
        <v>0</v>
      </c>
      <c r="L129" s="100">
        <v>0</v>
      </c>
      <c r="M129" s="100">
        <v>0</v>
      </c>
      <c r="N129" s="100"/>
      <c r="O129" s="100"/>
      <c r="P129" s="100"/>
      <c r="Q129" s="100">
        <f t="shared" si="1"/>
        <v>0</v>
      </c>
      <c r="R129" s="97"/>
      <c r="T129" s="95"/>
      <c r="U129" s="100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0</v>
      </c>
      <c r="V129" s="97"/>
    </row>
    <row r="130" spans="2:22" x14ac:dyDescent="0.2">
      <c r="B130" s="95"/>
      <c r="C130" s="98" t="s">
        <v>252</v>
      </c>
      <c r="D130" s="99" t="s">
        <v>253</v>
      </c>
      <c r="E130" s="100">
        <v>0</v>
      </c>
      <c r="F130" s="100">
        <v>0</v>
      </c>
      <c r="G130" s="100">
        <v>0</v>
      </c>
      <c r="H130" s="100">
        <v>0</v>
      </c>
      <c r="I130" s="100">
        <v>0</v>
      </c>
      <c r="J130" s="100">
        <v>0</v>
      </c>
      <c r="K130" s="100">
        <v>0</v>
      </c>
      <c r="L130" s="100">
        <v>0</v>
      </c>
      <c r="M130" s="100">
        <v>0</v>
      </c>
      <c r="N130" s="100"/>
      <c r="O130" s="100"/>
      <c r="P130" s="100"/>
      <c r="Q130" s="100">
        <f t="shared" si="1"/>
        <v>0</v>
      </c>
      <c r="R130" s="97"/>
      <c r="T130" s="95"/>
      <c r="U130" s="100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0</v>
      </c>
      <c r="V130" s="97"/>
    </row>
    <row r="131" spans="2:22" x14ac:dyDescent="0.2">
      <c r="B131" s="95"/>
      <c r="C131" s="98" t="s">
        <v>254</v>
      </c>
      <c r="D131" s="99" t="s">
        <v>255</v>
      </c>
      <c r="E131" s="100">
        <v>0</v>
      </c>
      <c r="F131" s="100">
        <v>0</v>
      </c>
      <c r="G131" s="100">
        <v>0</v>
      </c>
      <c r="H131" s="100">
        <v>0</v>
      </c>
      <c r="I131" s="100">
        <v>0</v>
      </c>
      <c r="J131" s="100">
        <v>0</v>
      </c>
      <c r="K131" s="100">
        <v>0</v>
      </c>
      <c r="L131" s="100">
        <v>0</v>
      </c>
      <c r="M131" s="100">
        <v>0</v>
      </c>
      <c r="N131" s="100"/>
      <c r="O131" s="100"/>
      <c r="P131" s="100"/>
      <c r="Q131" s="100">
        <f t="shared" si="1"/>
        <v>0</v>
      </c>
      <c r="R131" s="97"/>
      <c r="T131" s="95"/>
      <c r="U131" s="100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0</v>
      </c>
      <c r="V131" s="97"/>
    </row>
    <row r="132" spans="2:22" x14ac:dyDescent="0.2">
      <c r="B132" s="95"/>
      <c r="C132" s="133" t="s">
        <v>256</v>
      </c>
      <c r="D132" s="134" t="s">
        <v>257</v>
      </c>
      <c r="E132" s="136">
        <v>0</v>
      </c>
      <c r="F132" s="136">
        <v>0</v>
      </c>
      <c r="G132" s="136">
        <v>0</v>
      </c>
      <c r="H132" s="136">
        <v>0</v>
      </c>
      <c r="I132" s="136">
        <v>0</v>
      </c>
      <c r="J132" s="136">
        <v>0</v>
      </c>
      <c r="K132" s="136">
        <v>0</v>
      </c>
      <c r="L132" s="136">
        <v>0</v>
      </c>
      <c r="M132" s="136">
        <v>0</v>
      </c>
      <c r="N132" s="136"/>
      <c r="O132" s="136"/>
      <c r="P132" s="136"/>
      <c r="Q132" s="136">
        <f t="shared" si="1"/>
        <v>0</v>
      </c>
      <c r="R132" s="97"/>
      <c r="T132" s="95"/>
      <c r="U132" s="100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0</v>
      </c>
      <c r="V132" s="97"/>
    </row>
    <row r="133" spans="2:22" x14ac:dyDescent="0.2">
      <c r="B133" s="95"/>
      <c r="C133" s="98" t="s">
        <v>258</v>
      </c>
      <c r="D133" s="99" t="s">
        <v>259</v>
      </c>
      <c r="E133" s="100">
        <v>0</v>
      </c>
      <c r="F133" s="100">
        <v>0</v>
      </c>
      <c r="G133" s="100">
        <v>0</v>
      </c>
      <c r="H133" s="100">
        <v>0</v>
      </c>
      <c r="I133" s="100">
        <v>0</v>
      </c>
      <c r="J133" s="100">
        <v>0</v>
      </c>
      <c r="K133" s="100">
        <v>0</v>
      </c>
      <c r="L133" s="100">
        <v>0</v>
      </c>
      <c r="M133" s="100">
        <v>0</v>
      </c>
      <c r="N133" s="100"/>
      <c r="O133" s="100"/>
      <c r="P133" s="100"/>
      <c r="Q133" s="100">
        <f t="shared" si="1"/>
        <v>0</v>
      </c>
      <c r="R133" s="97"/>
      <c r="T133" s="95"/>
      <c r="U133" s="100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0</v>
      </c>
      <c r="V133" s="97"/>
    </row>
    <row r="134" spans="2:22" x14ac:dyDescent="0.2">
      <c r="B134" s="95"/>
      <c r="C134" s="98" t="s">
        <v>260</v>
      </c>
      <c r="D134" s="99" t="s">
        <v>261</v>
      </c>
      <c r="E134" s="100">
        <v>0</v>
      </c>
      <c r="F134" s="100">
        <v>0</v>
      </c>
      <c r="G134" s="100">
        <v>0</v>
      </c>
      <c r="H134" s="100">
        <v>0</v>
      </c>
      <c r="I134" s="100">
        <v>0</v>
      </c>
      <c r="J134" s="100">
        <v>0</v>
      </c>
      <c r="K134" s="100">
        <v>0</v>
      </c>
      <c r="L134" s="100">
        <v>0</v>
      </c>
      <c r="M134" s="100">
        <v>0</v>
      </c>
      <c r="N134" s="100"/>
      <c r="O134" s="100"/>
      <c r="P134" s="100"/>
      <c r="Q134" s="100">
        <f t="shared" si="1"/>
        <v>0</v>
      </c>
      <c r="R134" s="97"/>
      <c r="T134" s="95"/>
      <c r="U134" s="100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0</v>
      </c>
      <c r="V134" s="97"/>
    </row>
    <row r="135" spans="2:22" x14ac:dyDescent="0.2">
      <c r="B135" s="95"/>
      <c r="C135" s="98" t="s">
        <v>262</v>
      </c>
      <c r="D135" s="99" t="s">
        <v>263</v>
      </c>
      <c r="E135" s="100">
        <v>0</v>
      </c>
      <c r="F135" s="100">
        <v>0</v>
      </c>
      <c r="G135" s="100">
        <v>0</v>
      </c>
      <c r="H135" s="100">
        <v>0</v>
      </c>
      <c r="I135" s="100">
        <v>0</v>
      </c>
      <c r="J135" s="100">
        <v>0</v>
      </c>
      <c r="K135" s="100">
        <v>0</v>
      </c>
      <c r="L135" s="100">
        <v>0</v>
      </c>
      <c r="M135" s="100">
        <v>0</v>
      </c>
      <c r="N135" s="100"/>
      <c r="O135" s="100"/>
      <c r="P135" s="100"/>
      <c r="Q135" s="100">
        <f t="shared" ref="Q135:Q195" si="2">SUM(E135:P135)</f>
        <v>0</v>
      </c>
      <c r="R135" s="97"/>
      <c r="T135" s="95"/>
      <c r="U135" s="100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0</v>
      </c>
      <c r="V135" s="97"/>
    </row>
    <row r="136" spans="2:22" x14ac:dyDescent="0.2">
      <c r="B136" s="95"/>
      <c r="C136" s="98" t="s">
        <v>264</v>
      </c>
      <c r="D136" s="99" t="s">
        <v>265</v>
      </c>
      <c r="E136" s="100">
        <v>0</v>
      </c>
      <c r="F136" s="100">
        <v>0</v>
      </c>
      <c r="G136" s="100">
        <v>0</v>
      </c>
      <c r="H136" s="100">
        <v>0</v>
      </c>
      <c r="I136" s="100">
        <v>0</v>
      </c>
      <c r="J136" s="100">
        <v>0</v>
      </c>
      <c r="K136" s="100">
        <v>0</v>
      </c>
      <c r="L136" s="100">
        <v>0</v>
      </c>
      <c r="M136" s="100">
        <v>0</v>
      </c>
      <c r="N136" s="100"/>
      <c r="O136" s="100"/>
      <c r="P136" s="100"/>
      <c r="Q136" s="100">
        <f t="shared" si="2"/>
        <v>0</v>
      </c>
      <c r="R136" s="97"/>
      <c r="T136" s="95"/>
      <c r="U136" s="100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0</v>
      </c>
      <c r="V136" s="97"/>
    </row>
    <row r="137" spans="2:22" x14ac:dyDescent="0.2">
      <c r="B137" s="95"/>
      <c r="C137" s="133" t="s">
        <v>266</v>
      </c>
      <c r="D137" s="134" t="s">
        <v>267</v>
      </c>
      <c r="E137" s="136">
        <v>17158416.849999998</v>
      </c>
      <c r="F137" s="136">
        <v>37150373.410000004</v>
      </c>
      <c r="G137" s="136">
        <v>36056785.389999993</v>
      </c>
      <c r="H137" s="136">
        <v>36246733.780000009</v>
      </c>
      <c r="I137" s="136">
        <v>33914737.879999995</v>
      </c>
      <c r="J137" s="136">
        <v>35029838.980000012</v>
      </c>
      <c r="K137" s="136">
        <v>39009384.529999986</v>
      </c>
      <c r="L137" s="136">
        <v>29829311.719999995</v>
      </c>
      <c r="M137" s="136">
        <v>36880569.579999983</v>
      </c>
      <c r="N137" s="136"/>
      <c r="O137" s="136"/>
      <c r="P137" s="136"/>
      <c r="Q137" s="136">
        <f t="shared" si="2"/>
        <v>301276152.12</v>
      </c>
      <c r="R137" s="97"/>
      <c r="T137" s="95"/>
      <c r="U137" s="100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301276152.12</v>
      </c>
      <c r="V137" s="97"/>
    </row>
    <row r="138" spans="2:22" x14ac:dyDescent="0.2">
      <c r="B138" s="95"/>
      <c r="C138" s="98" t="s">
        <v>268</v>
      </c>
      <c r="D138" s="99" t="s">
        <v>267</v>
      </c>
      <c r="E138" s="100">
        <v>17158416.849999998</v>
      </c>
      <c r="F138" s="100">
        <v>37150373.410000004</v>
      </c>
      <c r="G138" s="100">
        <v>36056785.389999993</v>
      </c>
      <c r="H138" s="100">
        <v>36246733.780000009</v>
      </c>
      <c r="I138" s="100">
        <v>33914737.879999995</v>
      </c>
      <c r="J138" s="100">
        <v>35029838.980000012</v>
      </c>
      <c r="K138" s="100">
        <v>39009384.529999986</v>
      </c>
      <c r="L138" s="100">
        <v>29829311.719999995</v>
      </c>
      <c r="M138" s="100">
        <v>36880569.579999983</v>
      </c>
      <c r="N138" s="100"/>
      <c r="O138" s="100"/>
      <c r="P138" s="100"/>
      <c r="Q138" s="100">
        <f t="shared" si="2"/>
        <v>301276152.12</v>
      </c>
      <c r="R138" s="97"/>
      <c r="T138" s="95"/>
      <c r="U138" s="100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301276152.12</v>
      </c>
      <c r="V138" s="97"/>
    </row>
    <row r="139" spans="2:22" x14ac:dyDescent="0.2">
      <c r="B139" s="95"/>
      <c r="C139" s="133" t="s">
        <v>269</v>
      </c>
      <c r="D139" s="134" t="s">
        <v>270</v>
      </c>
      <c r="E139" s="136">
        <v>287553.03000000003</v>
      </c>
      <c r="F139" s="136">
        <v>146329.63</v>
      </c>
      <c r="G139" s="136">
        <v>1931828.61</v>
      </c>
      <c r="H139" s="136">
        <v>1823267.37</v>
      </c>
      <c r="I139" s="136">
        <v>135497.77999999997</v>
      </c>
      <c r="J139" s="136">
        <v>1024527.8300000001</v>
      </c>
      <c r="K139" s="136">
        <v>1389701.94</v>
      </c>
      <c r="L139" s="136">
        <v>1230037.58</v>
      </c>
      <c r="M139" s="136">
        <v>1688315.9500000002</v>
      </c>
      <c r="N139" s="136"/>
      <c r="O139" s="136"/>
      <c r="P139" s="136"/>
      <c r="Q139" s="136">
        <f t="shared" si="2"/>
        <v>9657059.7199999988</v>
      </c>
      <c r="R139" s="97"/>
      <c r="T139" s="95"/>
      <c r="U139" s="100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9657059.7199999988</v>
      </c>
      <c r="V139" s="97"/>
    </row>
    <row r="140" spans="2:22" x14ac:dyDescent="0.2">
      <c r="B140" s="95"/>
      <c r="C140" s="98" t="s">
        <v>271</v>
      </c>
      <c r="D140" s="99" t="s">
        <v>270</v>
      </c>
      <c r="E140" s="100">
        <v>287553.03000000003</v>
      </c>
      <c r="F140" s="100">
        <v>146329.63</v>
      </c>
      <c r="G140" s="100">
        <v>1931828.61</v>
      </c>
      <c r="H140" s="100">
        <v>1823267.37</v>
      </c>
      <c r="I140" s="100">
        <v>135497.77999999997</v>
      </c>
      <c r="J140" s="100">
        <v>1024527.8300000001</v>
      </c>
      <c r="K140" s="100">
        <v>1389701.94</v>
      </c>
      <c r="L140" s="100">
        <v>1230037.58</v>
      </c>
      <c r="M140" s="100">
        <v>1688315.9500000002</v>
      </c>
      <c r="N140" s="100"/>
      <c r="O140" s="100"/>
      <c r="P140" s="100"/>
      <c r="Q140" s="100">
        <f t="shared" si="2"/>
        <v>9657059.7199999988</v>
      </c>
      <c r="R140" s="97"/>
      <c r="T140" s="95"/>
      <c r="U140" s="100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9657059.7199999988</v>
      </c>
      <c r="V140" s="97"/>
    </row>
    <row r="141" spans="2:22" x14ac:dyDescent="0.2">
      <c r="B141" s="95"/>
      <c r="C141" s="133" t="s">
        <v>272</v>
      </c>
      <c r="D141" s="134" t="s">
        <v>273</v>
      </c>
      <c r="E141" s="136">
        <v>381651.48999999993</v>
      </c>
      <c r="F141" s="136">
        <v>436943.82000000007</v>
      </c>
      <c r="G141" s="136">
        <v>647491.99</v>
      </c>
      <c r="H141" s="136">
        <v>575210.5</v>
      </c>
      <c r="I141" s="136">
        <v>377755.81</v>
      </c>
      <c r="J141" s="136">
        <v>722325.32</v>
      </c>
      <c r="K141" s="136">
        <v>503136.92999999993</v>
      </c>
      <c r="L141" s="136">
        <v>484187.82999999996</v>
      </c>
      <c r="M141" s="136">
        <v>579743.13</v>
      </c>
      <c r="N141" s="136"/>
      <c r="O141" s="136"/>
      <c r="P141" s="136"/>
      <c r="Q141" s="136">
        <f t="shared" si="2"/>
        <v>4708446.8199999994</v>
      </c>
      <c r="R141" s="97"/>
      <c r="T141" s="95"/>
      <c r="U141" s="100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4708446.8199999994</v>
      </c>
      <c r="V141" s="97"/>
    </row>
    <row r="142" spans="2:22" x14ac:dyDescent="0.2">
      <c r="B142" s="95"/>
      <c r="C142" s="98" t="s">
        <v>274</v>
      </c>
      <c r="D142" s="99" t="s">
        <v>273</v>
      </c>
      <c r="E142" s="100">
        <v>381651.48999999993</v>
      </c>
      <c r="F142" s="100">
        <v>436943.82000000007</v>
      </c>
      <c r="G142" s="100">
        <v>647491.99</v>
      </c>
      <c r="H142" s="100">
        <v>575210.5</v>
      </c>
      <c r="I142" s="100">
        <v>377755.81</v>
      </c>
      <c r="J142" s="100">
        <v>722325.32</v>
      </c>
      <c r="K142" s="100">
        <v>503136.92999999993</v>
      </c>
      <c r="L142" s="100">
        <v>484187.82999999996</v>
      </c>
      <c r="M142" s="100">
        <v>579743.13</v>
      </c>
      <c r="N142" s="100"/>
      <c r="O142" s="100"/>
      <c r="P142" s="100"/>
      <c r="Q142" s="100">
        <f t="shared" si="2"/>
        <v>4708446.8199999994</v>
      </c>
      <c r="R142" s="97"/>
      <c r="T142" s="95"/>
      <c r="U142" s="100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4708446.8199999994</v>
      </c>
      <c r="V142" s="97"/>
    </row>
    <row r="143" spans="2:22" x14ac:dyDescent="0.2">
      <c r="B143" s="95"/>
      <c r="C143" s="131" t="s">
        <v>275</v>
      </c>
      <c r="D143" s="132" t="s">
        <v>276</v>
      </c>
      <c r="E143" s="135">
        <v>1048762.6700000002</v>
      </c>
      <c r="F143" s="135">
        <v>5057614.6499999994</v>
      </c>
      <c r="G143" s="135">
        <v>2995231.21</v>
      </c>
      <c r="H143" s="135">
        <v>3036344.2800000003</v>
      </c>
      <c r="I143" s="135">
        <v>2819493.5299999993</v>
      </c>
      <c r="J143" s="135">
        <v>2818642.7599999988</v>
      </c>
      <c r="K143" s="135">
        <v>8688292.1799999997</v>
      </c>
      <c r="L143" s="135">
        <v>3118647.9899999993</v>
      </c>
      <c r="M143" s="135">
        <v>2669047.2599999988</v>
      </c>
      <c r="N143" s="135"/>
      <c r="O143" s="135"/>
      <c r="P143" s="135"/>
      <c r="Q143" s="135">
        <f t="shared" si="2"/>
        <v>32252076.529999994</v>
      </c>
      <c r="R143" s="97"/>
      <c r="T143" s="95"/>
      <c r="U143" s="100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32252076.529999994</v>
      </c>
      <c r="V143" s="97"/>
    </row>
    <row r="144" spans="2:22" x14ac:dyDescent="0.2">
      <c r="B144" s="95"/>
      <c r="C144" s="133" t="s">
        <v>277</v>
      </c>
      <c r="D144" s="134" t="s">
        <v>278</v>
      </c>
      <c r="E144" s="136">
        <v>41950.750000000007</v>
      </c>
      <c r="F144" s="136">
        <v>3416602.2399999998</v>
      </c>
      <c r="G144" s="136">
        <v>425330.23</v>
      </c>
      <c r="H144" s="136">
        <v>219740.05999999991</v>
      </c>
      <c r="I144" s="136">
        <v>728464.74</v>
      </c>
      <c r="J144" s="136">
        <v>302349.78999999986</v>
      </c>
      <c r="K144" s="136">
        <v>3785925.58</v>
      </c>
      <c r="L144" s="136">
        <v>497876.26</v>
      </c>
      <c r="M144" s="136">
        <v>492920.4499999999</v>
      </c>
      <c r="N144" s="136"/>
      <c r="O144" s="136"/>
      <c r="P144" s="136"/>
      <c r="Q144" s="136">
        <f t="shared" si="2"/>
        <v>9911160.0999999996</v>
      </c>
      <c r="R144" s="97"/>
      <c r="T144" s="95"/>
      <c r="U144" s="100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9911160.0999999996</v>
      </c>
      <c r="V144" s="97"/>
    </row>
    <row r="145" spans="2:22" x14ac:dyDescent="0.2">
      <c r="B145" s="95"/>
      <c r="C145" s="98" t="s">
        <v>279</v>
      </c>
      <c r="D145" s="99" t="s">
        <v>278</v>
      </c>
      <c r="E145" s="100">
        <v>41950.750000000007</v>
      </c>
      <c r="F145" s="100">
        <v>3416602.2399999998</v>
      </c>
      <c r="G145" s="100">
        <v>425330.23</v>
      </c>
      <c r="H145" s="100">
        <v>219740.05999999991</v>
      </c>
      <c r="I145" s="100">
        <v>728464.74</v>
      </c>
      <c r="J145" s="100">
        <v>302349.78999999986</v>
      </c>
      <c r="K145" s="100">
        <v>3785925.58</v>
      </c>
      <c r="L145" s="100">
        <v>497876.26</v>
      </c>
      <c r="M145" s="100">
        <v>492920.4499999999</v>
      </c>
      <c r="N145" s="100"/>
      <c r="O145" s="100"/>
      <c r="P145" s="100"/>
      <c r="Q145" s="100">
        <f t="shared" si="2"/>
        <v>9911160.0999999996</v>
      </c>
      <c r="R145" s="97"/>
      <c r="T145" s="95"/>
      <c r="U145" s="100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9911160.0999999996</v>
      </c>
      <c r="V145" s="97"/>
    </row>
    <row r="146" spans="2:22" x14ac:dyDescent="0.2">
      <c r="B146" s="95"/>
      <c r="C146" s="133" t="s">
        <v>280</v>
      </c>
      <c r="D146" s="134" t="s">
        <v>281</v>
      </c>
      <c r="E146" s="136">
        <v>797668.10000000021</v>
      </c>
      <c r="F146" s="136">
        <v>1336520.0399999993</v>
      </c>
      <c r="G146" s="136">
        <v>1603685.71</v>
      </c>
      <c r="H146" s="136">
        <v>1675452.7700000007</v>
      </c>
      <c r="I146" s="136">
        <v>1365950.8199999994</v>
      </c>
      <c r="J146" s="136">
        <v>1777821.5699999989</v>
      </c>
      <c r="K146" s="136">
        <v>2556688.33</v>
      </c>
      <c r="L146" s="136">
        <v>1118968.9599999995</v>
      </c>
      <c r="M146" s="136">
        <v>1743453.5599999989</v>
      </c>
      <c r="N146" s="136"/>
      <c r="O146" s="136"/>
      <c r="P146" s="136"/>
      <c r="Q146" s="136">
        <f t="shared" si="2"/>
        <v>13976209.859999996</v>
      </c>
      <c r="R146" s="97"/>
      <c r="T146" s="95"/>
      <c r="U146" s="100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13976209.859999996</v>
      </c>
      <c r="V146" s="97"/>
    </row>
    <row r="147" spans="2:22" x14ac:dyDescent="0.2">
      <c r="B147" s="95"/>
      <c r="C147" s="98" t="s">
        <v>282</v>
      </c>
      <c r="D147" s="99" t="s">
        <v>281</v>
      </c>
      <c r="E147" s="100">
        <v>797668.10000000021</v>
      </c>
      <c r="F147" s="100">
        <v>1336520.0399999993</v>
      </c>
      <c r="G147" s="100">
        <v>1603685.71</v>
      </c>
      <c r="H147" s="100">
        <v>1675452.7700000007</v>
      </c>
      <c r="I147" s="100">
        <v>1365950.8199999994</v>
      </c>
      <c r="J147" s="100">
        <v>1777821.5699999989</v>
      </c>
      <c r="K147" s="100">
        <v>2556688.33</v>
      </c>
      <c r="L147" s="100">
        <v>1118968.9599999995</v>
      </c>
      <c r="M147" s="100">
        <v>1743453.5599999989</v>
      </c>
      <c r="N147" s="100"/>
      <c r="O147" s="100"/>
      <c r="P147" s="100"/>
      <c r="Q147" s="100">
        <f t="shared" si="2"/>
        <v>13976209.859999996</v>
      </c>
      <c r="R147" s="97"/>
      <c r="T147" s="95"/>
      <c r="U147" s="100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13976209.859999996</v>
      </c>
      <c r="V147" s="97"/>
    </row>
    <row r="148" spans="2:22" x14ac:dyDescent="0.2">
      <c r="B148" s="95"/>
      <c r="C148" s="133" t="s">
        <v>283</v>
      </c>
      <c r="D148" s="134" t="s">
        <v>284</v>
      </c>
      <c r="E148" s="136">
        <v>0</v>
      </c>
      <c r="F148" s="136">
        <v>0</v>
      </c>
      <c r="G148" s="136">
        <v>0</v>
      </c>
      <c r="H148" s="136">
        <v>0</v>
      </c>
      <c r="I148" s="136">
        <v>0</v>
      </c>
      <c r="J148" s="136">
        <v>0</v>
      </c>
      <c r="K148" s="136">
        <v>0</v>
      </c>
      <c r="L148" s="136">
        <v>0</v>
      </c>
      <c r="M148" s="136">
        <v>0</v>
      </c>
      <c r="N148" s="136"/>
      <c r="O148" s="136"/>
      <c r="P148" s="136"/>
      <c r="Q148" s="136">
        <f t="shared" si="2"/>
        <v>0</v>
      </c>
      <c r="R148" s="97"/>
      <c r="T148" s="95"/>
      <c r="U148" s="100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97"/>
    </row>
    <row r="149" spans="2:22" x14ac:dyDescent="0.2">
      <c r="B149" s="95"/>
      <c r="C149" s="98" t="s">
        <v>285</v>
      </c>
      <c r="D149" s="99" t="s">
        <v>284</v>
      </c>
      <c r="E149" s="100">
        <v>0</v>
      </c>
      <c r="F149" s="100">
        <v>0</v>
      </c>
      <c r="G149" s="100">
        <v>0</v>
      </c>
      <c r="H149" s="100">
        <v>0</v>
      </c>
      <c r="I149" s="100">
        <v>0</v>
      </c>
      <c r="J149" s="100">
        <v>0</v>
      </c>
      <c r="K149" s="100">
        <v>0</v>
      </c>
      <c r="L149" s="100">
        <v>0</v>
      </c>
      <c r="M149" s="100">
        <v>0</v>
      </c>
      <c r="N149" s="100"/>
      <c r="O149" s="100"/>
      <c r="P149" s="100"/>
      <c r="Q149" s="100">
        <f t="shared" si="2"/>
        <v>0</v>
      </c>
      <c r="R149" s="97"/>
      <c r="T149" s="95"/>
      <c r="U149" s="100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0</v>
      </c>
      <c r="V149" s="97"/>
    </row>
    <row r="150" spans="2:22" x14ac:dyDescent="0.2">
      <c r="B150" s="95"/>
      <c r="C150" s="133" t="s">
        <v>286</v>
      </c>
      <c r="D150" s="134" t="s">
        <v>287</v>
      </c>
      <c r="E150" s="136">
        <v>0</v>
      </c>
      <c r="F150" s="136">
        <v>0</v>
      </c>
      <c r="G150" s="136">
        <v>0</v>
      </c>
      <c r="H150" s="136">
        <v>0</v>
      </c>
      <c r="I150" s="136">
        <v>0</v>
      </c>
      <c r="J150" s="136">
        <v>0</v>
      </c>
      <c r="K150" s="136">
        <v>0</v>
      </c>
      <c r="L150" s="136">
        <v>0</v>
      </c>
      <c r="M150" s="136">
        <v>0</v>
      </c>
      <c r="N150" s="136"/>
      <c r="O150" s="136"/>
      <c r="P150" s="136"/>
      <c r="Q150" s="136">
        <f t="shared" si="2"/>
        <v>0</v>
      </c>
      <c r="R150" s="97"/>
      <c r="T150" s="95"/>
      <c r="U150" s="100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97"/>
    </row>
    <row r="151" spans="2:22" x14ac:dyDescent="0.2">
      <c r="B151" s="95"/>
      <c r="C151" s="98" t="s">
        <v>288</v>
      </c>
      <c r="D151" s="99" t="s">
        <v>287</v>
      </c>
      <c r="E151" s="100">
        <v>0</v>
      </c>
      <c r="F151" s="100">
        <v>0</v>
      </c>
      <c r="G151" s="100">
        <v>0</v>
      </c>
      <c r="H151" s="100">
        <v>0</v>
      </c>
      <c r="I151" s="100">
        <v>0</v>
      </c>
      <c r="J151" s="100">
        <v>0</v>
      </c>
      <c r="K151" s="100">
        <v>0</v>
      </c>
      <c r="L151" s="100">
        <v>0</v>
      </c>
      <c r="M151" s="100">
        <v>0</v>
      </c>
      <c r="N151" s="100"/>
      <c r="O151" s="100"/>
      <c r="P151" s="100"/>
      <c r="Q151" s="100">
        <f t="shared" si="2"/>
        <v>0</v>
      </c>
      <c r="R151" s="97"/>
      <c r="T151" s="95"/>
      <c r="U151" s="100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97"/>
    </row>
    <row r="152" spans="2:22" x14ac:dyDescent="0.2">
      <c r="B152" s="95"/>
      <c r="C152" s="133" t="s">
        <v>289</v>
      </c>
      <c r="D152" s="134" t="s">
        <v>290</v>
      </c>
      <c r="E152" s="136">
        <v>0</v>
      </c>
      <c r="F152" s="136">
        <v>1078.1599999999999</v>
      </c>
      <c r="G152" s="136">
        <v>4648.7700000000004</v>
      </c>
      <c r="H152" s="136">
        <v>4252.43</v>
      </c>
      <c r="I152" s="136">
        <v>1693.88</v>
      </c>
      <c r="J152" s="136">
        <v>1581.31</v>
      </c>
      <c r="K152" s="136">
        <v>19378.66</v>
      </c>
      <c r="L152" s="136">
        <v>144712.77000000002</v>
      </c>
      <c r="M152" s="136">
        <v>9673.77</v>
      </c>
      <c r="N152" s="136"/>
      <c r="O152" s="136"/>
      <c r="P152" s="136"/>
      <c r="Q152" s="136">
        <f t="shared" si="2"/>
        <v>187019.75</v>
      </c>
      <c r="R152" s="97"/>
      <c r="T152" s="95"/>
      <c r="U152" s="100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187019.75</v>
      </c>
      <c r="V152" s="97"/>
    </row>
    <row r="153" spans="2:22" x14ac:dyDescent="0.2">
      <c r="B153" s="95"/>
      <c r="C153" s="98" t="s">
        <v>291</v>
      </c>
      <c r="D153" s="99" t="s">
        <v>290</v>
      </c>
      <c r="E153" s="100">
        <v>0</v>
      </c>
      <c r="F153" s="100">
        <v>1078.1599999999999</v>
      </c>
      <c r="G153" s="100">
        <v>4648.7700000000004</v>
      </c>
      <c r="H153" s="100">
        <v>4252.43</v>
      </c>
      <c r="I153" s="100">
        <v>1693.88</v>
      </c>
      <c r="J153" s="100">
        <v>1581.31</v>
      </c>
      <c r="K153" s="100">
        <v>19378.66</v>
      </c>
      <c r="L153" s="100">
        <v>144712.77000000002</v>
      </c>
      <c r="M153" s="100">
        <v>9673.77</v>
      </c>
      <c r="N153" s="100"/>
      <c r="O153" s="100"/>
      <c r="P153" s="100"/>
      <c r="Q153" s="100">
        <f t="shared" si="2"/>
        <v>187019.75</v>
      </c>
      <c r="R153" s="97"/>
      <c r="T153" s="95"/>
      <c r="U153" s="100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187019.75</v>
      </c>
      <c r="V153" s="97"/>
    </row>
    <row r="154" spans="2:22" x14ac:dyDescent="0.2">
      <c r="B154" s="95"/>
      <c r="C154" s="133" t="s">
        <v>292</v>
      </c>
      <c r="D154" s="134" t="s">
        <v>293</v>
      </c>
      <c r="E154" s="136">
        <v>209143.82000000004</v>
      </c>
      <c r="F154" s="136">
        <v>303414.21000000002</v>
      </c>
      <c r="G154" s="136">
        <v>961566.50000000012</v>
      </c>
      <c r="H154" s="136">
        <v>1136899.02</v>
      </c>
      <c r="I154" s="136">
        <v>723384.09000000008</v>
      </c>
      <c r="J154" s="136">
        <v>736890.09000000008</v>
      </c>
      <c r="K154" s="136">
        <v>2326299.61</v>
      </c>
      <c r="L154" s="136">
        <v>1357089.9999999995</v>
      </c>
      <c r="M154" s="136">
        <v>422999.47999999992</v>
      </c>
      <c r="N154" s="136"/>
      <c r="O154" s="136"/>
      <c r="P154" s="136"/>
      <c r="Q154" s="136">
        <f t="shared" si="2"/>
        <v>8177686.8199999994</v>
      </c>
      <c r="R154" s="97"/>
      <c r="T154" s="95"/>
      <c r="U154" s="100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8177686.8199999994</v>
      </c>
      <c r="V154" s="97"/>
    </row>
    <row r="155" spans="2:22" x14ac:dyDescent="0.2">
      <c r="B155" s="95"/>
      <c r="C155" s="98" t="s">
        <v>294</v>
      </c>
      <c r="D155" s="99" t="s">
        <v>293</v>
      </c>
      <c r="E155" s="100">
        <v>209143.82000000004</v>
      </c>
      <c r="F155" s="100">
        <v>303414.21000000002</v>
      </c>
      <c r="G155" s="100">
        <v>961566.50000000012</v>
      </c>
      <c r="H155" s="100">
        <v>1136899.02</v>
      </c>
      <c r="I155" s="100">
        <v>723384.09000000008</v>
      </c>
      <c r="J155" s="100">
        <v>736890.09000000008</v>
      </c>
      <c r="K155" s="100">
        <v>2326299.61</v>
      </c>
      <c r="L155" s="100">
        <v>1357089.9999999995</v>
      </c>
      <c r="M155" s="100">
        <v>422999.47999999992</v>
      </c>
      <c r="N155" s="100"/>
      <c r="O155" s="100"/>
      <c r="P155" s="100"/>
      <c r="Q155" s="100">
        <f t="shared" si="2"/>
        <v>8177686.8199999994</v>
      </c>
      <c r="R155" s="97"/>
      <c r="T155" s="95"/>
      <c r="U155" s="100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8177686.8199999994</v>
      </c>
      <c r="V155" s="97"/>
    </row>
    <row r="156" spans="2:22" x14ac:dyDescent="0.2">
      <c r="B156" s="95"/>
      <c r="C156" s="131" t="s">
        <v>295</v>
      </c>
      <c r="D156" s="132" t="s">
        <v>296</v>
      </c>
      <c r="E156" s="135">
        <v>16294543.669999998</v>
      </c>
      <c r="F156" s="135">
        <v>24020664.93</v>
      </c>
      <c r="G156" s="135">
        <v>28304941.080000002</v>
      </c>
      <c r="H156" s="135">
        <v>25737854.240000002</v>
      </c>
      <c r="I156" s="135">
        <v>26464972.890000001</v>
      </c>
      <c r="J156" s="135">
        <v>25663784.450000003</v>
      </c>
      <c r="K156" s="135">
        <v>26705896.060000002</v>
      </c>
      <c r="L156" s="135">
        <v>23226592.089999996</v>
      </c>
      <c r="M156" s="135">
        <v>31419370.689999998</v>
      </c>
      <c r="N156" s="135"/>
      <c r="O156" s="135"/>
      <c r="P156" s="135"/>
      <c r="Q156" s="135">
        <f t="shared" si="2"/>
        <v>227838620.09999999</v>
      </c>
      <c r="R156" s="97"/>
      <c r="T156" s="95"/>
      <c r="U156" s="100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227838620.09999999</v>
      </c>
      <c r="V156" s="97"/>
    </row>
    <row r="157" spans="2:22" x14ac:dyDescent="0.2">
      <c r="B157" s="95"/>
      <c r="C157" s="133" t="s">
        <v>297</v>
      </c>
      <c r="D157" s="134" t="s">
        <v>298</v>
      </c>
      <c r="E157" s="136">
        <v>11852289.35</v>
      </c>
      <c r="F157" s="136">
        <v>13406431.440000001</v>
      </c>
      <c r="G157" s="136">
        <v>13883666.290000007</v>
      </c>
      <c r="H157" s="136">
        <v>13765162.060000002</v>
      </c>
      <c r="I157" s="136">
        <v>13076379.920000002</v>
      </c>
      <c r="J157" s="136">
        <v>13680702.750000002</v>
      </c>
      <c r="K157" s="136">
        <v>13745650.279999999</v>
      </c>
      <c r="L157" s="136">
        <v>13967358.499999998</v>
      </c>
      <c r="M157" s="136">
        <v>16015434.129999999</v>
      </c>
      <c r="N157" s="136"/>
      <c r="O157" s="136"/>
      <c r="P157" s="136"/>
      <c r="Q157" s="136">
        <f t="shared" si="2"/>
        <v>123393074.72000001</v>
      </c>
      <c r="R157" s="97"/>
      <c r="T157" s="95"/>
      <c r="U157" s="100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123393074.72000001</v>
      </c>
      <c r="V157" s="97"/>
    </row>
    <row r="158" spans="2:22" x14ac:dyDescent="0.2">
      <c r="B158" s="95"/>
      <c r="C158" s="98" t="s">
        <v>299</v>
      </c>
      <c r="D158" s="99" t="s">
        <v>300</v>
      </c>
      <c r="E158" s="100">
        <v>2974928.2899999996</v>
      </c>
      <c r="F158" s="100">
        <v>3216070.4900000007</v>
      </c>
      <c r="G158" s="100">
        <v>3161976.4799999995</v>
      </c>
      <c r="H158" s="100">
        <v>3345259.7800000007</v>
      </c>
      <c r="I158" s="100">
        <v>3235030.77</v>
      </c>
      <c r="J158" s="100">
        <v>3110908.16</v>
      </c>
      <c r="K158" s="100">
        <v>3737199.59</v>
      </c>
      <c r="L158" s="100">
        <v>3448316.47</v>
      </c>
      <c r="M158" s="100">
        <v>3732150.169999999</v>
      </c>
      <c r="N158" s="100"/>
      <c r="O158" s="100"/>
      <c r="P158" s="100"/>
      <c r="Q158" s="100">
        <f t="shared" si="2"/>
        <v>29961840.199999996</v>
      </c>
      <c r="R158" s="97"/>
      <c r="T158" s="95"/>
      <c r="U158" s="100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29961840.199999996</v>
      </c>
      <c r="V158" s="97"/>
    </row>
    <row r="159" spans="2:22" x14ac:dyDescent="0.2">
      <c r="B159" s="95"/>
      <c r="C159" s="98" t="s">
        <v>301</v>
      </c>
      <c r="D159" s="99" t="s">
        <v>36</v>
      </c>
      <c r="E159" s="100">
        <v>8877361.0600000005</v>
      </c>
      <c r="F159" s="100">
        <v>10190360.950000001</v>
      </c>
      <c r="G159" s="100">
        <v>10721689.810000008</v>
      </c>
      <c r="H159" s="100">
        <v>10419902.280000001</v>
      </c>
      <c r="I159" s="100">
        <v>9841349.1500000022</v>
      </c>
      <c r="J159" s="100">
        <v>10569794.590000002</v>
      </c>
      <c r="K159" s="100">
        <v>10008450.689999999</v>
      </c>
      <c r="L159" s="100">
        <v>10519042.029999997</v>
      </c>
      <c r="M159" s="100">
        <v>12283283.960000001</v>
      </c>
      <c r="N159" s="100"/>
      <c r="O159" s="100"/>
      <c r="P159" s="100"/>
      <c r="Q159" s="100">
        <f t="shared" si="2"/>
        <v>93431234.520000011</v>
      </c>
      <c r="R159" s="97"/>
      <c r="T159" s="95"/>
      <c r="U159" s="100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93431234.520000011</v>
      </c>
      <c r="V159" s="97"/>
    </row>
    <row r="160" spans="2:22" x14ac:dyDescent="0.2">
      <c r="B160" s="95"/>
      <c r="C160" s="133" t="s">
        <v>302</v>
      </c>
      <c r="D160" s="134" t="s">
        <v>303</v>
      </c>
      <c r="E160" s="136">
        <v>3705068.8299999996</v>
      </c>
      <c r="F160" s="136">
        <v>4195252.16</v>
      </c>
      <c r="G160" s="136">
        <v>4308099.22</v>
      </c>
      <c r="H160" s="136">
        <v>4208543.959999999</v>
      </c>
      <c r="I160" s="136">
        <v>4176687.1200000015</v>
      </c>
      <c r="J160" s="136">
        <v>3966869.34</v>
      </c>
      <c r="K160" s="136">
        <v>4202205.57</v>
      </c>
      <c r="L160" s="136">
        <v>4037492.28</v>
      </c>
      <c r="M160" s="136">
        <v>6256852.4199999999</v>
      </c>
      <c r="N160" s="136"/>
      <c r="O160" s="136"/>
      <c r="P160" s="136"/>
      <c r="Q160" s="136">
        <f t="shared" si="2"/>
        <v>39057070.900000006</v>
      </c>
      <c r="R160" s="97"/>
      <c r="T160" s="95"/>
      <c r="U160" s="100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39057070.900000006</v>
      </c>
      <c r="V160" s="97"/>
    </row>
    <row r="161" spans="2:22" x14ac:dyDescent="0.2">
      <c r="B161" s="95"/>
      <c r="C161" s="98" t="s">
        <v>304</v>
      </c>
      <c r="D161" s="99" t="s">
        <v>305</v>
      </c>
      <c r="E161" s="100">
        <v>0</v>
      </c>
      <c r="F161" s="100">
        <v>0</v>
      </c>
      <c r="G161" s="100">
        <v>0</v>
      </c>
      <c r="H161" s="100">
        <v>0</v>
      </c>
      <c r="I161" s="100">
        <v>0</v>
      </c>
      <c r="J161" s="100">
        <v>0</v>
      </c>
      <c r="K161" s="100">
        <v>0</v>
      </c>
      <c r="L161" s="100">
        <v>0</v>
      </c>
      <c r="M161" s="100">
        <v>0</v>
      </c>
      <c r="N161" s="100"/>
      <c r="O161" s="100"/>
      <c r="P161" s="100"/>
      <c r="Q161" s="100">
        <f t="shared" si="2"/>
        <v>0</v>
      </c>
      <c r="R161" s="97"/>
      <c r="T161" s="95"/>
      <c r="U161" s="100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0</v>
      </c>
      <c r="V161" s="97"/>
    </row>
    <row r="162" spans="2:22" x14ac:dyDescent="0.2">
      <c r="B162" s="95"/>
      <c r="C162" s="98" t="s">
        <v>306</v>
      </c>
      <c r="D162" s="99" t="s">
        <v>307</v>
      </c>
      <c r="E162" s="100">
        <v>3705068.8299999996</v>
      </c>
      <c r="F162" s="100">
        <v>4195252.16</v>
      </c>
      <c r="G162" s="100">
        <v>4308099.22</v>
      </c>
      <c r="H162" s="100">
        <v>4208543.959999999</v>
      </c>
      <c r="I162" s="100">
        <v>4176687.1200000015</v>
      </c>
      <c r="J162" s="100">
        <v>3966869.34</v>
      </c>
      <c r="K162" s="100">
        <v>4202205.57</v>
      </c>
      <c r="L162" s="100">
        <v>4037492.28</v>
      </c>
      <c r="M162" s="100">
        <v>6256852.4199999999</v>
      </c>
      <c r="N162" s="100"/>
      <c r="O162" s="100"/>
      <c r="P162" s="100"/>
      <c r="Q162" s="100">
        <f t="shared" si="2"/>
        <v>39057070.900000006</v>
      </c>
      <c r="R162" s="97"/>
      <c r="T162" s="95"/>
      <c r="U162" s="100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39057070.900000006</v>
      </c>
      <c r="V162" s="97"/>
    </row>
    <row r="163" spans="2:22" x14ac:dyDescent="0.2">
      <c r="B163" s="95"/>
      <c r="C163" s="133" t="s">
        <v>308</v>
      </c>
      <c r="D163" s="134" t="s">
        <v>309</v>
      </c>
      <c r="E163" s="136">
        <v>0</v>
      </c>
      <c r="F163" s="136">
        <v>0</v>
      </c>
      <c r="G163" s="136">
        <v>0</v>
      </c>
      <c r="H163" s="136">
        <v>0</v>
      </c>
      <c r="I163" s="136">
        <v>0</v>
      </c>
      <c r="J163" s="136">
        <v>0</v>
      </c>
      <c r="K163" s="136">
        <v>0</v>
      </c>
      <c r="L163" s="136">
        <v>0</v>
      </c>
      <c r="M163" s="136">
        <v>0</v>
      </c>
      <c r="N163" s="136"/>
      <c r="O163" s="136"/>
      <c r="P163" s="136"/>
      <c r="Q163" s="136">
        <f t="shared" si="2"/>
        <v>0</v>
      </c>
      <c r="R163" s="97"/>
      <c r="T163" s="95"/>
      <c r="U163" s="100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0</v>
      </c>
      <c r="V163" s="97"/>
    </row>
    <row r="164" spans="2:22" x14ac:dyDescent="0.2">
      <c r="B164" s="95"/>
      <c r="C164" s="98" t="s">
        <v>310</v>
      </c>
      <c r="D164" s="99" t="s">
        <v>309</v>
      </c>
      <c r="E164" s="100">
        <v>0</v>
      </c>
      <c r="F164" s="100">
        <v>0</v>
      </c>
      <c r="G164" s="100">
        <v>0</v>
      </c>
      <c r="H164" s="100">
        <v>0</v>
      </c>
      <c r="I164" s="100">
        <v>0</v>
      </c>
      <c r="J164" s="100">
        <v>0</v>
      </c>
      <c r="K164" s="100">
        <v>0</v>
      </c>
      <c r="L164" s="100">
        <v>0</v>
      </c>
      <c r="M164" s="100">
        <v>0</v>
      </c>
      <c r="N164" s="100"/>
      <c r="O164" s="100"/>
      <c r="P164" s="100"/>
      <c r="Q164" s="100">
        <f t="shared" si="2"/>
        <v>0</v>
      </c>
      <c r="R164" s="97"/>
      <c r="T164" s="95"/>
      <c r="U164" s="100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0</v>
      </c>
      <c r="V164" s="97"/>
    </row>
    <row r="165" spans="2:22" x14ac:dyDescent="0.2">
      <c r="B165" s="95"/>
      <c r="C165" s="133" t="s">
        <v>311</v>
      </c>
      <c r="D165" s="134" t="s">
        <v>312</v>
      </c>
      <c r="E165" s="136">
        <v>130435.60000000002</v>
      </c>
      <c r="F165" s="136">
        <v>3148681.7399999998</v>
      </c>
      <c r="G165" s="136">
        <v>6058149.5800000001</v>
      </c>
      <c r="H165" s="136">
        <v>3407095.4299999997</v>
      </c>
      <c r="I165" s="136">
        <v>3452615.6599999997</v>
      </c>
      <c r="J165" s="136">
        <v>3227526.25</v>
      </c>
      <c r="K165" s="136">
        <v>3267849.44</v>
      </c>
      <c r="L165" s="136">
        <v>3121947.1799999997</v>
      </c>
      <c r="M165" s="136">
        <v>3168707.06</v>
      </c>
      <c r="N165" s="136"/>
      <c r="O165" s="136"/>
      <c r="P165" s="136"/>
      <c r="Q165" s="136">
        <f t="shared" si="2"/>
        <v>28983007.939999998</v>
      </c>
      <c r="R165" s="97"/>
      <c r="T165" s="95"/>
      <c r="U165" s="100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28983007.939999998</v>
      </c>
      <c r="V165" s="97"/>
    </row>
    <row r="166" spans="2:22" x14ac:dyDescent="0.2">
      <c r="B166" s="95"/>
      <c r="C166" s="98" t="s">
        <v>313</v>
      </c>
      <c r="D166" s="99" t="s">
        <v>314</v>
      </c>
      <c r="E166" s="100">
        <v>130435.60000000002</v>
      </c>
      <c r="F166" s="100">
        <v>3148681.7399999998</v>
      </c>
      <c r="G166" s="100">
        <v>6058149.5800000001</v>
      </c>
      <c r="H166" s="100">
        <v>3339730.63</v>
      </c>
      <c r="I166" s="100">
        <v>3222950.3</v>
      </c>
      <c r="J166" s="100">
        <v>3227526.25</v>
      </c>
      <c r="K166" s="100">
        <v>3267849.44</v>
      </c>
      <c r="L166" s="100">
        <v>3121947.1799999997</v>
      </c>
      <c r="M166" s="100">
        <v>3166964.66</v>
      </c>
      <c r="N166" s="100"/>
      <c r="O166" s="100"/>
      <c r="P166" s="100"/>
      <c r="Q166" s="100">
        <f t="shared" si="2"/>
        <v>28684235.380000003</v>
      </c>
      <c r="R166" s="97"/>
      <c r="T166" s="95"/>
      <c r="U166" s="100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28684235.380000003</v>
      </c>
      <c r="V166" s="97"/>
    </row>
    <row r="167" spans="2:22" x14ac:dyDescent="0.2">
      <c r="B167" s="95"/>
      <c r="C167" s="98" t="s">
        <v>315</v>
      </c>
      <c r="D167" s="99" t="s">
        <v>316</v>
      </c>
      <c r="E167" s="100">
        <v>0</v>
      </c>
      <c r="F167" s="100">
        <v>0</v>
      </c>
      <c r="G167" s="100">
        <v>0</v>
      </c>
      <c r="H167" s="100">
        <v>67364.800000000003</v>
      </c>
      <c r="I167" s="100">
        <v>229665.36</v>
      </c>
      <c r="J167" s="100">
        <v>0</v>
      </c>
      <c r="K167" s="100">
        <v>0</v>
      </c>
      <c r="L167" s="100">
        <v>0</v>
      </c>
      <c r="M167" s="100">
        <v>1742.4</v>
      </c>
      <c r="N167" s="100"/>
      <c r="O167" s="100"/>
      <c r="P167" s="100"/>
      <c r="Q167" s="100">
        <f t="shared" si="2"/>
        <v>298772.56</v>
      </c>
      <c r="R167" s="97"/>
      <c r="T167" s="95"/>
      <c r="U167" s="100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298772.56</v>
      </c>
      <c r="V167" s="97"/>
    </row>
    <row r="168" spans="2:22" x14ac:dyDescent="0.2">
      <c r="B168" s="95"/>
      <c r="C168" s="133" t="s">
        <v>317</v>
      </c>
      <c r="D168" s="134" t="s">
        <v>318</v>
      </c>
      <c r="E168" s="136">
        <v>0</v>
      </c>
      <c r="F168" s="136">
        <v>0</v>
      </c>
      <c r="G168" s="136">
        <v>0</v>
      </c>
      <c r="H168" s="136">
        <v>0</v>
      </c>
      <c r="I168" s="136">
        <v>0</v>
      </c>
      <c r="J168" s="136">
        <v>0</v>
      </c>
      <c r="K168" s="136">
        <v>0</v>
      </c>
      <c r="L168" s="136">
        <v>0</v>
      </c>
      <c r="M168" s="136">
        <v>0</v>
      </c>
      <c r="N168" s="136"/>
      <c r="O168" s="136"/>
      <c r="P168" s="136"/>
      <c r="Q168" s="136">
        <f t="shared" si="2"/>
        <v>0</v>
      </c>
      <c r="R168" s="97"/>
      <c r="T168" s="95"/>
      <c r="U168" s="100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0</v>
      </c>
      <c r="V168" s="97"/>
    </row>
    <row r="169" spans="2:22" x14ac:dyDescent="0.2">
      <c r="B169" s="95"/>
      <c r="C169" s="98" t="s">
        <v>319</v>
      </c>
      <c r="D169" s="99" t="s">
        <v>318</v>
      </c>
      <c r="E169" s="100">
        <v>0</v>
      </c>
      <c r="F169" s="100">
        <v>0</v>
      </c>
      <c r="G169" s="100">
        <v>0</v>
      </c>
      <c r="H169" s="100">
        <v>0</v>
      </c>
      <c r="I169" s="100">
        <v>0</v>
      </c>
      <c r="J169" s="100">
        <v>0</v>
      </c>
      <c r="K169" s="100">
        <v>0</v>
      </c>
      <c r="L169" s="100">
        <v>0</v>
      </c>
      <c r="M169" s="100">
        <v>0</v>
      </c>
      <c r="N169" s="100"/>
      <c r="O169" s="100"/>
      <c r="P169" s="100"/>
      <c r="Q169" s="100">
        <f t="shared" si="2"/>
        <v>0</v>
      </c>
      <c r="R169" s="97"/>
      <c r="T169" s="95"/>
      <c r="U169" s="100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0</v>
      </c>
      <c r="V169" s="97"/>
    </row>
    <row r="170" spans="2:22" x14ac:dyDescent="0.2">
      <c r="B170" s="95"/>
      <c r="C170" s="133" t="s">
        <v>320</v>
      </c>
      <c r="D170" s="134" t="s">
        <v>321</v>
      </c>
      <c r="E170" s="136">
        <v>289980.52</v>
      </c>
      <c r="F170" s="136">
        <v>2681852.04</v>
      </c>
      <c r="G170" s="136">
        <v>3158884.3299999996</v>
      </c>
      <c r="H170" s="136">
        <v>3277278.65</v>
      </c>
      <c r="I170" s="136">
        <v>5157620.72</v>
      </c>
      <c r="J170" s="136">
        <v>3229297.71</v>
      </c>
      <c r="K170" s="136">
        <v>3475321.67</v>
      </c>
      <c r="L170" s="136">
        <v>1633527.56</v>
      </c>
      <c r="M170" s="136">
        <v>2664147.16</v>
      </c>
      <c r="N170" s="136"/>
      <c r="O170" s="136"/>
      <c r="P170" s="136"/>
      <c r="Q170" s="136">
        <f t="shared" si="2"/>
        <v>25567910.359999999</v>
      </c>
      <c r="R170" s="97"/>
      <c r="T170" s="95"/>
      <c r="U170" s="100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25567910.359999999</v>
      </c>
      <c r="V170" s="97"/>
    </row>
    <row r="171" spans="2:22" x14ac:dyDescent="0.2">
      <c r="B171" s="95"/>
      <c r="C171" s="98" t="s">
        <v>322</v>
      </c>
      <c r="D171" s="99" t="s">
        <v>321</v>
      </c>
      <c r="E171" s="100">
        <v>289980.52</v>
      </c>
      <c r="F171" s="100">
        <v>2681852.04</v>
      </c>
      <c r="G171" s="100">
        <v>3158884.3299999996</v>
      </c>
      <c r="H171" s="100">
        <v>3277278.65</v>
      </c>
      <c r="I171" s="100">
        <v>5157620.72</v>
      </c>
      <c r="J171" s="100">
        <v>3229297.71</v>
      </c>
      <c r="K171" s="100">
        <v>3475321.67</v>
      </c>
      <c r="L171" s="100">
        <v>1633527.56</v>
      </c>
      <c r="M171" s="100">
        <v>2664147.16</v>
      </c>
      <c r="N171" s="100"/>
      <c r="O171" s="100"/>
      <c r="P171" s="100"/>
      <c r="Q171" s="100">
        <f t="shared" si="2"/>
        <v>25567910.359999999</v>
      </c>
      <c r="R171" s="97"/>
      <c r="T171" s="95"/>
      <c r="U171" s="100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25567910.359999999</v>
      </c>
      <c r="V171" s="97"/>
    </row>
    <row r="172" spans="2:22" x14ac:dyDescent="0.2">
      <c r="B172" s="95"/>
      <c r="C172" s="133" t="s">
        <v>323</v>
      </c>
      <c r="D172" s="134" t="s">
        <v>324</v>
      </c>
      <c r="E172" s="136">
        <v>0</v>
      </c>
      <c r="F172" s="136">
        <v>0</v>
      </c>
      <c r="G172" s="136">
        <v>0</v>
      </c>
      <c r="H172" s="136">
        <v>0</v>
      </c>
      <c r="I172" s="136">
        <v>0</v>
      </c>
      <c r="J172" s="136">
        <v>0</v>
      </c>
      <c r="K172" s="136">
        <v>0</v>
      </c>
      <c r="L172" s="136">
        <v>0</v>
      </c>
      <c r="M172" s="136">
        <v>0</v>
      </c>
      <c r="N172" s="136"/>
      <c r="O172" s="136"/>
      <c r="P172" s="136"/>
      <c r="Q172" s="136">
        <f t="shared" si="2"/>
        <v>0</v>
      </c>
      <c r="R172" s="97"/>
      <c r="T172" s="95"/>
      <c r="U172" s="100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0</v>
      </c>
      <c r="V172" s="97"/>
    </row>
    <row r="173" spans="2:22" x14ac:dyDescent="0.2">
      <c r="B173" s="95"/>
      <c r="C173" s="98" t="s">
        <v>325</v>
      </c>
      <c r="D173" s="99" t="s">
        <v>324</v>
      </c>
      <c r="E173" s="100">
        <v>0</v>
      </c>
      <c r="F173" s="100">
        <v>0</v>
      </c>
      <c r="G173" s="100">
        <v>0</v>
      </c>
      <c r="H173" s="100">
        <v>0</v>
      </c>
      <c r="I173" s="100">
        <v>0</v>
      </c>
      <c r="J173" s="100">
        <v>0</v>
      </c>
      <c r="K173" s="100">
        <v>0</v>
      </c>
      <c r="L173" s="100">
        <v>0</v>
      </c>
      <c r="M173" s="100">
        <v>0</v>
      </c>
      <c r="N173" s="100"/>
      <c r="O173" s="100"/>
      <c r="P173" s="100"/>
      <c r="Q173" s="100">
        <f t="shared" si="2"/>
        <v>0</v>
      </c>
      <c r="R173" s="97"/>
      <c r="T173" s="95"/>
      <c r="U173" s="100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0</v>
      </c>
      <c r="V173" s="97"/>
    </row>
    <row r="174" spans="2:22" x14ac:dyDescent="0.2">
      <c r="B174" s="95"/>
      <c r="C174" s="133" t="s">
        <v>326</v>
      </c>
      <c r="D174" s="134" t="s">
        <v>327</v>
      </c>
      <c r="E174" s="136">
        <v>316769.36999999988</v>
      </c>
      <c r="F174" s="136">
        <v>588447.54999999993</v>
      </c>
      <c r="G174" s="136">
        <v>896141.66000000015</v>
      </c>
      <c r="H174" s="136">
        <v>1079774.1399999997</v>
      </c>
      <c r="I174" s="136">
        <v>601669.47</v>
      </c>
      <c r="J174" s="136">
        <v>1559388.4</v>
      </c>
      <c r="K174" s="136">
        <v>2014869.0999999996</v>
      </c>
      <c r="L174" s="136">
        <v>466266.57000000024</v>
      </c>
      <c r="M174" s="136">
        <v>3314229.9200000009</v>
      </c>
      <c r="N174" s="136"/>
      <c r="O174" s="136"/>
      <c r="P174" s="136"/>
      <c r="Q174" s="136">
        <f t="shared" si="2"/>
        <v>10837556.18</v>
      </c>
      <c r="R174" s="97"/>
      <c r="T174" s="95"/>
      <c r="U174" s="100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10837556.18</v>
      </c>
      <c r="V174" s="97"/>
    </row>
    <row r="175" spans="2:22" x14ac:dyDescent="0.2">
      <c r="B175" s="95"/>
      <c r="C175" s="98" t="s">
        <v>328</v>
      </c>
      <c r="D175" s="99" t="s">
        <v>327</v>
      </c>
      <c r="E175" s="100">
        <v>316769.36999999988</v>
      </c>
      <c r="F175" s="100">
        <v>588447.54999999993</v>
      </c>
      <c r="G175" s="100">
        <v>896141.66000000015</v>
      </c>
      <c r="H175" s="100">
        <v>1079774.1399999997</v>
      </c>
      <c r="I175" s="100">
        <v>601669.47</v>
      </c>
      <c r="J175" s="100">
        <v>1559388.4</v>
      </c>
      <c r="K175" s="100">
        <v>2014869.0999999996</v>
      </c>
      <c r="L175" s="100">
        <v>466266.57000000024</v>
      </c>
      <c r="M175" s="100">
        <v>3314229.9200000009</v>
      </c>
      <c r="N175" s="100"/>
      <c r="O175" s="100"/>
      <c r="P175" s="100"/>
      <c r="Q175" s="100">
        <f t="shared" si="2"/>
        <v>10837556.18</v>
      </c>
      <c r="R175" s="97"/>
      <c r="T175" s="95"/>
      <c r="U175" s="100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10837556.18</v>
      </c>
      <c r="V175" s="97"/>
    </row>
    <row r="176" spans="2:22" x14ac:dyDescent="0.2">
      <c r="B176" s="95"/>
      <c r="C176" s="131" t="s">
        <v>329</v>
      </c>
      <c r="D176" s="132" t="s">
        <v>330</v>
      </c>
      <c r="E176" s="135">
        <v>70353690.730000004</v>
      </c>
      <c r="F176" s="135">
        <v>85877646.129999995</v>
      </c>
      <c r="G176" s="135">
        <v>86860449.569999993</v>
      </c>
      <c r="H176" s="135">
        <v>87091461.689999998</v>
      </c>
      <c r="I176" s="135">
        <v>85286481.329999983</v>
      </c>
      <c r="J176" s="135">
        <v>87432075.829999954</v>
      </c>
      <c r="K176" s="135">
        <v>87746619.769999966</v>
      </c>
      <c r="L176" s="135">
        <v>87122061.590000004</v>
      </c>
      <c r="M176" s="135">
        <v>87222582.279999956</v>
      </c>
      <c r="N176" s="135"/>
      <c r="O176" s="135"/>
      <c r="P176" s="135"/>
      <c r="Q176" s="135">
        <f t="shared" si="2"/>
        <v>764993068.91999996</v>
      </c>
      <c r="R176" s="97"/>
      <c r="T176" s="95"/>
      <c r="U176" s="100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764993068.91999996</v>
      </c>
      <c r="V176" s="97"/>
    </row>
    <row r="177" spans="2:22" x14ac:dyDescent="0.2">
      <c r="B177" s="95"/>
      <c r="C177" s="133" t="s">
        <v>331</v>
      </c>
      <c r="D177" s="134" t="s">
        <v>332</v>
      </c>
      <c r="E177" s="136">
        <v>0</v>
      </c>
      <c r="F177" s="136">
        <v>0</v>
      </c>
      <c r="G177" s="136">
        <v>0</v>
      </c>
      <c r="H177" s="136">
        <v>0</v>
      </c>
      <c r="I177" s="136">
        <v>0</v>
      </c>
      <c r="J177" s="136">
        <v>0</v>
      </c>
      <c r="K177" s="136">
        <v>0</v>
      </c>
      <c r="L177" s="136">
        <v>0</v>
      </c>
      <c r="M177" s="136">
        <v>0</v>
      </c>
      <c r="N177" s="136"/>
      <c r="O177" s="136"/>
      <c r="P177" s="136"/>
      <c r="Q177" s="136">
        <f t="shared" si="2"/>
        <v>0</v>
      </c>
      <c r="R177" s="97"/>
      <c r="T177" s="95"/>
      <c r="U177" s="100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0</v>
      </c>
      <c r="V177" s="97"/>
    </row>
    <row r="178" spans="2:22" x14ac:dyDescent="0.2">
      <c r="B178" s="95"/>
      <c r="C178" s="98" t="s">
        <v>333</v>
      </c>
      <c r="D178" s="99" t="s">
        <v>334</v>
      </c>
      <c r="E178" s="100">
        <v>0</v>
      </c>
      <c r="F178" s="100">
        <v>0</v>
      </c>
      <c r="G178" s="100">
        <v>0</v>
      </c>
      <c r="H178" s="100">
        <v>0</v>
      </c>
      <c r="I178" s="100">
        <v>0</v>
      </c>
      <c r="J178" s="100">
        <v>0</v>
      </c>
      <c r="K178" s="100">
        <v>0</v>
      </c>
      <c r="L178" s="100">
        <v>0</v>
      </c>
      <c r="M178" s="100">
        <v>0</v>
      </c>
      <c r="N178" s="100"/>
      <c r="O178" s="100"/>
      <c r="P178" s="100"/>
      <c r="Q178" s="100">
        <f t="shared" si="2"/>
        <v>0</v>
      </c>
      <c r="R178" s="97"/>
      <c r="T178" s="95"/>
      <c r="U178" s="100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0</v>
      </c>
      <c r="V178" s="97"/>
    </row>
    <row r="179" spans="2:22" x14ac:dyDescent="0.2">
      <c r="B179" s="95"/>
      <c r="C179" s="98" t="s">
        <v>335</v>
      </c>
      <c r="D179" s="99" t="s">
        <v>336</v>
      </c>
      <c r="E179" s="100">
        <v>0</v>
      </c>
      <c r="F179" s="100">
        <v>0</v>
      </c>
      <c r="G179" s="100">
        <v>0</v>
      </c>
      <c r="H179" s="100">
        <v>0</v>
      </c>
      <c r="I179" s="100">
        <v>0</v>
      </c>
      <c r="J179" s="100">
        <v>0</v>
      </c>
      <c r="K179" s="100">
        <v>0</v>
      </c>
      <c r="L179" s="100">
        <v>0</v>
      </c>
      <c r="M179" s="100">
        <v>0</v>
      </c>
      <c r="N179" s="100"/>
      <c r="O179" s="100"/>
      <c r="P179" s="100"/>
      <c r="Q179" s="100">
        <f t="shared" si="2"/>
        <v>0</v>
      </c>
      <c r="R179" s="97"/>
      <c r="T179" s="95"/>
      <c r="U179" s="100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0</v>
      </c>
      <c r="V179" s="97"/>
    </row>
    <row r="180" spans="2:22" x14ac:dyDescent="0.2">
      <c r="B180" s="95"/>
      <c r="C180" s="133" t="s">
        <v>337</v>
      </c>
      <c r="D180" s="134" t="s">
        <v>338</v>
      </c>
      <c r="E180" s="136">
        <v>50196321.829999998</v>
      </c>
      <c r="F180" s="136">
        <v>60762697.570000008</v>
      </c>
      <c r="G180" s="136">
        <v>61527975.640000001</v>
      </c>
      <c r="H180" s="136">
        <v>61514605.559999995</v>
      </c>
      <c r="I180" s="136">
        <v>61238391.089999989</v>
      </c>
      <c r="J180" s="136">
        <v>62283082.609999955</v>
      </c>
      <c r="K180" s="136">
        <v>61966306.849999957</v>
      </c>
      <c r="L180" s="136">
        <v>62484117.140000001</v>
      </c>
      <c r="M180" s="136">
        <v>62375483.459999964</v>
      </c>
      <c r="N180" s="136"/>
      <c r="O180" s="136"/>
      <c r="P180" s="136"/>
      <c r="Q180" s="136">
        <f t="shared" si="2"/>
        <v>544348981.74999988</v>
      </c>
      <c r="R180" s="97"/>
      <c r="T180" s="95"/>
      <c r="U180" s="100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544348981.74999988</v>
      </c>
      <c r="V180" s="97"/>
    </row>
    <row r="181" spans="2:22" x14ac:dyDescent="0.2">
      <c r="B181" s="95"/>
      <c r="C181" s="98" t="s">
        <v>339</v>
      </c>
      <c r="D181" s="99" t="s">
        <v>338</v>
      </c>
      <c r="E181" s="100">
        <v>50196321.829999998</v>
      </c>
      <c r="F181" s="100">
        <v>60762697.570000008</v>
      </c>
      <c r="G181" s="100">
        <v>61527975.640000001</v>
      </c>
      <c r="H181" s="100">
        <v>61514605.559999995</v>
      </c>
      <c r="I181" s="100">
        <v>61238391.089999989</v>
      </c>
      <c r="J181" s="100">
        <v>62283082.609999955</v>
      </c>
      <c r="K181" s="100">
        <v>61966306.849999957</v>
      </c>
      <c r="L181" s="100">
        <v>62484117.140000001</v>
      </c>
      <c r="M181" s="100">
        <v>62375483.459999964</v>
      </c>
      <c r="N181" s="100"/>
      <c r="O181" s="100"/>
      <c r="P181" s="100"/>
      <c r="Q181" s="100">
        <f t="shared" si="2"/>
        <v>544348981.74999988</v>
      </c>
      <c r="R181" s="97"/>
      <c r="T181" s="95"/>
      <c r="U181" s="100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544348981.74999988</v>
      </c>
      <c r="V181" s="97"/>
    </row>
    <row r="182" spans="2:22" x14ac:dyDescent="0.2">
      <c r="B182" s="95"/>
      <c r="C182" s="133" t="s">
        <v>340</v>
      </c>
      <c r="D182" s="134" t="s">
        <v>341</v>
      </c>
      <c r="E182" s="136">
        <v>0</v>
      </c>
      <c r="F182" s="136">
        <v>0</v>
      </c>
      <c r="G182" s="136">
        <v>0</v>
      </c>
      <c r="H182" s="136">
        <v>0</v>
      </c>
      <c r="I182" s="136">
        <v>0</v>
      </c>
      <c r="J182" s="136">
        <v>0</v>
      </c>
      <c r="K182" s="136">
        <v>0</v>
      </c>
      <c r="L182" s="136">
        <v>0</v>
      </c>
      <c r="M182" s="136">
        <v>0</v>
      </c>
      <c r="N182" s="136"/>
      <c r="O182" s="136"/>
      <c r="P182" s="136"/>
      <c r="Q182" s="136">
        <f t="shared" si="2"/>
        <v>0</v>
      </c>
      <c r="R182" s="97"/>
      <c r="T182" s="95"/>
      <c r="U182" s="100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0</v>
      </c>
      <c r="V182" s="97"/>
    </row>
    <row r="183" spans="2:22" x14ac:dyDescent="0.2">
      <c r="B183" s="95"/>
      <c r="C183" s="98" t="s">
        <v>342</v>
      </c>
      <c r="D183" s="99" t="s">
        <v>341</v>
      </c>
      <c r="E183" s="100">
        <v>0</v>
      </c>
      <c r="F183" s="100">
        <v>0</v>
      </c>
      <c r="G183" s="100">
        <v>0</v>
      </c>
      <c r="H183" s="100">
        <v>0</v>
      </c>
      <c r="I183" s="100">
        <v>0</v>
      </c>
      <c r="J183" s="100">
        <v>0</v>
      </c>
      <c r="K183" s="100">
        <v>0</v>
      </c>
      <c r="L183" s="100">
        <v>0</v>
      </c>
      <c r="M183" s="100">
        <v>0</v>
      </c>
      <c r="N183" s="100"/>
      <c r="O183" s="100"/>
      <c r="P183" s="100"/>
      <c r="Q183" s="100">
        <f t="shared" si="2"/>
        <v>0</v>
      </c>
      <c r="R183" s="97"/>
      <c r="T183" s="95"/>
      <c r="U183" s="100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0</v>
      </c>
      <c r="V183" s="97"/>
    </row>
    <row r="184" spans="2:22" x14ac:dyDescent="0.2">
      <c r="B184" s="95"/>
      <c r="C184" s="133" t="s">
        <v>343</v>
      </c>
      <c r="D184" s="134" t="s">
        <v>344</v>
      </c>
      <c r="E184" s="136">
        <v>0</v>
      </c>
      <c r="F184" s="136">
        <v>0</v>
      </c>
      <c r="G184" s="136">
        <v>0</v>
      </c>
      <c r="H184" s="136">
        <v>0</v>
      </c>
      <c r="I184" s="136">
        <v>0</v>
      </c>
      <c r="J184" s="136">
        <v>0</v>
      </c>
      <c r="K184" s="136">
        <v>0</v>
      </c>
      <c r="L184" s="136">
        <v>0</v>
      </c>
      <c r="M184" s="136">
        <v>0</v>
      </c>
      <c r="N184" s="136"/>
      <c r="O184" s="136"/>
      <c r="P184" s="136"/>
      <c r="Q184" s="136">
        <f t="shared" si="2"/>
        <v>0</v>
      </c>
      <c r="R184" s="97"/>
      <c r="T184" s="95"/>
      <c r="U184" s="100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0</v>
      </c>
      <c r="V184" s="97"/>
    </row>
    <row r="185" spans="2:22" x14ac:dyDescent="0.2">
      <c r="B185" s="95"/>
      <c r="C185" s="98" t="s">
        <v>345</v>
      </c>
      <c r="D185" s="99" t="s">
        <v>344</v>
      </c>
      <c r="E185" s="100">
        <v>0</v>
      </c>
      <c r="F185" s="100">
        <v>0</v>
      </c>
      <c r="G185" s="100">
        <v>0</v>
      </c>
      <c r="H185" s="100">
        <v>0</v>
      </c>
      <c r="I185" s="100">
        <v>0</v>
      </c>
      <c r="J185" s="100">
        <v>0</v>
      </c>
      <c r="K185" s="100">
        <v>0</v>
      </c>
      <c r="L185" s="100">
        <v>0</v>
      </c>
      <c r="M185" s="100">
        <v>0</v>
      </c>
      <c r="N185" s="100"/>
      <c r="O185" s="100"/>
      <c r="P185" s="100"/>
      <c r="Q185" s="100">
        <f t="shared" si="2"/>
        <v>0</v>
      </c>
      <c r="R185" s="97"/>
      <c r="T185" s="95"/>
      <c r="U185" s="100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0</v>
      </c>
      <c r="V185" s="97"/>
    </row>
    <row r="186" spans="2:22" x14ac:dyDescent="0.2">
      <c r="B186" s="95"/>
      <c r="C186" s="133" t="s">
        <v>346</v>
      </c>
      <c r="D186" s="134" t="s">
        <v>347</v>
      </c>
      <c r="E186" s="136">
        <v>1610157.3499999987</v>
      </c>
      <c r="F186" s="136">
        <v>5519046.3999999939</v>
      </c>
      <c r="G186" s="136">
        <v>5903367.0899999915</v>
      </c>
      <c r="H186" s="136">
        <v>4697367.4800000004</v>
      </c>
      <c r="I186" s="136">
        <v>4387795.1299999962</v>
      </c>
      <c r="J186" s="136">
        <v>5207660.1799999978</v>
      </c>
      <c r="K186" s="136">
        <v>5710181.589999998</v>
      </c>
      <c r="L186" s="136">
        <v>4419368.4600000009</v>
      </c>
      <c r="M186" s="136">
        <v>7065626.009999997</v>
      </c>
      <c r="N186" s="136"/>
      <c r="O186" s="136"/>
      <c r="P186" s="136"/>
      <c r="Q186" s="136">
        <f t="shared" si="2"/>
        <v>44520569.689999975</v>
      </c>
      <c r="R186" s="97"/>
      <c r="T186" s="95"/>
      <c r="U186" s="100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44520569.689999975</v>
      </c>
      <c r="V186" s="97"/>
    </row>
    <row r="187" spans="2:22" x14ac:dyDescent="0.2">
      <c r="B187" s="95"/>
      <c r="C187" s="98" t="s">
        <v>348</v>
      </c>
      <c r="D187" s="99" t="s">
        <v>347</v>
      </c>
      <c r="E187" s="100">
        <v>1610157.3499999987</v>
      </c>
      <c r="F187" s="100">
        <v>5519046.3999999939</v>
      </c>
      <c r="G187" s="100">
        <v>5903367.0899999915</v>
      </c>
      <c r="H187" s="100">
        <v>4697367.4800000004</v>
      </c>
      <c r="I187" s="100">
        <v>4387795.1299999962</v>
      </c>
      <c r="J187" s="100">
        <v>5207660.1799999978</v>
      </c>
      <c r="K187" s="100">
        <v>5710181.589999998</v>
      </c>
      <c r="L187" s="100">
        <v>4419368.4600000009</v>
      </c>
      <c r="M187" s="100">
        <v>7065626.009999997</v>
      </c>
      <c r="N187" s="100"/>
      <c r="O187" s="100"/>
      <c r="P187" s="100"/>
      <c r="Q187" s="100">
        <f t="shared" si="2"/>
        <v>44520569.689999975</v>
      </c>
      <c r="R187" s="97"/>
      <c r="T187" s="95"/>
      <c r="U187" s="100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44520569.689999975</v>
      </c>
      <c r="V187" s="97"/>
    </row>
    <row r="188" spans="2:22" x14ac:dyDescent="0.2">
      <c r="B188" s="95"/>
      <c r="C188" s="133" t="s">
        <v>349</v>
      </c>
      <c r="D188" s="134" t="s">
        <v>350</v>
      </c>
      <c r="E188" s="136">
        <v>0</v>
      </c>
      <c r="F188" s="136">
        <v>0</v>
      </c>
      <c r="G188" s="136">
        <v>0</v>
      </c>
      <c r="H188" s="136">
        <v>0</v>
      </c>
      <c r="I188" s="136">
        <v>0</v>
      </c>
      <c r="J188" s="136">
        <v>0</v>
      </c>
      <c r="K188" s="136">
        <v>0</v>
      </c>
      <c r="L188" s="136">
        <v>0</v>
      </c>
      <c r="M188" s="136">
        <v>0</v>
      </c>
      <c r="N188" s="136"/>
      <c r="O188" s="136"/>
      <c r="P188" s="136"/>
      <c r="Q188" s="136">
        <f t="shared" si="2"/>
        <v>0</v>
      </c>
      <c r="R188" s="97"/>
      <c r="T188" s="95"/>
      <c r="U188" s="100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0</v>
      </c>
      <c r="V188" s="97"/>
    </row>
    <row r="189" spans="2:22" x14ac:dyDescent="0.2">
      <c r="B189" s="95"/>
      <c r="C189" s="98" t="s">
        <v>351</v>
      </c>
      <c r="D189" s="99" t="s">
        <v>350</v>
      </c>
      <c r="E189" s="100">
        <v>0</v>
      </c>
      <c r="F189" s="100">
        <v>0</v>
      </c>
      <c r="G189" s="100">
        <v>0</v>
      </c>
      <c r="H189" s="100">
        <v>0</v>
      </c>
      <c r="I189" s="100">
        <v>0</v>
      </c>
      <c r="J189" s="100">
        <v>0</v>
      </c>
      <c r="K189" s="100">
        <v>0</v>
      </c>
      <c r="L189" s="100">
        <v>0</v>
      </c>
      <c r="M189" s="100">
        <v>0</v>
      </c>
      <c r="N189" s="100"/>
      <c r="O189" s="100"/>
      <c r="P189" s="100"/>
      <c r="Q189" s="100">
        <f t="shared" si="2"/>
        <v>0</v>
      </c>
      <c r="R189" s="97"/>
      <c r="T189" s="95"/>
      <c r="U189" s="100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0</v>
      </c>
      <c r="V189" s="97"/>
    </row>
    <row r="190" spans="2:22" x14ac:dyDescent="0.2">
      <c r="B190" s="95"/>
      <c r="C190" s="133" t="s">
        <v>352</v>
      </c>
      <c r="D190" s="134" t="s">
        <v>353</v>
      </c>
      <c r="E190" s="136">
        <v>0</v>
      </c>
      <c r="F190" s="136">
        <v>64975.5</v>
      </c>
      <c r="G190" s="136">
        <v>273271.42000000004</v>
      </c>
      <c r="H190" s="136">
        <v>108120.43999999999</v>
      </c>
      <c r="I190" s="136">
        <v>63307.9</v>
      </c>
      <c r="J190" s="136">
        <v>223688.25</v>
      </c>
      <c r="K190" s="136">
        <v>96589.53</v>
      </c>
      <c r="L190" s="136">
        <v>99076.74</v>
      </c>
      <c r="M190" s="136">
        <v>0</v>
      </c>
      <c r="N190" s="136"/>
      <c r="O190" s="136"/>
      <c r="P190" s="136"/>
      <c r="Q190" s="136">
        <f t="shared" si="2"/>
        <v>929029.78</v>
      </c>
      <c r="R190" s="97"/>
      <c r="T190" s="95"/>
      <c r="U190" s="100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929029.78</v>
      </c>
      <c r="V190" s="97"/>
    </row>
    <row r="191" spans="2:22" x14ac:dyDescent="0.2">
      <c r="B191" s="95"/>
      <c r="C191" s="98" t="s">
        <v>354</v>
      </c>
      <c r="D191" s="99" t="s">
        <v>353</v>
      </c>
      <c r="E191" s="100">
        <v>0</v>
      </c>
      <c r="F191" s="100">
        <v>64975.5</v>
      </c>
      <c r="G191" s="100">
        <v>273271.42000000004</v>
      </c>
      <c r="H191" s="100">
        <v>108120.43999999999</v>
      </c>
      <c r="I191" s="100">
        <v>63307.9</v>
      </c>
      <c r="J191" s="100">
        <v>223688.25</v>
      </c>
      <c r="K191" s="100">
        <v>96589.53</v>
      </c>
      <c r="L191" s="100">
        <v>99076.74</v>
      </c>
      <c r="M191" s="100">
        <v>0</v>
      </c>
      <c r="N191" s="100"/>
      <c r="O191" s="100"/>
      <c r="P191" s="100"/>
      <c r="Q191" s="100">
        <f t="shared" si="2"/>
        <v>929029.78</v>
      </c>
      <c r="R191" s="97"/>
      <c r="T191" s="95"/>
      <c r="U191" s="100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929029.78</v>
      </c>
      <c r="V191" s="97"/>
    </row>
    <row r="192" spans="2:22" x14ac:dyDescent="0.2">
      <c r="B192" s="95"/>
      <c r="C192" s="133" t="s">
        <v>355</v>
      </c>
      <c r="D192" s="134" t="s">
        <v>356</v>
      </c>
      <c r="E192" s="136">
        <v>0</v>
      </c>
      <c r="F192" s="136">
        <v>0</v>
      </c>
      <c r="G192" s="136">
        <v>0</v>
      </c>
      <c r="H192" s="136">
        <v>0</v>
      </c>
      <c r="I192" s="136">
        <v>0</v>
      </c>
      <c r="J192" s="136">
        <v>0</v>
      </c>
      <c r="K192" s="136">
        <v>0</v>
      </c>
      <c r="L192" s="136">
        <v>0</v>
      </c>
      <c r="M192" s="136">
        <v>0</v>
      </c>
      <c r="N192" s="136"/>
      <c r="O192" s="136"/>
      <c r="P192" s="136"/>
      <c r="Q192" s="136">
        <f t="shared" si="2"/>
        <v>0</v>
      </c>
      <c r="R192" s="97"/>
      <c r="T192" s="95"/>
      <c r="U192" s="100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0</v>
      </c>
      <c r="V192" s="97"/>
    </row>
    <row r="193" spans="2:22" x14ac:dyDescent="0.2">
      <c r="B193" s="95"/>
      <c r="C193" s="98" t="s">
        <v>357</v>
      </c>
      <c r="D193" s="99" t="s">
        <v>356</v>
      </c>
      <c r="E193" s="100">
        <v>0</v>
      </c>
      <c r="F193" s="100">
        <v>0</v>
      </c>
      <c r="G193" s="100">
        <v>0</v>
      </c>
      <c r="H193" s="100">
        <v>0</v>
      </c>
      <c r="I193" s="100">
        <v>0</v>
      </c>
      <c r="J193" s="100">
        <v>0</v>
      </c>
      <c r="K193" s="100">
        <v>0</v>
      </c>
      <c r="L193" s="100">
        <v>0</v>
      </c>
      <c r="M193" s="100">
        <v>0</v>
      </c>
      <c r="N193" s="100"/>
      <c r="O193" s="100"/>
      <c r="P193" s="100"/>
      <c r="Q193" s="100">
        <f t="shared" si="2"/>
        <v>0</v>
      </c>
      <c r="R193" s="97"/>
      <c r="T193" s="95"/>
      <c r="U193" s="100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0</v>
      </c>
      <c r="V193" s="97"/>
    </row>
    <row r="194" spans="2:22" x14ac:dyDescent="0.2">
      <c r="B194" s="95"/>
      <c r="C194" s="133" t="s">
        <v>358</v>
      </c>
      <c r="D194" s="134" t="s">
        <v>359</v>
      </c>
      <c r="E194" s="136">
        <v>18547211.550000001</v>
      </c>
      <c r="F194" s="136">
        <v>19530926.66</v>
      </c>
      <c r="G194" s="136">
        <v>19155835.419999998</v>
      </c>
      <c r="H194" s="136">
        <v>20771368.210000001</v>
      </c>
      <c r="I194" s="136">
        <v>19596987.209999993</v>
      </c>
      <c r="J194" s="136">
        <v>19717644.790000003</v>
      </c>
      <c r="K194" s="136">
        <v>19973541.800000008</v>
      </c>
      <c r="L194" s="136">
        <v>20119499.250000004</v>
      </c>
      <c r="M194" s="136">
        <v>17781472.809999999</v>
      </c>
      <c r="N194" s="136"/>
      <c r="O194" s="136"/>
      <c r="P194" s="136"/>
      <c r="Q194" s="136">
        <f t="shared" si="2"/>
        <v>175194487.70000002</v>
      </c>
      <c r="R194" s="97"/>
      <c r="T194" s="95"/>
      <c r="U194" s="100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175194487.70000002</v>
      </c>
      <c r="V194" s="97"/>
    </row>
    <row r="195" spans="2:22" x14ac:dyDescent="0.2">
      <c r="B195" s="95"/>
      <c r="C195" s="98" t="s">
        <v>360</v>
      </c>
      <c r="D195" s="99" t="s">
        <v>359</v>
      </c>
      <c r="E195" s="100">
        <v>18547211.550000001</v>
      </c>
      <c r="F195" s="100">
        <v>19530926.66</v>
      </c>
      <c r="G195" s="100">
        <v>19155835.419999998</v>
      </c>
      <c r="H195" s="100">
        <v>20771368.210000001</v>
      </c>
      <c r="I195" s="100">
        <v>19596987.209999993</v>
      </c>
      <c r="J195" s="100">
        <v>19717644.790000003</v>
      </c>
      <c r="K195" s="100">
        <v>19973541.800000008</v>
      </c>
      <c r="L195" s="100">
        <v>20119499.250000004</v>
      </c>
      <c r="M195" s="100">
        <v>17781472.809999999</v>
      </c>
      <c r="N195" s="100"/>
      <c r="O195" s="100"/>
      <c r="P195" s="100"/>
      <c r="Q195" s="100">
        <f t="shared" si="2"/>
        <v>175194487.70000002</v>
      </c>
      <c r="R195" s="97"/>
      <c r="T195" s="95"/>
      <c r="U195" s="100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175194487.70000002</v>
      </c>
      <c r="V195" s="97"/>
    </row>
    <row r="196" spans="2:22" ht="13.5" thickBot="1" x14ac:dyDescent="0.25">
      <c r="B196" s="73"/>
      <c r="C196" s="101"/>
      <c r="D196" s="102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79"/>
      <c r="T196" s="73"/>
      <c r="U196" s="103"/>
      <c r="V196" s="79"/>
    </row>
    <row r="197" spans="2:22" ht="13.5" thickTop="1" x14ac:dyDescent="0.2"/>
    <row r="199" spans="2:22" ht="13.5" thickBot="1" x14ac:dyDescent="0.25"/>
    <row r="200" spans="2:22" s="89" customFormat="1" ht="14.25" thickTop="1" thickBot="1" x14ac:dyDescent="0.25">
      <c r="B200" s="32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8"/>
      <c r="T200" s="32"/>
      <c r="U200" s="34"/>
      <c r="V200" s="38"/>
    </row>
    <row r="201" spans="2:22" s="89" customFormat="1" ht="19.5" thickBot="1" x14ac:dyDescent="0.25">
      <c r="B201" s="49"/>
      <c r="C201" s="27"/>
      <c r="D201" s="27"/>
      <c r="E201" s="173" t="s">
        <v>39</v>
      </c>
      <c r="F201" s="174"/>
      <c r="G201" s="174"/>
      <c r="H201" s="174"/>
      <c r="I201" s="174"/>
      <c r="J201" s="174"/>
      <c r="K201" s="174"/>
      <c r="L201" s="174"/>
      <c r="M201" s="174"/>
      <c r="N201" s="174"/>
      <c r="O201" s="174"/>
      <c r="P201" s="174"/>
      <c r="Q201" s="175"/>
      <c r="R201" s="52"/>
      <c r="T201" s="49"/>
      <c r="V201" s="52"/>
    </row>
    <row r="202" spans="2:22" s="89" customFormat="1" x14ac:dyDescent="0.2">
      <c r="B202" s="49"/>
      <c r="C202" s="27"/>
      <c r="D202" s="27"/>
      <c r="E202" s="90" t="s">
        <v>4</v>
      </c>
      <c r="F202" s="90" t="s">
        <v>15</v>
      </c>
      <c r="G202" s="90" t="s">
        <v>16</v>
      </c>
      <c r="H202" s="90" t="s">
        <v>17</v>
      </c>
      <c r="I202" s="90" t="s">
        <v>18</v>
      </c>
      <c r="J202" s="90" t="s">
        <v>19</v>
      </c>
      <c r="K202" s="90" t="s">
        <v>20</v>
      </c>
      <c r="L202" s="90" t="s">
        <v>21</v>
      </c>
      <c r="M202" s="90" t="s">
        <v>22</v>
      </c>
      <c r="N202" s="90" t="s">
        <v>23</v>
      </c>
      <c r="O202" s="90" t="s">
        <v>24</v>
      </c>
      <c r="P202" s="90" t="s">
        <v>25</v>
      </c>
      <c r="Q202" s="90" t="s">
        <v>26</v>
      </c>
      <c r="R202" s="52"/>
      <c r="T202" s="49"/>
      <c r="U202" s="90" t="s">
        <v>26</v>
      </c>
      <c r="V202" s="52"/>
    </row>
    <row r="203" spans="2:22" s="94" customFormat="1" ht="13.5" thickBot="1" x14ac:dyDescent="0.3">
      <c r="B203" s="64"/>
      <c r="C203" s="91" t="s">
        <v>38</v>
      </c>
      <c r="D203" s="92" t="s">
        <v>27</v>
      </c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69"/>
      <c r="T203" s="64"/>
      <c r="U203" s="93"/>
      <c r="V203" s="69"/>
    </row>
    <row r="204" spans="2:22" ht="13.5" thickBot="1" x14ac:dyDescent="0.25">
      <c r="B204" s="95"/>
      <c r="C204" s="179" t="s">
        <v>31</v>
      </c>
      <c r="D204" s="180"/>
      <c r="E204" s="96">
        <v>218634976.23000002</v>
      </c>
      <c r="F204" s="96">
        <v>216888372.37</v>
      </c>
      <c r="G204" s="96">
        <v>284705733.53000003</v>
      </c>
      <c r="H204" s="96">
        <v>348800863.01999998</v>
      </c>
      <c r="I204" s="96">
        <v>285781177.75999999</v>
      </c>
      <c r="J204" s="96">
        <v>269860260.65999997</v>
      </c>
      <c r="K204" s="96">
        <v>284626702.51999998</v>
      </c>
      <c r="L204" s="96">
        <v>203635256.55000001</v>
      </c>
      <c r="M204" s="96">
        <v>364575713.23000002</v>
      </c>
      <c r="N204" s="96">
        <v>347940075.93999994</v>
      </c>
      <c r="O204" s="96">
        <v>347940075.92999995</v>
      </c>
      <c r="P204" s="96">
        <v>347940046.27000004</v>
      </c>
      <c r="Q204" s="96">
        <v>3521329254.0099998</v>
      </c>
      <c r="R204" s="97"/>
      <c r="T204" s="95"/>
      <c r="U204" s="96">
        <f>SUM(U205:U392)</f>
        <v>7432527167.6099987</v>
      </c>
      <c r="V204" s="97"/>
    </row>
    <row r="205" spans="2:22" x14ac:dyDescent="0.2">
      <c r="B205" s="95"/>
      <c r="C205" s="131" t="s">
        <v>42</v>
      </c>
      <c r="D205" s="132" t="s">
        <v>43</v>
      </c>
      <c r="E205" s="135">
        <v>56533934.849999994</v>
      </c>
      <c r="F205" s="135">
        <v>22146377.559999999</v>
      </c>
      <c r="G205" s="135">
        <v>86256719.030000001</v>
      </c>
      <c r="H205" s="135">
        <v>144801234.91999996</v>
      </c>
      <c r="I205" s="135">
        <v>92187834.989999995</v>
      </c>
      <c r="J205" s="135">
        <v>70243390.670000002</v>
      </c>
      <c r="K205" s="135">
        <v>64982500.659999989</v>
      </c>
      <c r="L205" s="135">
        <v>24740647.090000004</v>
      </c>
      <c r="M205" s="135">
        <v>102374505.20000002</v>
      </c>
      <c r="N205" s="135">
        <v>91120363.539999977</v>
      </c>
      <c r="O205" s="135">
        <v>91120363.529999986</v>
      </c>
      <c r="P205" s="135">
        <v>91120356.050000012</v>
      </c>
      <c r="Q205" s="135">
        <v>937628228.08999991</v>
      </c>
      <c r="R205" s="97"/>
      <c r="T205" s="95"/>
      <c r="U205" s="100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664267144.97000003</v>
      </c>
      <c r="V205" s="97"/>
    </row>
    <row r="206" spans="2:22" x14ac:dyDescent="0.2">
      <c r="B206" s="95"/>
      <c r="C206" s="133" t="s">
        <v>44</v>
      </c>
      <c r="D206" s="134" t="s">
        <v>45</v>
      </c>
      <c r="E206" s="136">
        <v>44972526.329999991</v>
      </c>
      <c r="F206" s="136">
        <v>17065984.960000001</v>
      </c>
      <c r="G206" s="136">
        <v>73968072.670000002</v>
      </c>
      <c r="H206" s="136">
        <v>119349429.35999998</v>
      </c>
      <c r="I206" s="136">
        <v>72753395.760000005</v>
      </c>
      <c r="J206" s="136">
        <v>59661563.940000005</v>
      </c>
      <c r="K206" s="136">
        <v>58902569.679999992</v>
      </c>
      <c r="L206" s="136">
        <v>18854908.800000004</v>
      </c>
      <c r="M206" s="136">
        <v>72125442.340000018</v>
      </c>
      <c r="N206" s="136">
        <v>69144125.889999986</v>
      </c>
      <c r="O206" s="136">
        <v>69144125.879999995</v>
      </c>
      <c r="P206" s="136">
        <v>69144120.150000006</v>
      </c>
      <c r="Q206" s="136">
        <v>745086265.75999999</v>
      </c>
      <c r="R206" s="97"/>
      <c r="T206" s="95"/>
      <c r="U206" s="100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537653893.84000003</v>
      </c>
      <c r="V206" s="97"/>
    </row>
    <row r="207" spans="2:22" x14ac:dyDescent="0.2">
      <c r="B207" s="95"/>
      <c r="C207" s="98" t="s">
        <v>46</v>
      </c>
      <c r="D207" s="99" t="s">
        <v>47</v>
      </c>
      <c r="E207" s="100">
        <v>2247606.41</v>
      </c>
      <c r="F207" s="100">
        <v>2767698.7499999995</v>
      </c>
      <c r="G207" s="100">
        <v>2342460.4299999997</v>
      </c>
      <c r="H207" s="100">
        <v>3879955.879999999</v>
      </c>
      <c r="I207" s="100">
        <v>2399905.2200000007</v>
      </c>
      <c r="J207" s="100">
        <v>2955598.6300000008</v>
      </c>
      <c r="K207" s="100">
        <v>2487703.75</v>
      </c>
      <c r="L207" s="100">
        <v>2147463.87</v>
      </c>
      <c r="M207" s="100">
        <v>3545634.9299999988</v>
      </c>
      <c r="N207" s="100">
        <v>3545335.0099999988</v>
      </c>
      <c r="O207" s="100">
        <v>3545335.0099999988</v>
      </c>
      <c r="P207" s="100">
        <v>3545332.8599999961</v>
      </c>
      <c r="Q207" s="100">
        <v>35410030.749999993</v>
      </c>
      <c r="R207" s="97"/>
      <c r="T207" s="95"/>
      <c r="U207" s="100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24774027.870000001</v>
      </c>
      <c r="V207" s="97"/>
    </row>
    <row r="208" spans="2:22" x14ac:dyDescent="0.2">
      <c r="B208" s="95"/>
      <c r="C208" s="98" t="s">
        <v>48</v>
      </c>
      <c r="D208" s="99" t="s">
        <v>49</v>
      </c>
      <c r="E208" s="100">
        <v>40795504.049999997</v>
      </c>
      <c r="F208" s="100">
        <v>12519746.880000001</v>
      </c>
      <c r="G208" s="100">
        <v>69680532.379999995</v>
      </c>
      <c r="H208" s="100">
        <v>113526019.06999999</v>
      </c>
      <c r="I208" s="100">
        <v>68623804.900000006</v>
      </c>
      <c r="J208" s="100">
        <v>54968792.010000005</v>
      </c>
      <c r="K208" s="100">
        <v>54704498.539999992</v>
      </c>
      <c r="L208" s="100">
        <v>15048764.450000003</v>
      </c>
      <c r="M208" s="100">
        <v>66290390.960000023</v>
      </c>
      <c r="N208" s="100">
        <v>63328813.629999995</v>
      </c>
      <c r="O208" s="100">
        <v>63328813.629999995</v>
      </c>
      <c r="P208" s="100">
        <v>63328811.270000011</v>
      </c>
      <c r="Q208" s="100">
        <v>686144491.76999986</v>
      </c>
      <c r="R208" s="97"/>
      <c r="T208" s="95"/>
      <c r="U208" s="100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496158053.23999995</v>
      </c>
      <c r="V208" s="97"/>
    </row>
    <row r="209" spans="2:22" x14ac:dyDescent="0.2">
      <c r="B209" s="95"/>
      <c r="C209" s="98" t="s">
        <v>50</v>
      </c>
      <c r="D209" s="99" t="s">
        <v>51</v>
      </c>
      <c r="E209" s="100">
        <v>1929415.87</v>
      </c>
      <c r="F209" s="100">
        <v>1778539.33</v>
      </c>
      <c r="G209" s="100">
        <v>1945079.8599999996</v>
      </c>
      <c r="H209" s="100">
        <v>1943454.4100000008</v>
      </c>
      <c r="I209" s="100">
        <v>1729685.6399999997</v>
      </c>
      <c r="J209" s="100">
        <v>1737173.2999999998</v>
      </c>
      <c r="K209" s="100">
        <v>1710367.3900000006</v>
      </c>
      <c r="L209" s="100">
        <v>1658680.4799999997</v>
      </c>
      <c r="M209" s="100">
        <v>2289416.449999996</v>
      </c>
      <c r="N209" s="100">
        <v>2269977.2499999963</v>
      </c>
      <c r="O209" s="100">
        <v>2269977.2399999965</v>
      </c>
      <c r="P209" s="100">
        <v>2269976.0199999982</v>
      </c>
      <c r="Q209" s="100">
        <v>23531743.239999991</v>
      </c>
      <c r="R209" s="97"/>
      <c r="T209" s="95"/>
      <c r="U209" s="100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16721812.729999997</v>
      </c>
      <c r="V209" s="97"/>
    </row>
    <row r="210" spans="2:22" x14ac:dyDescent="0.2">
      <c r="B210" s="95"/>
      <c r="C210" s="133" t="s">
        <v>52</v>
      </c>
      <c r="D210" s="134" t="s">
        <v>53</v>
      </c>
      <c r="E210" s="136">
        <v>0</v>
      </c>
      <c r="F210" s="136">
        <v>0</v>
      </c>
      <c r="G210" s="136">
        <v>0</v>
      </c>
      <c r="H210" s="136">
        <v>0</v>
      </c>
      <c r="I210" s="136">
        <v>0</v>
      </c>
      <c r="J210" s="136">
        <v>0</v>
      </c>
      <c r="K210" s="136">
        <v>0</v>
      </c>
      <c r="L210" s="136">
        <v>0</v>
      </c>
      <c r="M210" s="136">
        <v>0</v>
      </c>
      <c r="N210" s="136">
        <v>0</v>
      </c>
      <c r="O210" s="136">
        <v>0</v>
      </c>
      <c r="P210" s="136">
        <v>0</v>
      </c>
      <c r="Q210" s="136">
        <v>0</v>
      </c>
      <c r="R210" s="97"/>
      <c r="T210" s="95"/>
      <c r="U210" s="100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0</v>
      </c>
      <c r="V210" s="97"/>
    </row>
    <row r="211" spans="2:22" x14ac:dyDescent="0.2">
      <c r="B211" s="95"/>
      <c r="C211" s="98" t="s">
        <v>54</v>
      </c>
      <c r="D211" s="99" t="s">
        <v>55</v>
      </c>
      <c r="E211" s="100">
        <v>0</v>
      </c>
      <c r="F211" s="100">
        <v>0</v>
      </c>
      <c r="G211" s="100">
        <v>0</v>
      </c>
      <c r="H211" s="100">
        <v>0</v>
      </c>
      <c r="I211" s="100">
        <v>0</v>
      </c>
      <c r="J211" s="100">
        <v>0</v>
      </c>
      <c r="K211" s="100">
        <v>0</v>
      </c>
      <c r="L211" s="100">
        <v>0</v>
      </c>
      <c r="M211" s="100">
        <v>0</v>
      </c>
      <c r="N211" s="100">
        <v>0</v>
      </c>
      <c r="O211" s="100">
        <v>0</v>
      </c>
      <c r="P211" s="100">
        <v>0</v>
      </c>
      <c r="Q211" s="100">
        <v>0</v>
      </c>
      <c r="R211" s="97"/>
      <c r="T211" s="95"/>
      <c r="U211" s="100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0</v>
      </c>
      <c r="V211" s="97"/>
    </row>
    <row r="212" spans="2:22" x14ac:dyDescent="0.2">
      <c r="B212" s="95"/>
      <c r="C212" s="98" t="s">
        <v>56</v>
      </c>
      <c r="D212" s="99" t="s">
        <v>57</v>
      </c>
      <c r="E212" s="100">
        <v>0</v>
      </c>
      <c r="F212" s="100">
        <v>0</v>
      </c>
      <c r="G212" s="100">
        <v>0</v>
      </c>
      <c r="H212" s="100">
        <v>0</v>
      </c>
      <c r="I212" s="100">
        <v>0</v>
      </c>
      <c r="J212" s="100">
        <v>0</v>
      </c>
      <c r="K212" s="100">
        <v>0</v>
      </c>
      <c r="L212" s="100">
        <v>0</v>
      </c>
      <c r="M212" s="100">
        <v>0</v>
      </c>
      <c r="N212" s="100">
        <v>0</v>
      </c>
      <c r="O212" s="100">
        <v>0</v>
      </c>
      <c r="P212" s="100">
        <v>0</v>
      </c>
      <c r="Q212" s="100">
        <v>0</v>
      </c>
      <c r="R212" s="97"/>
      <c r="T212" s="95"/>
      <c r="U212" s="100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0</v>
      </c>
      <c r="V212" s="97"/>
    </row>
    <row r="213" spans="2:22" x14ac:dyDescent="0.2">
      <c r="B213" s="95"/>
      <c r="C213" s="133" t="s">
        <v>58</v>
      </c>
      <c r="D213" s="134" t="s">
        <v>59</v>
      </c>
      <c r="E213" s="136">
        <v>6207054.5999999996</v>
      </c>
      <c r="F213" s="136">
        <v>730106.17999999993</v>
      </c>
      <c r="G213" s="136">
        <v>3134260.1399999992</v>
      </c>
      <c r="H213" s="136">
        <v>1014416.28</v>
      </c>
      <c r="I213" s="136">
        <v>978517.58000000007</v>
      </c>
      <c r="J213" s="136">
        <v>1524721.44</v>
      </c>
      <c r="K213" s="136">
        <v>1004905.4000000001</v>
      </c>
      <c r="L213" s="136">
        <v>716462.07999999996</v>
      </c>
      <c r="M213" s="136">
        <v>2720918.7800000003</v>
      </c>
      <c r="N213" s="136">
        <v>2689418.7800000003</v>
      </c>
      <c r="O213" s="136">
        <v>2689418.7800000003</v>
      </c>
      <c r="P213" s="136">
        <v>2689417.78</v>
      </c>
      <c r="Q213" s="136">
        <v>26099617.82</v>
      </c>
      <c r="R213" s="97"/>
      <c r="T213" s="95"/>
      <c r="U213" s="100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18031362.479999997</v>
      </c>
      <c r="V213" s="97"/>
    </row>
    <row r="214" spans="2:22" x14ac:dyDescent="0.2">
      <c r="B214" s="95"/>
      <c r="C214" s="98" t="s">
        <v>60</v>
      </c>
      <c r="D214" s="99" t="s">
        <v>61</v>
      </c>
      <c r="E214" s="100">
        <v>241462.39000000007</v>
      </c>
      <c r="F214" s="100">
        <v>275919.83</v>
      </c>
      <c r="G214" s="100">
        <v>272494.41000000003</v>
      </c>
      <c r="H214" s="100">
        <v>277440.36</v>
      </c>
      <c r="I214" s="100">
        <v>288865.68</v>
      </c>
      <c r="J214" s="100">
        <v>264600.06</v>
      </c>
      <c r="K214" s="100">
        <v>248092.05000000002</v>
      </c>
      <c r="L214" s="100">
        <v>189019.19000000003</v>
      </c>
      <c r="M214" s="100">
        <v>336695.04000000004</v>
      </c>
      <c r="N214" s="100">
        <v>336695.04000000004</v>
      </c>
      <c r="O214" s="100">
        <v>336695.04000000004</v>
      </c>
      <c r="P214" s="100">
        <v>336694.81999999995</v>
      </c>
      <c r="Q214" s="100">
        <v>3404673.91</v>
      </c>
      <c r="R214" s="97"/>
      <c r="T214" s="95"/>
      <c r="U214" s="100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2394589.0100000002</v>
      </c>
      <c r="V214" s="97"/>
    </row>
    <row r="215" spans="2:22" x14ac:dyDescent="0.2">
      <c r="B215" s="95"/>
      <c r="C215" s="98" t="s">
        <v>62</v>
      </c>
      <c r="D215" s="99" t="s">
        <v>63</v>
      </c>
      <c r="E215" s="100">
        <v>5576186.5499999998</v>
      </c>
      <c r="F215" s="100">
        <v>132664.06</v>
      </c>
      <c r="G215" s="100">
        <v>168005.00999999998</v>
      </c>
      <c r="H215" s="100">
        <v>150181.1</v>
      </c>
      <c r="I215" s="100">
        <v>202548.12</v>
      </c>
      <c r="J215" s="100">
        <v>182876.55</v>
      </c>
      <c r="K215" s="100">
        <v>189466.58</v>
      </c>
      <c r="L215" s="100">
        <v>138692.97</v>
      </c>
      <c r="M215" s="100">
        <v>1021629.7499999999</v>
      </c>
      <c r="N215" s="100">
        <v>990129.74999999988</v>
      </c>
      <c r="O215" s="100">
        <v>990129.74999999988</v>
      </c>
      <c r="P215" s="100">
        <v>990129.5499999997</v>
      </c>
      <c r="Q215" s="100">
        <v>10732639.739999996</v>
      </c>
      <c r="R215" s="97"/>
      <c r="T215" s="95"/>
      <c r="U215" s="100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7762250.6899999985</v>
      </c>
      <c r="V215" s="97"/>
    </row>
    <row r="216" spans="2:22" x14ac:dyDescent="0.2">
      <c r="B216" s="95"/>
      <c r="C216" s="98" t="s">
        <v>64</v>
      </c>
      <c r="D216" s="99" t="s">
        <v>65</v>
      </c>
      <c r="E216" s="100">
        <v>389405.66</v>
      </c>
      <c r="F216" s="100">
        <v>321522.28999999998</v>
      </c>
      <c r="G216" s="100">
        <v>2693760.7199999993</v>
      </c>
      <c r="H216" s="100">
        <v>586794.82000000007</v>
      </c>
      <c r="I216" s="100">
        <v>487103.78000000009</v>
      </c>
      <c r="J216" s="100">
        <v>1077244.8299999998</v>
      </c>
      <c r="K216" s="100">
        <v>567346.77000000014</v>
      </c>
      <c r="L216" s="100">
        <v>388749.91999999993</v>
      </c>
      <c r="M216" s="100">
        <v>1362593.9900000002</v>
      </c>
      <c r="N216" s="100">
        <v>1362593.9900000002</v>
      </c>
      <c r="O216" s="100">
        <v>1362593.9900000002</v>
      </c>
      <c r="P216" s="100">
        <v>1362593.4100000001</v>
      </c>
      <c r="Q216" s="100">
        <v>11962304.17</v>
      </c>
      <c r="R216" s="97"/>
      <c r="T216" s="95"/>
      <c r="U216" s="100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7874522.7800000003</v>
      </c>
      <c r="V216" s="97"/>
    </row>
    <row r="217" spans="2:22" x14ac:dyDescent="0.2">
      <c r="B217" s="95"/>
      <c r="C217" s="133" t="s">
        <v>66</v>
      </c>
      <c r="D217" s="134" t="s">
        <v>67</v>
      </c>
      <c r="E217" s="136">
        <v>393525.05999999994</v>
      </c>
      <c r="F217" s="136">
        <v>215767.14999999997</v>
      </c>
      <c r="G217" s="136">
        <v>376864.82999999996</v>
      </c>
      <c r="H217" s="136">
        <v>246732.21</v>
      </c>
      <c r="I217" s="136">
        <v>1945696.96</v>
      </c>
      <c r="J217" s="136">
        <v>3254502.21</v>
      </c>
      <c r="K217" s="136">
        <v>944826.39999999979</v>
      </c>
      <c r="L217" s="136">
        <v>468635.87</v>
      </c>
      <c r="M217" s="136">
        <v>1209522.47</v>
      </c>
      <c r="N217" s="136">
        <v>1209522.47</v>
      </c>
      <c r="O217" s="136">
        <v>1209522.47</v>
      </c>
      <c r="P217" s="136">
        <v>1209522.1200000001</v>
      </c>
      <c r="Q217" s="136">
        <v>12684640.220000003</v>
      </c>
      <c r="R217" s="97"/>
      <c r="T217" s="95"/>
      <c r="U217" s="100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9056073.1600000001</v>
      </c>
      <c r="V217" s="97"/>
    </row>
    <row r="218" spans="2:22" x14ac:dyDescent="0.2">
      <c r="B218" s="95"/>
      <c r="C218" s="98" t="s">
        <v>68</v>
      </c>
      <c r="D218" s="99" t="s">
        <v>67</v>
      </c>
      <c r="E218" s="100">
        <v>393525.05999999994</v>
      </c>
      <c r="F218" s="100">
        <v>215767.14999999997</v>
      </c>
      <c r="G218" s="100">
        <v>376864.82999999996</v>
      </c>
      <c r="H218" s="100">
        <v>246732.21</v>
      </c>
      <c r="I218" s="100">
        <v>1945696.96</v>
      </c>
      <c r="J218" s="100">
        <v>3254502.21</v>
      </c>
      <c r="K218" s="100">
        <v>944826.39999999979</v>
      </c>
      <c r="L218" s="100">
        <v>468635.87</v>
      </c>
      <c r="M218" s="100">
        <v>1209522.47</v>
      </c>
      <c r="N218" s="100">
        <v>1209522.47</v>
      </c>
      <c r="O218" s="100">
        <v>1209522.47</v>
      </c>
      <c r="P218" s="100">
        <v>1209522.1200000001</v>
      </c>
      <c r="Q218" s="100">
        <v>12684640.220000003</v>
      </c>
      <c r="R218" s="97"/>
      <c r="T218" s="95"/>
      <c r="U218" s="100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9056073.1600000001</v>
      </c>
      <c r="V218" s="97"/>
    </row>
    <row r="219" spans="2:22" x14ac:dyDescent="0.2">
      <c r="B219" s="95"/>
      <c r="C219" s="133" t="s">
        <v>69</v>
      </c>
      <c r="D219" s="134" t="s">
        <v>70</v>
      </c>
      <c r="E219" s="136">
        <v>0</v>
      </c>
      <c r="F219" s="136">
        <v>0</v>
      </c>
      <c r="G219" s="136">
        <v>0</v>
      </c>
      <c r="H219" s="136">
        <v>0</v>
      </c>
      <c r="I219" s="136">
        <v>0</v>
      </c>
      <c r="J219" s="136">
        <v>0</v>
      </c>
      <c r="K219" s="136">
        <v>0</v>
      </c>
      <c r="L219" s="136">
        <v>0</v>
      </c>
      <c r="M219" s="136">
        <v>0</v>
      </c>
      <c r="N219" s="136">
        <v>0</v>
      </c>
      <c r="O219" s="136">
        <v>0</v>
      </c>
      <c r="P219" s="136">
        <v>0</v>
      </c>
      <c r="Q219" s="136">
        <v>0</v>
      </c>
      <c r="R219" s="97"/>
      <c r="T219" s="95"/>
      <c r="U219" s="100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0</v>
      </c>
      <c r="V219" s="97"/>
    </row>
    <row r="220" spans="2:22" x14ac:dyDescent="0.2">
      <c r="B220" s="95"/>
      <c r="C220" s="98" t="s">
        <v>71</v>
      </c>
      <c r="D220" s="99" t="s">
        <v>70</v>
      </c>
      <c r="E220" s="100">
        <v>0</v>
      </c>
      <c r="F220" s="100">
        <v>0</v>
      </c>
      <c r="G220" s="100">
        <v>0</v>
      </c>
      <c r="H220" s="100">
        <v>0</v>
      </c>
      <c r="I220" s="100">
        <v>0</v>
      </c>
      <c r="J220" s="100">
        <v>0</v>
      </c>
      <c r="K220" s="100">
        <v>0</v>
      </c>
      <c r="L220" s="100">
        <v>0</v>
      </c>
      <c r="M220" s="100">
        <v>0</v>
      </c>
      <c r="N220" s="100">
        <v>0</v>
      </c>
      <c r="O220" s="100">
        <v>0</v>
      </c>
      <c r="P220" s="100">
        <v>0</v>
      </c>
      <c r="Q220" s="100">
        <v>0</v>
      </c>
      <c r="R220" s="97"/>
      <c r="T220" s="95"/>
      <c r="U220" s="100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0</v>
      </c>
      <c r="V220" s="97"/>
    </row>
    <row r="221" spans="2:22" x14ac:dyDescent="0.2">
      <c r="B221" s="95"/>
      <c r="C221" s="133" t="s">
        <v>72</v>
      </c>
      <c r="D221" s="134" t="s">
        <v>73</v>
      </c>
      <c r="E221" s="136">
        <v>258920.82999999996</v>
      </c>
      <c r="F221" s="136">
        <v>272639.93</v>
      </c>
      <c r="G221" s="136">
        <v>357726.41000000003</v>
      </c>
      <c r="H221" s="136">
        <v>269719.85000000003</v>
      </c>
      <c r="I221" s="136">
        <v>296834.81</v>
      </c>
      <c r="J221" s="136">
        <v>327423.75999999995</v>
      </c>
      <c r="K221" s="136">
        <v>272717.83</v>
      </c>
      <c r="L221" s="136">
        <v>208145.53000000006</v>
      </c>
      <c r="M221" s="136">
        <v>431600.01000000024</v>
      </c>
      <c r="N221" s="136">
        <v>430240.24000000022</v>
      </c>
      <c r="O221" s="136">
        <v>430240.24000000022</v>
      </c>
      <c r="P221" s="136">
        <v>430239.84999999992</v>
      </c>
      <c r="Q221" s="136">
        <v>3986449.290000001</v>
      </c>
      <c r="R221" s="97"/>
      <c r="T221" s="95"/>
      <c r="U221" s="100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2695728.9600000004</v>
      </c>
      <c r="V221" s="97"/>
    </row>
    <row r="222" spans="2:22" x14ac:dyDescent="0.2">
      <c r="B222" s="95"/>
      <c r="C222" s="98" t="s">
        <v>74</v>
      </c>
      <c r="D222" s="99" t="s">
        <v>73</v>
      </c>
      <c r="E222" s="100">
        <v>258920.82999999996</v>
      </c>
      <c r="F222" s="100">
        <v>272639.93</v>
      </c>
      <c r="G222" s="100">
        <v>357726.41000000003</v>
      </c>
      <c r="H222" s="100">
        <v>269719.85000000003</v>
      </c>
      <c r="I222" s="100">
        <v>296834.81</v>
      </c>
      <c r="J222" s="100">
        <v>327423.75999999995</v>
      </c>
      <c r="K222" s="100">
        <v>272717.83</v>
      </c>
      <c r="L222" s="100">
        <v>208145.53000000006</v>
      </c>
      <c r="M222" s="100">
        <v>431600.01000000024</v>
      </c>
      <c r="N222" s="100">
        <v>430240.24000000022</v>
      </c>
      <c r="O222" s="100">
        <v>430240.24000000022</v>
      </c>
      <c r="P222" s="100">
        <v>430239.84999999992</v>
      </c>
      <c r="Q222" s="100">
        <v>3986449.290000001</v>
      </c>
      <c r="R222" s="97"/>
      <c r="T222" s="95"/>
      <c r="U222" s="100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2695728.9600000004</v>
      </c>
      <c r="V222" s="97"/>
    </row>
    <row r="223" spans="2:22" x14ac:dyDescent="0.2">
      <c r="B223" s="95"/>
      <c r="C223" s="133" t="s">
        <v>75</v>
      </c>
      <c r="D223" s="134" t="s">
        <v>76</v>
      </c>
      <c r="E223" s="136">
        <v>4701908.03</v>
      </c>
      <c r="F223" s="136">
        <v>3861879.34</v>
      </c>
      <c r="G223" s="136">
        <v>8419794.9800000004</v>
      </c>
      <c r="H223" s="136">
        <v>23920937.219999999</v>
      </c>
      <c r="I223" s="136">
        <v>16213389.880000001</v>
      </c>
      <c r="J223" s="136">
        <v>5475179.3200000003</v>
      </c>
      <c r="K223" s="136">
        <v>3857481.35</v>
      </c>
      <c r="L223" s="136">
        <v>4492494.8100000005</v>
      </c>
      <c r="M223" s="136">
        <v>25887021.599999998</v>
      </c>
      <c r="N223" s="136">
        <v>17647056.16</v>
      </c>
      <c r="O223" s="136">
        <v>17647056.16</v>
      </c>
      <c r="P223" s="136">
        <v>17647056.149999999</v>
      </c>
      <c r="Q223" s="136">
        <v>149771255</v>
      </c>
      <c r="R223" s="97"/>
      <c r="T223" s="95"/>
      <c r="U223" s="100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96830086.530000001</v>
      </c>
      <c r="V223" s="97"/>
    </row>
    <row r="224" spans="2:22" x14ac:dyDescent="0.2">
      <c r="B224" s="95"/>
      <c r="C224" s="98" t="s">
        <v>77</v>
      </c>
      <c r="D224" s="99" t="s">
        <v>76</v>
      </c>
      <c r="E224" s="100">
        <v>4701908.03</v>
      </c>
      <c r="F224" s="100">
        <v>3861879.34</v>
      </c>
      <c r="G224" s="100">
        <v>8419794.9800000004</v>
      </c>
      <c r="H224" s="100">
        <v>23920937.219999999</v>
      </c>
      <c r="I224" s="100">
        <v>16213389.880000001</v>
      </c>
      <c r="J224" s="100">
        <v>5475179.3200000003</v>
      </c>
      <c r="K224" s="100">
        <v>3857481.35</v>
      </c>
      <c r="L224" s="100">
        <v>4492494.8100000005</v>
      </c>
      <c r="M224" s="100">
        <v>25887021.599999998</v>
      </c>
      <c r="N224" s="100">
        <v>17647056.16</v>
      </c>
      <c r="O224" s="100">
        <v>17647056.16</v>
      </c>
      <c r="P224" s="100">
        <v>17647056.149999999</v>
      </c>
      <c r="Q224" s="100">
        <v>149771255</v>
      </c>
      <c r="R224" s="97"/>
      <c r="T224" s="95"/>
      <c r="U224" s="100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96830086.530000001</v>
      </c>
      <c r="V224" s="97"/>
    </row>
    <row r="225" spans="2:22" x14ac:dyDescent="0.2">
      <c r="B225" s="95"/>
      <c r="C225" s="133" t="s">
        <v>78</v>
      </c>
      <c r="D225" s="134" t="s">
        <v>79</v>
      </c>
      <c r="E225" s="136">
        <v>0</v>
      </c>
      <c r="F225" s="136">
        <v>0</v>
      </c>
      <c r="G225" s="136">
        <v>0</v>
      </c>
      <c r="H225" s="136">
        <v>0</v>
      </c>
      <c r="I225" s="136">
        <v>0</v>
      </c>
      <c r="J225" s="136">
        <v>0</v>
      </c>
      <c r="K225" s="136">
        <v>0</v>
      </c>
      <c r="L225" s="136">
        <v>0</v>
      </c>
      <c r="M225" s="136">
        <v>0</v>
      </c>
      <c r="N225" s="136">
        <v>0</v>
      </c>
      <c r="O225" s="136">
        <v>0</v>
      </c>
      <c r="P225" s="136">
        <v>0</v>
      </c>
      <c r="Q225" s="136">
        <v>0</v>
      </c>
      <c r="R225" s="97"/>
      <c r="T225" s="95"/>
      <c r="U225" s="100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0</v>
      </c>
      <c r="V225" s="97"/>
    </row>
    <row r="226" spans="2:22" x14ac:dyDescent="0.2">
      <c r="B226" s="95"/>
      <c r="C226" s="98" t="s">
        <v>80</v>
      </c>
      <c r="D226" s="99" t="s">
        <v>79</v>
      </c>
      <c r="E226" s="100">
        <v>0</v>
      </c>
      <c r="F226" s="100">
        <v>0</v>
      </c>
      <c r="G226" s="100">
        <v>0</v>
      </c>
      <c r="H226" s="100">
        <v>0</v>
      </c>
      <c r="I226" s="100">
        <v>0</v>
      </c>
      <c r="J226" s="100">
        <v>0</v>
      </c>
      <c r="K226" s="100">
        <v>0</v>
      </c>
      <c r="L226" s="100">
        <v>0</v>
      </c>
      <c r="M226" s="100">
        <v>0</v>
      </c>
      <c r="N226" s="100">
        <v>0</v>
      </c>
      <c r="O226" s="100">
        <v>0</v>
      </c>
      <c r="P226" s="100">
        <v>0</v>
      </c>
      <c r="Q226" s="100">
        <v>0</v>
      </c>
      <c r="R226" s="97"/>
      <c r="T226" s="95"/>
      <c r="U226" s="100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0</v>
      </c>
      <c r="V226" s="97"/>
    </row>
    <row r="227" spans="2:22" x14ac:dyDescent="0.2">
      <c r="B227" s="95"/>
      <c r="C227" s="131" t="s">
        <v>81</v>
      </c>
      <c r="D227" s="132" t="s">
        <v>82</v>
      </c>
      <c r="E227" s="135">
        <v>5208096.2000000011</v>
      </c>
      <c r="F227" s="135">
        <v>5625649.2099999972</v>
      </c>
      <c r="G227" s="135">
        <v>5145678.5599999987</v>
      </c>
      <c r="H227" s="135">
        <v>6291097.4899999993</v>
      </c>
      <c r="I227" s="135">
        <v>5786340.1499999994</v>
      </c>
      <c r="J227" s="135">
        <v>5993944.7000000011</v>
      </c>
      <c r="K227" s="135">
        <v>5237187.3600000013</v>
      </c>
      <c r="L227" s="135">
        <v>4259547.049999998</v>
      </c>
      <c r="M227" s="135">
        <v>9938424.0800000019</v>
      </c>
      <c r="N227" s="135">
        <v>9935090.75</v>
      </c>
      <c r="O227" s="135">
        <v>9935090.75</v>
      </c>
      <c r="P227" s="135">
        <v>9935089.9200000018</v>
      </c>
      <c r="Q227" s="135">
        <v>83291236.219999999</v>
      </c>
      <c r="R227" s="97"/>
      <c r="T227" s="95"/>
      <c r="U227" s="100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53485964.799999997</v>
      </c>
      <c r="V227" s="97"/>
    </row>
    <row r="228" spans="2:22" x14ac:dyDescent="0.2">
      <c r="B228" s="95"/>
      <c r="C228" s="133" t="s">
        <v>83</v>
      </c>
      <c r="D228" s="134" t="s">
        <v>84</v>
      </c>
      <c r="E228" s="136">
        <v>5171496.7200000007</v>
      </c>
      <c r="F228" s="136">
        <v>5311645.6599999974</v>
      </c>
      <c r="G228" s="136">
        <v>5019600.379999999</v>
      </c>
      <c r="H228" s="136">
        <v>6038922.8999999994</v>
      </c>
      <c r="I228" s="136">
        <v>5751463.2899999991</v>
      </c>
      <c r="J228" s="136">
        <v>5930918.330000001</v>
      </c>
      <c r="K228" s="136">
        <v>5190277.1100000013</v>
      </c>
      <c r="L228" s="136">
        <v>4196760.4099999983</v>
      </c>
      <c r="M228" s="136">
        <v>9580001.8000000026</v>
      </c>
      <c r="N228" s="136">
        <v>9576668.4700000007</v>
      </c>
      <c r="O228" s="136">
        <v>9576668.4700000007</v>
      </c>
      <c r="P228" s="136">
        <v>9576667.7800000012</v>
      </c>
      <c r="Q228" s="136">
        <v>80921091.320000008</v>
      </c>
      <c r="R228" s="97"/>
      <c r="T228" s="95"/>
      <c r="U228" s="100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52191086.600000001</v>
      </c>
      <c r="V228" s="97"/>
    </row>
    <row r="229" spans="2:22" x14ac:dyDescent="0.2">
      <c r="B229" s="95"/>
      <c r="C229" s="98" t="s">
        <v>85</v>
      </c>
      <c r="D229" s="99" t="s">
        <v>84</v>
      </c>
      <c r="E229" s="100">
        <v>5171496.7200000007</v>
      </c>
      <c r="F229" s="100">
        <v>5311645.6599999974</v>
      </c>
      <c r="G229" s="100">
        <v>5019600.379999999</v>
      </c>
      <c r="H229" s="100">
        <v>6038922.8999999994</v>
      </c>
      <c r="I229" s="100">
        <v>5751463.2899999991</v>
      </c>
      <c r="J229" s="100">
        <v>5930918.330000001</v>
      </c>
      <c r="K229" s="100">
        <v>5190277.1100000013</v>
      </c>
      <c r="L229" s="100">
        <v>4196760.4099999983</v>
      </c>
      <c r="M229" s="100">
        <v>9580001.8000000026</v>
      </c>
      <c r="N229" s="100">
        <v>9576668.4700000007</v>
      </c>
      <c r="O229" s="100">
        <v>9576668.4700000007</v>
      </c>
      <c r="P229" s="100">
        <v>9576667.7800000012</v>
      </c>
      <c r="Q229" s="100">
        <v>80921091.320000008</v>
      </c>
      <c r="R229" s="97"/>
      <c r="T229" s="95"/>
      <c r="U229" s="100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52191086.600000001</v>
      </c>
      <c r="V229" s="97"/>
    </row>
    <row r="230" spans="2:22" x14ac:dyDescent="0.2">
      <c r="B230" s="95"/>
      <c r="C230" s="133" t="s">
        <v>86</v>
      </c>
      <c r="D230" s="134" t="s">
        <v>87</v>
      </c>
      <c r="E230" s="136">
        <v>0</v>
      </c>
      <c r="F230" s="136">
        <v>0</v>
      </c>
      <c r="G230" s="136">
        <v>0</v>
      </c>
      <c r="H230" s="136">
        <v>0</v>
      </c>
      <c r="I230" s="136">
        <v>0</v>
      </c>
      <c r="J230" s="136">
        <v>0</v>
      </c>
      <c r="K230" s="136">
        <v>0</v>
      </c>
      <c r="L230" s="136">
        <v>0</v>
      </c>
      <c r="M230" s="136">
        <v>0</v>
      </c>
      <c r="N230" s="136">
        <v>0</v>
      </c>
      <c r="O230" s="136">
        <v>0</v>
      </c>
      <c r="P230" s="136">
        <v>0</v>
      </c>
      <c r="Q230" s="136">
        <v>0</v>
      </c>
      <c r="R230" s="97"/>
      <c r="T230" s="95"/>
      <c r="U230" s="100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0</v>
      </c>
      <c r="V230" s="97"/>
    </row>
    <row r="231" spans="2:22" x14ac:dyDescent="0.2">
      <c r="B231" s="95"/>
      <c r="C231" s="98" t="s">
        <v>88</v>
      </c>
      <c r="D231" s="99" t="s">
        <v>87</v>
      </c>
      <c r="E231" s="100">
        <v>0</v>
      </c>
      <c r="F231" s="100">
        <v>0</v>
      </c>
      <c r="G231" s="100">
        <v>0</v>
      </c>
      <c r="H231" s="100">
        <v>0</v>
      </c>
      <c r="I231" s="100">
        <v>0</v>
      </c>
      <c r="J231" s="100">
        <v>0</v>
      </c>
      <c r="K231" s="100">
        <v>0</v>
      </c>
      <c r="L231" s="100">
        <v>0</v>
      </c>
      <c r="M231" s="100">
        <v>0</v>
      </c>
      <c r="N231" s="100">
        <v>0</v>
      </c>
      <c r="O231" s="100">
        <v>0</v>
      </c>
      <c r="P231" s="100">
        <v>0</v>
      </c>
      <c r="Q231" s="100">
        <v>0</v>
      </c>
      <c r="R231" s="97"/>
      <c r="T231" s="95"/>
      <c r="U231" s="100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0</v>
      </c>
      <c r="V231" s="97"/>
    </row>
    <row r="232" spans="2:22" x14ac:dyDescent="0.2">
      <c r="B232" s="95"/>
      <c r="C232" s="133" t="s">
        <v>89</v>
      </c>
      <c r="D232" s="134" t="s">
        <v>90</v>
      </c>
      <c r="E232" s="136">
        <v>0</v>
      </c>
      <c r="F232" s="136">
        <v>0</v>
      </c>
      <c r="G232" s="136">
        <v>0</v>
      </c>
      <c r="H232" s="136">
        <v>0</v>
      </c>
      <c r="I232" s="136">
        <v>0</v>
      </c>
      <c r="J232" s="136">
        <v>0</v>
      </c>
      <c r="K232" s="136">
        <v>0</v>
      </c>
      <c r="L232" s="136">
        <v>0</v>
      </c>
      <c r="M232" s="136">
        <v>0</v>
      </c>
      <c r="N232" s="136">
        <v>0</v>
      </c>
      <c r="O232" s="136">
        <v>0</v>
      </c>
      <c r="P232" s="136">
        <v>0</v>
      </c>
      <c r="Q232" s="136">
        <v>0</v>
      </c>
      <c r="R232" s="97"/>
      <c r="T232" s="95"/>
      <c r="U232" s="100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0</v>
      </c>
      <c r="V232" s="97"/>
    </row>
    <row r="233" spans="2:22" x14ac:dyDescent="0.2">
      <c r="B233" s="95"/>
      <c r="C233" s="98" t="s">
        <v>91</v>
      </c>
      <c r="D233" s="99" t="s">
        <v>90</v>
      </c>
      <c r="E233" s="100">
        <v>0</v>
      </c>
      <c r="F233" s="100">
        <v>0</v>
      </c>
      <c r="G233" s="100">
        <v>0</v>
      </c>
      <c r="H233" s="100">
        <v>0</v>
      </c>
      <c r="I233" s="100">
        <v>0</v>
      </c>
      <c r="J233" s="100">
        <v>0</v>
      </c>
      <c r="K233" s="100">
        <v>0</v>
      </c>
      <c r="L233" s="100">
        <v>0</v>
      </c>
      <c r="M233" s="100">
        <v>0</v>
      </c>
      <c r="N233" s="100">
        <v>0</v>
      </c>
      <c r="O233" s="100">
        <v>0</v>
      </c>
      <c r="P233" s="100">
        <v>0</v>
      </c>
      <c r="Q233" s="100">
        <v>0</v>
      </c>
      <c r="R233" s="97"/>
      <c r="T233" s="95"/>
      <c r="U233" s="100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0</v>
      </c>
      <c r="V233" s="97"/>
    </row>
    <row r="234" spans="2:22" x14ac:dyDescent="0.2">
      <c r="B234" s="95"/>
      <c r="C234" s="133" t="s">
        <v>92</v>
      </c>
      <c r="D234" s="134" t="s">
        <v>93</v>
      </c>
      <c r="E234" s="136">
        <v>0</v>
      </c>
      <c r="F234" s="136">
        <v>0</v>
      </c>
      <c r="G234" s="136">
        <v>0</v>
      </c>
      <c r="H234" s="136">
        <v>0</v>
      </c>
      <c r="I234" s="136">
        <v>0</v>
      </c>
      <c r="J234" s="136">
        <v>0</v>
      </c>
      <c r="K234" s="136">
        <v>0</v>
      </c>
      <c r="L234" s="136">
        <v>0</v>
      </c>
      <c r="M234" s="136">
        <v>0</v>
      </c>
      <c r="N234" s="136">
        <v>0</v>
      </c>
      <c r="O234" s="136">
        <v>0</v>
      </c>
      <c r="P234" s="136">
        <v>0</v>
      </c>
      <c r="Q234" s="136">
        <v>0</v>
      </c>
      <c r="R234" s="97"/>
      <c r="T234" s="95"/>
      <c r="U234" s="100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97"/>
    </row>
    <row r="235" spans="2:22" x14ac:dyDescent="0.2">
      <c r="B235" s="95"/>
      <c r="C235" s="98" t="s">
        <v>94</v>
      </c>
      <c r="D235" s="99" t="s">
        <v>93</v>
      </c>
      <c r="E235" s="100">
        <v>0</v>
      </c>
      <c r="F235" s="100">
        <v>0</v>
      </c>
      <c r="G235" s="100">
        <v>0</v>
      </c>
      <c r="H235" s="100">
        <v>0</v>
      </c>
      <c r="I235" s="100">
        <v>0</v>
      </c>
      <c r="J235" s="100">
        <v>0</v>
      </c>
      <c r="K235" s="100">
        <v>0</v>
      </c>
      <c r="L235" s="100">
        <v>0</v>
      </c>
      <c r="M235" s="100">
        <v>0</v>
      </c>
      <c r="N235" s="100">
        <v>0</v>
      </c>
      <c r="O235" s="100">
        <v>0</v>
      </c>
      <c r="P235" s="100">
        <v>0</v>
      </c>
      <c r="Q235" s="100">
        <v>0</v>
      </c>
      <c r="R235" s="97"/>
      <c r="T235" s="95"/>
      <c r="U235" s="100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0</v>
      </c>
      <c r="V235" s="97"/>
    </row>
    <row r="236" spans="2:22" x14ac:dyDescent="0.2">
      <c r="B236" s="95"/>
      <c r="C236" s="133" t="s">
        <v>95</v>
      </c>
      <c r="D236" s="134" t="s">
        <v>96</v>
      </c>
      <c r="E236" s="136">
        <v>36599.480000000003</v>
      </c>
      <c r="F236" s="136">
        <v>314003.55</v>
      </c>
      <c r="G236" s="136">
        <v>126078.18</v>
      </c>
      <c r="H236" s="136">
        <v>252174.59</v>
      </c>
      <c r="I236" s="136">
        <v>34876.859999999993</v>
      </c>
      <c r="J236" s="136">
        <v>63026.37</v>
      </c>
      <c r="K236" s="136">
        <v>46910.25</v>
      </c>
      <c r="L236" s="136">
        <v>62786.64</v>
      </c>
      <c r="M236" s="136">
        <v>358422.28</v>
      </c>
      <c r="N236" s="136">
        <v>358422.28</v>
      </c>
      <c r="O236" s="136">
        <v>358422.28</v>
      </c>
      <c r="P236" s="136">
        <v>358422.14</v>
      </c>
      <c r="Q236" s="136">
        <v>2370144.9</v>
      </c>
      <c r="R236" s="97"/>
      <c r="T236" s="95"/>
      <c r="U236" s="100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1294878.2</v>
      </c>
      <c r="V236" s="97"/>
    </row>
    <row r="237" spans="2:22" x14ac:dyDescent="0.2">
      <c r="B237" s="95"/>
      <c r="C237" s="98" t="s">
        <v>97</v>
      </c>
      <c r="D237" s="99" t="s">
        <v>96</v>
      </c>
      <c r="E237" s="100">
        <v>36599.480000000003</v>
      </c>
      <c r="F237" s="100">
        <v>314003.55</v>
      </c>
      <c r="G237" s="100">
        <v>126078.18</v>
      </c>
      <c r="H237" s="100">
        <v>252174.59</v>
      </c>
      <c r="I237" s="100">
        <v>34876.859999999993</v>
      </c>
      <c r="J237" s="100">
        <v>63026.37</v>
      </c>
      <c r="K237" s="100">
        <v>46910.25</v>
      </c>
      <c r="L237" s="100">
        <v>62786.64</v>
      </c>
      <c r="M237" s="100">
        <v>358422.28</v>
      </c>
      <c r="N237" s="100">
        <v>358422.28</v>
      </c>
      <c r="O237" s="100">
        <v>358422.28</v>
      </c>
      <c r="P237" s="100">
        <v>358422.14</v>
      </c>
      <c r="Q237" s="100">
        <v>2370144.9</v>
      </c>
      <c r="R237" s="97"/>
      <c r="T237" s="95"/>
      <c r="U237" s="100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1294878.2</v>
      </c>
      <c r="V237" s="97"/>
    </row>
    <row r="238" spans="2:22" x14ac:dyDescent="0.2">
      <c r="B238" s="95"/>
      <c r="C238" s="131" t="s">
        <v>98</v>
      </c>
      <c r="D238" s="132" t="s">
        <v>99</v>
      </c>
      <c r="E238" s="135">
        <v>13760521.160000004</v>
      </c>
      <c r="F238" s="135">
        <v>17600656.830000013</v>
      </c>
      <c r="G238" s="135">
        <v>17604547.59</v>
      </c>
      <c r="H238" s="135">
        <v>16610806.840000002</v>
      </c>
      <c r="I238" s="135">
        <v>15600761.85</v>
      </c>
      <c r="J238" s="135">
        <v>18734564.5</v>
      </c>
      <c r="K238" s="135">
        <v>18518359.280000001</v>
      </c>
      <c r="L238" s="135">
        <v>13549723.070000002</v>
      </c>
      <c r="M238" s="135">
        <v>20464572.830000013</v>
      </c>
      <c r="N238" s="135">
        <v>20249351.970000006</v>
      </c>
      <c r="O238" s="135">
        <v>20249351.970000006</v>
      </c>
      <c r="P238" s="135">
        <v>20249344.99000001</v>
      </c>
      <c r="Q238" s="135">
        <v>213192562.88000005</v>
      </c>
      <c r="R238" s="97"/>
      <c r="T238" s="95"/>
      <c r="U238" s="100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152444513.95000005</v>
      </c>
      <c r="V238" s="97"/>
    </row>
    <row r="239" spans="2:22" x14ac:dyDescent="0.2">
      <c r="B239" s="95"/>
      <c r="C239" s="133" t="s">
        <v>100</v>
      </c>
      <c r="D239" s="134" t="s">
        <v>101</v>
      </c>
      <c r="E239" s="136">
        <v>6990094.7999999998</v>
      </c>
      <c r="F239" s="136">
        <v>9149099.8100000061</v>
      </c>
      <c r="G239" s="136">
        <v>8959857.5099999979</v>
      </c>
      <c r="H239" s="136">
        <v>8443473.629999999</v>
      </c>
      <c r="I239" s="136">
        <v>8032779.2600000007</v>
      </c>
      <c r="J239" s="136">
        <v>10037448.009999998</v>
      </c>
      <c r="K239" s="136">
        <v>9106218.3499999996</v>
      </c>
      <c r="L239" s="136">
        <v>7259992.3699999992</v>
      </c>
      <c r="M239" s="136">
        <v>9936294.1299999971</v>
      </c>
      <c r="N239" s="136">
        <v>9854432.0699999966</v>
      </c>
      <c r="O239" s="136">
        <v>9854432.0699999966</v>
      </c>
      <c r="P239" s="136">
        <v>9854431.2000000048</v>
      </c>
      <c r="Q239" s="136">
        <v>107478553.20999999</v>
      </c>
      <c r="R239" s="97"/>
      <c r="T239" s="95"/>
      <c r="U239" s="100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77915257.870000005</v>
      </c>
      <c r="V239" s="97"/>
    </row>
    <row r="240" spans="2:22" x14ac:dyDescent="0.2">
      <c r="B240" s="95"/>
      <c r="C240" s="98" t="s">
        <v>102</v>
      </c>
      <c r="D240" s="99" t="s">
        <v>101</v>
      </c>
      <c r="E240" s="100">
        <v>6990094.7999999998</v>
      </c>
      <c r="F240" s="100">
        <v>9149099.8100000061</v>
      </c>
      <c r="G240" s="100">
        <v>8959857.5099999979</v>
      </c>
      <c r="H240" s="100">
        <v>8443473.629999999</v>
      </c>
      <c r="I240" s="100">
        <v>8032779.2600000007</v>
      </c>
      <c r="J240" s="100">
        <v>10037448.009999998</v>
      </c>
      <c r="K240" s="100">
        <v>9106218.3499999996</v>
      </c>
      <c r="L240" s="100">
        <v>7259992.3699999992</v>
      </c>
      <c r="M240" s="100">
        <v>9936294.1299999971</v>
      </c>
      <c r="N240" s="100">
        <v>9854432.0699999966</v>
      </c>
      <c r="O240" s="100">
        <v>9854432.0699999966</v>
      </c>
      <c r="P240" s="100">
        <v>9854431.2000000048</v>
      </c>
      <c r="Q240" s="100">
        <v>107478553.20999999</v>
      </c>
      <c r="R240" s="97"/>
      <c r="T240" s="95"/>
      <c r="U240" s="100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77915257.870000005</v>
      </c>
      <c r="V240" s="97"/>
    </row>
    <row r="241" spans="2:22" x14ac:dyDescent="0.2">
      <c r="B241" s="95"/>
      <c r="C241" s="133" t="s">
        <v>103</v>
      </c>
      <c r="D241" s="134" t="s">
        <v>104</v>
      </c>
      <c r="E241" s="136">
        <v>0</v>
      </c>
      <c r="F241" s="136">
        <v>0</v>
      </c>
      <c r="G241" s="136">
        <v>0</v>
      </c>
      <c r="H241" s="136">
        <v>0</v>
      </c>
      <c r="I241" s="136">
        <v>0</v>
      </c>
      <c r="J241" s="136">
        <v>0</v>
      </c>
      <c r="K241" s="136">
        <v>0</v>
      </c>
      <c r="L241" s="136">
        <v>0</v>
      </c>
      <c r="M241" s="136">
        <v>0</v>
      </c>
      <c r="N241" s="136">
        <v>0</v>
      </c>
      <c r="O241" s="136">
        <v>0</v>
      </c>
      <c r="P241" s="136">
        <v>0</v>
      </c>
      <c r="Q241" s="136">
        <v>0</v>
      </c>
      <c r="R241" s="97"/>
      <c r="T241" s="95"/>
      <c r="U241" s="100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0</v>
      </c>
      <c r="V241" s="97"/>
    </row>
    <row r="242" spans="2:22" x14ac:dyDescent="0.2">
      <c r="B242" s="95"/>
      <c r="C242" s="98" t="s">
        <v>105</v>
      </c>
      <c r="D242" s="99" t="s">
        <v>104</v>
      </c>
      <c r="E242" s="100">
        <v>0</v>
      </c>
      <c r="F242" s="100">
        <v>0</v>
      </c>
      <c r="G242" s="100">
        <v>0</v>
      </c>
      <c r="H242" s="100">
        <v>0</v>
      </c>
      <c r="I242" s="100">
        <v>0</v>
      </c>
      <c r="J242" s="100">
        <v>0</v>
      </c>
      <c r="K242" s="100">
        <v>0</v>
      </c>
      <c r="L242" s="100">
        <v>0</v>
      </c>
      <c r="M242" s="100">
        <v>0</v>
      </c>
      <c r="N242" s="100">
        <v>0</v>
      </c>
      <c r="O242" s="100">
        <v>0</v>
      </c>
      <c r="P242" s="100">
        <v>0</v>
      </c>
      <c r="Q242" s="100">
        <v>0</v>
      </c>
      <c r="R242" s="97"/>
      <c r="T242" s="95"/>
      <c r="U242" s="100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0</v>
      </c>
      <c r="V242" s="97"/>
    </row>
    <row r="243" spans="2:22" x14ac:dyDescent="0.2">
      <c r="B243" s="95"/>
      <c r="C243" s="133" t="s">
        <v>106</v>
      </c>
      <c r="D243" s="134" t="s">
        <v>107</v>
      </c>
      <c r="E243" s="136">
        <v>3621328.5900000045</v>
      </c>
      <c r="F243" s="136">
        <v>3749286.710000006</v>
      </c>
      <c r="G243" s="136">
        <v>3694013.7900000019</v>
      </c>
      <c r="H243" s="136">
        <v>3467240.8199999984</v>
      </c>
      <c r="I243" s="136">
        <v>3485024.0499999975</v>
      </c>
      <c r="J243" s="136">
        <v>3780040.72</v>
      </c>
      <c r="K243" s="136">
        <v>4055716.28</v>
      </c>
      <c r="L243" s="136">
        <v>3631971.2800000031</v>
      </c>
      <c r="M243" s="136">
        <v>5136057.5500000194</v>
      </c>
      <c r="N243" s="136">
        <v>5011767.6300000111</v>
      </c>
      <c r="O243" s="136">
        <v>5011767.6300000111</v>
      </c>
      <c r="P243" s="136">
        <v>5011762.7200000035</v>
      </c>
      <c r="Q243" s="136">
        <v>49655977.770000055</v>
      </c>
      <c r="R243" s="97"/>
      <c r="T243" s="95"/>
      <c r="U243" s="100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34620679.790000029</v>
      </c>
      <c r="V243" s="97"/>
    </row>
    <row r="244" spans="2:22" x14ac:dyDescent="0.2">
      <c r="B244" s="95"/>
      <c r="C244" s="98" t="s">
        <v>108</v>
      </c>
      <c r="D244" s="99" t="s">
        <v>107</v>
      </c>
      <c r="E244" s="100">
        <v>3621328.5900000045</v>
      </c>
      <c r="F244" s="100">
        <v>3749286.710000006</v>
      </c>
      <c r="G244" s="100">
        <v>3694013.7900000019</v>
      </c>
      <c r="H244" s="100">
        <v>3467240.8199999984</v>
      </c>
      <c r="I244" s="100">
        <v>3485024.0499999975</v>
      </c>
      <c r="J244" s="100">
        <v>3780040.72</v>
      </c>
      <c r="K244" s="100">
        <v>4055716.28</v>
      </c>
      <c r="L244" s="100">
        <v>3631971.2800000031</v>
      </c>
      <c r="M244" s="100">
        <v>5136057.5500000194</v>
      </c>
      <c r="N244" s="100">
        <v>5011767.6300000111</v>
      </c>
      <c r="O244" s="100">
        <v>5011767.6300000111</v>
      </c>
      <c r="P244" s="100">
        <v>5011762.7200000035</v>
      </c>
      <c r="Q244" s="100">
        <v>49655977.770000055</v>
      </c>
      <c r="R244" s="97"/>
      <c r="T244" s="95"/>
      <c r="U244" s="100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34620679.790000029</v>
      </c>
      <c r="V244" s="97"/>
    </row>
    <row r="245" spans="2:22" x14ac:dyDescent="0.2">
      <c r="B245" s="95"/>
      <c r="C245" s="133" t="s">
        <v>109</v>
      </c>
      <c r="D245" s="134" t="s">
        <v>110</v>
      </c>
      <c r="E245" s="136">
        <v>1139748.3600000001</v>
      </c>
      <c r="F245" s="136">
        <v>1230107.3900000001</v>
      </c>
      <c r="G245" s="136">
        <v>1472989.2400000002</v>
      </c>
      <c r="H245" s="136">
        <v>1296316.6200000003</v>
      </c>
      <c r="I245" s="136">
        <v>1229516.1600000001</v>
      </c>
      <c r="J245" s="136">
        <v>1437089.1400000004</v>
      </c>
      <c r="K245" s="136">
        <v>1310249.3900000001</v>
      </c>
      <c r="L245" s="136">
        <v>1073132.53</v>
      </c>
      <c r="M245" s="136">
        <v>1686167.7499999995</v>
      </c>
      <c r="N245" s="136">
        <v>1686167.7499999995</v>
      </c>
      <c r="O245" s="136">
        <v>1686167.7499999995</v>
      </c>
      <c r="P245" s="136">
        <v>1686167.4599999997</v>
      </c>
      <c r="Q245" s="136">
        <v>16933819.539999999</v>
      </c>
      <c r="R245" s="97"/>
      <c r="T245" s="95"/>
      <c r="U245" s="100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11875316.58</v>
      </c>
      <c r="V245" s="97"/>
    </row>
    <row r="246" spans="2:22" x14ac:dyDescent="0.2">
      <c r="B246" s="95"/>
      <c r="C246" s="98" t="s">
        <v>111</v>
      </c>
      <c r="D246" s="99" t="s">
        <v>110</v>
      </c>
      <c r="E246" s="100">
        <v>1139748.3600000001</v>
      </c>
      <c r="F246" s="100">
        <v>1230107.3900000001</v>
      </c>
      <c r="G246" s="100">
        <v>1472989.2400000002</v>
      </c>
      <c r="H246" s="100">
        <v>1296316.6200000003</v>
      </c>
      <c r="I246" s="100">
        <v>1229516.1600000001</v>
      </c>
      <c r="J246" s="100">
        <v>1437089.1400000004</v>
      </c>
      <c r="K246" s="100">
        <v>1310249.3900000001</v>
      </c>
      <c r="L246" s="100">
        <v>1073132.53</v>
      </c>
      <c r="M246" s="100">
        <v>1686167.7499999995</v>
      </c>
      <c r="N246" s="100">
        <v>1686167.7499999995</v>
      </c>
      <c r="O246" s="100">
        <v>1686167.7499999995</v>
      </c>
      <c r="P246" s="100">
        <v>1686167.4599999997</v>
      </c>
      <c r="Q246" s="100">
        <v>16933819.539999999</v>
      </c>
      <c r="R246" s="97"/>
      <c r="T246" s="95"/>
      <c r="U246" s="100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11875316.58</v>
      </c>
      <c r="V246" s="97"/>
    </row>
    <row r="247" spans="2:22" x14ac:dyDescent="0.2">
      <c r="B247" s="95"/>
      <c r="C247" s="133" t="s">
        <v>112</v>
      </c>
      <c r="D247" s="134" t="s">
        <v>113</v>
      </c>
      <c r="E247" s="136">
        <v>0</v>
      </c>
      <c r="F247" s="136">
        <v>0</v>
      </c>
      <c r="G247" s="136">
        <v>0</v>
      </c>
      <c r="H247" s="136">
        <v>0</v>
      </c>
      <c r="I247" s="136">
        <v>0</v>
      </c>
      <c r="J247" s="136">
        <v>0</v>
      </c>
      <c r="K247" s="136">
        <v>0</v>
      </c>
      <c r="L247" s="136">
        <v>0</v>
      </c>
      <c r="M247" s="136">
        <v>0</v>
      </c>
      <c r="N247" s="136">
        <v>0</v>
      </c>
      <c r="O247" s="136">
        <v>0</v>
      </c>
      <c r="P247" s="136">
        <v>0</v>
      </c>
      <c r="Q247" s="136">
        <v>0</v>
      </c>
      <c r="R247" s="97"/>
      <c r="T247" s="95"/>
      <c r="U247" s="100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0</v>
      </c>
      <c r="V247" s="97"/>
    </row>
    <row r="248" spans="2:22" x14ac:dyDescent="0.2">
      <c r="B248" s="95"/>
      <c r="C248" s="98" t="s">
        <v>114</v>
      </c>
      <c r="D248" s="99" t="s">
        <v>113</v>
      </c>
      <c r="E248" s="100">
        <v>0</v>
      </c>
      <c r="F248" s="100">
        <v>0</v>
      </c>
      <c r="G248" s="100">
        <v>0</v>
      </c>
      <c r="H248" s="100">
        <v>0</v>
      </c>
      <c r="I248" s="100">
        <v>0</v>
      </c>
      <c r="J248" s="100">
        <v>0</v>
      </c>
      <c r="K248" s="100">
        <v>0</v>
      </c>
      <c r="L248" s="100">
        <v>0</v>
      </c>
      <c r="M248" s="100">
        <v>0</v>
      </c>
      <c r="N248" s="100">
        <v>0</v>
      </c>
      <c r="O248" s="100">
        <v>0</v>
      </c>
      <c r="P248" s="100">
        <v>0</v>
      </c>
      <c r="Q248" s="100">
        <v>0</v>
      </c>
      <c r="R248" s="97"/>
      <c r="T248" s="95"/>
      <c r="U248" s="100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97"/>
    </row>
    <row r="249" spans="2:22" x14ac:dyDescent="0.2">
      <c r="B249" s="95"/>
      <c r="C249" s="133" t="s">
        <v>115</v>
      </c>
      <c r="D249" s="134" t="s">
        <v>116</v>
      </c>
      <c r="E249" s="136">
        <v>2009349.4100000008</v>
      </c>
      <c r="F249" s="136">
        <v>3472162.9200000009</v>
      </c>
      <c r="G249" s="136">
        <v>3477687.05</v>
      </c>
      <c r="H249" s="136">
        <v>3403775.7700000033</v>
      </c>
      <c r="I249" s="136">
        <v>2853442.3800000004</v>
      </c>
      <c r="J249" s="136">
        <v>3479986.6300000027</v>
      </c>
      <c r="K249" s="136">
        <v>4046175.2600000012</v>
      </c>
      <c r="L249" s="136">
        <v>1584626.8900000001</v>
      </c>
      <c r="M249" s="136">
        <v>3706053.399999998</v>
      </c>
      <c r="N249" s="136">
        <v>3696984.5199999982</v>
      </c>
      <c r="O249" s="136">
        <v>3696984.5199999982</v>
      </c>
      <c r="P249" s="136">
        <v>3696983.61</v>
      </c>
      <c r="Q249" s="136">
        <v>39124212.360000007</v>
      </c>
      <c r="R249" s="97"/>
      <c r="T249" s="95"/>
      <c r="U249" s="100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28033259.710000012</v>
      </c>
      <c r="V249" s="97"/>
    </row>
    <row r="250" spans="2:22" x14ac:dyDescent="0.2">
      <c r="B250" s="95"/>
      <c r="C250" s="98" t="s">
        <v>117</v>
      </c>
      <c r="D250" s="99" t="s">
        <v>116</v>
      </c>
      <c r="E250" s="100">
        <v>2009349.4100000008</v>
      </c>
      <c r="F250" s="100">
        <v>3472162.9200000009</v>
      </c>
      <c r="G250" s="100">
        <v>3477687.05</v>
      </c>
      <c r="H250" s="100">
        <v>3403775.7700000033</v>
      </c>
      <c r="I250" s="100">
        <v>2853442.3800000004</v>
      </c>
      <c r="J250" s="100">
        <v>3479986.6300000027</v>
      </c>
      <c r="K250" s="100">
        <v>4046175.2600000012</v>
      </c>
      <c r="L250" s="100">
        <v>1584626.8900000001</v>
      </c>
      <c r="M250" s="100">
        <v>3706053.399999998</v>
      </c>
      <c r="N250" s="100">
        <v>3696984.5199999982</v>
      </c>
      <c r="O250" s="100">
        <v>3696984.5199999982</v>
      </c>
      <c r="P250" s="100">
        <v>3696983.61</v>
      </c>
      <c r="Q250" s="100">
        <v>39124212.360000007</v>
      </c>
      <c r="R250" s="97"/>
      <c r="T250" s="95"/>
      <c r="U250" s="100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28033259.710000012</v>
      </c>
      <c r="V250" s="97"/>
    </row>
    <row r="251" spans="2:22" x14ac:dyDescent="0.2">
      <c r="B251" s="95"/>
      <c r="C251" s="131" t="s">
        <v>118</v>
      </c>
      <c r="D251" s="132" t="s">
        <v>119</v>
      </c>
      <c r="E251" s="135">
        <v>7382905.7800000003</v>
      </c>
      <c r="F251" s="135">
        <v>15856294.069999998</v>
      </c>
      <c r="G251" s="135">
        <v>25890153.370000001</v>
      </c>
      <c r="H251" s="135">
        <v>23295861.529999997</v>
      </c>
      <c r="I251" s="135">
        <v>21757083.180000003</v>
      </c>
      <c r="J251" s="135">
        <v>17717682.539999999</v>
      </c>
      <c r="K251" s="135">
        <v>35288916.310000002</v>
      </c>
      <c r="L251" s="135">
        <v>11116185.380000001</v>
      </c>
      <c r="M251" s="135">
        <v>56062967.539999992</v>
      </c>
      <c r="N251" s="135">
        <v>53424857.389999986</v>
      </c>
      <c r="O251" s="135">
        <v>53424857.389999986</v>
      </c>
      <c r="P251" s="135">
        <v>53424851.500000022</v>
      </c>
      <c r="Q251" s="135">
        <v>374642615.97999996</v>
      </c>
      <c r="R251" s="97"/>
      <c r="T251" s="95"/>
      <c r="U251" s="100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214368049.69999999</v>
      </c>
      <c r="V251" s="97"/>
    </row>
    <row r="252" spans="2:22" x14ac:dyDescent="0.2">
      <c r="B252" s="95"/>
      <c r="C252" s="133" t="s">
        <v>120</v>
      </c>
      <c r="D252" s="134" t="s">
        <v>121</v>
      </c>
      <c r="E252" s="136">
        <v>2679118.7299999995</v>
      </c>
      <c r="F252" s="136">
        <v>2337499.9900000012</v>
      </c>
      <c r="G252" s="136">
        <v>5406473.4600000037</v>
      </c>
      <c r="H252" s="136">
        <v>3882660.4099999997</v>
      </c>
      <c r="I252" s="136">
        <v>7731559.8500000043</v>
      </c>
      <c r="J252" s="136">
        <v>3555533.6699999995</v>
      </c>
      <c r="K252" s="136">
        <v>3210463.3899999978</v>
      </c>
      <c r="L252" s="136">
        <v>2039066.3699999987</v>
      </c>
      <c r="M252" s="136">
        <v>7050174.3499999987</v>
      </c>
      <c r="N252" s="136">
        <v>7031101.620000001</v>
      </c>
      <c r="O252" s="136">
        <v>7031101.620000001</v>
      </c>
      <c r="P252" s="136">
        <v>7031098.2400000161</v>
      </c>
      <c r="Q252" s="136">
        <v>58985851.700000025</v>
      </c>
      <c r="R252" s="97"/>
      <c r="T252" s="95"/>
      <c r="U252" s="100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37892550.219999999</v>
      </c>
      <c r="V252" s="97"/>
    </row>
    <row r="253" spans="2:22" x14ac:dyDescent="0.2">
      <c r="B253" s="95"/>
      <c r="C253" s="98" t="s">
        <v>122</v>
      </c>
      <c r="D253" s="99" t="s">
        <v>123</v>
      </c>
      <c r="E253" s="100">
        <v>2679118.7299999995</v>
      </c>
      <c r="F253" s="100">
        <v>2337499.9900000012</v>
      </c>
      <c r="G253" s="100">
        <v>5406473.4600000037</v>
      </c>
      <c r="H253" s="100">
        <v>3882660.4099999997</v>
      </c>
      <c r="I253" s="100">
        <v>7731559.8500000043</v>
      </c>
      <c r="J253" s="100">
        <v>3555533.6699999995</v>
      </c>
      <c r="K253" s="100">
        <v>3210463.3899999978</v>
      </c>
      <c r="L253" s="100">
        <v>2039066.3699999987</v>
      </c>
      <c r="M253" s="100">
        <v>7050174.3499999987</v>
      </c>
      <c r="N253" s="100">
        <v>7031101.620000001</v>
      </c>
      <c r="O253" s="100">
        <v>7031101.620000001</v>
      </c>
      <c r="P253" s="100">
        <v>7031098.2400000161</v>
      </c>
      <c r="Q253" s="100">
        <v>58985851.700000025</v>
      </c>
      <c r="R253" s="97"/>
      <c r="T253" s="95"/>
      <c r="U253" s="100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37892550.219999999</v>
      </c>
      <c r="V253" s="97"/>
    </row>
    <row r="254" spans="2:22" x14ac:dyDescent="0.2">
      <c r="B254" s="95"/>
      <c r="C254" s="98" t="s">
        <v>124</v>
      </c>
      <c r="D254" s="99" t="s">
        <v>125</v>
      </c>
      <c r="E254" s="100">
        <v>0</v>
      </c>
      <c r="F254" s="100">
        <v>0</v>
      </c>
      <c r="G254" s="100">
        <v>0</v>
      </c>
      <c r="H254" s="100">
        <v>0</v>
      </c>
      <c r="I254" s="100">
        <v>0</v>
      </c>
      <c r="J254" s="100">
        <v>0</v>
      </c>
      <c r="K254" s="100">
        <v>0</v>
      </c>
      <c r="L254" s="100">
        <v>0</v>
      </c>
      <c r="M254" s="100">
        <v>0</v>
      </c>
      <c r="N254" s="100">
        <v>0</v>
      </c>
      <c r="O254" s="100">
        <v>0</v>
      </c>
      <c r="P254" s="100">
        <v>0</v>
      </c>
      <c r="Q254" s="100">
        <v>0</v>
      </c>
      <c r="R254" s="97"/>
      <c r="T254" s="95"/>
      <c r="U254" s="100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0</v>
      </c>
      <c r="V254" s="97"/>
    </row>
    <row r="255" spans="2:22" x14ac:dyDescent="0.2">
      <c r="B255" s="95"/>
      <c r="C255" s="133" t="s">
        <v>126</v>
      </c>
      <c r="D255" s="134" t="s">
        <v>127</v>
      </c>
      <c r="E255" s="136">
        <v>1600338.4799999995</v>
      </c>
      <c r="F255" s="136">
        <v>1859774.0099999998</v>
      </c>
      <c r="G255" s="136">
        <v>5714652.669999999</v>
      </c>
      <c r="H255" s="136">
        <v>3604884.64</v>
      </c>
      <c r="I255" s="136">
        <v>3391118.6600000006</v>
      </c>
      <c r="J255" s="136">
        <v>2932845.5199999996</v>
      </c>
      <c r="K255" s="136">
        <v>4988959.9200000027</v>
      </c>
      <c r="L255" s="136">
        <v>462776.06000000006</v>
      </c>
      <c r="M255" s="136">
        <v>5958304.6500000004</v>
      </c>
      <c r="N255" s="136">
        <v>5953998.21</v>
      </c>
      <c r="O255" s="136">
        <v>5953998.21</v>
      </c>
      <c r="P255" s="136">
        <v>5953997.3200000022</v>
      </c>
      <c r="Q255" s="136">
        <v>48375648.350000001</v>
      </c>
      <c r="R255" s="97"/>
      <c r="T255" s="95"/>
      <c r="U255" s="100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30513654.609999999</v>
      </c>
      <c r="V255" s="97"/>
    </row>
    <row r="256" spans="2:22" x14ac:dyDescent="0.2">
      <c r="B256" s="95"/>
      <c r="C256" s="98" t="s">
        <v>128</v>
      </c>
      <c r="D256" s="99" t="s">
        <v>129</v>
      </c>
      <c r="E256" s="100">
        <v>1573955.1199999996</v>
      </c>
      <c r="F256" s="100">
        <v>1817294.5999999996</v>
      </c>
      <c r="G256" s="100">
        <v>5676837.2299999995</v>
      </c>
      <c r="H256" s="100">
        <v>3541088.4600000004</v>
      </c>
      <c r="I256" s="100">
        <v>3328419.1000000006</v>
      </c>
      <c r="J256" s="100">
        <v>2799523.82</v>
      </c>
      <c r="K256" s="100">
        <v>4947306.8700000029</v>
      </c>
      <c r="L256" s="100">
        <v>437258.37000000005</v>
      </c>
      <c r="M256" s="100">
        <v>5607066.6300000008</v>
      </c>
      <c r="N256" s="100">
        <v>5602760.1900000004</v>
      </c>
      <c r="O256" s="100">
        <v>5602760.1900000004</v>
      </c>
      <c r="P256" s="100">
        <v>5602759.4800000023</v>
      </c>
      <c r="Q256" s="100">
        <v>46537030.060000002</v>
      </c>
      <c r="R256" s="97"/>
      <c r="T256" s="95"/>
      <c r="U256" s="100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29728750.200000003</v>
      </c>
      <c r="V256" s="97"/>
    </row>
    <row r="257" spans="2:22" x14ac:dyDescent="0.2">
      <c r="B257" s="95"/>
      <c r="C257" s="98" t="s">
        <v>130</v>
      </c>
      <c r="D257" s="99" t="s">
        <v>131</v>
      </c>
      <c r="E257" s="100">
        <v>12478.670000000002</v>
      </c>
      <c r="F257" s="100">
        <v>23836.069999999992</v>
      </c>
      <c r="G257" s="100">
        <v>21112.84</v>
      </c>
      <c r="H257" s="100">
        <v>31454.029999999992</v>
      </c>
      <c r="I257" s="100">
        <v>25101.71</v>
      </c>
      <c r="J257" s="100">
        <v>28351.279999999999</v>
      </c>
      <c r="K257" s="100">
        <v>11930.519999999999</v>
      </c>
      <c r="L257" s="100">
        <v>10563.349999999999</v>
      </c>
      <c r="M257" s="100">
        <v>59870.64</v>
      </c>
      <c r="N257" s="100">
        <v>59870.64</v>
      </c>
      <c r="O257" s="100">
        <v>59870.64</v>
      </c>
      <c r="P257" s="100">
        <v>59870.540000000008</v>
      </c>
      <c r="Q257" s="100">
        <v>404310.93000000005</v>
      </c>
      <c r="R257" s="97"/>
      <c r="T257" s="95"/>
      <c r="U257" s="100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224699.11</v>
      </c>
      <c r="V257" s="97"/>
    </row>
    <row r="258" spans="2:22" x14ac:dyDescent="0.2">
      <c r="B258" s="95"/>
      <c r="C258" s="98" t="s">
        <v>132</v>
      </c>
      <c r="D258" s="99" t="s">
        <v>133</v>
      </c>
      <c r="E258" s="100">
        <v>13904.689999999997</v>
      </c>
      <c r="F258" s="100">
        <v>18643.34</v>
      </c>
      <c r="G258" s="100">
        <v>16702.599999999999</v>
      </c>
      <c r="H258" s="100">
        <v>32342.150000000005</v>
      </c>
      <c r="I258" s="100">
        <v>37597.85</v>
      </c>
      <c r="J258" s="100">
        <v>104970.42</v>
      </c>
      <c r="K258" s="100">
        <v>29722.53</v>
      </c>
      <c r="L258" s="100">
        <v>14954.34</v>
      </c>
      <c r="M258" s="100">
        <v>291367.38</v>
      </c>
      <c r="N258" s="100">
        <v>291367.38</v>
      </c>
      <c r="O258" s="100">
        <v>291367.38</v>
      </c>
      <c r="P258" s="100">
        <v>291367.3</v>
      </c>
      <c r="Q258" s="100">
        <v>1434307.36</v>
      </c>
      <c r="R258" s="97"/>
      <c r="T258" s="95"/>
      <c r="U258" s="100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560205.30000000005</v>
      </c>
      <c r="V258" s="97"/>
    </row>
    <row r="259" spans="2:22" x14ac:dyDescent="0.2">
      <c r="B259" s="95"/>
      <c r="C259" s="133" t="s">
        <v>134</v>
      </c>
      <c r="D259" s="134" t="s">
        <v>135</v>
      </c>
      <c r="E259" s="136">
        <v>38800.699999999997</v>
      </c>
      <c r="F259" s="136">
        <v>46467</v>
      </c>
      <c r="G259" s="136">
        <v>20607.000000000004</v>
      </c>
      <c r="H259" s="136">
        <v>20753.800000000003</v>
      </c>
      <c r="I259" s="136">
        <v>12488.189999999999</v>
      </c>
      <c r="J259" s="136">
        <v>23368.880000000001</v>
      </c>
      <c r="K259" s="136">
        <v>22748.050000000003</v>
      </c>
      <c r="L259" s="136">
        <v>12336.63</v>
      </c>
      <c r="M259" s="136">
        <v>551098.86</v>
      </c>
      <c r="N259" s="136">
        <v>551098.86</v>
      </c>
      <c r="O259" s="136">
        <v>551098.86</v>
      </c>
      <c r="P259" s="136">
        <v>551098.67000000004</v>
      </c>
      <c r="Q259" s="136">
        <v>2401965.5</v>
      </c>
      <c r="R259" s="97"/>
      <c r="T259" s="95"/>
      <c r="U259" s="100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748669.11</v>
      </c>
      <c r="V259" s="97"/>
    </row>
    <row r="260" spans="2:22" x14ac:dyDescent="0.2">
      <c r="B260" s="95"/>
      <c r="C260" s="98" t="s">
        <v>136</v>
      </c>
      <c r="D260" s="99" t="s">
        <v>137</v>
      </c>
      <c r="E260" s="100">
        <v>0</v>
      </c>
      <c r="F260" s="100">
        <v>0</v>
      </c>
      <c r="G260" s="100">
        <v>0</v>
      </c>
      <c r="H260" s="100">
        <v>0</v>
      </c>
      <c r="I260" s="100">
        <v>0</v>
      </c>
      <c r="J260" s="100">
        <v>0</v>
      </c>
      <c r="K260" s="100">
        <v>0</v>
      </c>
      <c r="L260" s="100">
        <v>0</v>
      </c>
      <c r="M260" s="100">
        <v>0</v>
      </c>
      <c r="N260" s="100">
        <v>0</v>
      </c>
      <c r="O260" s="100">
        <v>0</v>
      </c>
      <c r="P260" s="100">
        <v>0</v>
      </c>
      <c r="Q260" s="100">
        <v>0</v>
      </c>
      <c r="R260" s="97"/>
      <c r="T260" s="95"/>
      <c r="U260" s="100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0</v>
      </c>
      <c r="V260" s="97"/>
    </row>
    <row r="261" spans="2:22" x14ac:dyDescent="0.2">
      <c r="B261" s="95"/>
      <c r="C261" s="98" t="s">
        <v>138</v>
      </c>
      <c r="D261" s="99" t="s">
        <v>139</v>
      </c>
      <c r="E261" s="100">
        <v>38800.699999999997</v>
      </c>
      <c r="F261" s="100">
        <v>46467</v>
      </c>
      <c r="G261" s="100">
        <v>20607.000000000004</v>
      </c>
      <c r="H261" s="100">
        <v>20753.800000000003</v>
      </c>
      <c r="I261" s="100">
        <v>12488.189999999999</v>
      </c>
      <c r="J261" s="100">
        <v>23368.880000000001</v>
      </c>
      <c r="K261" s="100">
        <v>22748.050000000003</v>
      </c>
      <c r="L261" s="100">
        <v>12336.63</v>
      </c>
      <c r="M261" s="100">
        <v>551098.86</v>
      </c>
      <c r="N261" s="100">
        <v>551098.86</v>
      </c>
      <c r="O261" s="100">
        <v>551098.86</v>
      </c>
      <c r="P261" s="100">
        <v>551098.67000000004</v>
      </c>
      <c r="Q261" s="100">
        <v>2401965.5</v>
      </c>
      <c r="R261" s="97"/>
      <c r="T261" s="95"/>
      <c r="U261" s="100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748669.11</v>
      </c>
      <c r="V261" s="97"/>
    </row>
    <row r="262" spans="2:22" x14ac:dyDescent="0.2">
      <c r="B262" s="95"/>
      <c r="C262" s="98" t="s">
        <v>140</v>
      </c>
      <c r="D262" s="99" t="s">
        <v>141</v>
      </c>
      <c r="E262" s="100">
        <v>0</v>
      </c>
      <c r="F262" s="100">
        <v>0</v>
      </c>
      <c r="G262" s="100">
        <v>0</v>
      </c>
      <c r="H262" s="100">
        <v>0</v>
      </c>
      <c r="I262" s="100">
        <v>0</v>
      </c>
      <c r="J262" s="100">
        <v>0</v>
      </c>
      <c r="K262" s="100">
        <v>0</v>
      </c>
      <c r="L262" s="100">
        <v>0</v>
      </c>
      <c r="M262" s="100">
        <v>0</v>
      </c>
      <c r="N262" s="100">
        <v>0</v>
      </c>
      <c r="O262" s="100">
        <v>0</v>
      </c>
      <c r="P262" s="100">
        <v>0</v>
      </c>
      <c r="Q262" s="100">
        <v>0</v>
      </c>
      <c r="R262" s="97"/>
      <c r="T262" s="95"/>
      <c r="U262" s="100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0</v>
      </c>
      <c r="V262" s="97"/>
    </row>
    <row r="263" spans="2:22" x14ac:dyDescent="0.2">
      <c r="B263" s="95"/>
      <c r="C263" s="98" t="s">
        <v>142</v>
      </c>
      <c r="D263" s="99" t="s">
        <v>143</v>
      </c>
      <c r="E263" s="100">
        <v>0</v>
      </c>
      <c r="F263" s="100">
        <v>0</v>
      </c>
      <c r="G263" s="100">
        <v>0</v>
      </c>
      <c r="H263" s="100">
        <v>0</v>
      </c>
      <c r="I263" s="100">
        <v>0</v>
      </c>
      <c r="J263" s="100">
        <v>0</v>
      </c>
      <c r="K263" s="100">
        <v>0</v>
      </c>
      <c r="L263" s="100">
        <v>0</v>
      </c>
      <c r="M263" s="100">
        <v>0</v>
      </c>
      <c r="N263" s="100">
        <v>0</v>
      </c>
      <c r="O263" s="100">
        <v>0</v>
      </c>
      <c r="P263" s="100">
        <v>0</v>
      </c>
      <c r="Q263" s="100">
        <v>0</v>
      </c>
      <c r="R263" s="97"/>
      <c r="T263" s="95"/>
      <c r="U263" s="100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0</v>
      </c>
      <c r="V263" s="97"/>
    </row>
    <row r="264" spans="2:22" x14ac:dyDescent="0.2">
      <c r="B264" s="95"/>
      <c r="C264" s="98" t="s">
        <v>144</v>
      </c>
      <c r="D264" s="99" t="s">
        <v>145</v>
      </c>
      <c r="E264" s="100">
        <v>0</v>
      </c>
      <c r="F264" s="100">
        <v>0</v>
      </c>
      <c r="G264" s="100">
        <v>0</v>
      </c>
      <c r="H264" s="100">
        <v>0</v>
      </c>
      <c r="I264" s="100">
        <v>0</v>
      </c>
      <c r="J264" s="100">
        <v>0</v>
      </c>
      <c r="K264" s="100">
        <v>0</v>
      </c>
      <c r="L264" s="100">
        <v>0</v>
      </c>
      <c r="M264" s="100">
        <v>0</v>
      </c>
      <c r="N264" s="100">
        <v>0</v>
      </c>
      <c r="O264" s="100">
        <v>0</v>
      </c>
      <c r="P264" s="100">
        <v>0</v>
      </c>
      <c r="Q264" s="100">
        <v>0</v>
      </c>
      <c r="R264" s="97"/>
      <c r="T264" s="95"/>
      <c r="U264" s="100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0</v>
      </c>
      <c r="V264" s="97"/>
    </row>
    <row r="265" spans="2:22" x14ac:dyDescent="0.2">
      <c r="B265" s="95"/>
      <c r="C265" s="98" t="s">
        <v>146</v>
      </c>
      <c r="D265" s="99" t="s">
        <v>147</v>
      </c>
      <c r="E265" s="100">
        <v>0</v>
      </c>
      <c r="F265" s="100">
        <v>0</v>
      </c>
      <c r="G265" s="100">
        <v>0</v>
      </c>
      <c r="H265" s="100">
        <v>0</v>
      </c>
      <c r="I265" s="100">
        <v>0</v>
      </c>
      <c r="J265" s="100">
        <v>0</v>
      </c>
      <c r="K265" s="100">
        <v>0</v>
      </c>
      <c r="L265" s="100">
        <v>0</v>
      </c>
      <c r="M265" s="100">
        <v>0</v>
      </c>
      <c r="N265" s="100">
        <v>0</v>
      </c>
      <c r="O265" s="100">
        <v>0</v>
      </c>
      <c r="P265" s="100">
        <v>0</v>
      </c>
      <c r="Q265" s="100">
        <v>0</v>
      </c>
      <c r="R265" s="97"/>
      <c r="T265" s="95"/>
      <c r="U265" s="100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0</v>
      </c>
      <c r="V265" s="97"/>
    </row>
    <row r="266" spans="2:22" x14ac:dyDescent="0.2">
      <c r="B266" s="95"/>
      <c r="C266" s="133" t="s">
        <v>148</v>
      </c>
      <c r="D266" s="134" t="s">
        <v>149</v>
      </c>
      <c r="E266" s="136">
        <v>0</v>
      </c>
      <c r="F266" s="136">
        <v>475698.85</v>
      </c>
      <c r="G266" s="136">
        <v>10000</v>
      </c>
      <c r="H266" s="136">
        <v>23555.39</v>
      </c>
      <c r="I266" s="136">
        <v>283.73</v>
      </c>
      <c r="J266" s="136">
        <v>20603.780000000002</v>
      </c>
      <c r="K266" s="136">
        <v>369589.84</v>
      </c>
      <c r="L266" s="136">
        <v>44783.73</v>
      </c>
      <c r="M266" s="136">
        <v>312000.78000000003</v>
      </c>
      <c r="N266" s="136">
        <v>312000.78000000003</v>
      </c>
      <c r="O266" s="136">
        <v>312000.78000000003</v>
      </c>
      <c r="P266" s="136">
        <v>312000.76</v>
      </c>
      <c r="Q266" s="136">
        <v>2192518.42</v>
      </c>
      <c r="R266" s="97"/>
      <c r="T266" s="95"/>
      <c r="U266" s="100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1256516.1000000001</v>
      </c>
      <c r="V266" s="97"/>
    </row>
    <row r="267" spans="2:22" x14ac:dyDescent="0.2">
      <c r="B267" s="95"/>
      <c r="C267" s="98" t="s">
        <v>150</v>
      </c>
      <c r="D267" s="99" t="s">
        <v>151</v>
      </c>
      <c r="E267" s="100">
        <v>0</v>
      </c>
      <c r="F267" s="100">
        <v>0</v>
      </c>
      <c r="G267" s="100">
        <v>0</v>
      </c>
      <c r="H267" s="100">
        <v>0</v>
      </c>
      <c r="I267" s="100">
        <v>0</v>
      </c>
      <c r="J267" s="100">
        <v>0</v>
      </c>
      <c r="K267" s="100">
        <v>0</v>
      </c>
      <c r="L267" s="100">
        <v>0</v>
      </c>
      <c r="M267" s="100">
        <v>0</v>
      </c>
      <c r="N267" s="100">
        <v>0</v>
      </c>
      <c r="O267" s="100">
        <v>0</v>
      </c>
      <c r="P267" s="100">
        <v>0</v>
      </c>
      <c r="Q267" s="100">
        <v>0</v>
      </c>
      <c r="R267" s="97"/>
      <c r="T267" s="95"/>
      <c r="U267" s="100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0</v>
      </c>
      <c r="V267" s="97"/>
    </row>
    <row r="268" spans="2:22" x14ac:dyDescent="0.2">
      <c r="B268" s="95"/>
      <c r="C268" s="98" t="s">
        <v>152</v>
      </c>
      <c r="D268" s="99" t="s">
        <v>153</v>
      </c>
      <c r="E268" s="100">
        <v>0</v>
      </c>
      <c r="F268" s="100">
        <v>0</v>
      </c>
      <c r="G268" s="100">
        <v>0</v>
      </c>
      <c r="H268" s="100">
        <v>0</v>
      </c>
      <c r="I268" s="100">
        <v>0</v>
      </c>
      <c r="J268" s="100">
        <v>0</v>
      </c>
      <c r="K268" s="100">
        <v>0</v>
      </c>
      <c r="L268" s="100">
        <v>0</v>
      </c>
      <c r="M268" s="100">
        <v>0</v>
      </c>
      <c r="N268" s="100">
        <v>0</v>
      </c>
      <c r="O268" s="100">
        <v>0</v>
      </c>
      <c r="P268" s="100">
        <v>0</v>
      </c>
      <c r="Q268" s="100">
        <v>0</v>
      </c>
      <c r="R268" s="97"/>
      <c r="T268" s="95"/>
      <c r="U268" s="100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0</v>
      </c>
      <c r="V268" s="97"/>
    </row>
    <row r="269" spans="2:22" x14ac:dyDescent="0.2">
      <c r="B269" s="95"/>
      <c r="C269" s="98" t="s">
        <v>154</v>
      </c>
      <c r="D269" s="99" t="s">
        <v>155</v>
      </c>
      <c r="E269" s="100">
        <v>0</v>
      </c>
      <c r="F269" s="100">
        <v>475698.85</v>
      </c>
      <c r="G269" s="100">
        <v>10000</v>
      </c>
      <c r="H269" s="100">
        <v>23555.39</v>
      </c>
      <c r="I269" s="100">
        <v>283.73</v>
      </c>
      <c r="J269" s="100">
        <v>20603.780000000002</v>
      </c>
      <c r="K269" s="100">
        <v>369589.84</v>
      </c>
      <c r="L269" s="100">
        <v>44783.73</v>
      </c>
      <c r="M269" s="100">
        <v>312000.78000000003</v>
      </c>
      <c r="N269" s="100">
        <v>312000.78000000003</v>
      </c>
      <c r="O269" s="100">
        <v>312000.78000000003</v>
      </c>
      <c r="P269" s="100">
        <v>312000.76</v>
      </c>
      <c r="Q269" s="100">
        <v>2192518.42</v>
      </c>
      <c r="R269" s="97"/>
      <c r="T269" s="95"/>
      <c r="U269" s="100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1256516.1000000001</v>
      </c>
      <c r="V269" s="97"/>
    </row>
    <row r="270" spans="2:22" x14ac:dyDescent="0.2">
      <c r="B270" s="95"/>
      <c r="C270" s="133" t="s">
        <v>156</v>
      </c>
      <c r="D270" s="134" t="s">
        <v>157</v>
      </c>
      <c r="E270" s="136">
        <v>923875.27</v>
      </c>
      <c r="F270" s="136">
        <v>8205425.4000000004</v>
      </c>
      <c r="G270" s="136">
        <v>10398271.1</v>
      </c>
      <c r="H270" s="136">
        <v>11827268.800000001</v>
      </c>
      <c r="I270" s="136">
        <v>7319961.3500000006</v>
      </c>
      <c r="J270" s="136">
        <v>7247861.0499999998</v>
      </c>
      <c r="K270" s="136">
        <v>13512037.579999998</v>
      </c>
      <c r="L270" s="136">
        <v>4814507.1500000004</v>
      </c>
      <c r="M270" s="136">
        <v>34530416.93999999</v>
      </c>
      <c r="N270" s="136">
        <v>32021716.849999987</v>
      </c>
      <c r="O270" s="136">
        <v>32021716.849999987</v>
      </c>
      <c r="P270" s="136">
        <v>32021715.880000006</v>
      </c>
      <c r="Q270" s="136">
        <v>194844774.21999997</v>
      </c>
      <c r="R270" s="97"/>
      <c r="T270" s="95"/>
      <c r="U270" s="100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98779624.639999986</v>
      </c>
      <c r="V270" s="97"/>
    </row>
    <row r="271" spans="2:22" x14ac:dyDescent="0.2">
      <c r="B271" s="95"/>
      <c r="C271" s="98" t="s">
        <v>158</v>
      </c>
      <c r="D271" s="99" t="s">
        <v>159</v>
      </c>
      <c r="E271" s="100">
        <v>734623.84</v>
      </c>
      <c r="F271" s="100">
        <v>7089224.8200000003</v>
      </c>
      <c r="G271" s="100">
        <v>6247872.0099999998</v>
      </c>
      <c r="H271" s="100">
        <v>8968727.0300000012</v>
      </c>
      <c r="I271" s="100">
        <v>6544629.7200000007</v>
      </c>
      <c r="J271" s="100">
        <v>5630771.6799999997</v>
      </c>
      <c r="K271" s="100">
        <v>9844329.4999999981</v>
      </c>
      <c r="L271" s="100">
        <v>3149460.0900000003</v>
      </c>
      <c r="M271" s="100">
        <v>30220310.219999991</v>
      </c>
      <c r="N271" s="100">
        <v>29068002.859999988</v>
      </c>
      <c r="O271" s="100">
        <v>29068002.859999988</v>
      </c>
      <c r="P271" s="100">
        <v>29068002.410000008</v>
      </c>
      <c r="Q271" s="100">
        <v>165633957.03999996</v>
      </c>
      <c r="R271" s="97"/>
      <c r="T271" s="95"/>
      <c r="U271" s="100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78429948.909999996</v>
      </c>
      <c r="V271" s="97"/>
    </row>
    <row r="272" spans="2:22" x14ac:dyDescent="0.2">
      <c r="B272" s="95"/>
      <c r="C272" s="98" t="s">
        <v>160</v>
      </c>
      <c r="D272" s="99" t="s">
        <v>161</v>
      </c>
      <c r="E272" s="100">
        <v>159289.20000000004</v>
      </c>
      <c r="F272" s="100">
        <v>148128.97999999998</v>
      </c>
      <c r="G272" s="100">
        <v>219407.47000000003</v>
      </c>
      <c r="H272" s="100">
        <v>233984.0400000001</v>
      </c>
      <c r="I272" s="100">
        <v>184104.37999999998</v>
      </c>
      <c r="J272" s="100">
        <v>187649.41999999998</v>
      </c>
      <c r="K272" s="100">
        <v>182161.73000000004</v>
      </c>
      <c r="L272" s="100">
        <v>141219.37999999998</v>
      </c>
      <c r="M272" s="100">
        <v>408496.99000000005</v>
      </c>
      <c r="N272" s="100">
        <v>408338.65000000008</v>
      </c>
      <c r="O272" s="100">
        <v>408338.65000000008</v>
      </c>
      <c r="P272" s="100">
        <v>408338.34000000008</v>
      </c>
      <c r="Q272" s="100">
        <v>3089457.2300000004</v>
      </c>
      <c r="R272" s="97"/>
      <c r="T272" s="95"/>
      <c r="U272" s="100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1864441.59</v>
      </c>
      <c r="V272" s="97"/>
    </row>
    <row r="273" spans="2:22" x14ac:dyDescent="0.2">
      <c r="B273" s="95"/>
      <c r="C273" s="98" t="s">
        <v>162</v>
      </c>
      <c r="D273" s="99" t="s">
        <v>34</v>
      </c>
      <c r="E273" s="100">
        <v>21890.7</v>
      </c>
      <c r="F273" s="100">
        <v>920459.34999999986</v>
      </c>
      <c r="G273" s="100">
        <v>3512914.82</v>
      </c>
      <c r="H273" s="100">
        <v>2291968.1999999997</v>
      </c>
      <c r="I273" s="100">
        <v>572647.54999999993</v>
      </c>
      <c r="J273" s="100">
        <v>1392089.9600000002</v>
      </c>
      <c r="K273" s="100">
        <v>3121226.66</v>
      </c>
      <c r="L273" s="100">
        <v>1516581.09</v>
      </c>
      <c r="M273" s="100">
        <v>3667946.1700000004</v>
      </c>
      <c r="N273" s="100">
        <v>2311711.7800000003</v>
      </c>
      <c r="O273" s="100">
        <v>2311711.7800000003</v>
      </c>
      <c r="P273" s="100">
        <v>2311711.6800000011</v>
      </c>
      <c r="Q273" s="100">
        <v>23952859.740000002</v>
      </c>
      <c r="R273" s="97"/>
      <c r="T273" s="95"/>
      <c r="U273" s="100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17017724.5</v>
      </c>
      <c r="V273" s="97"/>
    </row>
    <row r="274" spans="2:22" x14ac:dyDescent="0.2">
      <c r="B274" s="95"/>
      <c r="C274" s="98" t="s">
        <v>163</v>
      </c>
      <c r="D274" s="99" t="s">
        <v>35</v>
      </c>
      <c r="E274" s="100">
        <v>8071.53</v>
      </c>
      <c r="F274" s="100">
        <v>47612.25</v>
      </c>
      <c r="G274" s="100">
        <v>418076.8</v>
      </c>
      <c r="H274" s="100">
        <v>332589.53000000003</v>
      </c>
      <c r="I274" s="100">
        <v>18579.699999999997</v>
      </c>
      <c r="J274" s="100">
        <v>37349.99</v>
      </c>
      <c r="K274" s="100">
        <v>364319.69</v>
      </c>
      <c r="L274" s="100">
        <v>7246.5899999999992</v>
      </c>
      <c r="M274" s="100">
        <v>233663.56</v>
      </c>
      <c r="N274" s="100">
        <v>233663.56</v>
      </c>
      <c r="O274" s="100">
        <v>233663.56</v>
      </c>
      <c r="P274" s="100">
        <v>233663.45</v>
      </c>
      <c r="Q274" s="100">
        <v>2168500.2100000004</v>
      </c>
      <c r="R274" s="97"/>
      <c r="T274" s="95"/>
      <c r="U274" s="100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1467509.6400000001</v>
      </c>
      <c r="V274" s="97"/>
    </row>
    <row r="275" spans="2:22" x14ac:dyDescent="0.2">
      <c r="B275" s="95"/>
      <c r="C275" s="98" t="s">
        <v>164</v>
      </c>
      <c r="D275" s="99" t="s">
        <v>165</v>
      </c>
      <c r="E275" s="100">
        <v>0</v>
      </c>
      <c r="F275" s="100">
        <v>0</v>
      </c>
      <c r="G275" s="100">
        <v>0</v>
      </c>
      <c r="H275" s="100">
        <v>0</v>
      </c>
      <c r="I275" s="100">
        <v>0</v>
      </c>
      <c r="J275" s="100">
        <v>0</v>
      </c>
      <c r="K275" s="100">
        <v>0</v>
      </c>
      <c r="L275" s="100">
        <v>0</v>
      </c>
      <c r="M275" s="100">
        <v>0</v>
      </c>
      <c r="N275" s="100">
        <v>0</v>
      </c>
      <c r="O275" s="100">
        <v>0</v>
      </c>
      <c r="P275" s="100">
        <v>0</v>
      </c>
      <c r="Q275" s="100">
        <v>0</v>
      </c>
      <c r="R275" s="97"/>
      <c r="T275" s="95"/>
      <c r="U275" s="100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0</v>
      </c>
      <c r="V275" s="97"/>
    </row>
    <row r="276" spans="2:22" x14ac:dyDescent="0.2">
      <c r="B276" s="95"/>
      <c r="C276" s="133" t="s">
        <v>166</v>
      </c>
      <c r="D276" s="134" t="s">
        <v>167</v>
      </c>
      <c r="E276" s="136">
        <v>1559476.36</v>
      </c>
      <c r="F276" s="136">
        <v>1559476.36</v>
      </c>
      <c r="G276" s="136">
        <v>1559476.36</v>
      </c>
      <c r="H276" s="136">
        <v>1559476.36</v>
      </c>
      <c r="I276" s="136">
        <v>1559476.36</v>
      </c>
      <c r="J276" s="136">
        <v>1559476.36</v>
      </c>
      <c r="K276" s="136">
        <v>1559476.36</v>
      </c>
      <c r="L276" s="136">
        <v>1559476.36</v>
      </c>
      <c r="M276" s="136">
        <v>1559476.36</v>
      </c>
      <c r="N276" s="136">
        <v>1559476.36</v>
      </c>
      <c r="O276" s="136">
        <v>1559476.36</v>
      </c>
      <c r="P276" s="136">
        <v>1559476.36</v>
      </c>
      <c r="Q276" s="136">
        <v>18713716.319999997</v>
      </c>
      <c r="R276" s="97"/>
      <c r="T276" s="95"/>
      <c r="U276" s="100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14035287.239999998</v>
      </c>
      <c r="V276" s="97"/>
    </row>
    <row r="277" spans="2:22" x14ac:dyDescent="0.2">
      <c r="B277" s="95"/>
      <c r="C277" s="98" t="s">
        <v>168</v>
      </c>
      <c r="D277" s="99" t="s">
        <v>167</v>
      </c>
      <c r="E277" s="100">
        <v>1559476.36</v>
      </c>
      <c r="F277" s="100">
        <v>1559476.36</v>
      </c>
      <c r="G277" s="100">
        <v>1559476.36</v>
      </c>
      <c r="H277" s="100">
        <v>1559476.36</v>
      </c>
      <c r="I277" s="100">
        <v>1559476.36</v>
      </c>
      <c r="J277" s="100">
        <v>1559476.36</v>
      </c>
      <c r="K277" s="100">
        <v>1559476.36</v>
      </c>
      <c r="L277" s="100">
        <v>1559476.36</v>
      </c>
      <c r="M277" s="100">
        <v>1559476.36</v>
      </c>
      <c r="N277" s="100">
        <v>1559476.36</v>
      </c>
      <c r="O277" s="100">
        <v>1559476.36</v>
      </c>
      <c r="P277" s="100">
        <v>1559476.36</v>
      </c>
      <c r="Q277" s="100">
        <v>18713716.319999997</v>
      </c>
      <c r="R277" s="97"/>
      <c r="T277" s="95"/>
      <c r="U277" s="100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14035287.239999998</v>
      </c>
      <c r="V277" s="97"/>
    </row>
    <row r="278" spans="2:22" x14ac:dyDescent="0.2">
      <c r="B278" s="95"/>
      <c r="C278" s="133" t="s">
        <v>169</v>
      </c>
      <c r="D278" s="134" t="s">
        <v>170</v>
      </c>
      <c r="E278" s="136">
        <v>151092.82</v>
      </c>
      <c r="F278" s="136">
        <v>816483.94</v>
      </c>
      <c r="G278" s="136">
        <v>2197882.66</v>
      </c>
      <c r="H278" s="136">
        <v>1798007.9299999997</v>
      </c>
      <c r="I278" s="136">
        <v>1104850.42</v>
      </c>
      <c r="J278" s="136">
        <v>1742565.3</v>
      </c>
      <c r="K278" s="136">
        <v>1791290.2599999998</v>
      </c>
      <c r="L278" s="136">
        <v>1582669.8199999998</v>
      </c>
      <c r="M278" s="136">
        <v>5361724.26</v>
      </c>
      <c r="N278" s="136">
        <v>5256400.6999999993</v>
      </c>
      <c r="O278" s="136">
        <v>5256400.6999999993</v>
      </c>
      <c r="P278" s="136">
        <v>5256400.6899999995</v>
      </c>
      <c r="Q278" s="136">
        <v>32315769.5</v>
      </c>
      <c r="R278" s="97"/>
      <c r="T278" s="95"/>
      <c r="U278" s="100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16546567.409999998</v>
      </c>
      <c r="V278" s="97"/>
    </row>
    <row r="279" spans="2:22" x14ac:dyDescent="0.2">
      <c r="B279" s="95"/>
      <c r="C279" s="98" t="s">
        <v>171</v>
      </c>
      <c r="D279" s="99" t="s">
        <v>172</v>
      </c>
      <c r="E279" s="100">
        <v>0</v>
      </c>
      <c r="F279" s="100">
        <v>0</v>
      </c>
      <c r="G279" s="100">
        <v>0</v>
      </c>
      <c r="H279" s="100">
        <v>0</v>
      </c>
      <c r="I279" s="100">
        <v>0</v>
      </c>
      <c r="J279" s="100">
        <v>0</v>
      </c>
      <c r="K279" s="100">
        <v>0</v>
      </c>
      <c r="L279" s="100">
        <v>0</v>
      </c>
      <c r="M279" s="100">
        <v>0</v>
      </c>
      <c r="N279" s="100">
        <v>0</v>
      </c>
      <c r="O279" s="100">
        <v>0</v>
      </c>
      <c r="P279" s="100">
        <v>0</v>
      </c>
      <c r="Q279" s="100">
        <v>0</v>
      </c>
      <c r="R279" s="97"/>
      <c r="T279" s="95"/>
      <c r="U279" s="100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0</v>
      </c>
      <c r="V279" s="97"/>
    </row>
    <row r="280" spans="2:22" x14ac:dyDescent="0.2">
      <c r="B280" s="95"/>
      <c r="C280" s="98" t="s">
        <v>173</v>
      </c>
      <c r="D280" s="99" t="s">
        <v>174</v>
      </c>
      <c r="E280" s="100">
        <v>0</v>
      </c>
      <c r="F280" s="100">
        <v>0</v>
      </c>
      <c r="G280" s="100">
        <v>0</v>
      </c>
      <c r="H280" s="100">
        <v>0</v>
      </c>
      <c r="I280" s="100">
        <v>0</v>
      </c>
      <c r="J280" s="100">
        <v>0</v>
      </c>
      <c r="K280" s="100">
        <v>0</v>
      </c>
      <c r="L280" s="100">
        <v>0</v>
      </c>
      <c r="M280" s="100">
        <v>0</v>
      </c>
      <c r="N280" s="100">
        <v>0</v>
      </c>
      <c r="O280" s="100">
        <v>0</v>
      </c>
      <c r="P280" s="100">
        <v>0</v>
      </c>
      <c r="Q280" s="100">
        <v>0</v>
      </c>
      <c r="R280" s="97"/>
      <c r="T280" s="95"/>
      <c r="U280" s="100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0</v>
      </c>
      <c r="V280" s="97"/>
    </row>
    <row r="281" spans="2:22" x14ac:dyDescent="0.2">
      <c r="B281" s="95"/>
      <c r="C281" s="98" t="s">
        <v>175</v>
      </c>
      <c r="D281" s="99" t="s">
        <v>176</v>
      </c>
      <c r="E281" s="100">
        <v>67868.320000000007</v>
      </c>
      <c r="F281" s="100">
        <v>329334.39999999997</v>
      </c>
      <c r="G281" s="100">
        <v>1001630.15</v>
      </c>
      <c r="H281" s="100">
        <v>577508.1399999999</v>
      </c>
      <c r="I281" s="100">
        <v>165621.37</v>
      </c>
      <c r="J281" s="100">
        <v>922499.99</v>
      </c>
      <c r="K281" s="100">
        <v>1131228.45</v>
      </c>
      <c r="L281" s="100">
        <v>688471.4</v>
      </c>
      <c r="M281" s="100">
        <v>3942216.9899999998</v>
      </c>
      <c r="N281" s="100">
        <v>3942216.9899999998</v>
      </c>
      <c r="O281" s="100">
        <v>3942216.9899999998</v>
      </c>
      <c r="P281" s="100">
        <v>3942217.07</v>
      </c>
      <c r="Q281" s="100">
        <v>20653030.260000002</v>
      </c>
      <c r="R281" s="97"/>
      <c r="T281" s="95"/>
      <c r="U281" s="100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8826379.2100000009</v>
      </c>
      <c r="V281" s="97"/>
    </row>
    <row r="282" spans="2:22" x14ac:dyDescent="0.2">
      <c r="B282" s="95"/>
      <c r="C282" s="98" t="s">
        <v>177</v>
      </c>
      <c r="D282" s="99" t="s">
        <v>178</v>
      </c>
      <c r="E282" s="100">
        <v>83224.500000000015</v>
      </c>
      <c r="F282" s="100">
        <v>487149.54000000004</v>
      </c>
      <c r="G282" s="100">
        <v>1196252.51</v>
      </c>
      <c r="H282" s="100">
        <v>1220499.7899999998</v>
      </c>
      <c r="I282" s="100">
        <v>939229.05</v>
      </c>
      <c r="J282" s="100">
        <v>820065.31</v>
      </c>
      <c r="K282" s="100">
        <v>660061.80999999994</v>
      </c>
      <c r="L282" s="100">
        <v>894198.41999999993</v>
      </c>
      <c r="M282" s="100">
        <v>1419507.27</v>
      </c>
      <c r="N282" s="100">
        <v>1314183.71</v>
      </c>
      <c r="O282" s="100">
        <v>1314183.71</v>
      </c>
      <c r="P282" s="100">
        <v>1314183.6200000001</v>
      </c>
      <c r="Q282" s="100">
        <v>11662739.240000002</v>
      </c>
      <c r="R282" s="97"/>
      <c r="T282" s="95"/>
      <c r="U282" s="100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7720188.1999999993</v>
      </c>
      <c r="V282" s="97"/>
    </row>
    <row r="283" spans="2:22" x14ac:dyDescent="0.2">
      <c r="B283" s="95"/>
      <c r="C283" s="133" t="s">
        <v>179</v>
      </c>
      <c r="D283" s="134" t="s">
        <v>180</v>
      </c>
      <c r="E283" s="136">
        <v>415089.1399999999</v>
      </c>
      <c r="F283" s="136">
        <v>536338.8600000001</v>
      </c>
      <c r="G283" s="136">
        <v>561188.47000000009</v>
      </c>
      <c r="H283" s="136">
        <v>548722.24000000011</v>
      </c>
      <c r="I283" s="136">
        <v>616077.27999999991</v>
      </c>
      <c r="J283" s="136">
        <v>609940.88</v>
      </c>
      <c r="K283" s="136">
        <v>760869.73</v>
      </c>
      <c r="L283" s="136">
        <v>579917.13</v>
      </c>
      <c r="M283" s="136">
        <v>703516.45</v>
      </c>
      <c r="N283" s="136">
        <v>703516.45</v>
      </c>
      <c r="O283" s="136">
        <v>703516.45</v>
      </c>
      <c r="P283" s="136">
        <v>703516.16000000027</v>
      </c>
      <c r="Q283" s="136">
        <v>7442209.2400000012</v>
      </c>
      <c r="R283" s="97"/>
      <c r="T283" s="95"/>
      <c r="U283" s="100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5331660.1800000006</v>
      </c>
      <c r="V283" s="97"/>
    </row>
    <row r="284" spans="2:22" ht="25.5" x14ac:dyDescent="0.2">
      <c r="B284" s="95"/>
      <c r="C284" s="98" t="s">
        <v>181</v>
      </c>
      <c r="D284" s="99" t="s">
        <v>182</v>
      </c>
      <c r="E284" s="100">
        <v>0</v>
      </c>
      <c r="F284" s="100">
        <v>0</v>
      </c>
      <c r="G284" s="100">
        <v>0</v>
      </c>
      <c r="H284" s="100">
        <v>0</v>
      </c>
      <c r="I284" s="100">
        <v>0</v>
      </c>
      <c r="J284" s="100">
        <v>0</v>
      </c>
      <c r="K284" s="100">
        <v>0</v>
      </c>
      <c r="L284" s="100">
        <v>0</v>
      </c>
      <c r="M284" s="100">
        <v>0</v>
      </c>
      <c r="N284" s="100">
        <v>0</v>
      </c>
      <c r="O284" s="100">
        <v>0</v>
      </c>
      <c r="P284" s="100">
        <v>0</v>
      </c>
      <c r="Q284" s="100">
        <v>0</v>
      </c>
      <c r="R284" s="97"/>
      <c r="T284" s="95"/>
      <c r="U284" s="100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0</v>
      </c>
      <c r="V284" s="97"/>
    </row>
    <row r="285" spans="2:22" x14ac:dyDescent="0.2">
      <c r="B285" s="95"/>
      <c r="C285" s="98" t="s">
        <v>183</v>
      </c>
      <c r="D285" s="99" t="s">
        <v>184</v>
      </c>
      <c r="E285" s="100">
        <v>376268.05999999988</v>
      </c>
      <c r="F285" s="100">
        <v>501806.64000000013</v>
      </c>
      <c r="G285" s="100">
        <v>508588.44000000012</v>
      </c>
      <c r="H285" s="100">
        <v>508994.25000000006</v>
      </c>
      <c r="I285" s="100">
        <v>537507.69999999995</v>
      </c>
      <c r="J285" s="100">
        <v>542280.97</v>
      </c>
      <c r="K285" s="100">
        <v>714639.5</v>
      </c>
      <c r="L285" s="100">
        <v>545528.69999999995</v>
      </c>
      <c r="M285" s="100">
        <v>639572.28999999992</v>
      </c>
      <c r="N285" s="100">
        <v>639572.28999999992</v>
      </c>
      <c r="O285" s="100">
        <v>639572.28999999992</v>
      </c>
      <c r="P285" s="100">
        <v>639572.11000000022</v>
      </c>
      <c r="Q285" s="100">
        <v>6793903.2400000002</v>
      </c>
      <c r="R285" s="97"/>
      <c r="T285" s="95"/>
      <c r="U285" s="100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4875186.55</v>
      </c>
      <c r="V285" s="97"/>
    </row>
    <row r="286" spans="2:22" x14ac:dyDescent="0.2">
      <c r="B286" s="95"/>
      <c r="C286" s="98" t="s">
        <v>185</v>
      </c>
      <c r="D286" s="99" t="s">
        <v>135</v>
      </c>
      <c r="E286" s="100">
        <v>0</v>
      </c>
      <c r="F286" s="100">
        <v>0</v>
      </c>
      <c r="G286" s="100">
        <v>0</v>
      </c>
      <c r="H286" s="100">
        <v>0</v>
      </c>
      <c r="I286" s="100">
        <v>0</v>
      </c>
      <c r="J286" s="100">
        <v>0</v>
      </c>
      <c r="K286" s="100">
        <v>0</v>
      </c>
      <c r="L286" s="100">
        <v>0</v>
      </c>
      <c r="M286" s="100">
        <v>0</v>
      </c>
      <c r="N286" s="100">
        <v>0</v>
      </c>
      <c r="O286" s="100">
        <v>0</v>
      </c>
      <c r="P286" s="100">
        <v>0</v>
      </c>
      <c r="Q286" s="100">
        <v>0</v>
      </c>
      <c r="R286" s="97"/>
      <c r="T286" s="95"/>
      <c r="U286" s="100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97"/>
    </row>
    <row r="287" spans="2:22" x14ac:dyDescent="0.2">
      <c r="B287" s="95"/>
      <c r="C287" s="98" t="s">
        <v>186</v>
      </c>
      <c r="D287" s="99" t="s">
        <v>187</v>
      </c>
      <c r="E287" s="100">
        <v>0</v>
      </c>
      <c r="F287" s="100">
        <v>0</v>
      </c>
      <c r="G287" s="100">
        <v>0</v>
      </c>
      <c r="H287" s="100">
        <v>0</v>
      </c>
      <c r="I287" s="100">
        <v>0</v>
      </c>
      <c r="J287" s="100">
        <v>0</v>
      </c>
      <c r="K287" s="100">
        <v>0</v>
      </c>
      <c r="L287" s="100">
        <v>0</v>
      </c>
      <c r="M287" s="100">
        <v>0</v>
      </c>
      <c r="N287" s="100">
        <v>0</v>
      </c>
      <c r="O287" s="100">
        <v>0</v>
      </c>
      <c r="P287" s="100">
        <v>0</v>
      </c>
      <c r="Q287" s="100">
        <v>0</v>
      </c>
      <c r="R287" s="97"/>
      <c r="T287" s="95"/>
      <c r="U287" s="100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0</v>
      </c>
      <c r="V287" s="97"/>
    </row>
    <row r="288" spans="2:22" x14ac:dyDescent="0.2">
      <c r="B288" s="95"/>
      <c r="C288" s="98" t="s">
        <v>188</v>
      </c>
      <c r="D288" s="99" t="s">
        <v>189</v>
      </c>
      <c r="E288" s="100">
        <v>0</v>
      </c>
      <c r="F288" s="100">
        <v>0</v>
      </c>
      <c r="G288" s="100">
        <v>0</v>
      </c>
      <c r="H288" s="100">
        <v>0</v>
      </c>
      <c r="I288" s="100">
        <v>0</v>
      </c>
      <c r="J288" s="100">
        <v>0</v>
      </c>
      <c r="K288" s="100">
        <v>0</v>
      </c>
      <c r="L288" s="100">
        <v>0</v>
      </c>
      <c r="M288" s="100">
        <v>0</v>
      </c>
      <c r="N288" s="100">
        <v>0</v>
      </c>
      <c r="O288" s="100">
        <v>0</v>
      </c>
      <c r="P288" s="100">
        <v>0</v>
      </c>
      <c r="Q288" s="100">
        <v>0</v>
      </c>
      <c r="R288" s="97"/>
      <c r="T288" s="95"/>
      <c r="U288" s="100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8" s="97"/>
    </row>
    <row r="289" spans="2:22" x14ac:dyDescent="0.2">
      <c r="B289" s="95"/>
      <c r="C289" s="98" t="s">
        <v>190</v>
      </c>
      <c r="D289" s="99" t="s">
        <v>191</v>
      </c>
      <c r="E289" s="100">
        <v>0</v>
      </c>
      <c r="F289" s="100">
        <v>0</v>
      </c>
      <c r="G289" s="100">
        <v>0</v>
      </c>
      <c r="H289" s="100">
        <v>0</v>
      </c>
      <c r="I289" s="100">
        <v>0</v>
      </c>
      <c r="J289" s="100">
        <v>0</v>
      </c>
      <c r="K289" s="100">
        <v>0</v>
      </c>
      <c r="L289" s="100">
        <v>0</v>
      </c>
      <c r="M289" s="100">
        <v>0</v>
      </c>
      <c r="N289" s="100">
        <v>0</v>
      </c>
      <c r="O289" s="100">
        <v>0</v>
      </c>
      <c r="P289" s="100">
        <v>0</v>
      </c>
      <c r="Q289" s="100">
        <v>0</v>
      </c>
      <c r="R289" s="97"/>
      <c r="T289" s="95"/>
      <c r="U289" s="100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0</v>
      </c>
      <c r="V289" s="97"/>
    </row>
    <row r="290" spans="2:22" x14ac:dyDescent="0.2">
      <c r="B290" s="95"/>
      <c r="C290" s="98" t="s">
        <v>192</v>
      </c>
      <c r="D290" s="99" t="s">
        <v>193</v>
      </c>
      <c r="E290" s="100">
        <v>38821.079999999994</v>
      </c>
      <c r="F290" s="100">
        <v>34532.219999999994</v>
      </c>
      <c r="G290" s="100">
        <v>52600.03</v>
      </c>
      <c r="H290" s="100">
        <v>39727.99</v>
      </c>
      <c r="I290" s="100">
        <v>78569.58</v>
      </c>
      <c r="J290" s="100">
        <v>67659.91</v>
      </c>
      <c r="K290" s="100">
        <v>46230.229999999996</v>
      </c>
      <c r="L290" s="100">
        <v>34388.43</v>
      </c>
      <c r="M290" s="100">
        <v>63944.160000000011</v>
      </c>
      <c r="N290" s="100">
        <v>63944.160000000011</v>
      </c>
      <c r="O290" s="100">
        <v>63944.160000000011</v>
      </c>
      <c r="P290" s="100">
        <v>63944.049999999996</v>
      </c>
      <c r="Q290" s="100">
        <v>648306</v>
      </c>
      <c r="R290" s="97"/>
      <c r="T290" s="95"/>
      <c r="U290" s="100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456473.62999999995</v>
      </c>
      <c r="V290" s="97"/>
    </row>
    <row r="291" spans="2:22" x14ac:dyDescent="0.2">
      <c r="B291" s="95"/>
      <c r="C291" s="133" t="s">
        <v>194</v>
      </c>
      <c r="D291" s="134" t="s">
        <v>195</v>
      </c>
      <c r="E291" s="136">
        <v>15114.28</v>
      </c>
      <c r="F291" s="136">
        <v>19129.659999999996</v>
      </c>
      <c r="G291" s="136">
        <v>21601.65</v>
      </c>
      <c r="H291" s="136">
        <v>30531.960000000006</v>
      </c>
      <c r="I291" s="136">
        <v>21267.340000000004</v>
      </c>
      <c r="J291" s="136">
        <v>25487.100000000009</v>
      </c>
      <c r="K291" s="136">
        <v>9073481.1799999997</v>
      </c>
      <c r="L291" s="136">
        <v>20652.13</v>
      </c>
      <c r="M291" s="136">
        <v>36254.89</v>
      </c>
      <c r="N291" s="136">
        <v>35547.56</v>
      </c>
      <c r="O291" s="136">
        <v>35547.56</v>
      </c>
      <c r="P291" s="136">
        <v>35547.420000000006</v>
      </c>
      <c r="Q291" s="136">
        <v>9370162.7300000023</v>
      </c>
      <c r="R291" s="97"/>
      <c r="T291" s="95"/>
      <c r="U291" s="100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9263520.1900000013</v>
      </c>
      <c r="V291" s="97"/>
    </row>
    <row r="292" spans="2:22" x14ac:dyDescent="0.2">
      <c r="B292" s="95"/>
      <c r="C292" s="98" t="s">
        <v>196</v>
      </c>
      <c r="D292" s="99" t="s">
        <v>195</v>
      </c>
      <c r="E292" s="100">
        <v>15114.28</v>
      </c>
      <c r="F292" s="100">
        <v>19129.659999999996</v>
      </c>
      <c r="G292" s="100">
        <v>21601.65</v>
      </c>
      <c r="H292" s="100">
        <v>30531.960000000006</v>
      </c>
      <c r="I292" s="100">
        <v>21267.340000000004</v>
      </c>
      <c r="J292" s="100">
        <v>25487.100000000009</v>
      </c>
      <c r="K292" s="100">
        <v>9073481.1799999997</v>
      </c>
      <c r="L292" s="100">
        <v>20652.13</v>
      </c>
      <c r="M292" s="100">
        <v>36254.89</v>
      </c>
      <c r="N292" s="100">
        <v>35547.56</v>
      </c>
      <c r="O292" s="100">
        <v>35547.56</v>
      </c>
      <c r="P292" s="100">
        <v>35547.420000000006</v>
      </c>
      <c r="Q292" s="100">
        <v>9370162.7300000023</v>
      </c>
      <c r="R292" s="97"/>
      <c r="T292" s="95"/>
      <c r="U292" s="100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9263520.1900000013</v>
      </c>
      <c r="V292" s="97"/>
    </row>
    <row r="293" spans="2:22" x14ac:dyDescent="0.2">
      <c r="B293" s="95"/>
      <c r="C293" s="131" t="s">
        <v>197</v>
      </c>
      <c r="D293" s="132" t="s">
        <v>198</v>
      </c>
      <c r="E293" s="135">
        <v>460923.27</v>
      </c>
      <c r="F293" s="135">
        <v>1093158.98</v>
      </c>
      <c r="G293" s="135">
        <v>1258930.9699999997</v>
      </c>
      <c r="H293" s="135">
        <v>2599547.62</v>
      </c>
      <c r="I293" s="135">
        <v>721851.67</v>
      </c>
      <c r="J293" s="135">
        <v>1002441.57</v>
      </c>
      <c r="K293" s="135">
        <v>1397938.16</v>
      </c>
      <c r="L293" s="135">
        <v>82695.399999999994</v>
      </c>
      <c r="M293" s="135">
        <v>3020529.9500000016</v>
      </c>
      <c r="N293" s="135">
        <v>3020113.2800000012</v>
      </c>
      <c r="O293" s="135">
        <v>3020113.2800000012</v>
      </c>
      <c r="P293" s="135">
        <v>3020113.08</v>
      </c>
      <c r="Q293" s="135">
        <v>20698357.230000004</v>
      </c>
      <c r="R293" s="97"/>
      <c r="T293" s="95"/>
      <c r="U293" s="100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11638017.590000002</v>
      </c>
      <c r="V293" s="97"/>
    </row>
    <row r="294" spans="2:22" x14ac:dyDescent="0.2">
      <c r="B294" s="95"/>
      <c r="C294" s="133" t="s">
        <v>199</v>
      </c>
      <c r="D294" s="134" t="s">
        <v>200</v>
      </c>
      <c r="E294" s="136">
        <v>0</v>
      </c>
      <c r="F294" s="136">
        <v>0</v>
      </c>
      <c r="G294" s="136">
        <v>0</v>
      </c>
      <c r="H294" s="136">
        <v>0</v>
      </c>
      <c r="I294" s="136">
        <v>0</v>
      </c>
      <c r="J294" s="136">
        <v>0</v>
      </c>
      <c r="K294" s="136">
        <v>0</v>
      </c>
      <c r="L294" s="136">
        <v>0</v>
      </c>
      <c r="M294" s="136">
        <v>0</v>
      </c>
      <c r="N294" s="136">
        <v>0</v>
      </c>
      <c r="O294" s="136">
        <v>0</v>
      </c>
      <c r="P294" s="136">
        <v>0</v>
      </c>
      <c r="Q294" s="136">
        <v>0</v>
      </c>
      <c r="R294" s="97"/>
      <c r="T294" s="95"/>
      <c r="U294" s="100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0</v>
      </c>
      <c r="V294" s="97"/>
    </row>
    <row r="295" spans="2:22" x14ac:dyDescent="0.2">
      <c r="B295" s="95"/>
      <c r="C295" s="98" t="s">
        <v>201</v>
      </c>
      <c r="D295" s="99" t="s">
        <v>200</v>
      </c>
      <c r="E295" s="100">
        <v>0</v>
      </c>
      <c r="F295" s="100">
        <v>0</v>
      </c>
      <c r="G295" s="100">
        <v>0</v>
      </c>
      <c r="H295" s="100">
        <v>0</v>
      </c>
      <c r="I295" s="100">
        <v>0</v>
      </c>
      <c r="J295" s="100">
        <v>0</v>
      </c>
      <c r="K295" s="100">
        <v>0</v>
      </c>
      <c r="L295" s="100">
        <v>0</v>
      </c>
      <c r="M295" s="100">
        <v>0</v>
      </c>
      <c r="N295" s="100">
        <v>0</v>
      </c>
      <c r="O295" s="100">
        <v>0</v>
      </c>
      <c r="P295" s="100">
        <v>0</v>
      </c>
      <c r="Q295" s="100">
        <v>0</v>
      </c>
      <c r="R295" s="97"/>
      <c r="T295" s="95"/>
      <c r="U295" s="100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0</v>
      </c>
      <c r="V295" s="97"/>
    </row>
    <row r="296" spans="2:22" x14ac:dyDescent="0.2">
      <c r="B296" s="95"/>
      <c r="C296" s="133" t="s">
        <v>202</v>
      </c>
      <c r="D296" s="134" t="s">
        <v>203</v>
      </c>
      <c r="E296" s="136">
        <v>0</v>
      </c>
      <c r="F296" s="136">
        <v>0</v>
      </c>
      <c r="G296" s="136">
        <v>0</v>
      </c>
      <c r="H296" s="136">
        <v>0</v>
      </c>
      <c r="I296" s="136">
        <v>0</v>
      </c>
      <c r="J296" s="136">
        <v>0</v>
      </c>
      <c r="K296" s="136">
        <v>0</v>
      </c>
      <c r="L296" s="136">
        <v>0</v>
      </c>
      <c r="M296" s="136">
        <v>0</v>
      </c>
      <c r="N296" s="136">
        <v>0</v>
      </c>
      <c r="O296" s="136">
        <v>0</v>
      </c>
      <c r="P296" s="136">
        <v>0</v>
      </c>
      <c r="Q296" s="136">
        <v>0</v>
      </c>
      <c r="R296" s="97"/>
      <c r="T296" s="95"/>
      <c r="U296" s="100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0</v>
      </c>
      <c r="V296" s="97"/>
    </row>
    <row r="297" spans="2:22" x14ac:dyDescent="0.2">
      <c r="B297" s="95"/>
      <c r="C297" s="98" t="s">
        <v>204</v>
      </c>
      <c r="D297" s="99" t="s">
        <v>203</v>
      </c>
      <c r="E297" s="100">
        <v>0</v>
      </c>
      <c r="F297" s="100">
        <v>0</v>
      </c>
      <c r="G297" s="100">
        <v>0</v>
      </c>
      <c r="H297" s="100">
        <v>0</v>
      </c>
      <c r="I297" s="100">
        <v>0</v>
      </c>
      <c r="J297" s="100">
        <v>0</v>
      </c>
      <c r="K297" s="100">
        <v>0</v>
      </c>
      <c r="L297" s="100">
        <v>0</v>
      </c>
      <c r="M297" s="100">
        <v>0</v>
      </c>
      <c r="N297" s="100">
        <v>0</v>
      </c>
      <c r="O297" s="100">
        <v>0</v>
      </c>
      <c r="P297" s="100">
        <v>0</v>
      </c>
      <c r="Q297" s="100">
        <v>0</v>
      </c>
      <c r="R297" s="97"/>
      <c r="T297" s="95"/>
      <c r="U297" s="100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0</v>
      </c>
      <c r="V297" s="97"/>
    </row>
    <row r="298" spans="2:22" x14ac:dyDescent="0.2">
      <c r="B298" s="95"/>
      <c r="C298" s="133" t="s">
        <v>205</v>
      </c>
      <c r="D298" s="134" t="s">
        <v>206</v>
      </c>
      <c r="E298" s="136">
        <v>0</v>
      </c>
      <c r="F298" s="136">
        <v>0</v>
      </c>
      <c r="G298" s="136">
        <v>0</v>
      </c>
      <c r="H298" s="136">
        <v>0</v>
      </c>
      <c r="I298" s="136">
        <v>0</v>
      </c>
      <c r="J298" s="136">
        <v>0</v>
      </c>
      <c r="K298" s="136">
        <v>0</v>
      </c>
      <c r="L298" s="136">
        <v>0</v>
      </c>
      <c r="M298" s="136">
        <v>0</v>
      </c>
      <c r="N298" s="136">
        <v>0</v>
      </c>
      <c r="O298" s="136">
        <v>0</v>
      </c>
      <c r="P298" s="136">
        <v>0</v>
      </c>
      <c r="Q298" s="136">
        <v>0</v>
      </c>
      <c r="R298" s="97"/>
      <c r="T298" s="95"/>
      <c r="U298" s="100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0</v>
      </c>
      <c r="V298" s="97"/>
    </row>
    <row r="299" spans="2:22" x14ac:dyDescent="0.2">
      <c r="B299" s="95"/>
      <c r="C299" s="98" t="s">
        <v>207</v>
      </c>
      <c r="D299" s="99" t="s">
        <v>206</v>
      </c>
      <c r="E299" s="100">
        <v>0</v>
      </c>
      <c r="F299" s="100">
        <v>0</v>
      </c>
      <c r="G299" s="100">
        <v>0</v>
      </c>
      <c r="H299" s="100">
        <v>0</v>
      </c>
      <c r="I299" s="100">
        <v>0</v>
      </c>
      <c r="J299" s="100">
        <v>0</v>
      </c>
      <c r="K299" s="100">
        <v>0</v>
      </c>
      <c r="L299" s="100">
        <v>0</v>
      </c>
      <c r="M299" s="100">
        <v>0</v>
      </c>
      <c r="N299" s="100">
        <v>0</v>
      </c>
      <c r="O299" s="100">
        <v>0</v>
      </c>
      <c r="P299" s="100">
        <v>0</v>
      </c>
      <c r="Q299" s="100">
        <v>0</v>
      </c>
      <c r="R299" s="97"/>
      <c r="T299" s="95"/>
      <c r="U299" s="100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0</v>
      </c>
      <c r="V299" s="97"/>
    </row>
    <row r="300" spans="2:22" x14ac:dyDescent="0.2">
      <c r="B300" s="95"/>
      <c r="C300" s="133" t="s">
        <v>208</v>
      </c>
      <c r="D300" s="134" t="s">
        <v>209</v>
      </c>
      <c r="E300" s="136">
        <v>0</v>
      </c>
      <c r="F300" s="136">
        <v>0</v>
      </c>
      <c r="G300" s="136">
        <v>0</v>
      </c>
      <c r="H300" s="136">
        <v>0</v>
      </c>
      <c r="I300" s="136">
        <v>0</v>
      </c>
      <c r="J300" s="136">
        <v>0</v>
      </c>
      <c r="K300" s="136">
        <v>0</v>
      </c>
      <c r="L300" s="136">
        <v>0</v>
      </c>
      <c r="M300" s="136">
        <v>0</v>
      </c>
      <c r="N300" s="136">
        <v>0</v>
      </c>
      <c r="O300" s="136">
        <v>0</v>
      </c>
      <c r="P300" s="136">
        <v>0</v>
      </c>
      <c r="Q300" s="136">
        <v>0</v>
      </c>
      <c r="R300" s="97"/>
      <c r="T300" s="95"/>
      <c r="U300" s="100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0</v>
      </c>
      <c r="V300" s="97"/>
    </row>
    <row r="301" spans="2:22" x14ac:dyDescent="0.2">
      <c r="B301" s="95"/>
      <c r="C301" s="98" t="s">
        <v>210</v>
      </c>
      <c r="D301" s="99" t="s">
        <v>209</v>
      </c>
      <c r="E301" s="100">
        <v>0</v>
      </c>
      <c r="F301" s="100">
        <v>0</v>
      </c>
      <c r="G301" s="100">
        <v>0</v>
      </c>
      <c r="H301" s="100">
        <v>0</v>
      </c>
      <c r="I301" s="100">
        <v>0</v>
      </c>
      <c r="J301" s="100">
        <v>0</v>
      </c>
      <c r="K301" s="100">
        <v>0</v>
      </c>
      <c r="L301" s="100">
        <v>0</v>
      </c>
      <c r="M301" s="100">
        <v>0</v>
      </c>
      <c r="N301" s="100">
        <v>0</v>
      </c>
      <c r="O301" s="100">
        <v>0</v>
      </c>
      <c r="P301" s="100">
        <v>0</v>
      </c>
      <c r="Q301" s="100">
        <v>0</v>
      </c>
      <c r="R301" s="97"/>
      <c r="T301" s="95"/>
      <c r="U301" s="100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0</v>
      </c>
      <c r="V301" s="97"/>
    </row>
    <row r="302" spans="2:22" x14ac:dyDescent="0.2">
      <c r="B302" s="95"/>
      <c r="C302" s="133" t="s">
        <v>211</v>
      </c>
      <c r="D302" s="134" t="s">
        <v>212</v>
      </c>
      <c r="E302" s="136">
        <v>0</v>
      </c>
      <c r="F302" s="136">
        <v>0</v>
      </c>
      <c r="G302" s="136">
        <v>0</v>
      </c>
      <c r="H302" s="136">
        <v>0</v>
      </c>
      <c r="I302" s="136">
        <v>0</v>
      </c>
      <c r="J302" s="136">
        <v>0</v>
      </c>
      <c r="K302" s="136">
        <v>0</v>
      </c>
      <c r="L302" s="136">
        <v>0</v>
      </c>
      <c r="M302" s="136">
        <v>0</v>
      </c>
      <c r="N302" s="136">
        <v>0</v>
      </c>
      <c r="O302" s="136">
        <v>0</v>
      </c>
      <c r="P302" s="136">
        <v>0</v>
      </c>
      <c r="Q302" s="136">
        <v>0</v>
      </c>
      <c r="R302" s="97"/>
      <c r="T302" s="95"/>
      <c r="U302" s="100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0</v>
      </c>
      <c r="V302" s="97"/>
    </row>
    <row r="303" spans="2:22" x14ac:dyDescent="0.2">
      <c r="B303" s="95"/>
      <c r="C303" s="98" t="s">
        <v>213</v>
      </c>
      <c r="D303" s="99" t="s">
        <v>212</v>
      </c>
      <c r="E303" s="100">
        <v>0</v>
      </c>
      <c r="F303" s="100">
        <v>0</v>
      </c>
      <c r="G303" s="100">
        <v>0</v>
      </c>
      <c r="H303" s="100">
        <v>0</v>
      </c>
      <c r="I303" s="100">
        <v>0</v>
      </c>
      <c r="J303" s="100">
        <v>0</v>
      </c>
      <c r="K303" s="100">
        <v>0</v>
      </c>
      <c r="L303" s="100">
        <v>0</v>
      </c>
      <c r="M303" s="100">
        <v>0</v>
      </c>
      <c r="N303" s="100">
        <v>0</v>
      </c>
      <c r="O303" s="100">
        <v>0</v>
      </c>
      <c r="P303" s="100">
        <v>0</v>
      </c>
      <c r="Q303" s="100">
        <v>0</v>
      </c>
      <c r="R303" s="97"/>
      <c r="T303" s="95"/>
      <c r="U303" s="100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0</v>
      </c>
      <c r="V303" s="97"/>
    </row>
    <row r="304" spans="2:22" x14ac:dyDescent="0.2">
      <c r="B304" s="95"/>
      <c r="C304" s="133" t="s">
        <v>214</v>
      </c>
      <c r="D304" s="134" t="s">
        <v>215</v>
      </c>
      <c r="E304" s="136">
        <v>460923.27</v>
      </c>
      <c r="F304" s="136">
        <v>1093158.98</v>
      </c>
      <c r="G304" s="136">
        <v>1258930.9699999997</v>
      </c>
      <c r="H304" s="136">
        <v>2599547.62</v>
      </c>
      <c r="I304" s="136">
        <v>721851.67</v>
      </c>
      <c r="J304" s="136">
        <v>1002441.57</v>
      </c>
      <c r="K304" s="136">
        <v>1397938.16</v>
      </c>
      <c r="L304" s="136">
        <v>82695.399999999994</v>
      </c>
      <c r="M304" s="136">
        <v>3020529.9500000016</v>
      </c>
      <c r="N304" s="136">
        <v>3020113.2800000012</v>
      </c>
      <c r="O304" s="136">
        <v>3020113.2800000012</v>
      </c>
      <c r="P304" s="136">
        <v>3020113.08</v>
      </c>
      <c r="Q304" s="136">
        <v>20698357.230000004</v>
      </c>
      <c r="R304" s="97"/>
      <c r="T304" s="95"/>
      <c r="U304" s="100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11638017.590000002</v>
      </c>
      <c r="V304" s="97"/>
    </row>
    <row r="305" spans="2:22" x14ac:dyDescent="0.2">
      <c r="B305" s="95"/>
      <c r="C305" s="98" t="s">
        <v>216</v>
      </c>
      <c r="D305" s="99" t="s">
        <v>215</v>
      </c>
      <c r="E305" s="100">
        <v>460923.27</v>
      </c>
      <c r="F305" s="100">
        <v>1093158.98</v>
      </c>
      <c r="G305" s="100">
        <v>1258930.9699999997</v>
      </c>
      <c r="H305" s="100">
        <v>2599547.62</v>
      </c>
      <c r="I305" s="100">
        <v>721851.67</v>
      </c>
      <c r="J305" s="100">
        <v>1002441.57</v>
      </c>
      <c r="K305" s="100">
        <v>1397938.16</v>
      </c>
      <c r="L305" s="100">
        <v>82695.399999999994</v>
      </c>
      <c r="M305" s="100">
        <v>3020529.9500000016</v>
      </c>
      <c r="N305" s="100">
        <v>3020113.2800000012</v>
      </c>
      <c r="O305" s="100">
        <v>3020113.2800000012</v>
      </c>
      <c r="P305" s="100">
        <v>3020113.08</v>
      </c>
      <c r="Q305" s="100">
        <v>20698357.230000004</v>
      </c>
      <c r="R305" s="97"/>
      <c r="T305" s="95"/>
      <c r="U305" s="100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11638017.590000002</v>
      </c>
      <c r="V305" s="97"/>
    </row>
    <row r="306" spans="2:22" x14ac:dyDescent="0.2">
      <c r="B306" s="95"/>
      <c r="C306" s="131" t="s">
        <v>217</v>
      </c>
      <c r="D306" s="132" t="s">
        <v>218</v>
      </c>
      <c r="E306" s="135">
        <v>409165.58999999979</v>
      </c>
      <c r="F306" s="135">
        <v>453820.59999999986</v>
      </c>
      <c r="G306" s="135">
        <v>543737.67000000004</v>
      </c>
      <c r="H306" s="135">
        <v>564794.4600000002</v>
      </c>
      <c r="I306" s="135">
        <v>546087.40000000014</v>
      </c>
      <c r="J306" s="135">
        <v>510155.50999999989</v>
      </c>
      <c r="K306" s="135">
        <v>552338.50000000023</v>
      </c>
      <c r="L306" s="135">
        <v>527128.49000000011</v>
      </c>
      <c r="M306" s="135">
        <v>728442.59999999986</v>
      </c>
      <c r="N306" s="135">
        <v>728442.59999999986</v>
      </c>
      <c r="O306" s="135">
        <v>728442.59999999986</v>
      </c>
      <c r="P306" s="135">
        <v>728442.18</v>
      </c>
      <c r="Q306" s="135">
        <v>7020998.1999999993</v>
      </c>
      <c r="R306" s="97"/>
      <c r="T306" s="95"/>
      <c r="U306" s="100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4835670.82</v>
      </c>
      <c r="V306" s="97"/>
    </row>
    <row r="307" spans="2:22" x14ac:dyDescent="0.2">
      <c r="B307" s="95"/>
      <c r="C307" s="133" t="s">
        <v>219</v>
      </c>
      <c r="D307" s="134" t="s">
        <v>220</v>
      </c>
      <c r="E307" s="136">
        <v>0</v>
      </c>
      <c r="F307" s="136">
        <v>0</v>
      </c>
      <c r="G307" s="136">
        <v>0</v>
      </c>
      <c r="H307" s="136">
        <v>0</v>
      </c>
      <c r="I307" s="136">
        <v>0</v>
      </c>
      <c r="J307" s="136">
        <v>0</v>
      </c>
      <c r="K307" s="136">
        <v>0</v>
      </c>
      <c r="L307" s="136">
        <v>0</v>
      </c>
      <c r="M307" s="136">
        <v>0</v>
      </c>
      <c r="N307" s="136">
        <v>0</v>
      </c>
      <c r="O307" s="136">
        <v>0</v>
      </c>
      <c r="P307" s="136">
        <v>0</v>
      </c>
      <c r="Q307" s="136">
        <v>0</v>
      </c>
      <c r="R307" s="97"/>
      <c r="T307" s="95"/>
      <c r="U307" s="100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0</v>
      </c>
      <c r="V307" s="97"/>
    </row>
    <row r="308" spans="2:22" x14ac:dyDescent="0.2">
      <c r="B308" s="95"/>
      <c r="C308" s="98" t="s">
        <v>221</v>
      </c>
      <c r="D308" s="99" t="s">
        <v>220</v>
      </c>
      <c r="E308" s="100">
        <v>0</v>
      </c>
      <c r="F308" s="100">
        <v>0</v>
      </c>
      <c r="G308" s="100">
        <v>0</v>
      </c>
      <c r="H308" s="100">
        <v>0</v>
      </c>
      <c r="I308" s="100">
        <v>0</v>
      </c>
      <c r="J308" s="100">
        <v>0</v>
      </c>
      <c r="K308" s="100">
        <v>0</v>
      </c>
      <c r="L308" s="100">
        <v>0</v>
      </c>
      <c r="M308" s="100">
        <v>0</v>
      </c>
      <c r="N308" s="100">
        <v>0</v>
      </c>
      <c r="O308" s="100">
        <v>0</v>
      </c>
      <c r="P308" s="100">
        <v>0</v>
      </c>
      <c r="Q308" s="100">
        <v>0</v>
      </c>
      <c r="R308" s="97"/>
      <c r="T308" s="95"/>
      <c r="U308" s="100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0</v>
      </c>
      <c r="V308" s="97"/>
    </row>
    <row r="309" spans="2:22" x14ac:dyDescent="0.2">
      <c r="B309" s="95"/>
      <c r="C309" s="133" t="s">
        <v>222</v>
      </c>
      <c r="D309" s="134" t="s">
        <v>223</v>
      </c>
      <c r="E309" s="136">
        <v>0</v>
      </c>
      <c r="F309" s="136">
        <v>0</v>
      </c>
      <c r="G309" s="136">
        <v>0</v>
      </c>
      <c r="H309" s="136">
        <v>0</v>
      </c>
      <c r="I309" s="136">
        <v>0</v>
      </c>
      <c r="J309" s="136">
        <v>0</v>
      </c>
      <c r="K309" s="136">
        <v>0</v>
      </c>
      <c r="L309" s="136">
        <v>0</v>
      </c>
      <c r="M309" s="136">
        <v>0</v>
      </c>
      <c r="N309" s="136">
        <v>0</v>
      </c>
      <c r="O309" s="136">
        <v>0</v>
      </c>
      <c r="P309" s="136">
        <v>0</v>
      </c>
      <c r="Q309" s="136">
        <v>0</v>
      </c>
      <c r="R309" s="97"/>
      <c r="T309" s="95"/>
      <c r="U309" s="100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0</v>
      </c>
      <c r="V309" s="97"/>
    </row>
    <row r="310" spans="2:22" x14ac:dyDescent="0.2">
      <c r="B310" s="95"/>
      <c r="C310" s="98" t="s">
        <v>224</v>
      </c>
      <c r="D310" s="99" t="s">
        <v>223</v>
      </c>
      <c r="E310" s="100">
        <v>0</v>
      </c>
      <c r="F310" s="100">
        <v>0</v>
      </c>
      <c r="G310" s="100">
        <v>0</v>
      </c>
      <c r="H310" s="100">
        <v>0</v>
      </c>
      <c r="I310" s="100">
        <v>0</v>
      </c>
      <c r="J310" s="100">
        <v>0</v>
      </c>
      <c r="K310" s="100">
        <v>0</v>
      </c>
      <c r="L310" s="100">
        <v>0</v>
      </c>
      <c r="M310" s="100">
        <v>0</v>
      </c>
      <c r="N310" s="100">
        <v>0</v>
      </c>
      <c r="O310" s="100">
        <v>0</v>
      </c>
      <c r="P310" s="100">
        <v>0</v>
      </c>
      <c r="Q310" s="100">
        <v>0</v>
      </c>
      <c r="R310" s="97"/>
      <c r="T310" s="95"/>
      <c r="U310" s="100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0</v>
      </c>
      <c r="V310" s="97"/>
    </row>
    <row r="311" spans="2:22" x14ac:dyDescent="0.2">
      <c r="B311" s="95"/>
      <c r="C311" s="133" t="s">
        <v>225</v>
      </c>
      <c r="D311" s="134" t="s">
        <v>226</v>
      </c>
      <c r="E311" s="136">
        <v>0</v>
      </c>
      <c r="F311" s="136">
        <v>0</v>
      </c>
      <c r="G311" s="136">
        <v>0</v>
      </c>
      <c r="H311" s="136">
        <v>0</v>
      </c>
      <c r="I311" s="136">
        <v>0</v>
      </c>
      <c r="J311" s="136">
        <v>0</v>
      </c>
      <c r="K311" s="136">
        <v>0</v>
      </c>
      <c r="L311" s="136">
        <v>0</v>
      </c>
      <c r="M311" s="136">
        <v>0</v>
      </c>
      <c r="N311" s="136">
        <v>0</v>
      </c>
      <c r="O311" s="136">
        <v>0</v>
      </c>
      <c r="P311" s="136">
        <v>0</v>
      </c>
      <c r="Q311" s="136">
        <v>0</v>
      </c>
      <c r="R311" s="97"/>
      <c r="T311" s="95"/>
      <c r="U311" s="100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0</v>
      </c>
      <c r="V311" s="97"/>
    </row>
    <row r="312" spans="2:22" x14ac:dyDescent="0.2">
      <c r="B312" s="95"/>
      <c r="C312" s="98" t="s">
        <v>227</v>
      </c>
      <c r="D312" s="99" t="s">
        <v>226</v>
      </c>
      <c r="E312" s="100">
        <v>0</v>
      </c>
      <c r="F312" s="100">
        <v>0</v>
      </c>
      <c r="G312" s="100">
        <v>0</v>
      </c>
      <c r="H312" s="100">
        <v>0</v>
      </c>
      <c r="I312" s="100">
        <v>0</v>
      </c>
      <c r="J312" s="100">
        <v>0</v>
      </c>
      <c r="K312" s="100">
        <v>0</v>
      </c>
      <c r="L312" s="100">
        <v>0</v>
      </c>
      <c r="M312" s="100">
        <v>0</v>
      </c>
      <c r="N312" s="100">
        <v>0</v>
      </c>
      <c r="O312" s="100">
        <v>0</v>
      </c>
      <c r="P312" s="100">
        <v>0</v>
      </c>
      <c r="Q312" s="100">
        <v>0</v>
      </c>
      <c r="R312" s="97"/>
      <c r="T312" s="95"/>
      <c r="U312" s="100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0</v>
      </c>
      <c r="V312" s="97"/>
    </row>
    <row r="313" spans="2:22" x14ac:dyDescent="0.2">
      <c r="B313" s="95"/>
      <c r="C313" s="133" t="s">
        <v>228</v>
      </c>
      <c r="D313" s="134" t="s">
        <v>229</v>
      </c>
      <c r="E313" s="136">
        <v>0</v>
      </c>
      <c r="F313" s="136">
        <v>0</v>
      </c>
      <c r="G313" s="136">
        <v>0</v>
      </c>
      <c r="H313" s="136">
        <v>0</v>
      </c>
      <c r="I313" s="136">
        <v>0</v>
      </c>
      <c r="J313" s="136">
        <v>0</v>
      </c>
      <c r="K313" s="136">
        <v>0</v>
      </c>
      <c r="L313" s="136">
        <v>0</v>
      </c>
      <c r="M313" s="136">
        <v>0</v>
      </c>
      <c r="N313" s="136">
        <v>0</v>
      </c>
      <c r="O313" s="136">
        <v>0</v>
      </c>
      <c r="P313" s="136">
        <v>0</v>
      </c>
      <c r="Q313" s="136">
        <v>0</v>
      </c>
      <c r="R313" s="97"/>
      <c r="T313" s="95"/>
      <c r="U313" s="100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0</v>
      </c>
      <c r="V313" s="97"/>
    </row>
    <row r="314" spans="2:22" x14ac:dyDescent="0.2">
      <c r="B314" s="95"/>
      <c r="C314" s="98" t="s">
        <v>230</v>
      </c>
      <c r="D314" s="99" t="s">
        <v>229</v>
      </c>
      <c r="E314" s="100">
        <v>0</v>
      </c>
      <c r="F314" s="100">
        <v>0</v>
      </c>
      <c r="G314" s="100">
        <v>0</v>
      </c>
      <c r="H314" s="100">
        <v>0</v>
      </c>
      <c r="I314" s="100">
        <v>0</v>
      </c>
      <c r="J314" s="100">
        <v>0</v>
      </c>
      <c r="K314" s="100">
        <v>0</v>
      </c>
      <c r="L314" s="100">
        <v>0</v>
      </c>
      <c r="M314" s="100">
        <v>0</v>
      </c>
      <c r="N314" s="100">
        <v>0</v>
      </c>
      <c r="O314" s="100">
        <v>0</v>
      </c>
      <c r="P314" s="100">
        <v>0</v>
      </c>
      <c r="Q314" s="100">
        <v>0</v>
      </c>
      <c r="R314" s="97"/>
      <c r="T314" s="95"/>
      <c r="U314" s="100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0</v>
      </c>
      <c r="V314" s="97"/>
    </row>
    <row r="315" spans="2:22" x14ac:dyDescent="0.2">
      <c r="B315" s="95"/>
      <c r="C315" s="133" t="s">
        <v>231</v>
      </c>
      <c r="D315" s="134" t="s">
        <v>232</v>
      </c>
      <c r="E315" s="136">
        <v>0</v>
      </c>
      <c r="F315" s="136">
        <v>0</v>
      </c>
      <c r="G315" s="136">
        <v>0</v>
      </c>
      <c r="H315" s="136">
        <v>0</v>
      </c>
      <c r="I315" s="136">
        <v>0</v>
      </c>
      <c r="J315" s="136">
        <v>0</v>
      </c>
      <c r="K315" s="136">
        <v>0</v>
      </c>
      <c r="L315" s="136">
        <v>0</v>
      </c>
      <c r="M315" s="136">
        <v>0</v>
      </c>
      <c r="N315" s="136">
        <v>0</v>
      </c>
      <c r="O315" s="136">
        <v>0</v>
      </c>
      <c r="P315" s="136">
        <v>0</v>
      </c>
      <c r="Q315" s="136">
        <v>0</v>
      </c>
      <c r="R315" s="97"/>
      <c r="T315" s="95"/>
      <c r="U315" s="100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0</v>
      </c>
      <c r="V315" s="97"/>
    </row>
    <row r="316" spans="2:22" x14ac:dyDescent="0.2">
      <c r="B316" s="95"/>
      <c r="C316" s="98" t="s">
        <v>233</v>
      </c>
      <c r="D316" s="99" t="s">
        <v>232</v>
      </c>
      <c r="E316" s="100">
        <v>0</v>
      </c>
      <c r="F316" s="100">
        <v>0</v>
      </c>
      <c r="G316" s="100">
        <v>0</v>
      </c>
      <c r="H316" s="100">
        <v>0</v>
      </c>
      <c r="I316" s="100">
        <v>0</v>
      </c>
      <c r="J316" s="100">
        <v>0</v>
      </c>
      <c r="K316" s="100">
        <v>0</v>
      </c>
      <c r="L316" s="100">
        <v>0</v>
      </c>
      <c r="M316" s="100">
        <v>0</v>
      </c>
      <c r="N316" s="100">
        <v>0</v>
      </c>
      <c r="O316" s="100">
        <v>0</v>
      </c>
      <c r="P316" s="100">
        <v>0</v>
      </c>
      <c r="Q316" s="100">
        <v>0</v>
      </c>
      <c r="R316" s="97"/>
      <c r="T316" s="95"/>
      <c r="U316" s="100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0</v>
      </c>
      <c r="V316" s="97"/>
    </row>
    <row r="317" spans="2:22" x14ac:dyDescent="0.2">
      <c r="B317" s="95"/>
      <c r="C317" s="133" t="s">
        <v>234</v>
      </c>
      <c r="D317" s="134" t="s">
        <v>235</v>
      </c>
      <c r="E317" s="136">
        <v>409165.58999999979</v>
      </c>
      <c r="F317" s="136">
        <v>453820.59999999986</v>
      </c>
      <c r="G317" s="136">
        <v>543737.67000000004</v>
      </c>
      <c r="H317" s="136">
        <v>564794.4600000002</v>
      </c>
      <c r="I317" s="136">
        <v>546087.40000000014</v>
      </c>
      <c r="J317" s="136">
        <v>510155.50999999989</v>
      </c>
      <c r="K317" s="136">
        <v>552338.50000000023</v>
      </c>
      <c r="L317" s="136">
        <v>527128.49000000011</v>
      </c>
      <c r="M317" s="136">
        <v>728442.59999999986</v>
      </c>
      <c r="N317" s="136">
        <v>728442.59999999986</v>
      </c>
      <c r="O317" s="136">
        <v>728442.59999999986</v>
      </c>
      <c r="P317" s="136">
        <v>728442.18</v>
      </c>
      <c r="Q317" s="136">
        <v>7020998.1999999993</v>
      </c>
      <c r="R317" s="97"/>
      <c r="T317" s="95"/>
      <c r="U317" s="100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4835670.82</v>
      </c>
      <c r="V317" s="97"/>
    </row>
    <row r="318" spans="2:22" x14ac:dyDescent="0.2">
      <c r="B318" s="95"/>
      <c r="C318" s="98" t="s">
        <v>236</v>
      </c>
      <c r="D318" s="99" t="s">
        <v>235</v>
      </c>
      <c r="E318" s="100">
        <v>409165.58999999979</v>
      </c>
      <c r="F318" s="100">
        <v>453820.59999999986</v>
      </c>
      <c r="G318" s="100">
        <v>543737.67000000004</v>
      </c>
      <c r="H318" s="100">
        <v>564794.4600000002</v>
      </c>
      <c r="I318" s="100">
        <v>546087.40000000014</v>
      </c>
      <c r="J318" s="100">
        <v>510155.50999999989</v>
      </c>
      <c r="K318" s="100">
        <v>552338.50000000023</v>
      </c>
      <c r="L318" s="100">
        <v>527128.49000000011</v>
      </c>
      <c r="M318" s="100">
        <v>728442.59999999986</v>
      </c>
      <c r="N318" s="100">
        <v>728442.59999999986</v>
      </c>
      <c r="O318" s="100">
        <v>728442.59999999986</v>
      </c>
      <c r="P318" s="100">
        <v>728442.18</v>
      </c>
      <c r="Q318" s="100">
        <v>7020998.1999999993</v>
      </c>
      <c r="R318" s="97"/>
      <c r="T318" s="95"/>
      <c r="U318" s="100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4835670.82</v>
      </c>
      <c r="V318" s="97"/>
    </row>
    <row r="319" spans="2:22" x14ac:dyDescent="0.2">
      <c r="B319" s="95"/>
      <c r="C319" s="131" t="s">
        <v>237</v>
      </c>
      <c r="D319" s="132" t="s">
        <v>33</v>
      </c>
      <c r="E319" s="135">
        <v>37390580.279999994</v>
      </c>
      <c r="F319" s="135">
        <v>36330830.399999999</v>
      </c>
      <c r="G319" s="135">
        <v>35509223.50999999</v>
      </c>
      <c r="H319" s="135">
        <v>36461228.240000002</v>
      </c>
      <c r="I319" s="135">
        <v>35906312.230000004</v>
      </c>
      <c r="J319" s="135">
        <v>38293252.280000001</v>
      </c>
      <c r="K319" s="135">
        <v>37031638.429999992</v>
      </c>
      <c r="L319" s="135">
        <v>34954626.179999992</v>
      </c>
      <c r="M319" s="135">
        <v>38936687.080000006</v>
      </c>
      <c r="N319" s="135">
        <v>37484150.900000006</v>
      </c>
      <c r="O319" s="135">
        <v>37484150.900000006</v>
      </c>
      <c r="P319" s="135">
        <v>37484150.209999993</v>
      </c>
      <c r="Q319" s="135">
        <v>443266830.63999993</v>
      </c>
      <c r="R319" s="97"/>
      <c r="T319" s="95"/>
      <c r="U319" s="100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330814378.62999994</v>
      </c>
      <c r="V319" s="97"/>
    </row>
    <row r="320" spans="2:22" x14ac:dyDescent="0.2">
      <c r="B320" s="95"/>
      <c r="C320" s="133" t="s">
        <v>238</v>
      </c>
      <c r="D320" s="134" t="s">
        <v>239</v>
      </c>
      <c r="E320" s="136">
        <v>0</v>
      </c>
      <c r="F320" s="136">
        <v>0</v>
      </c>
      <c r="G320" s="136">
        <v>0</v>
      </c>
      <c r="H320" s="136">
        <v>0</v>
      </c>
      <c r="I320" s="136">
        <v>0</v>
      </c>
      <c r="J320" s="136">
        <v>0</v>
      </c>
      <c r="K320" s="136">
        <v>0</v>
      </c>
      <c r="L320" s="136">
        <v>0</v>
      </c>
      <c r="M320" s="136">
        <v>0</v>
      </c>
      <c r="N320" s="136">
        <v>0</v>
      </c>
      <c r="O320" s="136">
        <v>0</v>
      </c>
      <c r="P320" s="136">
        <v>0</v>
      </c>
      <c r="Q320" s="136">
        <v>0</v>
      </c>
      <c r="R320" s="97"/>
      <c r="T320" s="95"/>
      <c r="U320" s="100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0</v>
      </c>
      <c r="V320" s="97"/>
    </row>
    <row r="321" spans="2:22" x14ac:dyDescent="0.2">
      <c r="B321" s="95"/>
      <c r="C321" s="98" t="s">
        <v>240</v>
      </c>
      <c r="D321" s="99" t="s">
        <v>241</v>
      </c>
      <c r="E321" s="100">
        <v>0</v>
      </c>
      <c r="F321" s="100">
        <v>0</v>
      </c>
      <c r="G321" s="100">
        <v>0</v>
      </c>
      <c r="H321" s="100">
        <v>0</v>
      </c>
      <c r="I321" s="100">
        <v>0</v>
      </c>
      <c r="J321" s="100">
        <v>0</v>
      </c>
      <c r="K321" s="100">
        <v>0</v>
      </c>
      <c r="L321" s="100">
        <v>0</v>
      </c>
      <c r="M321" s="100">
        <v>0</v>
      </c>
      <c r="N321" s="100">
        <v>0</v>
      </c>
      <c r="O321" s="100">
        <v>0</v>
      </c>
      <c r="P321" s="100">
        <v>0</v>
      </c>
      <c r="Q321" s="100">
        <v>0</v>
      </c>
      <c r="R321" s="97"/>
      <c r="T321" s="95"/>
      <c r="U321" s="100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0</v>
      </c>
      <c r="V321" s="97"/>
    </row>
    <row r="322" spans="2:22" x14ac:dyDescent="0.2">
      <c r="B322" s="95"/>
      <c r="C322" s="98" t="s">
        <v>242</v>
      </c>
      <c r="D322" s="99" t="s">
        <v>243</v>
      </c>
      <c r="E322" s="100">
        <v>0</v>
      </c>
      <c r="F322" s="100">
        <v>0</v>
      </c>
      <c r="G322" s="100">
        <v>0</v>
      </c>
      <c r="H322" s="100">
        <v>0</v>
      </c>
      <c r="I322" s="100">
        <v>0</v>
      </c>
      <c r="J322" s="100">
        <v>0</v>
      </c>
      <c r="K322" s="100">
        <v>0</v>
      </c>
      <c r="L322" s="100">
        <v>0</v>
      </c>
      <c r="M322" s="100">
        <v>0</v>
      </c>
      <c r="N322" s="100">
        <v>0</v>
      </c>
      <c r="O322" s="100">
        <v>0</v>
      </c>
      <c r="P322" s="100">
        <v>0</v>
      </c>
      <c r="Q322" s="100">
        <v>0</v>
      </c>
      <c r="R322" s="97"/>
      <c r="T322" s="95"/>
      <c r="U322" s="100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0</v>
      </c>
      <c r="V322" s="97"/>
    </row>
    <row r="323" spans="2:22" x14ac:dyDescent="0.2">
      <c r="B323" s="95"/>
      <c r="C323" s="98" t="s">
        <v>244</v>
      </c>
      <c r="D323" s="99" t="s">
        <v>245</v>
      </c>
      <c r="E323" s="100">
        <v>0</v>
      </c>
      <c r="F323" s="100">
        <v>0</v>
      </c>
      <c r="G323" s="100">
        <v>0</v>
      </c>
      <c r="H323" s="100">
        <v>0</v>
      </c>
      <c r="I323" s="100">
        <v>0</v>
      </c>
      <c r="J323" s="100">
        <v>0</v>
      </c>
      <c r="K323" s="100">
        <v>0</v>
      </c>
      <c r="L323" s="100">
        <v>0</v>
      </c>
      <c r="M323" s="100">
        <v>0</v>
      </c>
      <c r="N323" s="100">
        <v>0</v>
      </c>
      <c r="O323" s="100">
        <v>0</v>
      </c>
      <c r="P323" s="100">
        <v>0</v>
      </c>
      <c r="Q323" s="100">
        <v>0</v>
      </c>
      <c r="R323" s="97"/>
      <c r="T323" s="95"/>
      <c r="U323" s="100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0</v>
      </c>
      <c r="V323" s="97"/>
    </row>
    <row r="324" spans="2:22" x14ac:dyDescent="0.2">
      <c r="B324" s="95"/>
      <c r="C324" s="133" t="s">
        <v>246</v>
      </c>
      <c r="D324" s="134" t="s">
        <v>247</v>
      </c>
      <c r="E324" s="136">
        <v>0</v>
      </c>
      <c r="F324" s="136">
        <v>0</v>
      </c>
      <c r="G324" s="136">
        <v>0</v>
      </c>
      <c r="H324" s="136">
        <v>0</v>
      </c>
      <c r="I324" s="136">
        <v>0</v>
      </c>
      <c r="J324" s="136">
        <v>0</v>
      </c>
      <c r="K324" s="136">
        <v>0</v>
      </c>
      <c r="L324" s="136">
        <v>0</v>
      </c>
      <c r="M324" s="136">
        <v>0</v>
      </c>
      <c r="N324" s="136">
        <v>0</v>
      </c>
      <c r="O324" s="136">
        <v>0</v>
      </c>
      <c r="P324" s="136">
        <v>0</v>
      </c>
      <c r="Q324" s="136">
        <v>0</v>
      </c>
      <c r="R324" s="97"/>
      <c r="T324" s="95"/>
      <c r="U324" s="100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0</v>
      </c>
      <c r="V324" s="97"/>
    </row>
    <row r="325" spans="2:22" x14ac:dyDescent="0.2">
      <c r="B325" s="95"/>
      <c r="C325" s="98" t="s">
        <v>248</v>
      </c>
      <c r="D325" s="99" t="s">
        <v>249</v>
      </c>
      <c r="E325" s="100">
        <v>0</v>
      </c>
      <c r="F325" s="100">
        <v>0</v>
      </c>
      <c r="G325" s="100">
        <v>0</v>
      </c>
      <c r="H325" s="100">
        <v>0</v>
      </c>
      <c r="I325" s="100">
        <v>0</v>
      </c>
      <c r="J325" s="100">
        <v>0</v>
      </c>
      <c r="K325" s="100">
        <v>0</v>
      </c>
      <c r="L325" s="100">
        <v>0</v>
      </c>
      <c r="M325" s="100">
        <v>0</v>
      </c>
      <c r="N325" s="100">
        <v>0</v>
      </c>
      <c r="O325" s="100">
        <v>0</v>
      </c>
      <c r="P325" s="100">
        <v>0</v>
      </c>
      <c r="Q325" s="100">
        <v>0</v>
      </c>
      <c r="R325" s="97"/>
      <c r="T325" s="95"/>
      <c r="U325" s="100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0</v>
      </c>
      <c r="V325" s="97"/>
    </row>
    <row r="326" spans="2:22" x14ac:dyDescent="0.2">
      <c r="B326" s="95"/>
      <c r="C326" s="98" t="s">
        <v>250</v>
      </c>
      <c r="D326" s="99" t="s">
        <v>251</v>
      </c>
      <c r="E326" s="100">
        <v>0</v>
      </c>
      <c r="F326" s="100">
        <v>0</v>
      </c>
      <c r="G326" s="100">
        <v>0</v>
      </c>
      <c r="H326" s="100">
        <v>0</v>
      </c>
      <c r="I326" s="100">
        <v>0</v>
      </c>
      <c r="J326" s="100">
        <v>0</v>
      </c>
      <c r="K326" s="100">
        <v>0</v>
      </c>
      <c r="L326" s="100">
        <v>0</v>
      </c>
      <c r="M326" s="100">
        <v>0</v>
      </c>
      <c r="N326" s="100">
        <v>0</v>
      </c>
      <c r="O326" s="100">
        <v>0</v>
      </c>
      <c r="P326" s="100">
        <v>0</v>
      </c>
      <c r="Q326" s="100">
        <v>0</v>
      </c>
      <c r="R326" s="97"/>
      <c r="T326" s="95"/>
      <c r="U326" s="100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0</v>
      </c>
      <c r="V326" s="97"/>
    </row>
    <row r="327" spans="2:22" x14ac:dyDescent="0.2">
      <c r="B327" s="95"/>
      <c r="C327" s="98" t="s">
        <v>252</v>
      </c>
      <c r="D327" s="99" t="s">
        <v>253</v>
      </c>
      <c r="E327" s="100">
        <v>0</v>
      </c>
      <c r="F327" s="100">
        <v>0</v>
      </c>
      <c r="G327" s="100">
        <v>0</v>
      </c>
      <c r="H327" s="100">
        <v>0</v>
      </c>
      <c r="I327" s="100">
        <v>0</v>
      </c>
      <c r="J327" s="100">
        <v>0</v>
      </c>
      <c r="K327" s="100">
        <v>0</v>
      </c>
      <c r="L327" s="100">
        <v>0</v>
      </c>
      <c r="M327" s="100">
        <v>0</v>
      </c>
      <c r="N327" s="100">
        <v>0</v>
      </c>
      <c r="O327" s="100">
        <v>0</v>
      </c>
      <c r="P327" s="100">
        <v>0</v>
      </c>
      <c r="Q327" s="100">
        <v>0</v>
      </c>
      <c r="R327" s="97"/>
      <c r="T327" s="95"/>
      <c r="U327" s="100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0</v>
      </c>
      <c r="V327" s="97"/>
    </row>
    <row r="328" spans="2:22" x14ac:dyDescent="0.2">
      <c r="B328" s="95"/>
      <c r="C328" s="98" t="s">
        <v>254</v>
      </c>
      <c r="D328" s="99" t="s">
        <v>255</v>
      </c>
      <c r="E328" s="100">
        <v>0</v>
      </c>
      <c r="F328" s="100">
        <v>0</v>
      </c>
      <c r="G328" s="100">
        <v>0</v>
      </c>
      <c r="H328" s="100">
        <v>0</v>
      </c>
      <c r="I328" s="100">
        <v>0</v>
      </c>
      <c r="J328" s="100">
        <v>0</v>
      </c>
      <c r="K328" s="100">
        <v>0</v>
      </c>
      <c r="L328" s="100">
        <v>0</v>
      </c>
      <c r="M328" s="100">
        <v>0</v>
      </c>
      <c r="N328" s="100">
        <v>0</v>
      </c>
      <c r="O328" s="100">
        <v>0</v>
      </c>
      <c r="P328" s="100">
        <v>0</v>
      </c>
      <c r="Q328" s="100">
        <v>0</v>
      </c>
      <c r="R328" s="97"/>
      <c r="T328" s="95"/>
      <c r="U328" s="100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0</v>
      </c>
      <c r="V328" s="97"/>
    </row>
    <row r="329" spans="2:22" x14ac:dyDescent="0.2">
      <c r="B329" s="95"/>
      <c r="C329" s="133" t="s">
        <v>256</v>
      </c>
      <c r="D329" s="134" t="s">
        <v>257</v>
      </c>
      <c r="E329" s="136">
        <v>0</v>
      </c>
      <c r="F329" s="136">
        <v>0</v>
      </c>
      <c r="G329" s="136">
        <v>0</v>
      </c>
      <c r="H329" s="136">
        <v>0</v>
      </c>
      <c r="I329" s="136">
        <v>0</v>
      </c>
      <c r="J329" s="136">
        <v>0</v>
      </c>
      <c r="K329" s="136">
        <v>0</v>
      </c>
      <c r="L329" s="136">
        <v>0</v>
      </c>
      <c r="M329" s="136">
        <v>0</v>
      </c>
      <c r="N329" s="136">
        <v>0</v>
      </c>
      <c r="O329" s="136">
        <v>0</v>
      </c>
      <c r="P329" s="136">
        <v>0</v>
      </c>
      <c r="Q329" s="136">
        <v>0</v>
      </c>
      <c r="R329" s="97"/>
      <c r="T329" s="95"/>
      <c r="U329" s="100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0</v>
      </c>
      <c r="V329" s="97"/>
    </row>
    <row r="330" spans="2:22" x14ac:dyDescent="0.2">
      <c r="B330" s="95"/>
      <c r="C330" s="98" t="s">
        <v>258</v>
      </c>
      <c r="D330" s="99" t="s">
        <v>259</v>
      </c>
      <c r="E330" s="100">
        <v>0</v>
      </c>
      <c r="F330" s="100">
        <v>0</v>
      </c>
      <c r="G330" s="100">
        <v>0</v>
      </c>
      <c r="H330" s="100">
        <v>0</v>
      </c>
      <c r="I330" s="100">
        <v>0</v>
      </c>
      <c r="J330" s="100">
        <v>0</v>
      </c>
      <c r="K330" s="100">
        <v>0</v>
      </c>
      <c r="L330" s="100">
        <v>0</v>
      </c>
      <c r="M330" s="100">
        <v>0</v>
      </c>
      <c r="N330" s="100">
        <v>0</v>
      </c>
      <c r="O330" s="100">
        <v>0</v>
      </c>
      <c r="P330" s="100">
        <v>0</v>
      </c>
      <c r="Q330" s="100">
        <v>0</v>
      </c>
      <c r="R330" s="97"/>
      <c r="T330" s="95"/>
      <c r="U330" s="100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0</v>
      </c>
      <c r="V330" s="97"/>
    </row>
    <row r="331" spans="2:22" x14ac:dyDescent="0.2">
      <c r="B331" s="95"/>
      <c r="C331" s="98" t="s">
        <v>260</v>
      </c>
      <c r="D331" s="99" t="s">
        <v>261</v>
      </c>
      <c r="E331" s="100">
        <v>0</v>
      </c>
      <c r="F331" s="100">
        <v>0</v>
      </c>
      <c r="G331" s="100">
        <v>0</v>
      </c>
      <c r="H331" s="100">
        <v>0</v>
      </c>
      <c r="I331" s="100">
        <v>0</v>
      </c>
      <c r="J331" s="100">
        <v>0</v>
      </c>
      <c r="K331" s="100">
        <v>0</v>
      </c>
      <c r="L331" s="100">
        <v>0</v>
      </c>
      <c r="M331" s="100">
        <v>0</v>
      </c>
      <c r="N331" s="100">
        <v>0</v>
      </c>
      <c r="O331" s="100">
        <v>0</v>
      </c>
      <c r="P331" s="100">
        <v>0</v>
      </c>
      <c r="Q331" s="100">
        <v>0</v>
      </c>
      <c r="R331" s="97"/>
      <c r="T331" s="95"/>
      <c r="U331" s="100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0</v>
      </c>
      <c r="V331" s="97"/>
    </row>
    <row r="332" spans="2:22" x14ac:dyDescent="0.2">
      <c r="B332" s="95"/>
      <c r="C332" s="98" t="s">
        <v>262</v>
      </c>
      <c r="D332" s="99" t="s">
        <v>263</v>
      </c>
      <c r="E332" s="100">
        <v>0</v>
      </c>
      <c r="F332" s="100">
        <v>0</v>
      </c>
      <c r="G332" s="100">
        <v>0</v>
      </c>
      <c r="H332" s="100">
        <v>0</v>
      </c>
      <c r="I332" s="100">
        <v>0</v>
      </c>
      <c r="J332" s="100">
        <v>0</v>
      </c>
      <c r="K332" s="100">
        <v>0</v>
      </c>
      <c r="L332" s="100">
        <v>0</v>
      </c>
      <c r="M332" s="100">
        <v>0</v>
      </c>
      <c r="N332" s="100">
        <v>0</v>
      </c>
      <c r="O332" s="100">
        <v>0</v>
      </c>
      <c r="P332" s="100">
        <v>0</v>
      </c>
      <c r="Q332" s="100">
        <v>0</v>
      </c>
      <c r="R332" s="97"/>
      <c r="T332" s="95"/>
      <c r="U332" s="100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0</v>
      </c>
      <c r="V332" s="97"/>
    </row>
    <row r="333" spans="2:22" x14ac:dyDescent="0.2">
      <c r="B333" s="95"/>
      <c r="C333" s="98" t="s">
        <v>264</v>
      </c>
      <c r="D333" s="99" t="s">
        <v>265</v>
      </c>
      <c r="E333" s="100">
        <v>0</v>
      </c>
      <c r="F333" s="100">
        <v>0</v>
      </c>
      <c r="G333" s="100">
        <v>0</v>
      </c>
      <c r="H333" s="100">
        <v>0</v>
      </c>
      <c r="I333" s="100">
        <v>0</v>
      </c>
      <c r="J333" s="100">
        <v>0</v>
      </c>
      <c r="K333" s="100">
        <v>0</v>
      </c>
      <c r="L333" s="100">
        <v>0</v>
      </c>
      <c r="M333" s="100">
        <v>0</v>
      </c>
      <c r="N333" s="100">
        <v>0</v>
      </c>
      <c r="O333" s="100">
        <v>0</v>
      </c>
      <c r="P333" s="100">
        <v>0</v>
      </c>
      <c r="Q333" s="100">
        <v>0</v>
      </c>
      <c r="R333" s="97"/>
      <c r="T333" s="95"/>
      <c r="U333" s="100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0</v>
      </c>
      <c r="V333" s="97"/>
    </row>
    <row r="334" spans="2:22" x14ac:dyDescent="0.2">
      <c r="B334" s="95"/>
      <c r="C334" s="133" t="s">
        <v>266</v>
      </c>
      <c r="D334" s="134" t="s">
        <v>267</v>
      </c>
      <c r="E334" s="136">
        <v>36416719.179999992</v>
      </c>
      <c r="F334" s="136">
        <v>34238668.880000003</v>
      </c>
      <c r="G334" s="136">
        <v>34221674.349999994</v>
      </c>
      <c r="H334" s="136">
        <v>34841657.700000003</v>
      </c>
      <c r="I334" s="136">
        <v>35178635.520000003</v>
      </c>
      <c r="J334" s="136">
        <v>36848931.330000006</v>
      </c>
      <c r="K334" s="136">
        <v>36067335.86999999</v>
      </c>
      <c r="L334" s="136">
        <v>34250585.289999992</v>
      </c>
      <c r="M334" s="136">
        <v>35782999.450000003</v>
      </c>
      <c r="N334" s="136">
        <v>34330463.280000001</v>
      </c>
      <c r="O334" s="136">
        <v>34330463.280000001</v>
      </c>
      <c r="P334" s="136">
        <v>34330463.069999993</v>
      </c>
      <c r="Q334" s="136">
        <v>420838597.19999999</v>
      </c>
      <c r="R334" s="97"/>
      <c r="T334" s="95"/>
      <c r="U334" s="100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317847207.56999999</v>
      </c>
      <c r="V334" s="97"/>
    </row>
    <row r="335" spans="2:22" x14ac:dyDescent="0.2">
      <c r="B335" s="95"/>
      <c r="C335" s="98" t="s">
        <v>268</v>
      </c>
      <c r="D335" s="99" t="s">
        <v>267</v>
      </c>
      <c r="E335" s="100">
        <v>36416719.179999992</v>
      </c>
      <c r="F335" s="100">
        <v>34238668.880000003</v>
      </c>
      <c r="G335" s="100">
        <v>34221674.349999994</v>
      </c>
      <c r="H335" s="100">
        <v>34841657.700000003</v>
      </c>
      <c r="I335" s="100">
        <v>35178635.520000003</v>
      </c>
      <c r="J335" s="100">
        <v>36848931.330000006</v>
      </c>
      <c r="K335" s="100">
        <v>36067335.86999999</v>
      </c>
      <c r="L335" s="100">
        <v>34250585.289999992</v>
      </c>
      <c r="M335" s="100">
        <v>35782999.450000003</v>
      </c>
      <c r="N335" s="100">
        <v>34330463.280000001</v>
      </c>
      <c r="O335" s="100">
        <v>34330463.280000001</v>
      </c>
      <c r="P335" s="100">
        <v>34330463.069999993</v>
      </c>
      <c r="Q335" s="100">
        <v>420838597.19999999</v>
      </c>
      <c r="R335" s="97"/>
      <c r="T335" s="95"/>
      <c r="U335" s="100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317847207.56999999</v>
      </c>
      <c r="V335" s="97"/>
    </row>
    <row r="336" spans="2:22" x14ac:dyDescent="0.2">
      <c r="B336" s="95"/>
      <c r="C336" s="133" t="s">
        <v>269</v>
      </c>
      <c r="D336" s="134" t="s">
        <v>270</v>
      </c>
      <c r="E336" s="136">
        <v>383636.17</v>
      </c>
      <c r="F336" s="136">
        <v>1518231.48</v>
      </c>
      <c r="G336" s="136">
        <v>702801</v>
      </c>
      <c r="H336" s="136">
        <v>1036396.79</v>
      </c>
      <c r="I336" s="136">
        <v>172242.22000000006</v>
      </c>
      <c r="J336" s="136">
        <v>893296.01000000013</v>
      </c>
      <c r="K336" s="136">
        <v>382775.38</v>
      </c>
      <c r="L336" s="136">
        <v>328405.80000000005</v>
      </c>
      <c r="M336" s="136">
        <v>1905810.31</v>
      </c>
      <c r="N336" s="136">
        <v>1905810.31</v>
      </c>
      <c r="O336" s="136">
        <v>1905810.31</v>
      </c>
      <c r="P336" s="136">
        <v>1905809.8599999999</v>
      </c>
      <c r="Q336" s="136">
        <v>13041025.640000001</v>
      </c>
      <c r="R336" s="97"/>
      <c r="T336" s="95"/>
      <c r="U336" s="100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7323595.1600000001</v>
      </c>
      <c r="V336" s="97"/>
    </row>
    <row r="337" spans="2:22" x14ac:dyDescent="0.2">
      <c r="B337" s="95"/>
      <c r="C337" s="98" t="s">
        <v>271</v>
      </c>
      <c r="D337" s="99" t="s">
        <v>270</v>
      </c>
      <c r="E337" s="100">
        <v>383636.17</v>
      </c>
      <c r="F337" s="100">
        <v>1518231.48</v>
      </c>
      <c r="G337" s="100">
        <v>702801</v>
      </c>
      <c r="H337" s="100">
        <v>1036396.79</v>
      </c>
      <c r="I337" s="100">
        <v>172242.22000000006</v>
      </c>
      <c r="J337" s="100">
        <v>893296.01000000013</v>
      </c>
      <c r="K337" s="100">
        <v>382775.38</v>
      </c>
      <c r="L337" s="100">
        <v>328405.80000000005</v>
      </c>
      <c r="M337" s="100">
        <v>1905810.31</v>
      </c>
      <c r="N337" s="100">
        <v>1905810.31</v>
      </c>
      <c r="O337" s="100">
        <v>1905810.31</v>
      </c>
      <c r="P337" s="100">
        <v>1905809.8599999999</v>
      </c>
      <c r="Q337" s="100">
        <v>13041025.640000001</v>
      </c>
      <c r="R337" s="97"/>
      <c r="T337" s="95"/>
      <c r="U337" s="100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7323595.1600000001</v>
      </c>
      <c r="V337" s="97"/>
    </row>
    <row r="338" spans="2:22" x14ac:dyDescent="0.2">
      <c r="B338" s="95"/>
      <c r="C338" s="133" t="s">
        <v>272</v>
      </c>
      <c r="D338" s="134" t="s">
        <v>273</v>
      </c>
      <c r="E338" s="136">
        <v>590224.92999999993</v>
      </c>
      <c r="F338" s="136">
        <v>573930.04000000015</v>
      </c>
      <c r="G338" s="136">
        <v>584748.15999999992</v>
      </c>
      <c r="H338" s="136">
        <v>583173.74999999988</v>
      </c>
      <c r="I338" s="136">
        <v>555434.48999999987</v>
      </c>
      <c r="J338" s="136">
        <v>551024.93999999994</v>
      </c>
      <c r="K338" s="136">
        <v>581527.17999999993</v>
      </c>
      <c r="L338" s="136">
        <v>375635.08999999997</v>
      </c>
      <c r="M338" s="136">
        <v>1247877.3199999998</v>
      </c>
      <c r="N338" s="136">
        <v>1247877.31</v>
      </c>
      <c r="O338" s="136">
        <v>1247877.31</v>
      </c>
      <c r="P338" s="136">
        <v>1247877.2799999998</v>
      </c>
      <c r="Q338" s="136">
        <v>9387207.7999999989</v>
      </c>
      <c r="R338" s="97"/>
      <c r="T338" s="95"/>
      <c r="U338" s="100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5643575.8999999985</v>
      </c>
      <c r="V338" s="97"/>
    </row>
    <row r="339" spans="2:22" x14ac:dyDescent="0.2">
      <c r="B339" s="95"/>
      <c r="C339" s="98" t="s">
        <v>274</v>
      </c>
      <c r="D339" s="99" t="s">
        <v>273</v>
      </c>
      <c r="E339" s="100">
        <v>590224.92999999993</v>
      </c>
      <c r="F339" s="100">
        <v>573930.04000000015</v>
      </c>
      <c r="G339" s="100">
        <v>584748.15999999992</v>
      </c>
      <c r="H339" s="100">
        <v>583173.74999999988</v>
      </c>
      <c r="I339" s="100">
        <v>555434.48999999987</v>
      </c>
      <c r="J339" s="100">
        <v>551024.93999999994</v>
      </c>
      <c r="K339" s="100">
        <v>581527.17999999993</v>
      </c>
      <c r="L339" s="100">
        <v>375635.08999999997</v>
      </c>
      <c r="M339" s="100">
        <v>1247877.3199999998</v>
      </c>
      <c r="N339" s="100">
        <v>1247877.31</v>
      </c>
      <c r="O339" s="100">
        <v>1247877.31</v>
      </c>
      <c r="P339" s="100">
        <v>1247877.2799999998</v>
      </c>
      <c r="Q339" s="100">
        <v>9387207.7999999989</v>
      </c>
      <c r="R339" s="97"/>
      <c r="T339" s="95"/>
      <c r="U339" s="100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5643575.8999999985</v>
      </c>
      <c r="V339" s="97"/>
    </row>
    <row r="340" spans="2:22" x14ac:dyDescent="0.2">
      <c r="B340" s="95"/>
      <c r="C340" s="131" t="s">
        <v>275</v>
      </c>
      <c r="D340" s="132" t="s">
        <v>276</v>
      </c>
      <c r="E340" s="135">
        <v>1901582.9499999993</v>
      </c>
      <c r="F340" s="135">
        <v>4944161.04</v>
      </c>
      <c r="G340" s="135">
        <v>3208959.2499999991</v>
      </c>
      <c r="H340" s="135">
        <v>2924430.4399999995</v>
      </c>
      <c r="I340" s="135">
        <v>3942600.3999999985</v>
      </c>
      <c r="J340" s="135">
        <v>2841237.5500000003</v>
      </c>
      <c r="K340" s="135">
        <v>10765941.439999998</v>
      </c>
      <c r="L340" s="135">
        <v>2965065.2299999991</v>
      </c>
      <c r="M340" s="135">
        <v>7494386.6799999978</v>
      </c>
      <c r="N340" s="135">
        <v>7494386.6799999978</v>
      </c>
      <c r="O340" s="135">
        <v>7494386.6799999978</v>
      </c>
      <c r="P340" s="135">
        <v>7494383.8399999999</v>
      </c>
      <c r="Q340" s="135">
        <v>63471522.179999992</v>
      </c>
      <c r="R340" s="97"/>
      <c r="T340" s="95"/>
      <c r="U340" s="100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40988364.979999997</v>
      </c>
      <c r="V340" s="97"/>
    </row>
    <row r="341" spans="2:22" x14ac:dyDescent="0.2">
      <c r="B341" s="95"/>
      <c r="C341" s="133" t="s">
        <v>277</v>
      </c>
      <c r="D341" s="134" t="s">
        <v>278</v>
      </c>
      <c r="E341" s="136">
        <v>277899.78000000003</v>
      </c>
      <c r="F341" s="136">
        <v>3345837.68</v>
      </c>
      <c r="G341" s="136">
        <v>564684.32999999996</v>
      </c>
      <c r="H341" s="136">
        <v>364661.43</v>
      </c>
      <c r="I341" s="136">
        <v>1280672.3799999999</v>
      </c>
      <c r="J341" s="136">
        <v>517839.74</v>
      </c>
      <c r="K341" s="136">
        <v>3423272.27</v>
      </c>
      <c r="L341" s="136">
        <v>850433.24</v>
      </c>
      <c r="M341" s="136">
        <v>475607.61</v>
      </c>
      <c r="N341" s="136">
        <v>475607.61</v>
      </c>
      <c r="O341" s="136">
        <v>475607.61</v>
      </c>
      <c r="P341" s="136">
        <v>475607.51</v>
      </c>
      <c r="Q341" s="136">
        <v>12527731.189999998</v>
      </c>
      <c r="R341" s="97"/>
      <c r="T341" s="95"/>
      <c r="U341" s="100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11100908.459999999</v>
      </c>
      <c r="V341" s="97"/>
    </row>
    <row r="342" spans="2:22" x14ac:dyDescent="0.2">
      <c r="B342" s="95"/>
      <c r="C342" s="98" t="s">
        <v>279</v>
      </c>
      <c r="D342" s="99" t="s">
        <v>278</v>
      </c>
      <c r="E342" s="100">
        <v>277899.78000000003</v>
      </c>
      <c r="F342" s="100">
        <v>3345837.68</v>
      </c>
      <c r="G342" s="100">
        <v>564684.32999999996</v>
      </c>
      <c r="H342" s="100">
        <v>364661.43</v>
      </c>
      <c r="I342" s="100">
        <v>1280672.3799999999</v>
      </c>
      <c r="J342" s="100">
        <v>517839.74</v>
      </c>
      <c r="K342" s="100">
        <v>3423272.27</v>
      </c>
      <c r="L342" s="100">
        <v>850433.24</v>
      </c>
      <c r="M342" s="100">
        <v>475607.61</v>
      </c>
      <c r="N342" s="100">
        <v>475607.61</v>
      </c>
      <c r="O342" s="100">
        <v>475607.61</v>
      </c>
      <c r="P342" s="100">
        <v>475607.51</v>
      </c>
      <c r="Q342" s="100">
        <v>12527731.189999998</v>
      </c>
      <c r="R342" s="97"/>
      <c r="T342" s="95"/>
      <c r="U342" s="100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11100908.459999999</v>
      </c>
      <c r="V342" s="97"/>
    </row>
    <row r="343" spans="2:22" x14ac:dyDescent="0.2">
      <c r="B343" s="95"/>
      <c r="C343" s="133" t="s">
        <v>280</v>
      </c>
      <c r="D343" s="134" t="s">
        <v>281</v>
      </c>
      <c r="E343" s="136">
        <v>1277587.5099999991</v>
      </c>
      <c r="F343" s="136">
        <v>1192429.44</v>
      </c>
      <c r="G343" s="136">
        <v>1611545.3699999994</v>
      </c>
      <c r="H343" s="136">
        <v>1529807.8499999999</v>
      </c>
      <c r="I343" s="136">
        <v>1809598.9099999988</v>
      </c>
      <c r="J343" s="136">
        <v>1552491.6800000002</v>
      </c>
      <c r="K343" s="136">
        <v>2981743.4899999988</v>
      </c>
      <c r="L343" s="136">
        <v>1277503.3399999994</v>
      </c>
      <c r="M343" s="136">
        <v>3187409.6199999987</v>
      </c>
      <c r="N343" s="136">
        <v>3187409.6199999987</v>
      </c>
      <c r="O343" s="136">
        <v>3187409.6199999987</v>
      </c>
      <c r="P343" s="136">
        <v>3187407.4000000004</v>
      </c>
      <c r="Q343" s="136">
        <v>25982343.849999987</v>
      </c>
      <c r="R343" s="97"/>
      <c r="T343" s="95"/>
      <c r="U343" s="100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16420117.209999993</v>
      </c>
      <c r="V343" s="97"/>
    </row>
    <row r="344" spans="2:22" x14ac:dyDescent="0.2">
      <c r="B344" s="95"/>
      <c r="C344" s="98" t="s">
        <v>282</v>
      </c>
      <c r="D344" s="99" t="s">
        <v>281</v>
      </c>
      <c r="E344" s="100">
        <v>1277587.5099999991</v>
      </c>
      <c r="F344" s="100">
        <v>1192429.44</v>
      </c>
      <c r="G344" s="100">
        <v>1611545.3699999994</v>
      </c>
      <c r="H344" s="100">
        <v>1529807.8499999999</v>
      </c>
      <c r="I344" s="100">
        <v>1809598.9099999988</v>
      </c>
      <c r="J344" s="100">
        <v>1552491.6800000002</v>
      </c>
      <c r="K344" s="100">
        <v>2981743.4899999988</v>
      </c>
      <c r="L344" s="100">
        <v>1277503.3399999994</v>
      </c>
      <c r="M344" s="100">
        <v>3187409.6199999987</v>
      </c>
      <c r="N344" s="100">
        <v>3187409.6199999987</v>
      </c>
      <c r="O344" s="100">
        <v>3187409.6199999987</v>
      </c>
      <c r="P344" s="100">
        <v>3187407.4000000004</v>
      </c>
      <c r="Q344" s="100">
        <v>25982343.849999987</v>
      </c>
      <c r="R344" s="97"/>
      <c r="T344" s="95"/>
      <c r="U344" s="100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16420117.209999993</v>
      </c>
      <c r="V344" s="97"/>
    </row>
    <row r="345" spans="2:22" x14ac:dyDescent="0.2">
      <c r="B345" s="95"/>
      <c r="C345" s="133" t="s">
        <v>283</v>
      </c>
      <c r="D345" s="134" t="s">
        <v>284</v>
      </c>
      <c r="E345" s="136">
        <v>0</v>
      </c>
      <c r="F345" s="136">
        <v>0</v>
      </c>
      <c r="G345" s="136">
        <v>0</v>
      </c>
      <c r="H345" s="136">
        <v>0</v>
      </c>
      <c r="I345" s="136">
        <v>0</v>
      </c>
      <c r="J345" s="136">
        <v>0</v>
      </c>
      <c r="K345" s="136">
        <v>0</v>
      </c>
      <c r="L345" s="136">
        <v>0</v>
      </c>
      <c r="M345" s="136">
        <v>0</v>
      </c>
      <c r="N345" s="136">
        <v>0</v>
      </c>
      <c r="O345" s="136">
        <v>0</v>
      </c>
      <c r="P345" s="136">
        <v>0</v>
      </c>
      <c r="Q345" s="136">
        <v>0</v>
      </c>
      <c r="R345" s="97"/>
      <c r="T345" s="95"/>
      <c r="U345" s="100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0</v>
      </c>
      <c r="V345" s="97"/>
    </row>
    <row r="346" spans="2:22" x14ac:dyDescent="0.2">
      <c r="B346" s="95"/>
      <c r="C346" s="98" t="s">
        <v>285</v>
      </c>
      <c r="D346" s="99" t="s">
        <v>284</v>
      </c>
      <c r="E346" s="100">
        <v>0</v>
      </c>
      <c r="F346" s="100">
        <v>0</v>
      </c>
      <c r="G346" s="100">
        <v>0</v>
      </c>
      <c r="H346" s="100">
        <v>0</v>
      </c>
      <c r="I346" s="100">
        <v>0</v>
      </c>
      <c r="J346" s="100">
        <v>0</v>
      </c>
      <c r="K346" s="100">
        <v>0</v>
      </c>
      <c r="L346" s="100">
        <v>0</v>
      </c>
      <c r="M346" s="100">
        <v>0</v>
      </c>
      <c r="N346" s="100">
        <v>0</v>
      </c>
      <c r="O346" s="100">
        <v>0</v>
      </c>
      <c r="P346" s="100">
        <v>0</v>
      </c>
      <c r="Q346" s="100">
        <v>0</v>
      </c>
      <c r="R346" s="97"/>
      <c r="T346" s="95"/>
      <c r="U346" s="100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0</v>
      </c>
      <c r="V346" s="97"/>
    </row>
    <row r="347" spans="2:22" x14ac:dyDescent="0.2">
      <c r="B347" s="95"/>
      <c r="C347" s="133" t="s">
        <v>286</v>
      </c>
      <c r="D347" s="134" t="s">
        <v>287</v>
      </c>
      <c r="E347" s="136">
        <v>0</v>
      </c>
      <c r="F347" s="136">
        <v>0</v>
      </c>
      <c r="G347" s="136">
        <v>0</v>
      </c>
      <c r="H347" s="136">
        <v>0</v>
      </c>
      <c r="I347" s="136">
        <v>0</v>
      </c>
      <c r="J347" s="136">
        <v>0</v>
      </c>
      <c r="K347" s="136">
        <v>0</v>
      </c>
      <c r="L347" s="136">
        <v>0</v>
      </c>
      <c r="M347" s="136">
        <v>0</v>
      </c>
      <c r="N347" s="136">
        <v>0</v>
      </c>
      <c r="O347" s="136">
        <v>0</v>
      </c>
      <c r="P347" s="136">
        <v>0</v>
      </c>
      <c r="Q347" s="136">
        <v>0</v>
      </c>
      <c r="R347" s="97"/>
      <c r="T347" s="95"/>
      <c r="U347" s="100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0</v>
      </c>
      <c r="V347" s="97"/>
    </row>
    <row r="348" spans="2:22" x14ac:dyDescent="0.2">
      <c r="B348" s="95"/>
      <c r="C348" s="98" t="s">
        <v>288</v>
      </c>
      <c r="D348" s="99" t="s">
        <v>287</v>
      </c>
      <c r="E348" s="100">
        <v>0</v>
      </c>
      <c r="F348" s="100">
        <v>0</v>
      </c>
      <c r="G348" s="100">
        <v>0</v>
      </c>
      <c r="H348" s="100">
        <v>0</v>
      </c>
      <c r="I348" s="100">
        <v>0</v>
      </c>
      <c r="J348" s="100">
        <v>0</v>
      </c>
      <c r="K348" s="100">
        <v>0</v>
      </c>
      <c r="L348" s="100">
        <v>0</v>
      </c>
      <c r="M348" s="100">
        <v>0</v>
      </c>
      <c r="N348" s="100">
        <v>0</v>
      </c>
      <c r="O348" s="100">
        <v>0</v>
      </c>
      <c r="P348" s="100">
        <v>0</v>
      </c>
      <c r="Q348" s="100">
        <v>0</v>
      </c>
      <c r="R348" s="97"/>
      <c r="T348" s="95"/>
      <c r="U348" s="100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0</v>
      </c>
      <c r="V348" s="97"/>
    </row>
    <row r="349" spans="2:22" x14ac:dyDescent="0.2">
      <c r="B349" s="95"/>
      <c r="C349" s="133" t="s">
        <v>289</v>
      </c>
      <c r="D349" s="134" t="s">
        <v>290</v>
      </c>
      <c r="E349" s="136">
        <v>549</v>
      </c>
      <c r="F349" s="136">
        <v>3660</v>
      </c>
      <c r="G349" s="136">
        <v>12151</v>
      </c>
      <c r="H349" s="136">
        <v>567.46</v>
      </c>
      <c r="I349" s="136">
        <v>984.13000000000011</v>
      </c>
      <c r="J349" s="136">
        <v>2150.8000000000002</v>
      </c>
      <c r="K349" s="136">
        <v>191810.61</v>
      </c>
      <c r="L349" s="136">
        <v>567.46</v>
      </c>
      <c r="M349" s="136">
        <v>399626.02</v>
      </c>
      <c r="N349" s="136">
        <v>399626.02</v>
      </c>
      <c r="O349" s="136">
        <v>399626.02</v>
      </c>
      <c r="P349" s="136">
        <v>399625.95</v>
      </c>
      <c r="Q349" s="136">
        <v>1810944.47</v>
      </c>
      <c r="R349" s="97"/>
      <c r="T349" s="95"/>
      <c r="U349" s="100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612066.48</v>
      </c>
      <c r="V349" s="97"/>
    </row>
    <row r="350" spans="2:22" x14ac:dyDescent="0.2">
      <c r="B350" s="95"/>
      <c r="C350" s="98" t="s">
        <v>291</v>
      </c>
      <c r="D350" s="99" t="s">
        <v>290</v>
      </c>
      <c r="E350" s="100">
        <v>549</v>
      </c>
      <c r="F350" s="100">
        <v>3660</v>
      </c>
      <c r="G350" s="100">
        <v>12151</v>
      </c>
      <c r="H350" s="100">
        <v>567.46</v>
      </c>
      <c r="I350" s="100">
        <v>984.13000000000011</v>
      </c>
      <c r="J350" s="100">
        <v>2150.8000000000002</v>
      </c>
      <c r="K350" s="100">
        <v>191810.61</v>
      </c>
      <c r="L350" s="100">
        <v>567.46</v>
      </c>
      <c r="M350" s="100">
        <v>399626.02</v>
      </c>
      <c r="N350" s="100">
        <v>399626.02</v>
      </c>
      <c r="O350" s="100">
        <v>399626.02</v>
      </c>
      <c r="P350" s="100">
        <v>399625.95</v>
      </c>
      <c r="Q350" s="100">
        <v>1810944.47</v>
      </c>
      <c r="R350" s="97"/>
      <c r="T350" s="95"/>
      <c r="U350" s="100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612066.48</v>
      </c>
      <c r="V350" s="97"/>
    </row>
    <row r="351" spans="2:22" x14ac:dyDescent="0.2">
      <c r="B351" s="95"/>
      <c r="C351" s="133" t="s">
        <v>292</v>
      </c>
      <c r="D351" s="134" t="s">
        <v>293</v>
      </c>
      <c r="E351" s="136">
        <v>345546.66000000003</v>
      </c>
      <c r="F351" s="136">
        <v>402233.91999999993</v>
      </c>
      <c r="G351" s="136">
        <v>1020578.55</v>
      </c>
      <c r="H351" s="136">
        <v>1029393.7</v>
      </c>
      <c r="I351" s="136">
        <v>851344.98</v>
      </c>
      <c r="J351" s="136">
        <v>768755.33000000007</v>
      </c>
      <c r="K351" s="136">
        <v>4169115.0699999994</v>
      </c>
      <c r="L351" s="136">
        <v>836561.19</v>
      </c>
      <c r="M351" s="136">
        <v>3431743.4299999997</v>
      </c>
      <c r="N351" s="136">
        <v>3431743.4299999997</v>
      </c>
      <c r="O351" s="136">
        <v>3431743.4299999997</v>
      </c>
      <c r="P351" s="136">
        <v>3431742.9799999995</v>
      </c>
      <c r="Q351" s="136">
        <v>23150502.669999998</v>
      </c>
      <c r="R351" s="97"/>
      <c r="T351" s="95"/>
      <c r="U351" s="100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12855272.83</v>
      </c>
      <c r="V351" s="97"/>
    </row>
    <row r="352" spans="2:22" x14ac:dyDescent="0.2">
      <c r="B352" s="95"/>
      <c r="C352" s="98" t="s">
        <v>294</v>
      </c>
      <c r="D352" s="99" t="s">
        <v>293</v>
      </c>
      <c r="E352" s="100">
        <v>345546.66000000003</v>
      </c>
      <c r="F352" s="100">
        <v>402233.91999999993</v>
      </c>
      <c r="G352" s="100">
        <v>1020578.55</v>
      </c>
      <c r="H352" s="100">
        <v>1029393.7</v>
      </c>
      <c r="I352" s="100">
        <v>851344.98</v>
      </c>
      <c r="J352" s="100">
        <v>768755.33000000007</v>
      </c>
      <c r="K352" s="100">
        <v>4169115.0699999994</v>
      </c>
      <c r="L352" s="100">
        <v>836561.19</v>
      </c>
      <c r="M352" s="100">
        <v>3431743.4299999997</v>
      </c>
      <c r="N352" s="100">
        <v>3431743.4299999997</v>
      </c>
      <c r="O352" s="100">
        <v>3431743.4299999997</v>
      </c>
      <c r="P352" s="100">
        <v>3431742.9799999995</v>
      </c>
      <c r="Q352" s="100">
        <v>23150502.669999998</v>
      </c>
      <c r="R352" s="97"/>
      <c r="T352" s="95"/>
      <c r="U352" s="100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12855272.83</v>
      </c>
      <c r="V352" s="97"/>
    </row>
    <row r="353" spans="2:22" x14ac:dyDescent="0.2">
      <c r="B353" s="95"/>
      <c r="C353" s="131" t="s">
        <v>295</v>
      </c>
      <c r="D353" s="132" t="s">
        <v>296</v>
      </c>
      <c r="E353" s="135">
        <v>20389853.109999999</v>
      </c>
      <c r="F353" s="135">
        <v>25517048.409999996</v>
      </c>
      <c r="G353" s="135">
        <v>25273212.920000002</v>
      </c>
      <c r="H353" s="135">
        <v>25576356.110000003</v>
      </c>
      <c r="I353" s="135">
        <v>24295101.150000002</v>
      </c>
      <c r="J353" s="135">
        <v>26687839.659999996</v>
      </c>
      <c r="K353" s="135">
        <v>24056683.68</v>
      </c>
      <c r="L353" s="135">
        <v>24214516.25</v>
      </c>
      <c r="M353" s="135">
        <v>31142503.690000001</v>
      </c>
      <c r="N353" s="135">
        <v>30278559.730000004</v>
      </c>
      <c r="O353" s="135">
        <v>30278559.730000004</v>
      </c>
      <c r="P353" s="135">
        <v>30278558.66</v>
      </c>
      <c r="Q353" s="135">
        <v>317988793.10000008</v>
      </c>
      <c r="R353" s="97"/>
      <c r="T353" s="95"/>
      <c r="U353" s="100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227153114.98000002</v>
      </c>
      <c r="V353" s="97"/>
    </row>
    <row r="354" spans="2:22" x14ac:dyDescent="0.2">
      <c r="B354" s="95"/>
      <c r="C354" s="133" t="s">
        <v>297</v>
      </c>
      <c r="D354" s="134" t="s">
        <v>298</v>
      </c>
      <c r="E354" s="136">
        <v>12146022.23</v>
      </c>
      <c r="F354" s="136">
        <v>13632124.880000001</v>
      </c>
      <c r="G354" s="136">
        <v>13764367.190000001</v>
      </c>
      <c r="H354" s="136">
        <v>13780159.950000001</v>
      </c>
      <c r="I354" s="136">
        <v>13415808.59</v>
      </c>
      <c r="J354" s="136">
        <v>13704911.109999999</v>
      </c>
      <c r="K354" s="136">
        <v>13293086.329999998</v>
      </c>
      <c r="L354" s="136">
        <v>13496128.68</v>
      </c>
      <c r="M354" s="136">
        <v>15128617.640000001</v>
      </c>
      <c r="N354" s="136">
        <v>15116871.630000001</v>
      </c>
      <c r="O354" s="136">
        <v>15116871.630000001</v>
      </c>
      <c r="P354" s="136">
        <v>15116871.85</v>
      </c>
      <c r="Q354" s="136">
        <v>167711841.71000001</v>
      </c>
      <c r="R354" s="97"/>
      <c r="T354" s="95"/>
      <c r="U354" s="100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122361226.60000001</v>
      </c>
      <c r="V354" s="97"/>
    </row>
    <row r="355" spans="2:22" x14ac:dyDescent="0.2">
      <c r="B355" s="95"/>
      <c r="C355" s="98" t="s">
        <v>299</v>
      </c>
      <c r="D355" s="99" t="s">
        <v>300</v>
      </c>
      <c r="E355" s="100">
        <v>3075465.6199999996</v>
      </c>
      <c r="F355" s="100">
        <v>3294168.2000000007</v>
      </c>
      <c r="G355" s="100">
        <v>3387515.9</v>
      </c>
      <c r="H355" s="100">
        <v>3384322.59</v>
      </c>
      <c r="I355" s="100">
        <v>3168332.9200000004</v>
      </c>
      <c r="J355" s="100">
        <v>3293161.6700000004</v>
      </c>
      <c r="K355" s="100">
        <v>3413797.1599999997</v>
      </c>
      <c r="L355" s="100">
        <v>3436852.49</v>
      </c>
      <c r="M355" s="100">
        <v>3559098.5700000003</v>
      </c>
      <c r="N355" s="100">
        <v>3547352.56</v>
      </c>
      <c r="O355" s="100">
        <v>3547352.56</v>
      </c>
      <c r="P355" s="100">
        <v>3547352.8200000008</v>
      </c>
      <c r="Q355" s="100">
        <v>40654773.06000001</v>
      </c>
      <c r="R355" s="97"/>
      <c r="T355" s="95"/>
      <c r="U355" s="100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30012715.120000005</v>
      </c>
      <c r="V355" s="97"/>
    </row>
    <row r="356" spans="2:22" x14ac:dyDescent="0.2">
      <c r="B356" s="95"/>
      <c r="C356" s="98" t="s">
        <v>301</v>
      </c>
      <c r="D356" s="99" t="s">
        <v>36</v>
      </c>
      <c r="E356" s="100">
        <v>9070556.6100000013</v>
      </c>
      <c r="F356" s="100">
        <v>10337956.68</v>
      </c>
      <c r="G356" s="100">
        <v>10376851.290000001</v>
      </c>
      <c r="H356" s="100">
        <v>10395837.360000001</v>
      </c>
      <c r="I356" s="100">
        <v>10247475.67</v>
      </c>
      <c r="J356" s="100">
        <v>10411749.439999999</v>
      </c>
      <c r="K356" s="100">
        <v>9879289.1699999981</v>
      </c>
      <c r="L356" s="100">
        <v>10059276.189999999</v>
      </c>
      <c r="M356" s="100">
        <v>11569519.07</v>
      </c>
      <c r="N356" s="100">
        <v>11569519.07</v>
      </c>
      <c r="O356" s="100">
        <v>11569519.07</v>
      </c>
      <c r="P356" s="100">
        <v>11569519.029999999</v>
      </c>
      <c r="Q356" s="100">
        <v>127057068.64999998</v>
      </c>
      <c r="R356" s="97"/>
      <c r="T356" s="95"/>
      <c r="U356" s="100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92348511.479999989</v>
      </c>
      <c r="V356" s="97"/>
    </row>
    <row r="357" spans="2:22" x14ac:dyDescent="0.2">
      <c r="B357" s="95"/>
      <c r="C357" s="133" t="s">
        <v>302</v>
      </c>
      <c r="D357" s="134" t="s">
        <v>303</v>
      </c>
      <c r="E357" s="136">
        <v>3798872.13</v>
      </c>
      <c r="F357" s="136">
        <v>4303210.8</v>
      </c>
      <c r="G357" s="136">
        <v>4548239.1599999992</v>
      </c>
      <c r="H357" s="136">
        <v>4294485.0300000012</v>
      </c>
      <c r="I357" s="136">
        <v>4194944.4899999984</v>
      </c>
      <c r="J357" s="136">
        <v>4147684.189999999</v>
      </c>
      <c r="K357" s="136">
        <v>4140702.66</v>
      </c>
      <c r="L357" s="136">
        <v>4070410.7099999995</v>
      </c>
      <c r="M357" s="136">
        <v>4810458.120000001</v>
      </c>
      <c r="N357" s="136">
        <v>4784250.2700000023</v>
      </c>
      <c r="O357" s="136">
        <v>4784250.2700000023</v>
      </c>
      <c r="P357" s="136">
        <v>4784249.87</v>
      </c>
      <c r="Q357" s="136">
        <v>52661757.700000003</v>
      </c>
      <c r="R357" s="97"/>
      <c r="T357" s="95"/>
      <c r="U357" s="100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38309007.289999999</v>
      </c>
      <c r="V357" s="97"/>
    </row>
    <row r="358" spans="2:22" x14ac:dyDescent="0.2">
      <c r="B358" s="95"/>
      <c r="C358" s="98" t="s">
        <v>304</v>
      </c>
      <c r="D358" s="99" t="s">
        <v>305</v>
      </c>
      <c r="E358" s="100">
        <v>0</v>
      </c>
      <c r="F358" s="100">
        <v>0</v>
      </c>
      <c r="G358" s="100">
        <v>0</v>
      </c>
      <c r="H358" s="100">
        <v>0</v>
      </c>
      <c r="I358" s="100">
        <v>0</v>
      </c>
      <c r="J358" s="100">
        <v>0</v>
      </c>
      <c r="K358" s="100">
        <v>0</v>
      </c>
      <c r="L358" s="100">
        <v>0</v>
      </c>
      <c r="M358" s="100">
        <v>0</v>
      </c>
      <c r="N358" s="100">
        <v>0</v>
      </c>
      <c r="O358" s="100">
        <v>0</v>
      </c>
      <c r="P358" s="100">
        <v>0</v>
      </c>
      <c r="Q358" s="100">
        <v>0</v>
      </c>
      <c r="R358" s="97"/>
      <c r="T358" s="95"/>
      <c r="U358" s="100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0</v>
      </c>
      <c r="V358" s="97"/>
    </row>
    <row r="359" spans="2:22" x14ac:dyDescent="0.2">
      <c r="B359" s="95"/>
      <c r="C359" s="98" t="s">
        <v>306</v>
      </c>
      <c r="D359" s="99" t="s">
        <v>307</v>
      </c>
      <c r="E359" s="100">
        <v>3798872.13</v>
      </c>
      <c r="F359" s="100">
        <v>4303210.8</v>
      </c>
      <c r="G359" s="100">
        <v>4548239.1599999992</v>
      </c>
      <c r="H359" s="100">
        <v>4294485.0300000012</v>
      </c>
      <c r="I359" s="100">
        <v>4194944.4899999984</v>
      </c>
      <c r="J359" s="100">
        <v>4147684.189999999</v>
      </c>
      <c r="K359" s="100">
        <v>4140702.66</v>
      </c>
      <c r="L359" s="100">
        <v>4070410.7099999995</v>
      </c>
      <c r="M359" s="100">
        <v>4810458.120000001</v>
      </c>
      <c r="N359" s="100">
        <v>4784250.2700000023</v>
      </c>
      <c r="O359" s="100">
        <v>4784250.2700000023</v>
      </c>
      <c r="P359" s="100">
        <v>4784249.87</v>
      </c>
      <c r="Q359" s="100">
        <v>52661757.700000003</v>
      </c>
      <c r="R359" s="97"/>
      <c r="T359" s="95"/>
      <c r="U359" s="100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38309007.289999999</v>
      </c>
      <c r="V359" s="97"/>
    </row>
    <row r="360" spans="2:22" x14ac:dyDescent="0.2">
      <c r="B360" s="95"/>
      <c r="C360" s="133" t="s">
        <v>308</v>
      </c>
      <c r="D360" s="134" t="s">
        <v>309</v>
      </c>
      <c r="E360" s="136">
        <v>0</v>
      </c>
      <c r="F360" s="136">
        <v>0</v>
      </c>
      <c r="G360" s="136">
        <v>0</v>
      </c>
      <c r="H360" s="136">
        <v>0</v>
      </c>
      <c r="I360" s="136">
        <v>0</v>
      </c>
      <c r="J360" s="136">
        <v>0</v>
      </c>
      <c r="K360" s="136">
        <v>0</v>
      </c>
      <c r="L360" s="136">
        <v>0</v>
      </c>
      <c r="M360" s="136">
        <v>0</v>
      </c>
      <c r="N360" s="136">
        <v>0</v>
      </c>
      <c r="O360" s="136">
        <v>0</v>
      </c>
      <c r="P360" s="136">
        <v>0</v>
      </c>
      <c r="Q360" s="136">
        <v>0</v>
      </c>
      <c r="R360" s="97"/>
      <c r="T360" s="95"/>
      <c r="U360" s="100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0</v>
      </c>
      <c r="V360" s="97"/>
    </row>
    <row r="361" spans="2:22" x14ac:dyDescent="0.2">
      <c r="B361" s="95"/>
      <c r="C361" s="98" t="s">
        <v>310</v>
      </c>
      <c r="D361" s="99" t="s">
        <v>309</v>
      </c>
      <c r="E361" s="100">
        <v>0</v>
      </c>
      <c r="F361" s="100">
        <v>0</v>
      </c>
      <c r="G361" s="100">
        <v>0</v>
      </c>
      <c r="H361" s="100">
        <v>0</v>
      </c>
      <c r="I361" s="100">
        <v>0</v>
      </c>
      <c r="J361" s="100">
        <v>0</v>
      </c>
      <c r="K361" s="100">
        <v>0</v>
      </c>
      <c r="L361" s="100">
        <v>0</v>
      </c>
      <c r="M361" s="100">
        <v>0</v>
      </c>
      <c r="N361" s="100">
        <v>0</v>
      </c>
      <c r="O361" s="100">
        <v>0</v>
      </c>
      <c r="P361" s="100">
        <v>0</v>
      </c>
      <c r="Q361" s="100">
        <v>0</v>
      </c>
      <c r="R361" s="97"/>
      <c r="T361" s="95"/>
      <c r="U361" s="100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97"/>
    </row>
    <row r="362" spans="2:22" x14ac:dyDescent="0.2">
      <c r="B362" s="95"/>
      <c r="C362" s="133" t="s">
        <v>311</v>
      </c>
      <c r="D362" s="134" t="s">
        <v>312</v>
      </c>
      <c r="E362" s="136">
        <v>3207392.0700000003</v>
      </c>
      <c r="F362" s="136">
        <v>3226255</v>
      </c>
      <c r="G362" s="136">
        <v>3209283.19</v>
      </c>
      <c r="H362" s="136">
        <v>3139004.66</v>
      </c>
      <c r="I362" s="136">
        <v>3428915.53</v>
      </c>
      <c r="J362" s="136">
        <v>3232911.95</v>
      </c>
      <c r="K362" s="136">
        <v>3263729.92</v>
      </c>
      <c r="L362" s="136">
        <v>3136128.65</v>
      </c>
      <c r="M362" s="136">
        <v>3497243.0900000003</v>
      </c>
      <c r="N362" s="136">
        <v>3497047.66</v>
      </c>
      <c r="O362" s="136">
        <v>3497047.66</v>
      </c>
      <c r="P362" s="136">
        <v>3497047.43</v>
      </c>
      <c r="Q362" s="136">
        <v>39832006.809999995</v>
      </c>
      <c r="R362" s="97"/>
      <c r="T362" s="95"/>
      <c r="U362" s="100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29340864.059999999</v>
      </c>
      <c r="V362" s="97"/>
    </row>
    <row r="363" spans="2:22" x14ac:dyDescent="0.2">
      <c r="B363" s="95"/>
      <c r="C363" s="98" t="s">
        <v>313</v>
      </c>
      <c r="D363" s="99" t="s">
        <v>314</v>
      </c>
      <c r="E363" s="100">
        <v>3207392.0700000003</v>
      </c>
      <c r="F363" s="100">
        <v>3226255</v>
      </c>
      <c r="G363" s="100">
        <v>3141918.39</v>
      </c>
      <c r="H363" s="100">
        <v>3139004.66</v>
      </c>
      <c r="I363" s="100">
        <v>3199250.17</v>
      </c>
      <c r="J363" s="100">
        <v>3232911.95</v>
      </c>
      <c r="K363" s="100">
        <v>3263729.92</v>
      </c>
      <c r="L363" s="100">
        <v>3136128.65</v>
      </c>
      <c r="M363" s="100">
        <v>3378775.1900000004</v>
      </c>
      <c r="N363" s="100">
        <v>3378579.7600000002</v>
      </c>
      <c r="O363" s="100">
        <v>3378579.7600000002</v>
      </c>
      <c r="P363" s="100">
        <v>3378579.5100000002</v>
      </c>
      <c r="Q363" s="100">
        <v>39061105.030000001</v>
      </c>
      <c r="R363" s="97"/>
      <c r="T363" s="95"/>
      <c r="U363" s="100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28925366.000000004</v>
      </c>
      <c r="V363" s="97"/>
    </row>
    <row r="364" spans="2:22" x14ac:dyDescent="0.2">
      <c r="B364" s="95"/>
      <c r="C364" s="98" t="s">
        <v>315</v>
      </c>
      <c r="D364" s="99" t="s">
        <v>316</v>
      </c>
      <c r="E364" s="100">
        <v>0</v>
      </c>
      <c r="F364" s="100">
        <v>0</v>
      </c>
      <c r="G364" s="100">
        <v>67364.800000000003</v>
      </c>
      <c r="H364" s="100">
        <v>0</v>
      </c>
      <c r="I364" s="100">
        <v>229665.36</v>
      </c>
      <c r="J364" s="100">
        <v>0</v>
      </c>
      <c r="K364" s="100">
        <v>0</v>
      </c>
      <c r="L364" s="100">
        <v>0</v>
      </c>
      <c r="M364" s="100">
        <v>118467.90000000001</v>
      </c>
      <c r="N364" s="100">
        <v>118467.90000000001</v>
      </c>
      <c r="O364" s="100">
        <v>118467.90000000001</v>
      </c>
      <c r="P364" s="100">
        <v>118467.92</v>
      </c>
      <c r="Q364" s="100">
        <v>770901.78</v>
      </c>
      <c r="R364" s="97"/>
      <c r="T364" s="95"/>
      <c r="U364" s="100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415498.06</v>
      </c>
      <c r="V364" s="97"/>
    </row>
    <row r="365" spans="2:22" x14ac:dyDescent="0.2">
      <c r="B365" s="95"/>
      <c r="C365" s="133" t="s">
        <v>317</v>
      </c>
      <c r="D365" s="134" t="s">
        <v>318</v>
      </c>
      <c r="E365" s="136">
        <v>0</v>
      </c>
      <c r="F365" s="136">
        <v>0</v>
      </c>
      <c r="G365" s="136">
        <v>0</v>
      </c>
      <c r="H365" s="136">
        <v>0</v>
      </c>
      <c r="I365" s="136">
        <v>0</v>
      </c>
      <c r="J365" s="136">
        <v>0</v>
      </c>
      <c r="K365" s="136">
        <v>0</v>
      </c>
      <c r="L365" s="136">
        <v>0</v>
      </c>
      <c r="M365" s="136">
        <v>0</v>
      </c>
      <c r="N365" s="136">
        <v>0</v>
      </c>
      <c r="O365" s="136">
        <v>0</v>
      </c>
      <c r="P365" s="136">
        <v>0</v>
      </c>
      <c r="Q365" s="136">
        <v>0</v>
      </c>
      <c r="R365" s="97"/>
      <c r="T365" s="95"/>
      <c r="U365" s="100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0</v>
      </c>
      <c r="V365" s="97"/>
    </row>
    <row r="366" spans="2:22" x14ac:dyDescent="0.2">
      <c r="B366" s="95"/>
      <c r="C366" s="98" t="s">
        <v>319</v>
      </c>
      <c r="D366" s="99" t="s">
        <v>318</v>
      </c>
      <c r="E366" s="100">
        <v>0</v>
      </c>
      <c r="F366" s="100">
        <v>0</v>
      </c>
      <c r="G366" s="100">
        <v>0</v>
      </c>
      <c r="H366" s="100">
        <v>0</v>
      </c>
      <c r="I366" s="100">
        <v>0</v>
      </c>
      <c r="J366" s="100">
        <v>0</v>
      </c>
      <c r="K366" s="100">
        <v>0</v>
      </c>
      <c r="L366" s="100">
        <v>0</v>
      </c>
      <c r="M366" s="100">
        <v>0</v>
      </c>
      <c r="N366" s="100">
        <v>0</v>
      </c>
      <c r="O366" s="100">
        <v>0</v>
      </c>
      <c r="P366" s="100">
        <v>0</v>
      </c>
      <c r="Q366" s="100">
        <v>0</v>
      </c>
      <c r="R366" s="97"/>
      <c r="T366" s="95"/>
      <c r="U366" s="100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0</v>
      </c>
      <c r="V366" s="97"/>
    </row>
    <row r="367" spans="2:22" x14ac:dyDescent="0.2">
      <c r="B367" s="95"/>
      <c r="C367" s="133" t="s">
        <v>320</v>
      </c>
      <c r="D367" s="134" t="s">
        <v>321</v>
      </c>
      <c r="E367" s="136">
        <v>815005.52</v>
      </c>
      <c r="F367" s="136">
        <v>3780326.1500000004</v>
      </c>
      <c r="G367" s="136">
        <v>2697000.09</v>
      </c>
      <c r="H367" s="136">
        <v>3289061.4699999997</v>
      </c>
      <c r="I367" s="136">
        <v>2221383.17</v>
      </c>
      <c r="J367" s="136">
        <v>3616434.35</v>
      </c>
      <c r="K367" s="136">
        <v>2234707.5100000002</v>
      </c>
      <c r="L367" s="136">
        <v>1960580.92</v>
      </c>
      <c r="M367" s="136">
        <v>4939004.5900000008</v>
      </c>
      <c r="N367" s="136">
        <v>4936909.9100000011</v>
      </c>
      <c r="O367" s="136">
        <v>4936909.9100000011</v>
      </c>
      <c r="P367" s="136">
        <v>4936909.7799999993</v>
      </c>
      <c r="Q367" s="136">
        <v>40364233.370000005</v>
      </c>
      <c r="R367" s="97"/>
      <c r="T367" s="95"/>
      <c r="U367" s="100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25553503.77</v>
      </c>
      <c r="V367" s="97"/>
    </row>
    <row r="368" spans="2:22" x14ac:dyDescent="0.2">
      <c r="B368" s="95"/>
      <c r="C368" s="98" t="s">
        <v>322</v>
      </c>
      <c r="D368" s="99" t="s">
        <v>321</v>
      </c>
      <c r="E368" s="100">
        <v>815005.52</v>
      </c>
      <c r="F368" s="100">
        <v>3780326.1500000004</v>
      </c>
      <c r="G368" s="100">
        <v>2697000.09</v>
      </c>
      <c r="H368" s="100">
        <v>3289061.4699999997</v>
      </c>
      <c r="I368" s="100">
        <v>2221383.17</v>
      </c>
      <c r="J368" s="100">
        <v>3616434.35</v>
      </c>
      <c r="K368" s="100">
        <v>2234707.5100000002</v>
      </c>
      <c r="L368" s="100">
        <v>1960580.92</v>
      </c>
      <c r="M368" s="100">
        <v>4939004.5900000008</v>
      </c>
      <c r="N368" s="100">
        <v>4936909.9100000011</v>
      </c>
      <c r="O368" s="100">
        <v>4936909.9100000011</v>
      </c>
      <c r="P368" s="100">
        <v>4936909.7799999993</v>
      </c>
      <c r="Q368" s="100">
        <v>40364233.370000005</v>
      </c>
      <c r="R368" s="97"/>
      <c r="T368" s="95"/>
      <c r="U368" s="100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25553503.77</v>
      </c>
      <c r="V368" s="97"/>
    </row>
    <row r="369" spans="2:22" x14ac:dyDescent="0.2">
      <c r="B369" s="95"/>
      <c r="C369" s="133" t="s">
        <v>323</v>
      </c>
      <c r="D369" s="134" t="s">
        <v>324</v>
      </c>
      <c r="E369" s="136">
        <v>0</v>
      </c>
      <c r="F369" s="136">
        <v>0</v>
      </c>
      <c r="G369" s="136">
        <v>0</v>
      </c>
      <c r="H369" s="136">
        <v>0</v>
      </c>
      <c r="I369" s="136">
        <v>0</v>
      </c>
      <c r="J369" s="136">
        <v>0</v>
      </c>
      <c r="K369" s="136">
        <v>0</v>
      </c>
      <c r="L369" s="136">
        <v>0</v>
      </c>
      <c r="M369" s="136">
        <v>0</v>
      </c>
      <c r="N369" s="136">
        <v>0</v>
      </c>
      <c r="O369" s="136">
        <v>0</v>
      </c>
      <c r="P369" s="136">
        <v>0</v>
      </c>
      <c r="Q369" s="136">
        <v>0</v>
      </c>
      <c r="R369" s="97"/>
      <c r="T369" s="95"/>
      <c r="U369" s="100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0</v>
      </c>
      <c r="V369" s="97"/>
    </row>
    <row r="370" spans="2:22" x14ac:dyDescent="0.2">
      <c r="B370" s="95"/>
      <c r="C370" s="98" t="s">
        <v>325</v>
      </c>
      <c r="D370" s="99" t="s">
        <v>324</v>
      </c>
      <c r="E370" s="100">
        <v>0</v>
      </c>
      <c r="F370" s="100">
        <v>0</v>
      </c>
      <c r="G370" s="100">
        <v>0</v>
      </c>
      <c r="H370" s="100">
        <v>0</v>
      </c>
      <c r="I370" s="100">
        <v>0</v>
      </c>
      <c r="J370" s="100">
        <v>0</v>
      </c>
      <c r="K370" s="100">
        <v>0</v>
      </c>
      <c r="L370" s="100">
        <v>0</v>
      </c>
      <c r="M370" s="100">
        <v>0</v>
      </c>
      <c r="N370" s="100">
        <v>0</v>
      </c>
      <c r="O370" s="100">
        <v>0</v>
      </c>
      <c r="P370" s="100">
        <v>0</v>
      </c>
      <c r="Q370" s="100">
        <v>0</v>
      </c>
      <c r="R370" s="97"/>
      <c r="T370" s="95"/>
      <c r="U370" s="100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0</v>
      </c>
      <c r="V370" s="97"/>
    </row>
    <row r="371" spans="2:22" x14ac:dyDescent="0.2">
      <c r="B371" s="95"/>
      <c r="C371" s="133" t="s">
        <v>326</v>
      </c>
      <c r="D371" s="134" t="s">
        <v>327</v>
      </c>
      <c r="E371" s="136">
        <v>422561.16</v>
      </c>
      <c r="F371" s="136">
        <v>575131.57999999996</v>
      </c>
      <c r="G371" s="136">
        <v>1054323.29</v>
      </c>
      <c r="H371" s="136">
        <v>1073645</v>
      </c>
      <c r="I371" s="136">
        <v>1034049.37</v>
      </c>
      <c r="J371" s="136">
        <v>1985898.06</v>
      </c>
      <c r="K371" s="136">
        <v>1124457.26</v>
      </c>
      <c r="L371" s="136">
        <v>1551267.2899999996</v>
      </c>
      <c r="M371" s="136">
        <v>2767180.25</v>
      </c>
      <c r="N371" s="136">
        <v>1943480.2600000002</v>
      </c>
      <c r="O371" s="136">
        <v>1943480.2600000002</v>
      </c>
      <c r="P371" s="136">
        <v>1943479.73</v>
      </c>
      <c r="Q371" s="136">
        <v>17418953.509999998</v>
      </c>
      <c r="R371" s="97"/>
      <c r="T371" s="95"/>
      <c r="U371" s="100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11588513.26</v>
      </c>
      <c r="V371" s="97"/>
    </row>
    <row r="372" spans="2:22" x14ac:dyDescent="0.2">
      <c r="B372" s="95"/>
      <c r="C372" s="98" t="s">
        <v>328</v>
      </c>
      <c r="D372" s="99" t="s">
        <v>327</v>
      </c>
      <c r="E372" s="100">
        <v>422561.16</v>
      </c>
      <c r="F372" s="100">
        <v>575131.57999999996</v>
      </c>
      <c r="G372" s="100">
        <v>1054323.29</v>
      </c>
      <c r="H372" s="100">
        <v>1073645</v>
      </c>
      <c r="I372" s="100">
        <v>1034049.37</v>
      </c>
      <c r="J372" s="100">
        <v>1985898.06</v>
      </c>
      <c r="K372" s="100">
        <v>1124457.26</v>
      </c>
      <c r="L372" s="100">
        <v>1551267.2899999996</v>
      </c>
      <c r="M372" s="100">
        <v>2767180.25</v>
      </c>
      <c r="N372" s="100">
        <v>1943480.2600000002</v>
      </c>
      <c r="O372" s="100">
        <v>1943480.2600000002</v>
      </c>
      <c r="P372" s="100">
        <v>1943479.73</v>
      </c>
      <c r="Q372" s="100">
        <v>17418953.509999998</v>
      </c>
      <c r="R372" s="97"/>
      <c r="T372" s="95"/>
      <c r="U372" s="100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11588513.26</v>
      </c>
      <c r="V372" s="97"/>
    </row>
    <row r="373" spans="2:22" x14ac:dyDescent="0.2">
      <c r="B373" s="95"/>
      <c r="C373" s="131" t="s">
        <v>329</v>
      </c>
      <c r="D373" s="132" t="s">
        <v>330</v>
      </c>
      <c r="E373" s="135">
        <v>75197413.040000007</v>
      </c>
      <c r="F373" s="135">
        <v>87320375.270000011</v>
      </c>
      <c r="G373" s="135">
        <v>84014570.660000011</v>
      </c>
      <c r="H373" s="135">
        <v>89675505.370000005</v>
      </c>
      <c r="I373" s="135">
        <v>85037204.73999998</v>
      </c>
      <c r="J373" s="135">
        <v>87835751.680000007</v>
      </c>
      <c r="K373" s="135">
        <v>86795198.700000003</v>
      </c>
      <c r="L373" s="135">
        <v>87225122.410000011</v>
      </c>
      <c r="M373" s="135">
        <v>94412693.579999983</v>
      </c>
      <c r="N373" s="135">
        <v>94204759.099999994</v>
      </c>
      <c r="O373" s="135">
        <v>94204759.099999994</v>
      </c>
      <c r="P373" s="135">
        <v>94204755.839999974</v>
      </c>
      <c r="Q373" s="135">
        <v>1060128109.49</v>
      </c>
      <c r="R373" s="97"/>
      <c r="T373" s="95"/>
      <c r="U373" s="100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777513835.45000005</v>
      </c>
      <c r="V373" s="97"/>
    </row>
    <row r="374" spans="2:22" x14ac:dyDescent="0.2">
      <c r="B374" s="95"/>
      <c r="C374" s="133" t="s">
        <v>331</v>
      </c>
      <c r="D374" s="134" t="s">
        <v>332</v>
      </c>
      <c r="E374" s="136">
        <v>0</v>
      </c>
      <c r="F374" s="136">
        <v>0</v>
      </c>
      <c r="G374" s="136">
        <v>0</v>
      </c>
      <c r="H374" s="136">
        <v>0</v>
      </c>
      <c r="I374" s="136">
        <v>0</v>
      </c>
      <c r="J374" s="136">
        <v>0</v>
      </c>
      <c r="K374" s="136">
        <v>0</v>
      </c>
      <c r="L374" s="136">
        <v>0</v>
      </c>
      <c r="M374" s="136">
        <v>0</v>
      </c>
      <c r="N374" s="136">
        <v>0</v>
      </c>
      <c r="O374" s="136">
        <v>0</v>
      </c>
      <c r="P374" s="136">
        <v>0</v>
      </c>
      <c r="Q374" s="136">
        <v>0</v>
      </c>
      <c r="R374" s="97"/>
      <c r="T374" s="95"/>
      <c r="U374" s="100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0</v>
      </c>
      <c r="V374" s="97"/>
    </row>
    <row r="375" spans="2:22" x14ac:dyDescent="0.2">
      <c r="B375" s="95"/>
      <c r="C375" s="98" t="s">
        <v>333</v>
      </c>
      <c r="D375" s="99" t="s">
        <v>334</v>
      </c>
      <c r="E375" s="100">
        <v>0</v>
      </c>
      <c r="F375" s="100">
        <v>0</v>
      </c>
      <c r="G375" s="100">
        <v>0</v>
      </c>
      <c r="H375" s="100">
        <v>0</v>
      </c>
      <c r="I375" s="100">
        <v>0</v>
      </c>
      <c r="J375" s="100">
        <v>0</v>
      </c>
      <c r="K375" s="100">
        <v>0</v>
      </c>
      <c r="L375" s="100">
        <v>0</v>
      </c>
      <c r="M375" s="100">
        <v>0</v>
      </c>
      <c r="N375" s="100">
        <v>0</v>
      </c>
      <c r="O375" s="100">
        <v>0</v>
      </c>
      <c r="P375" s="100">
        <v>0</v>
      </c>
      <c r="Q375" s="100">
        <v>0</v>
      </c>
      <c r="R375" s="97"/>
      <c r="T375" s="95"/>
      <c r="U375" s="100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0</v>
      </c>
      <c r="V375" s="97"/>
    </row>
    <row r="376" spans="2:22" x14ac:dyDescent="0.2">
      <c r="B376" s="95"/>
      <c r="C376" s="98" t="s">
        <v>335</v>
      </c>
      <c r="D376" s="99" t="s">
        <v>336</v>
      </c>
      <c r="E376" s="100">
        <v>0</v>
      </c>
      <c r="F376" s="100">
        <v>0</v>
      </c>
      <c r="G376" s="100">
        <v>0</v>
      </c>
      <c r="H376" s="100">
        <v>0</v>
      </c>
      <c r="I376" s="100">
        <v>0</v>
      </c>
      <c r="J376" s="100">
        <v>0</v>
      </c>
      <c r="K376" s="100">
        <v>0</v>
      </c>
      <c r="L376" s="100">
        <v>0</v>
      </c>
      <c r="M376" s="100">
        <v>0</v>
      </c>
      <c r="N376" s="100">
        <v>0</v>
      </c>
      <c r="O376" s="100">
        <v>0</v>
      </c>
      <c r="P376" s="100">
        <v>0</v>
      </c>
      <c r="Q376" s="100">
        <v>0</v>
      </c>
      <c r="R376" s="97"/>
      <c r="T376" s="95"/>
      <c r="U376" s="100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0</v>
      </c>
      <c r="V376" s="97"/>
    </row>
    <row r="377" spans="2:22" x14ac:dyDescent="0.2">
      <c r="B377" s="95"/>
      <c r="C377" s="133" t="s">
        <v>337</v>
      </c>
      <c r="D377" s="134" t="s">
        <v>338</v>
      </c>
      <c r="E377" s="136">
        <v>51515119.400000006</v>
      </c>
      <c r="F377" s="136">
        <v>59981599.130000018</v>
      </c>
      <c r="G377" s="136">
        <v>61873346.130000018</v>
      </c>
      <c r="H377" s="136">
        <v>62028434.49000001</v>
      </c>
      <c r="I377" s="136">
        <v>61419264.75</v>
      </c>
      <c r="J377" s="136">
        <v>62273997.190000005</v>
      </c>
      <c r="K377" s="136">
        <v>62121470.970000014</v>
      </c>
      <c r="L377" s="136">
        <v>62448409.980000012</v>
      </c>
      <c r="M377" s="136">
        <v>65070570.249999985</v>
      </c>
      <c r="N377" s="136">
        <v>65066426.219999984</v>
      </c>
      <c r="O377" s="136">
        <v>65066426.219999984</v>
      </c>
      <c r="P377" s="136">
        <v>65066425.909999989</v>
      </c>
      <c r="Q377" s="136">
        <v>743931490.6400001</v>
      </c>
      <c r="R377" s="97"/>
      <c r="T377" s="95"/>
      <c r="U377" s="100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548732212.29000008</v>
      </c>
      <c r="V377" s="97"/>
    </row>
    <row r="378" spans="2:22" x14ac:dyDescent="0.2">
      <c r="B378" s="95"/>
      <c r="C378" s="98" t="s">
        <v>339</v>
      </c>
      <c r="D378" s="99" t="s">
        <v>338</v>
      </c>
      <c r="E378" s="100">
        <v>51515119.400000006</v>
      </c>
      <c r="F378" s="100">
        <v>59981599.130000018</v>
      </c>
      <c r="G378" s="100">
        <v>61873346.130000018</v>
      </c>
      <c r="H378" s="100">
        <v>62028434.49000001</v>
      </c>
      <c r="I378" s="100">
        <v>61419264.75</v>
      </c>
      <c r="J378" s="100">
        <v>62273997.190000005</v>
      </c>
      <c r="K378" s="100">
        <v>62121470.970000014</v>
      </c>
      <c r="L378" s="100">
        <v>62448409.980000012</v>
      </c>
      <c r="M378" s="100">
        <v>65070570.249999985</v>
      </c>
      <c r="N378" s="100">
        <v>65066426.219999984</v>
      </c>
      <c r="O378" s="100">
        <v>65066426.219999984</v>
      </c>
      <c r="P378" s="100">
        <v>65066425.909999989</v>
      </c>
      <c r="Q378" s="100">
        <v>743931490.6400001</v>
      </c>
      <c r="R378" s="97"/>
      <c r="T378" s="95"/>
      <c r="U378" s="100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548732212.29000008</v>
      </c>
      <c r="V378" s="97"/>
    </row>
    <row r="379" spans="2:22" x14ac:dyDescent="0.2">
      <c r="B379" s="95"/>
      <c r="C379" s="133" t="s">
        <v>340</v>
      </c>
      <c r="D379" s="134" t="s">
        <v>341</v>
      </c>
      <c r="E379" s="136">
        <v>0</v>
      </c>
      <c r="F379" s="136">
        <v>0</v>
      </c>
      <c r="G379" s="136">
        <v>0</v>
      </c>
      <c r="H379" s="136">
        <v>0</v>
      </c>
      <c r="I379" s="136">
        <v>0</v>
      </c>
      <c r="J379" s="136">
        <v>0</v>
      </c>
      <c r="K379" s="136">
        <v>0</v>
      </c>
      <c r="L379" s="136">
        <v>0</v>
      </c>
      <c r="M379" s="136">
        <v>0</v>
      </c>
      <c r="N379" s="136">
        <v>0</v>
      </c>
      <c r="O379" s="136">
        <v>0</v>
      </c>
      <c r="P379" s="136">
        <v>0</v>
      </c>
      <c r="Q379" s="136">
        <v>0</v>
      </c>
      <c r="R379" s="97"/>
      <c r="T379" s="95"/>
      <c r="U379" s="100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0</v>
      </c>
      <c r="V379" s="97"/>
    </row>
    <row r="380" spans="2:22" x14ac:dyDescent="0.2">
      <c r="B380" s="95"/>
      <c r="C380" s="98" t="s">
        <v>342</v>
      </c>
      <c r="D380" s="99" t="s">
        <v>341</v>
      </c>
      <c r="E380" s="100">
        <v>0</v>
      </c>
      <c r="F380" s="100">
        <v>0</v>
      </c>
      <c r="G380" s="100">
        <v>0</v>
      </c>
      <c r="H380" s="100">
        <v>0</v>
      </c>
      <c r="I380" s="100">
        <v>0</v>
      </c>
      <c r="J380" s="100">
        <v>0</v>
      </c>
      <c r="K380" s="100">
        <v>0</v>
      </c>
      <c r="L380" s="100">
        <v>0</v>
      </c>
      <c r="M380" s="100">
        <v>0</v>
      </c>
      <c r="N380" s="100">
        <v>0</v>
      </c>
      <c r="O380" s="100">
        <v>0</v>
      </c>
      <c r="P380" s="100">
        <v>0</v>
      </c>
      <c r="Q380" s="100">
        <v>0</v>
      </c>
      <c r="R380" s="97"/>
      <c r="T380" s="95"/>
      <c r="U380" s="100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0</v>
      </c>
      <c r="V380" s="97"/>
    </row>
    <row r="381" spans="2:22" x14ac:dyDescent="0.2">
      <c r="B381" s="95"/>
      <c r="C381" s="133" t="s">
        <v>343</v>
      </c>
      <c r="D381" s="134" t="s">
        <v>344</v>
      </c>
      <c r="E381" s="136">
        <v>0</v>
      </c>
      <c r="F381" s="136">
        <v>0</v>
      </c>
      <c r="G381" s="136">
        <v>0</v>
      </c>
      <c r="H381" s="136">
        <v>0</v>
      </c>
      <c r="I381" s="136">
        <v>0</v>
      </c>
      <c r="J381" s="136">
        <v>0</v>
      </c>
      <c r="K381" s="136">
        <v>0</v>
      </c>
      <c r="L381" s="136">
        <v>0</v>
      </c>
      <c r="M381" s="136">
        <v>0</v>
      </c>
      <c r="N381" s="136">
        <v>0</v>
      </c>
      <c r="O381" s="136">
        <v>0</v>
      </c>
      <c r="P381" s="136">
        <v>0</v>
      </c>
      <c r="Q381" s="136">
        <v>0</v>
      </c>
      <c r="R381" s="97"/>
      <c r="T381" s="95"/>
      <c r="U381" s="100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0</v>
      </c>
      <c r="V381" s="97"/>
    </row>
    <row r="382" spans="2:22" x14ac:dyDescent="0.2">
      <c r="B382" s="95"/>
      <c r="C382" s="98" t="s">
        <v>345</v>
      </c>
      <c r="D382" s="99" t="s">
        <v>344</v>
      </c>
      <c r="E382" s="100">
        <v>0</v>
      </c>
      <c r="F382" s="100">
        <v>0</v>
      </c>
      <c r="G382" s="100">
        <v>0</v>
      </c>
      <c r="H382" s="100">
        <v>0</v>
      </c>
      <c r="I382" s="100">
        <v>0</v>
      </c>
      <c r="J382" s="100">
        <v>0</v>
      </c>
      <c r="K382" s="100">
        <v>0</v>
      </c>
      <c r="L382" s="100">
        <v>0</v>
      </c>
      <c r="M382" s="100">
        <v>0</v>
      </c>
      <c r="N382" s="100">
        <v>0</v>
      </c>
      <c r="O382" s="100">
        <v>0</v>
      </c>
      <c r="P382" s="100">
        <v>0</v>
      </c>
      <c r="Q382" s="100">
        <v>0</v>
      </c>
      <c r="R382" s="97"/>
      <c r="T382" s="95"/>
      <c r="U382" s="100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0</v>
      </c>
      <c r="V382" s="97"/>
    </row>
    <row r="383" spans="2:22" x14ac:dyDescent="0.2">
      <c r="B383" s="95"/>
      <c r="C383" s="133" t="s">
        <v>346</v>
      </c>
      <c r="D383" s="134" t="s">
        <v>347</v>
      </c>
      <c r="E383" s="136">
        <v>4353740.07</v>
      </c>
      <c r="F383" s="136">
        <v>6882196.4400000004</v>
      </c>
      <c r="G383" s="136">
        <v>3376879.5</v>
      </c>
      <c r="H383" s="136">
        <v>6339232.7800000003</v>
      </c>
      <c r="I383" s="136">
        <v>4791572.1100000003</v>
      </c>
      <c r="J383" s="136">
        <v>5278729.29</v>
      </c>
      <c r="K383" s="136">
        <v>5224384.3499999996</v>
      </c>
      <c r="L383" s="136">
        <v>4704878.0500000007</v>
      </c>
      <c r="M383" s="136">
        <v>6690922.209999999</v>
      </c>
      <c r="N383" s="136">
        <v>6494374.9799999986</v>
      </c>
      <c r="O383" s="136">
        <v>6494374.9799999986</v>
      </c>
      <c r="P383" s="136">
        <v>6494374.8599999994</v>
      </c>
      <c r="Q383" s="136">
        <v>67125659.620000005</v>
      </c>
      <c r="R383" s="97"/>
      <c r="T383" s="95"/>
      <c r="U383" s="100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47642534.800000004</v>
      </c>
      <c r="V383" s="97"/>
    </row>
    <row r="384" spans="2:22" x14ac:dyDescent="0.2">
      <c r="B384" s="95"/>
      <c r="C384" s="98" t="s">
        <v>348</v>
      </c>
      <c r="D384" s="99" t="s">
        <v>347</v>
      </c>
      <c r="E384" s="100">
        <v>4353740.07</v>
      </c>
      <c r="F384" s="100">
        <v>6882196.4400000004</v>
      </c>
      <c r="G384" s="100">
        <v>3376879.5</v>
      </c>
      <c r="H384" s="100">
        <v>6339232.7800000003</v>
      </c>
      <c r="I384" s="100">
        <v>4791572.1100000003</v>
      </c>
      <c r="J384" s="100">
        <v>5278729.29</v>
      </c>
      <c r="K384" s="100">
        <v>5224384.3499999996</v>
      </c>
      <c r="L384" s="100">
        <v>4704878.0500000007</v>
      </c>
      <c r="M384" s="100">
        <v>6690922.209999999</v>
      </c>
      <c r="N384" s="100">
        <v>6494374.9799999986</v>
      </c>
      <c r="O384" s="100">
        <v>6494374.9799999986</v>
      </c>
      <c r="P384" s="100">
        <v>6494374.8599999994</v>
      </c>
      <c r="Q384" s="100">
        <v>67125659.620000005</v>
      </c>
      <c r="R384" s="97"/>
      <c r="T384" s="95"/>
      <c r="U384" s="100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47642534.800000004</v>
      </c>
      <c r="V384" s="97"/>
    </row>
    <row r="385" spans="2:22" x14ac:dyDescent="0.2">
      <c r="B385" s="95"/>
      <c r="C385" s="133" t="s">
        <v>349</v>
      </c>
      <c r="D385" s="134" t="s">
        <v>350</v>
      </c>
      <c r="E385" s="136">
        <v>0</v>
      </c>
      <c r="F385" s="136">
        <v>0</v>
      </c>
      <c r="G385" s="136">
        <v>0</v>
      </c>
      <c r="H385" s="136">
        <v>0</v>
      </c>
      <c r="I385" s="136">
        <v>0</v>
      </c>
      <c r="J385" s="136">
        <v>0</v>
      </c>
      <c r="K385" s="136">
        <v>0</v>
      </c>
      <c r="L385" s="136">
        <v>0</v>
      </c>
      <c r="M385" s="136">
        <v>0</v>
      </c>
      <c r="N385" s="136">
        <v>0</v>
      </c>
      <c r="O385" s="136">
        <v>0</v>
      </c>
      <c r="P385" s="136">
        <v>0</v>
      </c>
      <c r="Q385" s="136">
        <v>0</v>
      </c>
      <c r="R385" s="97"/>
      <c r="T385" s="95"/>
      <c r="U385" s="100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0</v>
      </c>
      <c r="V385" s="97"/>
    </row>
    <row r="386" spans="2:22" x14ac:dyDescent="0.2">
      <c r="B386" s="95"/>
      <c r="C386" s="98" t="s">
        <v>351</v>
      </c>
      <c r="D386" s="99" t="s">
        <v>350</v>
      </c>
      <c r="E386" s="100">
        <v>0</v>
      </c>
      <c r="F386" s="100">
        <v>0</v>
      </c>
      <c r="G386" s="100">
        <v>0</v>
      </c>
      <c r="H386" s="100">
        <v>0</v>
      </c>
      <c r="I386" s="100">
        <v>0</v>
      </c>
      <c r="J386" s="100">
        <v>0</v>
      </c>
      <c r="K386" s="100">
        <v>0</v>
      </c>
      <c r="L386" s="100">
        <v>0</v>
      </c>
      <c r="M386" s="100">
        <v>0</v>
      </c>
      <c r="N386" s="100">
        <v>0</v>
      </c>
      <c r="O386" s="100">
        <v>0</v>
      </c>
      <c r="P386" s="100">
        <v>0</v>
      </c>
      <c r="Q386" s="100">
        <v>0</v>
      </c>
      <c r="R386" s="97"/>
      <c r="T386" s="95"/>
      <c r="U386" s="100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0</v>
      </c>
      <c r="V386" s="97"/>
    </row>
    <row r="387" spans="2:22" x14ac:dyDescent="0.2">
      <c r="B387" s="95"/>
      <c r="C387" s="133" t="s">
        <v>352</v>
      </c>
      <c r="D387" s="134" t="s">
        <v>353</v>
      </c>
      <c r="E387" s="136">
        <v>43316.4</v>
      </c>
      <c r="F387" s="136">
        <v>128849.90000000001</v>
      </c>
      <c r="G387" s="136">
        <v>200889.47999999992</v>
      </c>
      <c r="H387" s="136">
        <v>140918.06</v>
      </c>
      <c r="I387" s="136">
        <v>37471.94</v>
      </c>
      <c r="J387" s="136">
        <v>231415.79999999993</v>
      </c>
      <c r="K387" s="136">
        <v>104177.81000000001</v>
      </c>
      <c r="L387" s="136">
        <v>128919.94</v>
      </c>
      <c r="M387" s="136">
        <v>42535.37</v>
      </c>
      <c r="N387" s="136">
        <v>42535.37</v>
      </c>
      <c r="O387" s="136">
        <v>42535.37</v>
      </c>
      <c r="P387" s="136">
        <v>42535.09</v>
      </c>
      <c r="Q387" s="136">
        <v>1186100.5300000003</v>
      </c>
      <c r="R387" s="97"/>
      <c r="T387" s="95"/>
      <c r="U387" s="100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1058494.7</v>
      </c>
      <c r="V387" s="97"/>
    </row>
    <row r="388" spans="2:22" x14ac:dyDescent="0.2">
      <c r="B388" s="95"/>
      <c r="C388" s="98" t="s">
        <v>354</v>
      </c>
      <c r="D388" s="99" t="s">
        <v>353</v>
      </c>
      <c r="E388" s="100">
        <v>43316.4</v>
      </c>
      <c r="F388" s="100">
        <v>128849.90000000001</v>
      </c>
      <c r="G388" s="100">
        <v>200889.47999999992</v>
      </c>
      <c r="H388" s="100">
        <v>140918.06</v>
      </c>
      <c r="I388" s="100">
        <v>37471.94</v>
      </c>
      <c r="J388" s="100">
        <v>231415.79999999993</v>
      </c>
      <c r="K388" s="100">
        <v>104177.81000000001</v>
      </c>
      <c r="L388" s="100">
        <v>128919.94</v>
      </c>
      <c r="M388" s="100">
        <v>42535.37</v>
      </c>
      <c r="N388" s="100">
        <v>42535.37</v>
      </c>
      <c r="O388" s="100">
        <v>42535.37</v>
      </c>
      <c r="P388" s="100">
        <v>42535.09</v>
      </c>
      <c r="Q388" s="100">
        <v>1186100.5300000003</v>
      </c>
      <c r="R388" s="97"/>
      <c r="T388" s="95"/>
      <c r="U388" s="100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1058494.7</v>
      </c>
      <c r="V388" s="97"/>
    </row>
    <row r="389" spans="2:22" x14ac:dyDescent="0.2">
      <c r="B389" s="95"/>
      <c r="C389" s="133" t="s">
        <v>355</v>
      </c>
      <c r="D389" s="134" t="s">
        <v>356</v>
      </c>
      <c r="E389" s="136">
        <v>0</v>
      </c>
      <c r="F389" s="136">
        <v>0</v>
      </c>
      <c r="G389" s="136">
        <v>0</v>
      </c>
      <c r="H389" s="136">
        <v>0</v>
      </c>
      <c r="I389" s="136">
        <v>0</v>
      </c>
      <c r="J389" s="136">
        <v>0</v>
      </c>
      <c r="K389" s="136">
        <v>0</v>
      </c>
      <c r="L389" s="136">
        <v>0</v>
      </c>
      <c r="M389" s="136">
        <v>0</v>
      </c>
      <c r="N389" s="136">
        <v>0</v>
      </c>
      <c r="O389" s="136">
        <v>0</v>
      </c>
      <c r="P389" s="136">
        <v>0</v>
      </c>
      <c r="Q389" s="136">
        <v>0</v>
      </c>
      <c r="R389" s="97"/>
      <c r="T389" s="95"/>
      <c r="U389" s="100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0</v>
      </c>
      <c r="V389" s="97"/>
    </row>
    <row r="390" spans="2:22" x14ac:dyDescent="0.2">
      <c r="B390" s="95"/>
      <c r="C390" s="98" t="s">
        <v>357</v>
      </c>
      <c r="D390" s="99" t="s">
        <v>356</v>
      </c>
      <c r="E390" s="100">
        <v>0</v>
      </c>
      <c r="F390" s="100">
        <v>0</v>
      </c>
      <c r="G390" s="100">
        <v>0</v>
      </c>
      <c r="H390" s="100">
        <v>0</v>
      </c>
      <c r="I390" s="100">
        <v>0</v>
      </c>
      <c r="J390" s="100">
        <v>0</v>
      </c>
      <c r="K390" s="100">
        <v>0</v>
      </c>
      <c r="L390" s="100">
        <v>0</v>
      </c>
      <c r="M390" s="100">
        <v>0</v>
      </c>
      <c r="N390" s="100">
        <v>0</v>
      </c>
      <c r="O390" s="100">
        <v>0</v>
      </c>
      <c r="P390" s="100">
        <v>0</v>
      </c>
      <c r="Q390" s="100">
        <v>0</v>
      </c>
      <c r="R390" s="97"/>
      <c r="T390" s="95"/>
      <c r="U390" s="100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0</v>
      </c>
      <c r="V390" s="97"/>
    </row>
    <row r="391" spans="2:22" x14ac:dyDescent="0.2">
      <c r="B391" s="95"/>
      <c r="C391" s="133" t="s">
        <v>358</v>
      </c>
      <c r="D391" s="134" t="s">
        <v>359</v>
      </c>
      <c r="E391" s="136">
        <v>19285237.170000002</v>
      </c>
      <c r="F391" s="136">
        <v>20327729.800000001</v>
      </c>
      <c r="G391" s="136">
        <v>18563455.549999997</v>
      </c>
      <c r="H391" s="136">
        <v>21166920.039999995</v>
      </c>
      <c r="I391" s="136">
        <v>18788895.93999999</v>
      </c>
      <c r="J391" s="136">
        <v>20051609.40000001</v>
      </c>
      <c r="K391" s="136">
        <v>19345165.569999993</v>
      </c>
      <c r="L391" s="136">
        <v>19942914.439999994</v>
      </c>
      <c r="M391" s="136">
        <v>22608665.749999993</v>
      </c>
      <c r="N391" s="136">
        <v>22601422.529999994</v>
      </c>
      <c r="O391" s="136">
        <v>22601422.529999994</v>
      </c>
      <c r="P391" s="136">
        <v>22601419.979999997</v>
      </c>
      <c r="Q391" s="136">
        <v>247884858.69999996</v>
      </c>
      <c r="R391" s="97"/>
      <c r="T391" s="95"/>
      <c r="U391" s="100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180080593.65999997</v>
      </c>
      <c r="V391" s="97"/>
    </row>
    <row r="392" spans="2:22" x14ac:dyDescent="0.2">
      <c r="B392" s="95"/>
      <c r="C392" s="98" t="s">
        <v>360</v>
      </c>
      <c r="D392" s="99" t="s">
        <v>359</v>
      </c>
      <c r="E392" s="100">
        <v>19285237.170000002</v>
      </c>
      <c r="F392" s="100">
        <v>20327729.800000001</v>
      </c>
      <c r="G392" s="100">
        <v>18563455.549999997</v>
      </c>
      <c r="H392" s="100">
        <v>21166920.039999995</v>
      </c>
      <c r="I392" s="100">
        <v>18788895.93999999</v>
      </c>
      <c r="J392" s="100">
        <v>20051609.40000001</v>
      </c>
      <c r="K392" s="100">
        <v>19345165.569999993</v>
      </c>
      <c r="L392" s="100">
        <v>19942914.439999994</v>
      </c>
      <c r="M392" s="100">
        <v>22608665.749999993</v>
      </c>
      <c r="N392" s="100">
        <v>22601422.529999994</v>
      </c>
      <c r="O392" s="100">
        <v>22601422.529999994</v>
      </c>
      <c r="P392" s="100">
        <v>22601419.979999997</v>
      </c>
      <c r="Q392" s="100">
        <v>247884858.69999996</v>
      </c>
      <c r="R392" s="97"/>
      <c r="T392" s="95"/>
      <c r="U392" s="100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180080593.65999997</v>
      </c>
      <c r="V392" s="97"/>
    </row>
    <row r="393" spans="2:22" ht="13.5" thickBot="1" x14ac:dyDescent="0.25">
      <c r="B393" s="73"/>
      <c r="C393" s="101"/>
      <c r="D393" s="102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79"/>
      <c r="T393" s="73"/>
      <c r="U393" s="103"/>
      <c r="V393" s="79"/>
    </row>
    <row r="394" spans="2:22" ht="13.5" thickTop="1" x14ac:dyDescent="0.2"/>
  </sheetData>
  <sheetProtection algorithmName="SHA-512" hashValue="pd8ayC6m4R/nZPb3bpVHizwrv0uIXW2JIyNkHAX18hu6ABiGft6AZzRS2wXcvVhsqRfVtZ7r/WULxbw+g8qL5Q==" saltValue="x/kO+SoH7yFW31BDI1ozKg==" spinCount="100000" sheet="1" objects="1" scenarios="1"/>
  <mergeCells count="4">
    <mergeCell ref="E201:Q201"/>
    <mergeCell ref="E4:Q4"/>
    <mergeCell ref="C7:D7"/>
    <mergeCell ref="C204:D204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2024</vt:lpstr>
      <vt:lpstr>2024</vt:lpstr>
      <vt:lpstr>'Analitika 2024'!Print_Area</vt:lpstr>
      <vt:lpstr>Pregled!Print_Area</vt:lpstr>
      <vt:lpstr>'Analitika 2024'!Print_Titles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2023-02-27T07:37:40Z</cp:lastPrinted>
  <dcterms:created xsi:type="dcterms:W3CDTF">2023-02-26T18:56:37Z</dcterms:created>
  <dcterms:modified xsi:type="dcterms:W3CDTF">2024-10-30T13:03:35Z</dcterms:modified>
</cp:coreProperties>
</file>