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4\SEPTEMBAR 2024\Konačni\"/>
    </mc:Choice>
  </mc:AlternateContent>
  <xr:revisionPtr revIDLastSave="0" documentId="13_ncr:1_{04FD971A-FDB8-47F5-86E8-7AEEC24EDCBF}" xr6:coauthVersionLast="36" xr6:coauthVersionMax="36" xr10:uidLastSave="{00000000-0000-0000-0000-000000000000}"/>
  <workbookProtection workbookAlgorithmName="SHA-512" workbookHashValue="xrHFMkN6oS+0Byjslq//wHEWAIjKCesCAiYugLkYkBqYECQ2ZYWWsFtjNnfIMNCMU22nqyoNvYbicGYgHsgGcw==" workbookSaltValue="FiPhnogsxRzYXTWY55gT1g==" workbookSpinCount="100000" lockStructure="1"/>
  <bookViews>
    <workbookView xWindow="0" yWindow="0" windowWidth="28800" windowHeight="101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2024'!$B$3:$Q$197</definedName>
    <definedName name="_xlnm.Print_Area" localSheetId="1">Pregled!$B$1:$U$38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5" i="1" l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C6" i="4" l="1"/>
  <c r="F9" i="4"/>
  <c r="F15" i="4" s="1"/>
  <c r="D4" i="4"/>
  <c r="L4" i="3" l="1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<sst xmlns="http://schemas.openxmlformats.org/spreadsheetml/2006/main" count="1239" uniqueCount="365">
  <si>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</si>
  <si>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</si>
  <si>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</si>
  <si>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</si>
  <si>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</si>
  <si>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</si>
  <si>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</si>
  <si>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</si>
  <si>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</si>
  <si>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</si>
  <si>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</si>
  <si>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</si>
  <si>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</si>
  <si>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</si>
  <si>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</si>
  <si>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</si>
  <si>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</si>
  <si>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</si>
  <si>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</si>
  <si>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</si>
  <si>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</si>
  <si>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</si>
  <si>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</si>
  <si>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</si>
  <si>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</si>
  <si>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</si>
  <si>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</si>
  <si>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</si>
  <si>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</si>
  <si>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</si>
  <si>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</si>
  <si>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</si>
  <si>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</si>
  <si>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</si>
  <si>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</si>
  <si>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</si>
  <si>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</si>
  <si>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</si>
  <si>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</si>
  <si>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PLAN - 2024</t>
  </si>
  <si>
    <t>Ostvarenje - 2024</t>
  </si>
  <si>
    <t>BDP - 2024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</si>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</sst>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34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izmjenama i dopunama Zakona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4" sqref="C4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28">
        <v>9</v>
      </c>
      <c r="D4" t="str">
        <f>VLOOKUP(C4,C9:D20,2,FALSE)</f>
        <v>Septembar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9</v>
      </c>
      <c r="D6" t="str">
        <f>VLOOKUP(C6,E9:F20,2,FALSE)</f>
        <v>Januar - Septembar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G4" sqref="G4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361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364</v>
      </c>
      <c r="E10" s="125"/>
      <c r="F10" s="125"/>
      <c r="G10" s="125"/>
      <c r="H10" s="107" t="s">
        <v>32</v>
      </c>
      <c r="I10" s="120" t="s">
        <v>5</v>
      </c>
      <c r="J10" s="165" t="str">
        <f>'Analitika 2024'!L4</f>
        <v>Septembar</v>
      </c>
      <c r="K10" s="166"/>
      <c r="L10" s="120" t="s">
        <v>6</v>
      </c>
      <c r="M10" s="165" t="str">
        <f>IF(J10="Januar","-",'Analitika 2024'!F4)</f>
        <v>Januar - Septembar</v>
      </c>
      <c r="N10" s="166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42</v>
      </c>
      <c r="E13" s="22" t="s">
        <v>43</v>
      </c>
      <c r="F13" s="22"/>
      <c r="G13" s="23"/>
      <c r="H13" s="24"/>
      <c r="I13" s="24"/>
      <c r="J13" s="121">
        <f>VLOOKUP(D13,'Analitika 2024'!$C$9:$L$196,10,FALSE)</f>
        <v>84197401.280000001</v>
      </c>
      <c r="K13" s="116">
        <f>IFERROR($J13/$J$33,0)</f>
        <v>0.28089065307363759</v>
      </c>
      <c r="L13" s="109"/>
      <c r="M13" s="121">
        <f>IF($J$10="Januar","-",
VLOOKUP(D13,'Analitika 2024'!$C$9:$L$196,4,FALSE))</f>
        <v>649471529.64999998</v>
      </c>
      <c r="N13" s="116">
        <f>IF($J$10="Januar","-",IFERROR($M13/$M$33,0))</f>
        <v>0.27144411560420256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81</v>
      </c>
      <c r="E15" s="22" t="s">
        <v>82</v>
      </c>
      <c r="F15" s="22"/>
      <c r="G15" s="22"/>
      <c r="H15" s="24"/>
      <c r="I15" s="24"/>
      <c r="J15" s="121">
        <f>VLOOKUP(D15,'Analitika 2024'!$C$9:$L$196,10,FALSE)</f>
        <v>5505897.700000002</v>
      </c>
      <c r="K15" s="116">
        <f>IFERROR($J15/$J$33,0)</f>
        <v>1.8368205873320744E-2</v>
      </c>
      <c r="L15" s="109"/>
      <c r="M15" s="121">
        <f>IF($J$10="Januar","-",
VLOOKUP(D15,'Analitika 2024'!$C$9:$L$196,4,FALSE))</f>
        <v>45839630.390000008</v>
      </c>
      <c r="N15" s="116">
        <f>IF($J$10="Januar","-",IFERROR($M15/$M$33,0))</f>
        <v>1.9158496350937131E-2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98</v>
      </c>
      <c r="E17" s="22" t="s">
        <v>99</v>
      </c>
      <c r="F17" s="22"/>
      <c r="G17" s="22"/>
      <c r="H17" s="24"/>
      <c r="I17" s="24"/>
      <c r="J17" s="121">
        <f>VLOOKUP(D17,'Analitika 2024'!$C$9:$L$196,10,FALSE)</f>
        <v>12347677.420000002</v>
      </c>
      <c r="K17" s="116">
        <f>IFERROR($J17/$J$33,0)</f>
        <v>4.1193043036000083E-2</v>
      </c>
      <c r="L17" s="109"/>
      <c r="M17" s="121">
        <f>IF($J$10="Januar","-",
VLOOKUP(D17,'Analitika 2024'!$C$9:$L$196,4,FALSE))</f>
        <v>137986783.61999995</v>
      </c>
      <c r="N17" s="116">
        <f>IF($J$10="Januar","-",IFERROR($M17/$M$33,0))</f>
        <v>5.7671042893880538E-2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118</v>
      </c>
      <c r="E19" s="22" t="s">
        <v>119</v>
      </c>
      <c r="F19" s="22"/>
      <c r="G19" s="22"/>
      <c r="H19" s="24"/>
      <c r="I19" s="24"/>
      <c r="J19" s="121">
        <f>VLOOKUP(D19,'Analitika 2024'!$C$9:$L$196,10,FALSE)</f>
        <v>35635891.369999997</v>
      </c>
      <c r="K19" s="116">
        <f>IFERROR($J19/$J$33,0)</f>
        <v>0.11888477135407978</v>
      </c>
      <c r="L19" s="109"/>
      <c r="M19" s="121">
        <f>IF($J$10="Januar","-",
VLOOKUP(D19,'Analitika 2024'!$C$9:$L$196,4,FALSE))</f>
        <v>201972738.78</v>
      </c>
      <c r="N19" s="116">
        <f>IF($J$10="Januar","-",IFERROR($M19/$M$33,0))</f>
        <v>8.4413725546738802E-2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197</v>
      </c>
      <c r="E21" s="22" t="s">
        <v>198</v>
      </c>
      <c r="F21" s="22"/>
      <c r="G21" s="23"/>
      <c r="H21" s="24"/>
      <c r="I21" s="24"/>
      <c r="J21" s="121">
        <f>VLOOKUP(D21,'Analitika 2024'!$C$9:$L$196,10,FALSE)</f>
        <v>999233.01</v>
      </c>
      <c r="K21" s="116">
        <f>IFERROR($J21/$J$33,0)</f>
        <v>3.3335377159473848E-3</v>
      </c>
      <c r="L21" s="109"/>
      <c r="M21" s="121">
        <f>IF($J$10="Januar","-",
VLOOKUP(D21,'Analitika 2024'!$C$9:$L$196,4,FALSE))</f>
        <v>12485227.4</v>
      </c>
      <c r="N21" s="116">
        <f>IF($J$10="Januar","-",IFERROR($M21/$M$33,0))</f>
        <v>5.2181525363193537E-3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217</v>
      </c>
      <c r="E23" s="22" t="s">
        <v>218</v>
      </c>
      <c r="F23" s="22"/>
      <c r="G23" s="22"/>
      <c r="H23" s="24"/>
      <c r="I23" s="24"/>
      <c r="J23" s="121">
        <f>VLOOKUP(D23,'Analitika 2024'!$C$9:$L$196,10,FALSE)</f>
        <v>605794.13</v>
      </c>
      <c r="K23" s="116">
        <f>IFERROR($J23/$J$33,0)</f>
        <v>2.0209876577781723E-3</v>
      </c>
      <c r="L23" s="109"/>
      <c r="M23" s="121">
        <f>IF($J$10="Januar","-",
VLOOKUP(D23,'Analitika 2024'!$C$9:$L$196,4,FALSE))</f>
        <v>4171489.5500000003</v>
      </c>
      <c r="N23" s="116">
        <f>IF($J$10="Januar","-",IFERROR($M23/$M$33,0))</f>
        <v>1.7434579345797243E-3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237</v>
      </c>
      <c r="E25" s="22" t="s">
        <v>33</v>
      </c>
      <c r="F25" s="22"/>
      <c r="G25" s="22"/>
      <c r="H25" s="24"/>
      <c r="I25" s="24"/>
      <c r="J25" s="121">
        <f>VLOOKUP(D25,'Analitika 2024'!$C$9:$L$196,10,FALSE)</f>
        <v>39148628.659999989</v>
      </c>
      <c r="K25" s="116">
        <f>IFERROR($J25/$J$33,0)</f>
        <v>0.13060360182229036</v>
      </c>
      <c r="L25" s="109"/>
      <c r="M25" s="121">
        <f>IF($J$10="Januar","-",
VLOOKUP(D25,'Analitika 2024'!$C$9:$L$196,4,FALSE))</f>
        <v>315641658.65999997</v>
      </c>
      <c r="N25" s="116">
        <f>IF($J$10="Januar","-",IFERROR($M25/$M$33,0))</f>
        <v>0.13192121127923762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275</v>
      </c>
      <c r="E27" s="22" t="s">
        <v>276</v>
      </c>
      <c r="F27" s="22"/>
      <c r="G27" s="22"/>
      <c r="H27" s="24"/>
      <c r="I27" s="24"/>
      <c r="J27" s="121">
        <f>VLOOKUP(D27,'Analitika 2024'!$C$9:$L$196,10,FALSE)</f>
        <v>2669047.2599999988</v>
      </c>
      <c r="K27" s="116">
        <f>IFERROR($J27/$J$33,0)</f>
        <v>8.9041991385533006E-3</v>
      </c>
      <c r="L27" s="109"/>
      <c r="M27" s="121">
        <f>IF($J$10="Januar","-",
VLOOKUP(D27,'Analitika 2024'!$C$9:$L$196,4,FALSE))</f>
        <v>32252076.529999994</v>
      </c>
      <c r="N27" s="116">
        <f>IF($J$10="Januar","-",IFERROR($M27/$M$33,0))</f>
        <v>1.3479630731161962E-2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295</v>
      </c>
      <c r="E29" s="22" t="s">
        <v>296</v>
      </c>
      <c r="F29" s="22"/>
      <c r="G29" s="23"/>
      <c r="H29" s="24"/>
      <c r="I29" s="24"/>
      <c r="J29" s="121">
        <f>VLOOKUP(D29,'Analitika 2024'!$C$9:$L$196,10,FALSE)</f>
        <v>31419370.689999998</v>
      </c>
      <c r="K29" s="116">
        <f>IFERROR($J29/$J$33,0)</f>
        <v>0.10481805160384644</v>
      </c>
      <c r="L29" s="109"/>
      <c r="M29" s="121">
        <f>IF($J$10="Januar","-",
VLOOKUP(D29,'Analitika 2024'!$C$9:$L$196,4,FALSE))</f>
        <v>227838620.09999999</v>
      </c>
      <c r="N29" s="116">
        <f>IF($J$10="Januar","-",IFERROR($M29/$M$33,0))</f>
        <v>9.5224270672580352E-2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329</v>
      </c>
      <c r="E31" s="22" t="s">
        <v>330</v>
      </c>
      <c r="F31" s="22"/>
      <c r="G31" s="22"/>
      <c r="H31" s="24"/>
      <c r="I31" s="24"/>
      <c r="J31" s="121">
        <f>VLOOKUP(D31,'Analitika 2024'!$C$9:$L$196,10,FALSE)</f>
        <v>87222582.279999956</v>
      </c>
      <c r="K31" s="116">
        <f>IFERROR($J31/$J$33,0)</f>
        <v>0.29098294872454611</v>
      </c>
      <c r="L31" s="109"/>
      <c r="M31" s="121">
        <f>IF($J$10="Januar","-",
VLOOKUP(D31,'Analitika 2024'!$C$9:$L$196,4,FALSE))</f>
        <v>764993068.91999996</v>
      </c>
      <c r="N31" s="116">
        <f>IF($J$10="Januar","-",IFERROR($M31/$M$33,0))</f>
        <v>0.31972589645036215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299751523.79999995</v>
      </c>
      <c r="K33" s="118">
        <f>IFERROR($J33/$J$33,0)</f>
        <v>1</v>
      </c>
      <c r="L33" s="115"/>
      <c r="M33" s="124">
        <f>SUM(M13:M31)</f>
        <v>2392652823.5999994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XsRe8Kg1phVXdabGxQr2liSdEonTsY2G9gcMnaalCSI13j7V47mjFNXkLoauoBw+3olHHI1IxFcPrTQTAq44BA==" saltValue="c/+iCbswcAtCBdXi6hYf8g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topLeftCell="A2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bestFit="1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41</v>
      </c>
      <c r="D4" s="130">
        <v>7279700000</v>
      </c>
      <c r="E4" s="41" t="s">
        <v>9</v>
      </c>
      <c r="F4" s="42" t="str">
        <f>Master!D6</f>
        <v>Januar - Septembar</v>
      </c>
      <c r="G4" s="42"/>
      <c r="H4" s="42"/>
      <c r="I4" s="42"/>
      <c r="J4" s="42"/>
      <c r="K4" s="43" t="s">
        <v>10</v>
      </c>
      <c r="L4" s="44" t="str">
        <f>Master!D4</f>
        <v>Septembar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1" t="s">
        <v>12</v>
      </c>
      <c r="G5" s="172"/>
      <c r="H5" s="172"/>
      <c r="I5" s="167" t="s">
        <v>28</v>
      </c>
      <c r="J5" s="168"/>
      <c r="K5" s="51" t="s">
        <v>11</v>
      </c>
      <c r="L5" s="171" t="s">
        <v>12</v>
      </c>
      <c r="M5" s="172"/>
      <c r="N5" s="172"/>
      <c r="O5" s="167" t="s">
        <v>28</v>
      </c>
      <c r="P5" s="168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362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69" t="s">
        <v>31</v>
      </c>
      <c r="D8" s="170"/>
      <c r="E8" s="137">
        <f>E9+E31+E42+E55+E97+E110+E123+E144+E157+E177</f>
        <v>2477509055.8699999</v>
      </c>
      <c r="F8" s="138">
        <f>F9+F31+F42+F55+F97+F110+F123+F144+F157+F177</f>
        <v>2392652823.5999994</v>
      </c>
      <c r="G8" s="139">
        <f t="shared" ref="G8" si="0">IFERROR(F8/E8,0)</f>
        <v>0.96574937553953666</v>
      </c>
      <c r="H8" s="140">
        <f>F8/$D$4</f>
        <v>0.3286746464277373</v>
      </c>
      <c r="I8" s="138">
        <f>I9+I31+I42+I55+I97+I110+I123+I144+I157+I177</f>
        <v>-84856232.270000219</v>
      </c>
      <c r="J8" s="141">
        <f t="shared" ref="J8:J9" si="1">IFERROR(I8/E8,0)</f>
        <v>-3.4250624460463244E-2</v>
      </c>
      <c r="K8" s="137">
        <f>K9+K31+K42+K55+K97+K110+K123+K144+K157+K177</f>
        <v>364575713.23000002</v>
      </c>
      <c r="L8" s="138">
        <f>L9+L31+L42+L55+L97+L110+L123+L144+L157+L177</f>
        <v>299751523.79999995</v>
      </c>
      <c r="M8" s="139">
        <f>IFERROR(L8/K8,0)</f>
        <v>0.82219279266936685</v>
      </c>
      <c r="N8" s="140">
        <f>L8/$D$4</f>
        <v>4.1176356690522956E-2</v>
      </c>
      <c r="O8" s="138">
        <f>O9+O31+O42+O55+O97+O110+O123+O144+O157+O177</f>
        <v>-64824189.430000082</v>
      </c>
      <c r="P8" s="141">
        <f t="shared" ref="P8:P9" si="2">IFERROR(O8/K8,0)</f>
        <v>-0.17780720733063318</v>
      </c>
      <c r="Q8" s="71"/>
    </row>
    <row r="9" spans="2:17" s="72" customFormat="1" ht="12.75" x14ac:dyDescent="0.2">
      <c r="B9" s="70"/>
      <c r="C9" s="131" t="s">
        <v>42</v>
      </c>
      <c r="D9" s="132" t="s">
        <v>43</v>
      </c>
      <c r="E9" s="142">
        <f>IFERROR(VLOOKUP($C9,'2024'!$C$205:$U$392,19,FALSE),0)</f>
        <v>664267144.97000003</v>
      </c>
      <c r="F9" s="143">
        <f>IFERROR(VLOOKUP($C9,'2024'!$C$8:$U$195,19,FALSE),0)</f>
        <v>649471529.64999998</v>
      </c>
      <c r="G9" s="144">
        <f t="shared" ref="G9" si="3">IFERROR(F9/E9,0)</f>
        <v>0.97772640806934952</v>
      </c>
      <c r="H9" s="145">
        <f t="shared" ref="H9" si="4">F9/$D$4</f>
        <v>8.9216798721101137E-2</v>
      </c>
      <c r="I9" s="143">
        <f t="shared" ref="I9" si="5">F9-E9</f>
        <v>-14795615.320000052</v>
      </c>
      <c r="J9" s="146">
        <f t="shared" si="1"/>
        <v>-2.2273591930650521E-2</v>
      </c>
      <c r="K9" s="142">
        <f>VLOOKUP($C9,'2024'!$C$205:$U$392,VLOOKUP($L$4,Master!$D$9:$G$20,4,FALSE),FALSE)</f>
        <v>102374505.20000002</v>
      </c>
      <c r="L9" s="143">
        <f>VLOOKUP($C9,'2024'!$C$8:$U$195,VLOOKUP($L$4,Master!$D$9:$G$20,4,FALSE),FALSE)</f>
        <v>84197401.280000001</v>
      </c>
      <c r="M9" s="145">
        <f>IFERROR(L9/K9,0)</f>
        <v>0.82244501319455443</v>
      </c>
      <c r="N9" s="145">
        <f>L9/$D$4</f>
        <v>1.1566053721994039E-2</v>
      </c>
      <c r="O9" s="143">
        <f>L9-K9</f>
        <v>-18177103.920000017</v>
      </c>
      <c r="P9" s="146">
        <f t="shared" si="2"/>
        <v>-0.17755498680544551</v>
      </c>
      <c r="Q9" s="71"/>
    </row>
    <row r="10" spans="2:17" s="72" customFormat="1" ht="25.5" x14ac:dyDescent="0.2">
      <c r="B10" s="70"/>
      <c r="C10" s="133" t="s">
        <v>44</v>
      </c>
      <c r="D10" s="134" t="s">
        <v>45</v>
      </c>
      <c r="E10" s="147">
        <f>IFERROR(VLOOKUP($C10,'2024'!$C$205:$U$392,19,FALSE),0)</f>
        <v>537653893.84000003</v>
      </c>
      <c r="F10" s="148">
        <f>IFERROR(VLOOKUP($C10,'2024'!$C$8:$U$195,19,FALSE),0)</f>
        <v>522221292.53000009</v>
      </c>
      <c r="G10" s="149">
        <f t="shared" ref="G10:G73" si="6">IFERROR(F10/E10,0)</f>
        <v>0.97129640185477295</v>
      </c>
      <c r="H10" s="150">
        <f t="shared" ref="H10:H73" si="7">F10/$D$4</f>
        <v>7.1736650209486663E-2</v>
      </c>
      <c r="I10" s="148">
        <f t="shared" ref="I10:I73" si="8">F10-E10</f>
        <v>-15432601.309999943</v>
      </c>
      <c r="J10" s="151">
        <f t="shared" ref="J10:J73" si="9">IFERROR(I10/E10,0)</f>
        <v>-2.8703598145227081E-2</v>
      </c>
      <c r="K10" s="147">
        <f>VLOOKUP($C10,'2024'!$C$205:$U$392,VLOOKUP($L$4,Master!$D$9:$G$20,4,FALSE),FALSE)</f>
        <v>72125442.340000018</v>
      </c>
      <c r="L10" s="148">
        <f>VLOOKUP($C10,'2024'!$C$8:$U$195,VLOOKUP($L$4,Master!$D$9:$G$20,4,FALSE),FALSE)</f>
        <v>56049153.229999989</v>
      </c>
      <c r="M10" s="150">
        <f t="shared" ref="M10:M73" si="10">IFERROR(L10/K10,0)</f>
        <v>0.7771065439818553</v>
      </c>
      <c r="N10" s="150">
        <f t="shared" ref="N10:N73" si="11">L10/$D$4</f>
        <v>7.6993767916260268E-3</v>
      </c>
      <c r="O10" s="148">
        <f t="shared" ref="O10:O73" si="12">L10-K10</f>
        <v>-16076289.110000029</v>
      </c>
      <c r="P10" s="151">
        <f t="shared" ref="P10:P73" si="13">IFERROR(O10/K10,0)</f>
        <v>-0.22289345601814475</v>
      </c>
      <c r="Q10" s="71"/>
    </row>
    <row r="11" spans="2:17" s="72" customFormat="1" ht="12.75" x14ac:dyDescent="0.2">
      <c r="B11" s="70"/>
      <c r="C11" s="98" t="s">
        <v>46</v>
      </c>
      <c r="D11" s="99" t="s">
        <v>47</v>
      </c>
      <c r="E11" s="152">
        <f>IFERROR(VLOOKUP($C11,'2024'!$C$205:$U$392,19,FALSE),0)</f>
        <v>24774027.870000001</v>
      </c>
      <c r="F11" s="153">
        <f>IFERROR(VLOOKUP($C11,'2024'!$C$8:$U$195,19,FALSE),0)</f>
        <v>25939735.850000001</v>
      </c>
      <c r="G11" s="154">
        <f t="shared" si="6"/>
        <v>1.0470536315740409</v>
      </c>
      <c r="H11" s="155">
        <f t="shared" si="7"/>
        <v>3.5632973680234077E-3</v>
      </c>
      <c r="I11" s="156">
        <f t="shared" si="8"/>
        <v>1165707.9800000004</v>
      </c>
      <c r="J11" s="157">
        <f t="shared" si="9"/>
        <v>4.7053631574040869E-2</v>
      </c>
      <c r="K11" s="163">
        <f>VLOOKUP($C11,'2024'!$C$205:$U$392,VLOOKUP($L$4,Master!$D$9:$G$20,4,FALSE),FALSE)</f>
        <v>3545634.9299999988</v>
      </c>
      <c r="L11" s="164">
        <f>VLOOKUP($C11,'2024'!$C$8:$U$195,VLOOKUP($L$4,Master!$D$9:$G$20,4,FALSE),FALSE)</f>
        <v>2268018.649999998</v>
      </c>
      <c r="M11" s="155">
        <f t="shared" si="10"/>
        <v>0.63966502326848373</v>
      </c>
      <c r="N11" s="155">
        <f t="shared" si="11"/>
        <v>3.1155386210970204E-4</v>
      </c>
      <c r="O11" s="156">
        <f t="shared" si="12"/>
        <v>-1277616.2800000007</v>
      </c>
      <c r="P11" s="157">
        <f t="shared" si="13"/>
        <v>-0.36033497673151621</v>
      </c>
      <c r="Q11" s="71"/>
    </row>
    <row r="12" spans="2:17" s="72" customFormat="1" ht="12.75" x14ac:dyDescent="0.2">
      <c r="B12" s="70"/>
      <c r="C12" s="98" t="s">
        <v>48</v>
      </c>
      <c r="D12" s="99" t="s">
        <v>49</v>
      </c>
      <c r="E12" s="152">
        <f>IFERROR(VLOOKUP($C12,'2024'!$C$205:$U$392,19,FALSE),0)</f>
        <v>496158053.23999995</v>
      </c>
      <c r="F12" s="153">
        <f>IFERROR(VLOOKUP($C12,'2024'!$C$8:$U$195,19,FALSE),0)</f>
        <v>481007140.63999999</v>
      </c>
      <c r="G12" s="154">
        <f t="shared" si="6"/>
        <v>0.96946353586107925</v>
      </c>
      <c r="H12" s="155">
        <f t="shared" si="7"/>
        <v>6.6075132304902667E-2</v>
      </c>
      <c r="I12" s="156">
        <f t="shared" si="8"/>
        <v>-15150912.599999964</v>
      </c>
      <c r="J12" s="157">
        <f t="shared" si="9"/>
        <v>-3.0536464138920697E-2</v>
      </c>
      <c r="K12" s="163">
        <f>VLOOKUP($C12,'2024'!$C$205:$U$392,VLOOKUP($L$4,Master!$D$9:$G$20,4,FALSE),FALSE)</f>
        <v>66290390.960000023</v>
      </c>
      <c r="L12" s="164">
        <f>VLOOKUP($C12,'2024'!$C$8:$U$195,VLOOKUP($L$4,Master!$D$9:$G$20,4,FALSE),FALSE)</f>
        <v>52001938.979999989</v>
      </c>
      <c r="M12" s="155">
        <f t="shared" si="10"/>
        <v>0.78445666448668616</v>
      </c>
      <c r="N12" s="155">
        <f t="shared" si="11"/>
        <v>7.1434178578787576E-3</v>
      </c>
      <c r="O12" s="156">
        <f t="shared" si="12"/>
        <v>-14288451.980000034</v>
      </c>
      <c r="P12" s="157">
        <f t="shared" si="13"/>
        <v>-0.21554333551331387</v>
      </c>
      <c r="Q12" s="71"/>
    </row>
    <row r="13" spans="2:17" s="72" customFormat="1" ht="12.75" x14ac:dyDescent="0.2">
      <c r="B13" s="70"/>
      <c r="C13" s="98" t="s">
        <v>50</v>
      </c>
      <c r="D13" s="99" t="s">
        <v>51</v>
      </c>
      <c r="E13" s="152">
        <f>IFERROR(VLOOKUP($C13,'2024'!$C$205:$U$392,19,FALSE),0)</f>
        <v>16721812.729999997</v>
      </c>
      <c r="F13" s="153">
        <f>IFERROR(VLOOKUP($C13,'2024'!$C$8:$U$195,19,FALSE),0)</f>
        <v>15274416.040000001</v>
      </c>
      <c r="G13" s="154">
        <f t="shared" si="6"/>
        <v>0.91344259660298233</v>
      </c>
      <c r="H13" s="155">
        <f t="shared" si="7"/>
        <v>2.0982205365605725E-3</v>
      </c>
      <c r="I13" s="156">
        <f t="shared" si="8"/>
        <v>-1447396.6899999958</v>
      </c>
      <c r="J13" s="157">
        <f t="shared" si="9"/>
        <v>-8.6557403397017715E-2</v>
      </c>
      <c r="K13" s="163">
        <f>VLOOKUP($C13,'2024'!$C$205:$U$392,VLOOKUP($L$4,Master!$D$9:$G$20,4,FALSE),FALSE)</f>
        <v>2289416.449999996</v>
      </c>
      <c r="L13" s="164">
        <f>VLOOKUP($C13,'2024'!$C$8:$U$195,VLOOKUP($L$4,Master!$D$9:$G$20,4,FALSE),FALSE)</f>
        <v>1779195.5999999994</v>
      </c>
      <c r="M13" s="155">
        <f t="shared" si="10"/>
        <v>0.77713934483173763</v>
      </c>
      <c r="N13" s="155">
        <f t="shared" si="11"/>
        <v>2.4440507163756741E-4</v>
      </c>
      <c r="O13" s="156">
        <f t="shared" si="12"/>
        <v>-510220.8499999966</v>
      </c>
      <c r="P13" s="157">
        <f t="shared" si="13"/>
        <v>-0.22286065516826242</v>
      </c>
      <c r="Q13" s="71"/>
    </row>
    <row r="14" spans="2:17" s="72" customFormat="1" ht="12.75" x14ac:dyDescent="0.2">
      <c r="B14" s="70"/>
      <c r="C14" s="133" t="s">
        <v>52</v>
      </c>
      <c r="D14" s="134" t="s">
        <v>53</v>
      </c>
      <c r="E14" s="147">
        <f>IFERROR(VLOOKUP($C14,'2024'!$C$205:$U$392,19,FALSE),0)</f>
        <v>0</v>
      </c>
      <c r="F14" s="148">
        <f>IFERROR(VLOOKUP($C14,'2024'!$C$8:$U$195,19,FALSE),0)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VLOOKUP($C14,'2024'!$C$205:$U$392,VLOOKUP($L$4,Master!$D$9:$G$20,4,FALSE),FALSE)</f>
        <v>0</v>
      </c>
      <c r="L14" s="148">
        <f>VLOOKUP($C14,'2024'!$C$8:$U$195,VLOOKUP($L$4,Master!$D$9:$G$20,4,FALSE),FALSE)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54</v>
      </c>
      <c r="D15" s="99" t="s">
        <v>55</v>
      </c>
      <c r="E15" s="152">
        <f>IFERROR(VLOOKUP($C15,'2024'!$C$205:$U$392,19,FALSE),0)</f>
        <v>0</v>
      </c>
      <c r="F15" s="153">
        <f>IFERROR(VLOOKUP($C15,'2024'!$C$8:$U$195,19,FALSE),0)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VLOOKUP($C15,'2024'!$C$205:$U$392,VLOOKUP($L$4,Master!$D$9:$G$20,4,FALSE),FALSE)</f>
        <v>0</v>
      </c>
      <c r="L15" s="164">
        <f>VLOOKUP($C15,'2024'!$C$8:$U$195,VLOOKUP($L$4,Master!$D$9:$G$20,4,FALSE),FALSE)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56</v>
      </c>
      <c r="D16" s="99" t="s">
        <v>57</v>
      </c>
      <c r="E16" s="152">
        <f>IFERROR(VLOOKUP($C16,'2024'!$C$205:$U$392,19,FALSE),0)</f>
        <v>0</v>
      </c>
      <c r="F16" s="153">
        <f>IFERROR(VLOOKUP($C16,'2024'!$C$8:$U$195,19,FALSE),0)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VLOOKUP($C16,'2024'!$C$205:$U$392,VLOOKUP($L$4,Master!$D$9:$G$20,4,FALSE),FALSE)</f>
        <v>0</v>
      </c>
      <c r="L16" s="164">
        <f>VLOOKUP($C16,'2024'!$C$8:$U$195,VLOOKUP($L$4,Master!$D$9:$G$20,4,FALSE),FALSE)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58</v>
      </c>
      <c r="D17" s="134" t="s">
        <v>59</v>
      </c>
      <c r="E17" s="147">
        <f>IFERROR(VLOOKUP($C17,'2024'!$C$205:$U$392,19,FALSE),0)</f>
        <v>18031362.479999997</v>
      </c>
      <c r="F17" s="148">
        <f>IFERROR(VLOOKUP($C17,'2024'!$C$8:$U$195,19,FALSE),0)</f>
        <v>15400996.769999996</v>
      </c>
      <c r="G17" s="149">
        <f t="shared" si="6"/>
        <v>0.85412274236527908</v>
      </c>
      <c r="H17" s="150">
        <f t="shared" si="7"/>
        <v>2.1156087160185168E-3</v>
      </c>
      <c r="I17" s="148">
        <f t="shared" si="8"/>
        <v>-2630365.7100000009</v>
      </c>
      <c r="J17" s="151">
        <f t="shared" si="9"/>
        <v>-0.14587725763472098</v>
      </c>
      <c r="K17" s="147">
        <f>VLOOKUP($C17,'2024'!$C$205:$U$392,VLOOKUP($L$4,Master!$D$9:$G$20,4,FALSE),FALSE)</f>
        <v>2720918.7800000003</v>
      </c>
      <c r="L17" s="148">
        <f>VLOOKUP($C17,'2024'!$C$8:$U$195,VLOOKUP($L$4,Master!$D$9:$G$20,4,FALSE),FALSE)</f>
        <v>1128203.2599999998</v>
      </c>
      <c r="M17" s="150">
        <f t="shared" si="10"/>
        <v>0.41464055020414819</v>
      </c>
      <c r="N17" s="150">
        <f t="shared" si="11"/>
        <v>1.5497936178688679E-4</v>
      </c>
      <c r="O17" s="148">
        <f t="shared" si="12"/>
        <v>-1592715.5200000005</v>
      </c>
      <c r="P17" s="151">
        <f t="shared" si="13"/>
        <v>-0.58535944979585175</v>
      </c>
      <c r="Q17" s="71"/>
    </row>
    <row r="18" spans="2:17" s="72" customFormat="1" ht="12.75" x14ac:dyDescent="0.2">
      <c r="B18" s="70"/>
      <c r="C18" s="98" t="s">
        <v>60</v>
      </c>
      <c r="D18" s="99" t="s">
        <v>61</v>
      </c>
      <c r="E18" s="152">
        <f>IFERROR(VLOOKUP($C18,'2024'!$C$205:$U$392,19,FALSE),0)</f>
        <v>2394589.0100000002</v>
      </c>
      <c r="F18" s="153">
        <f>IFERROR(VLOOKUP($C18,'2024'!$C$8:$U$195,19,FALSE),0)</f>
        <v>2728823.16</v>
      </c>
      <c r="G18" s="154">
        <f t="shared" si="6"/>
        <v>1.1395789208938196</v>
      </c>
      <c r="H18" s="155">
        <f t="shared" si="7"/>
        <v>3.7485379342555326E-4</v>
      </c>
      <c r="I18" s="156">
        <f t="shared" si="8"/>
        <v>334234.14999999991</v>
      </c>
      <c r="J18" s="157">
        <f t="shared" si="9"/>
        <v>0.13957892089381962</v>
      </c>
      <c r="K18" s="163">
        <f>VLOOKUP($C18,'2024'!$C$205:$U$392,VLOOKUP($L$4,Master!$D$9:$G$20,4,FALSE),FALSE)</f>
        <v>336695.04000000004</v>
      </c>
      <c r="L18" s="164">
        <f>VLOOKUP($C18,'2024'!$C$8:$U$195,VLOOKUP($L$4,Master!$D$9:$G$20,4,FALSE),FALSE)</f>
        <v>296146.67999999993</v>
      </c>
      <c r="M18" s="155">
        <f t="shared" si="10"/>
        <v>0.87956947628334503</v>
      </c>
      <c r="N18" s="155">
        <f t="shared" si="11"/>
        <v>4.0681165432641448E-5</v>
      </c>
      <c r="O18" s="156">
        <f t="shared" si="12"/>
        <v>-40548.360000000102</v>
      </c>
      <c r="P18" s="157">
        <f t="shared" si="13"/>
        <v>-0.12043052371665498</v>
      </c>
      <c r="Q18" s="71"/>
    </row>
    <row r="19" spans="2:17" s="72" customFormat="1" ht="12.75" x14ac:dyDescent="0.2">
      <c r="B19" s="70"/>
      <c r="C19" s="98" t="s">
        <v>62</v>
      </c>
      <c r="D19" s="99" t="s">
        <v>63</v>
      </c>
      <c r="E19" s="152">
        <f>IFERROR(VLOOKUP($C19,'2024'!$C$205:$U$392,19,FALSE),0)</f>
        <v>7762250.6899999985</v>
      </c>
      <c r="F19" s="153">
        <f>IFERROR(VLOOKUP($C19,'2024'!$C$8:$U$195,19,FALSE),0)</f>
        <v>6414173.8199999984</v>
      </c>
      <c r="G19" s="154">
        <f t="shared" si="6"/>
        <v>0.82632912491003296</v>
      </c>
      <c r="H19" s="155">
        <f t="shared" si="7"/>
        <v>8.8110414165418888E-4</v>
      </c>
      <c r="I19" s="156">
        <f t="shared" si="8"/>
        <v>-1348076.87</v>
      </c>
      <c r="J19" s="157">
        <f t="shared" si="9"/>
        <v>-0.17367087508996704</v>
      </c>
      <c r="K19" s="163">
        <f>VLOOKUP($C19,'2024'!$C$205:$U$392,VLOOKUP($L$4,Master!$D$9:$G$20,4,FALSE),FALSE)</f>
        <v>1021629.7499999999</v>
      </c>
      <c r="L19" s="164">
        <f>VLOOKUP($C19,'2024'!$C$8:$U$195,VLOOKUP($L$4,Master!$D$9:$G$20,4,FALSE),FALSE)</f>
        <v>302965.90999999997</v>
      </c>
      <c r="M19" s="155">
        <f t="shared" si="10"/>
        <v>0.29655157360090584</v>
      </c>
      <c r="N19" s="155">
        <f t="shared" si="11"/>
        <v>4.1617911452395015E-5</v>
      </c>
      <c r="O19" s="156">
        <f t="shared" si="12"/>
        <v>-718663.83999999985</v>
      </c>
      <c r="P19" s="157">
        <f t="shared" si="13"/>
        <v>-0.70344842639909411</v>
      </c>
      <c r="Q19" s="71"/>
    </row>
    <row r="20" spans="2:17" s="72" customFormat="1" ht="12.75" x14ac:dyDescent="0.2">
      <c r="B20" s="70"/>
      <c r="C20" s="98" t="s">
        <v>64</v>
      </c>
      <c r="D20" s="99" t="s">
        <v>65</v>
      </c>
      <c r="E20" s="152">
        <f>IFERROR(VLOOKUP($C20,'2024'!$C$205:$U$392,19,FALSE),0)</f>
        <v>7874522.7800000003</v>
      </c>
      <c r="F20" s="153">
        <f>IFERROR(VLOOKUP($C20,'2024'!$C$8:$U$195,19,FALSE),0)</f>
        <v>6257999.7899999991</v>
      </c>
      <c r="G20" s="154">
        <f t="shared" si="6"/>
        <v>0.7947147992122513</v>
      </c>
      <c r="H20" s="155">
        <f t="shared" si="7"/>
        <v>8.596507809387748E-4</v>
      </c>
      <c r="I20" s="156">
        <f t="shared" si="8"/>
        <v>-1616522.9900000012</v>
      </c>
      <c r="J20" s="157">
        <f t="shared" si="9"/>
        <v>-0.2052852007877487</v>
      </c>
      <c r="K20" s="163">
        <f>VLOOKUP($C20,'2024'!$C$205:$U$392,VLOOKUP($L$4,Master!$D$9:$G$20,4,FALSE),FALSE)</f>
        <v>1362593.9900000002</v>
      </c>
      <c r="L20" s="164">
        <f>VLOOKUP($C20,'2024'!$C$8:$U$195,VLOOKUP($L$4,Master!$D$9:$G$20,4,FALSE),FALSE)</f>
        <v>529090.66999999981</v>
      </c>
      <c r="M20" s="155">
        <f t="shared" si="10"/>
        <v>0.38829664146691245</v>
      </c>
      <c r="N20" s="155">
        <f t="shared" si="11"/>
        <v>7.2680284901850323E-5</v>
      </c>
      <c r="O20" s="156">
        <f t="shared" si="12"/>
        <v>-833503.32000000041</v>
      </c>
      <c r="P20" s="157">
        <f t="shared" si="13"/>
        <v>-0.61170335853308755</v>
      </c>
      <c r="Q20" s="71"/>
    </row>
    <row r="21" spans="2:17" s="72" customFormat="1" ht="12.75" x14ac:dyDescent="0.2">
      <c r="B21" s="70"/>
      <c r="C21" s="133" t="s">
        <v>66</v>
      </c>
      <c r="D21" s="134" t="s">
        <v>67</v>
      </c>
      <c r="E21" s="147">
        <f>IFERROR(VLOOKUP($C21,'2024'!$C$205:$U$392,19,FALSE),0)</f>
        <v>9056073.1600000001</v>
      </c>
      <c r="F21" s="148">
        <f>IFERROR(VLOOKUP($C21,'2024'!$C$8:$U$195,19,FALSE),0)</f>
        <v>7825205.1499999994</v>
      </c>
      <c r="G21" s="149">
        <f t="shared" si="6"/>
        <v>0.86408369408535113</v>
      </c>
      <c r="H21" s="150">
        <f t="shared" si="7"/>
        <v>1.0749351140843715E-3</v>
      </c>
      <c r="I21" s="148">
        <f t="shared" si="8"/>
        <v>-1230868.0100000007</v>
      </c>
      <c r="J21" s="151">
        <f t="shared" si="9"/>
        <v>-0.13591630591464884</v>
      </c>
      <c r="K21" s="147">
        <f>VLOOKUP($C21,'2024'!$C$205:$U$392,VLOOKUP($L$4,Master!$D$9:$G$20,4,FALSE),FALSE)</f>
        <v>1209522.47</v>
      </c>
      <c r="L21" s="148">
        <f>VLOOKUP($C21,'2024'!$C$8:$U$195,VLOOKUP($L$4,Master!$D$9:$G$20,4,FALSE),FALSE)</f>
        <v>439696.1399999999</v>
      </c>
      <c r="M21" s="150">
        <f t="shared" si="10"/>
        <v>0.36352870732529668</v>
      </c>
      <c r="N21" s="150">
        <f t="shared" si="11"/>
        <v>6.0400310452353791E-5</v>
      </c>
      <c r="O21" s="148">
        <f t="shared" si="12"/>
        <v>-769826.33000000007</v>
      </c>
      <c r="P21" s="151">
        <f t="shared" si="13"/>
        <v>-0.63647129267470337</v>
      </c>
      <c r="Q21" s="71"/>
    </row>
    <row r="22" spans="2:17" s="72" customFormat="1" ht="12.75" x14ac:dyDescent="0.2">
      <c r="B22" s="70"/>
      <c r="C22" s="98" t="s">
        <v>68</v>
      </c>
      <c r="D22" s="99" t="s">
        <v>67</v>
      </c>
      <c r="E22" s="152">
        <f>IFERROR(VLOOKUP($C22,'2024'!$C$205:$U$392,19,FALSE),0)</f>
        <v>9056073.1600000001</v>
      </c>
      <c r="F22" s="153">
        <f>IFERROR(VLOOKUP($C22,'2024'!$C$8:$U$195,19,FALSE),0)</f>
        <v>7825205.1499999994</v>
      </c>
      <c r="G22" s="154">
        <f t="shared" si="6"/>
        <v>0.86408369408535113</v>
      </c>
      <c r="H22" s="155">
        <f t="shared" si="7"/>
        <v>1.0749351140843715E-3</v>
      </c>
      <c r="I22" s="156">
        <f t="shared" si="8"/>
        <v>-1230868.0100000007</v>
      </c>
      <c r="J22" s="157">
        <f t="shared" si="9"/>
        <v>-0.13591630591464884</v>
      </c>
      <c r="K22" s="163">
        <f>VLOOKUP($C22,'2024'!$C$205:$U$392,VLOOKUP($L$4,Master!$D$9:$G$20,4,FALSE),FALSE)</f>
        <v>1209522.47</v>
      </c>
      <c r="L22" s="164">
        <f>VLOOKUP($C22,'2024'!$C$8:$U$195,VLOOKUP($L$4,Master!$D$9:$G$20,4,FALSE),FALSE)</f>
        <v>439696.1399999999</v>
      </c>
      <c r="M22" s="155">
        <f t="shared" si="10"/>
        <v>0.36352870732529668</v>
      </c>
      <c r="N22" s="155">
        <f t="shared" si="11"/>
        <v>6.0400310452353791E-5</v>
      </c>
      <c r="O22" s="156">
        <f t="shared" si="12"/>
        <v>-769826.33000000007</v>
      </c>
      <c r="P22" s="157">
        <f t="shared" si="13"/>
        <v>-0.63647129267470337</v>
      </c>
      <c r="Q22" s="71"/>
    </row>
    <row r="23" spans="2:17" s="72" customFormat="1" ht="12.75" x14ac:dyDescent="0.2">
      <c r="B23" s="70"/>
      <c r="C23" s="133" t="s">
        <v>69</v>
      </c>
      <c r="D23" s="134" t="s">
        <v>70</v>
      </c>
      <c r="E23" s="147">
        <f>IFERROR(VLOOKUP($C23,'2024'!$C$205:$U$392,19,FALSE),0)</f>
        <v>0</v>
      </c>
      <c r="F23" s="148">
        <f>IFERROR(VLOOKUP($C23,'2024'!$C$8:$U$195,19,FALSE),0)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VLOOKUP($C23,'2024'!$C$205:$U$392,VLOOKUP($L$4,Master!$D$9:$G$20,4,FALSE),FALSE)</f>
        <v>0</v>
      </c>
      <c r="L23" s="148">
        <f>VLOOKUP($C23,'2024'!$C$8:$U$195,VLOOKUP($L$4,Master!$D$9:$G$20,4,FALSE),FALSE)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71</v>
      </c>
      <c r="D24" s="99" t="s">
        <v>70</v>
      </c>
      <c r="E24" s="152">
        <f>IFERROR(VLOOKUP($C24,'2024'!$C$205:$U$392,19,FALSE),0)</f>
        <v>0</v>
      </c>
      <c r="F24" s="153">
        <f>IFERROR(VLOOKUP($C24,'2024'!$C$8:$U$195,19,FALSE),0)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VLOOKUP($C24,'2024'!$C$205:$U$392,VLOOKUP($L$4,Master!$D$9:$G$20,4,FALSE),FALSE)</f>
        <v>0</v>
      </c>
      <c r="L24" s="164">
        <f>VLOOKUP($C24,'2024'!$C$8:$U$195,VLOOKUP($L$4,Master!$D$9:$G$20,4,FALSE),FALSE)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72</v>
      </c>
      <c r="D25" s="134" t="s">
        <v>73</v>
      </c>
      <c r="E25" s="147">
        <f>IFERROR(VLOOKUP($C25,'2024'!$C$205:$U$392,19,FALSE),0)</f>
        <v>2695728.9600000004</v>
      </c>
      <c r="F25" s="148">
        <f>IFERROR(VLOOKUP($C25,'2024'!$C$8:$U$195,19,FALSE),0)</f>
        <v>2052947.6400000001</v>
      </c>
      <c r="G25" s="149">
        <f t="shared" si="6"/>
        <v>0.76155565728685115</v>
      </c>
      <c r="H25" s="150">
        <f t="shared" si="7"/>
        <v>2.8200992348585794E-4</v>
      </c>
      <c r="I25" s="148">
        <f t="shared" si="8"/>
        <v>-642781.3200000003</v>
      </c>
      <c r="J25" s="151">
        <f t="shared" si="9"/>
        <v>-0.23844434271314879</v>
      </c>
      <c r="K25" s="147">
        <f>VLOOKUP($C25,'2024'!$C$205:$U$392,VLOOKUP($L$4,Master!$D$9:$G$20,4,FALSE),FALSE)</f>
        <v>431600.01000000024</v>
      </c>
      <c r="L25" s="148">
        <f>VLOOKUP($C25,'2024'!$C$8:$U$195,VLOOKUP($L$4,Master!$D$9:$G$20,4,FALSE),FALSE)</f>
        <v>238859.52999999997</v>
      </c>
      <c r="M25" s="150">
        <f t="shared" si="10"/>
        <v>0.55342799922548624</v>
      </c>
      <c r="N25" s="150">
        <f t="shared" si="11"/>
        <v>3.2811727131612566E-5</v>
      </c>
      <c r="O25" s="148">
        <f t="shared" si="12"/>
        <v>-192740.48000000027</v>
      </c>
      <c r="P25" s="151">
        <f t="shared" si="13"/>
        <v>-0.44657200077451381</v>
      </c>
      <c r="Q25" s="71"/>
    </row>
    <row r="26" spans="2:17" s="72" customFormat="1" ht="12.75" x14ac:dyDescent="0.2">
      <c r="B26" s="70"/>
      <c r="C26" s="98" t="s">
        <v>74</v>
      </c>
      <c r="D26" s="99" t="s">
        <v>73</v>
      </c>
      <c r="E26" s="152">
        <f>IFERROR(VLOOKUP($C26,'2024'!$C$205:$U$392,19,FALSE),0)</f>
        <v>2695728.9600000004</v>
      </c>
      <c r="F26" s="153">
        <f>IFERROR(VLOOKUP($C26,'2024'!$C$8:$U$195,19,FALSE),0)</f>
        <v>2052947.6400000001</v>
      </c>
      <c r="G26" s="154">
        <f t="shared" si="6"/>
        <v>0.76155565728685115</v>
      </c>
      <c r="H26" s="155">
        <f t="shared" si="7"/>
        <v>2.8200992348585794E-4</v>
      </c>
      <c r="I26" s="156">
        <f t="shared" si="8"/>
        <v>-642781.3200000003</v>
      </c>
      <c r="J26" s="157">
        <f t="shared" si="9"/>
        <v>-0.23844434271314879</v>
      </c>
      <c r="K26" s="163">
        <f>VLOOKUP($C26,'2024'!$C$205:$U$392,VLOOKUP($L$4,Master!$D$9:$G$20,4,FALSE),FALSE)</f>
        <v>431600.01000000024</v>
      </c>
      <c r="L26" s="164">
        <f>VLOOKUP($C26,'2024'!$C$8:$U$195,VLOOKUP($L$4,Master!$D$9:$G$20,4,FALSE),FALSE)</f>
        <v>238859.52999999997</v>
      </c>
      <c r="M26" s="155">
        <f t="shared" si="10"/>
        <v>0.55342799922548624</v>
      </c>
      <c r="N26" s="155">
        <f t="shared" si="11"/>
        <v>3.2811727131612566E-5</v>
      </c>
      <c r="O26" s="156">
        <f t="shared" si="12"/>
        <v>-192740.48000000027</v>
      </c>
      <c r="P26" s="157">
        <f t="shared" si="13"/>
        <v>-0.44657200077451381</v>
      </c>
      <c r="Q26" s="71"/>
    </row>
    <row r="27" spans="2:17" s="72" customFormat="1" ht="12.75" x14ac:dyDescent="0.2">
      <c r="B27" s="70"/>
      <c r="C27" s="133" t="s">
        <v>75</v>
      </c>
      <c r="D27" s="134" t="s">
        <v>76</v>
      </c>
      <c r="E27" s="147">
        <f>IFERROR(VLOOKUP($C27,'2024'!$C$205:$U$392,19,FALSE),0)</f>
        <v>96830086.530000001</v>
      </c>
      <c r="F27" s="148">
        <f>IFERROR(VLOOKUP($C27,'2024'!$C$8:$U$195,19,FALSE),0)</f>
        <v>101971087.55999999</v>
      </c>
      <c r="G27" s="149">
        <f t="shared" si="6"/>
        <v>1.0530930128664833</v>
      </c>
      <c r="H27" s="150">
        <f t="shared" si="7"/>
        <v>1.4007594758025741E-2</v>
      </c>
      <c r="I27" s="148">
        <f t="shared" si="8"/>
        <v>5141001.0299999863</v>
      </c>
      <c r="J27" s="151">
        <f t="shared" si="9"/>
        <v>5.3093012866483352E-2</v>
      </c>
      <c r="K27" s="147">
        <f>VLOOKUP($C27,'2024'!$C$205:$U$392,VLOOKUP($L$4,Master!$D$9:$G$20,4,FALSE),FALSE)</f>
        <v>25887021.599999998</v>
      </c>
      <c r="L27" s="148">
        <f>VLOOKUP($C27,'2024'!$C$8:$U$195,VLOOKUP($L$4,Master!$D$9:$G$20,4,FALSE),FALSE)</f>
        <v>26341489.120000005</v>
      </c>
      <c r="M27" s="150">
        <f t="shared" si="10"/>
        <v>1.0175558056474139</v>
      </c>
      <c r="N27" s="150">
        <f t="shared" si="11"/>
        <v>3.6184855309971571E-3</v>
      </c>
      <c r="O27" s="148">
        <f t="shared" si="12"/>
        <v>454467.520000007</v>
      </c>
      <c r="P27" s="151">
        <f t="shared" si="13"/>
        <v>1.7555805647413956E-2</v>
      </c>
      <c r="Q27" s="71"/>
    </row>
    <row r="28" spans="2:17" s="72" customFormat="1" ht="12.75" x14ac:dyDescent="0.2">
      <c r="B28" s="70"/>
      <c r="C28" s="98" t="s">
        <v>77</v>
      </c>
      <c r="D28" s="99" t="s">
        <v>76</v>
      </c>
      <c r="E28" s="152">
        <f>IFERROR(VLOOKUP($C28,'2024'!$C$205:$U$392,19,FALSE),0)</f>
        <v>96830086.530000001</v>
      </c>
      <c r="F28" s="153">
        <f>IFERROR(VLOOKUP($C28,'2024'!$C$8:$U$195,19,FALSE),0)</f>
        <v>101971087.55999999</v>
      </c>
      <c r="G28" s="154">
        <f t="shared" si="6"/>
        <v>1.0530930128664833</v>
      </c>
      <c r="H28" s="155">
        <f t="shared" si="7"/>
        <v>1.4007594758025741E-2</v>
      </c>
      <c r="I28" s="156">
        <f t="shared" si="8"/>
        <v>5141001.0299999863</v>
      </c>
      <c r="J28" s="157">
        <f t="shared" si="9"/>
        <v>5.3093012866483352E-2</v>
      </c>
      <c r="K28" s="163">
        <f>VLOOKUP($C28,'2024'!$C$205:$U$392,VLOOKUP($L$4,Master!$D$9:$G$20,4,FALSE),FALSE)</f>
        <v>25887021.599999998</v>
      </c>
      <c r="L28" s="164">
        <f>VLOOKUP($C28,'2024'!$C$8:$U$195,VLOOKUP($L$4,Master!$D$9:$G$20,4,FALSE),FALSE)</f>
        <v>26341489.120000005</v>
      </c>
      <c r="M28" s="155">
        <f t="shared" si="10"/>
        <v>1.0175558056474139</v>
      </c>
      <c r="N28" s="155">
        <f t="shared" si="11"/>
        <v>3.6184855309971571E-3</v>
      </c>
      <c r="O28" s="156">
        <f t="shared" si="12"/>
        <v>454467.520000007</v>
      </c>
      <c r="P28" s="157">
        <f t="shared" si="13"/>
        <v>1.7555805647413956E-2</v>
      </c>
      <c r="Q28" s="71"/>
    </row>
    <row r="29" spans="2:17" s="72" customFormat="1" ht="12.75" x14ac:dyDescent="0.2">
      <c r="B29" s="70"/>
      <c r="C29" s="133" t="s">
        <v>78</v>
      </c>
      <c r="D29" s="134" t="s">
        <v>79</v>
      </c>
      <c r="E29" s="147">
        <f>IFERROR(VLOOKUP($C29,'2024'!$C$205:$U$392,19,FALSE),0)</f>
        <v>0</v>
      </c>
      <c r="F29" s="148">
        <f>IFERROR(VLOOKUP($C29,'2024'!$C$8:$U$195,19,FALSE),0)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VLOOKUP($C29,'2024'!$C$205:$U$392,VLOOKUP($L$4,Master!$D$9:$G$20,4,FALSE),FALSE)</f>
        <v>0</v>
      </c>
      <c r="L29" s="148">
        <f>VLOOKUP($C29,'2024'!$C$8:$U$195,VLOOKUP($L$4,Master!$D$9:$G$20,4,FALSE),FALSE)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80</v>
      </c>
      <c r="D30" s="99" t="s">
        <v>79</v>
      </c>
      <c r="E30" s="152">
        <f>IFERROR(VLOOKUP($C30,'2024'!$C$205:$U$392,19,FALSE),0)</f>
        <v>0</v>
      </c>
      <c r="F30" s="153">
        <f>IFERROR(VLOOKUP($C30,'2024'!$C$8:$U$195,19,FALSE),0)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VLOOKUP($C30,'2024'!$C$205:$U$392,VLOOKUP($L$4,Master!$D$9:$G$20,4,FALSE),FALSE)</f>
        <v>0</v>
      </c>
      <c r="L30" s="164">
        <f>VLOOKUP($C30,'2024'!$C$8:$U$195,VLOOKUP($L$4,Master!$D$9:$G$20,4,FALSE),FALSE)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81</v>
      </c>
      <c r="D31" s="132" t="s">
        <v>82</v>
      </c>
      <c r="E31" s="142">
        <f>IFERROR(VLOOKUP($C31,'2024'!$C$205:$U$392,19,FALSE),0)</f>
        <v>53485964.799999997</v>
      </c>
      <c r="F31" s="143">
        <f>IFERROR(VLOOKUP($C31,'2024'!$C$8:$U$195,19,FALSE),0)</f>
        <v>45839630.390000008</v>
      </c>
      <c r="G31" s="144">
        <f t="shared" si="6"/>
        <v>0.85704035743597562</v>
      </c>
      <c r="H31" s="145">
        <f t="shared" si="7"/>
        <v>6.2969120142313565E-3</v>
      </c>
      <c r="I31" s="143">
        <f t="shared" si="8"/>
        <v>-7646334.409999989</v>
      </c>
      <c r="J31" s="146">
        <f t="shared" si="9"/>
        <v>-0.14295964256402438</v>
      </c>
      <c r="K31" s="142">
        <f>VLOOKUP($C31,'2024'!$C$205:$U$392,VLOOKUP($L$4,Master!$D$9:$G$20,4,FALSE),FALSE)</f>
        <v>9938424.0800000019</v>
      </c>
      <c r="L31" s="143">
        <f>VLOOKUP($C31,'2024'!$C$8:$U$195,VLOOKUP($L$4,Master!$D$9:$G$20,4,FALSE),FALSE)</f>
        <v>5505897.700000002</v>
      </c>
      <c r="M31" s="145">
        <f t="shared" si="10"/>
        <v>0.55400108263442116</v>
      </c>
      <c r="N31" s="145">
        <f t="shared" si="11"/>
        <v>7.5633579680481366E-4</v>
      </c>
      <c r="O31" s="143">
        <f t="shared" si="12"/>
        <v>-4432526.38</v>
      </c>
      <c r="P31" s="146">
        <f t="shared" si="13"/>
        <v>-0.44599891736557884</v>
      </c>
      <c r="Q31" s="71"/>
    </row>
    <row r="32" spans="2:17" s="72" customFormat="1" ht="12.75" x14ac:dyDescent="0.2">
      <c r="B32" s="70"/>
      <c r="C32" s="133" t="s">
        <v>83</v>
      </c>
      <c r="D32" s="134" t="s">
        <v>84</v>
      </c>
      <c r="E32" s="147">
        <f>IFERROR(VLOOKUP($C32,'2024'!$C$205:$U$392,19,FALSE),0)</f>
        <v>52191086.600000001</v>
      </c>
      <c r="F32" s="148">
        <f>IFERROR(VLOOKUP($C32,'2024'!$C$8:$U$195,19,FALSE),0)</f>
        <v>44954553.600000001</v>
      </c>
      <c r="G32" s="149">
        <f t="shared" si="6"/>
        <v>0.86134542368389777</v>
      </c>
      <c r="H32" s="150">
        <f t="shared" si="7"/>
        <v>6.1753305218621652E-3</v>
      </c>
      <c r="I32" s="148">
        <f t="shared" si="8"/>
        <v>-7236533</v>
      </c>
      <c r="J32" s="151">
        <f t="shared" si="9"/>
        <v>-0.13865457631610223</v>
      </c>
      <c r="K32" s="147">
        <f>VLOOKUP($C32,'2024'!$C$205:$U$392,VLOOKUP($L$4,Master!$D$9:$G$20,4,FALSE),FALSE)</f>
        <v>9580001.8000000026</v>
      </c>
      <c r="L32" s="148">
        <f>VLOOKUP($C32,'2024'!$C$8:$U$195,VLOOKUP($L$4,Master!$D$9:$G$20,4,FALSE),FALSE)</f>
        <v>5471361.9700000016</v>
      </c>
      <c r="M32" s="150">
        <f t="shared" si="10"/>
        <v>0.5711232716052308</v>
      </c>
      <c r="N32" s="150">
        <f t="shared" si="11"/>
        <v>7.5159168234954755E-4</v>
      </c>
      <c r="O32" s="148">
        <f t="shared" si="12"/>
        <v>-4108639.830000001</v>
      </c>
      <c r="P32" s="151">
        <f t="shared" si="13"/>
        <v>-0.4288767283947692</v>
      </c>
      <c r="Q32" s="71"/>
    </row>
    <row r="33" spans="2:17" s="72" customFormat="1" ht="12.75" x14ac:dyDescent="0.2">
      <c r="B33" s="70"/>
      <c r="C33" s="98" t="s">
        <v>85</v>
      </c>
      <c r="D33" s="99" t="s">
        <v>84</v>
      </c>
      <c r="E33" s="152">
        <f>IFERROR(VLOOKUP($C33,'2024'!$C$205:$U$392,19,FALSE),0)</f>
        <v>52191086.600000001</v>
      </c>
      <c r="F33" s="153">
        <f>IFERROR(VLOOKUP($C33,'2024'!$C$8:$U$195,19,FALSE),0)</f>
        <v>44954553.600000001</v>
      </c>
      <c r="G33" s="154">
        <f t="shared" si="6"/>
        <v>0.86134542368389777</v>
      </c>
      <c r="H33" s="155">
        <f t="shared" si="7"/>
        <v>6.1753305218621652E-3</v>
      </c>
      <c r="I33" s="156">
        <f t="shared" si="8"/>
        <v>-7236533</v>
      </c>
      <c r="J33" s="157">
        <f t="shared" si="9"/>
        <v>-0.13865457631610223</v>
      </c>
      <c r="K33" s="163">
        <f>VLOOKUP($C33,'2024'!$C$205:$U$392,VLOOKUP($L$4,Master!$D$9:$G$20,4,FALSE),FALSE)</f>
        <v>9580001.8000000026</v>
      </c>
      <c r="L33" s="164">
        <f>VLOOKUP($C33,'2024'!$C$8:$U$195,VLOOKUP($L$4,Master!$D$9:$G$20,4,FALSE),FALSE)</f>
        <v>5471361.9700000016</v>
      </c>
      <c r="M33" s="155">
        <f t="shared" si="10"/>
        <v>0.5711232716052308</v>
      </c>
      <c r="N33" s="155">
        <f t="shared" si="11"/>
        <v>7.5159168234954755E-4</v>
      </c>
      <c r="O33" s="156">
        <f t="shared" si="12"/>
        <v>-4108639.830000001</v>
      </c>
      <c r="P33" s="157">
        <f t="shared" si="13"/>
        <v>-0.4288767283947692</v>
      </c>
      <c r="Q33" s="71"/>
    </row>
    <row r="34" spans="2:17" s="72" customFormat="1" ht="12.75" x14ac:dyDescent="0.2">
      <c r="B34" s="70"/>
      <c r="C34" s="133" t="s">
        <v>86</v>
      </c>
      <c r="D34" s="134" t="s">
        <v>87</v>
      </c>
      <c r="E34" s="147">
        <f>IFERROR(VLOOKUP($C34,'2024'!$C$205:$U$392,19,FALSE),0)</f>
        <v>0</v>
      </c>
      <c r="F34" s="148">
        <f>IFERROR(VLOOKUP($C34,'2024'!$C$8:$U$195,19,FALSE),0)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VLOOKUP($C34,'2024'!$C$205:$U$392,VLOOKUP($L$4,Master!$D$9:$G$20,4,FALSE),FALSE)</f>
        <v>0</v>
      </c>
      <c r="L34" s="148">
        <f>VLOOKUP($C34,'2024'!$C$8:$U$195,VLOOKUP($L$4,Master!$D$9:$G$20,4,FALSE),FALSE)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88</v>
      </c>
      <c r="D35" s="99" t="s">
        <v>87</v>
      </c>
      <c r="E35" s="152">
        <f>IFERROR(VLOOKUP($C35,'2024'!$C$205:$U$392,19,FALSE),0)</f>
        <v>0</v>
      </c>
      <c r="F35" s="153">
        <f>IFERROR(VLOOKUP($C35,'2024'!$C$8:$U$195,19,FALSE),0)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VLOOKUP($C35,'2024'!$C$205:$U$392,VLOOKUP($L$4,Master!$D$9:$G$20,4,FALSE),FALSE)</f>
        <v>0</v>
      </c>
      <c r="L35" s="164">
        <f>VLOOKUP($C35,'2024'!$C$8:$U$195,VLOOKUP($L$4,Master!$D$9:$G$20,4,FALSE),FALSE)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89</v>
      </c>
      <c r="D36" s="134" t="s">
        <v>90</v>
      </c>
      <c r="E36" s="147">
        <f>IFERROR(VLOOKUP($C36,'2024'!$C$205:$U$392,19,FALSE),0)</f>
        <v>0</v>
      </c>
      <c r="F36" s="148">
        <f>IFERROR(VLOOKUP($C36,'2024'!$C$8:$U$195,19,FALSE),0)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VLOOKUP($C36,'2024'!$C$205:$U$392,VLOOKUP($L$4,Master!$D$9:$G$20,4,FALSE),FALSE)</f>
        <v>0</v>
      </c>
      <c r="L36" s="148">
        <f>VLOOKUP($C36,'2024'!$C$8:$U$195,VLOOKUP($L$4,Master!$D$9:$G$20,4,FALSE),FALSE)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91</v>
      </c>
      <c r="D37" s="99" t="s">
        <v>90</v>
      </c>
      <c r="E37" s="152">
        <f>IFERROR(VLOOKUP($C37,'2024'!$C$205:$U$392,19,FALSE),0)</f>
        <v>0</v>
      </c>
      <c r="F37" s="153">
        <f>IFERROR(VLOOKUP($C37,'2024'!$C$8:$U$195,19,FALSE),0)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VLOOKUP($C37,'2024'!$C$205:$U$392,VLOOKUP($L$4,Master!$D$9:$G$20,4,FALSE),FALSE)</f>
        <v>0</v>
      </c>
      <c r="L37" s="164">
        <f>VLOOKUP($C37,'2024'!$C$8:$U$195,VLOOKUP($L$4,Master!$D$9:$G$20,4,FALSE),FALSE)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92</v>
      </c>
      <c r="D38" s="134" t="s">
        <v>93</v>
      </c>
      <c r="E38" s="147">
        <f>IFERROR(VLOOKUP($C38,'2024'!$C$205:$U$392,19,FALSE),0)</f>
        <v>0</v>
      </c>
      <c r="F38" s="148">
        <f>IFERROR(VLOOKUP($C38,'2024'!$C$8:$U$195,19,FALSE),0)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VLOOKUP($C38,'2024'!$C$205:$U$392,VLOOKUP($L$4,Master!$D$9:$G$20,4,FALSE),FALSE)</f>
        <v>0</v>
      </c>
      <c r="L38" s="148">
        <f>VLOOKUP($C38,'2024'!$C$8:$U$195,VLOOKUP($L$4,Master!$D$9:$G$20,4,FALSE),FALSE)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94</v>
      </c>
      <c r="D39" s="99" t="s">
        <v>93</v>
      </c>
      <c r="E39" s="152">
        <f>IFERROR(VLOOKUP($C39,'2024'!$C$205:$U$392,19,FALSE),0)</f>
        <v>0</v>
      </c>
      <c r="F39" s="153">
        <f>IFERROR(VLOOKUP($C39,'2024'!$C$8:$U$195,19,FALSE),0)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VLOOKUP($C39,'2024'!$C$205:$U$392,VLOOKUP($L$4,Master!$D$9:$G$20,4,FALSE),FALSE)</f>
        <v>0</v>
      </c>
      <c r="L39" s="164">
        <f>VLOOKUP($C39,'2024'!$C$8:$U$195,VLOOKUP($L$4,Master!$D$9:$G$20,4,FALSE),FALSE)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95</v>
      </c>
      <c r="D40" s="134" t="s">
        <v>96</v>
      </c>
      <c r="E40" s="147">
        <f>IFERROR(VLOOKUP($C40,'2024'!$C$205:$U$392,19,FALSE),0)</f>
        <v>1294878.2</v>
      </c>
      <c r="F40" s="148">
        <f>IFERROR(VLOOKUP($C40,'2024'!$C$8:$U$195,19,FALSE),0)</f>
        <v>885076.7899999998</v>
      </c>
      <c r="G40" s="149">
        <f t="shared" si="6"/>
        <v>0.68352126864132845</v>
      </c>
      <c r="H40" s="150">
        <f t="shared" si="7"/>
        <v>1.2158149236919101E-4</v>
      </c>
      <c r="I40" s="148">
        <f t="shared" si="8"/>
        <v>-409801.41000000015</v>
      </c>
      <c r="J40" s="151">
        <f t="shared" si="9"/>
        <v>-0.31647873135867155</v>
      </c>
      <c r="K40" s="147">
        <f>VLOOKUP($C40,'2024'!$C$205:$U$392,VLOOKUP($L$4,Master!$D$9:$G$20,4,FALSE),FALSE)</f>
        <v>358422.28</v>
      </c>
      <c r="L40" s="148">
        <f>VLOOKUP($C40,'2024'!$C$8:$U$195,VLOOKUP($L$4,Master!$D$9:$G$20,4,FALSE),FALSE)</f>
        <v>34535.729999999996</v>
      </c>
      <c r="M40" s="150">
        <f t="shared" si="10"/>
        <v>9.6354863877323685E-2</v>
      </c>
      <c r="N40" s="150">
        <f t="shared" si="11"/>
        <v>4.7441144552660129E-6</v>
      </c>
      <c r="O40" s="148">
        <f t="shared" si="12"/>
        <v>-323886.55000000005</v>
      </c>
      <c r="P40" s="151">
        <f t="shared" si="13"/>
        <v>-0.90364513612267638</v>
      </c>
      <c r="Q40" s="71"/>
    </row>
    <row r="41" spans="2:17" s="72" customFormat="1" ht="12.75" x14ac:dyDescent="0.2">
      <c r="B41" s="70"/>
      <c r="C41" s="98" t="s">
        <v>97</v>
      </c>
      <c r="D41" s="99" t="s">
        <v>96</v>
      </c>
      <c r="E41" s="152">
        <f>IFERROR(VLOOKUP($C41,'2024'!$C$205:$U$392,19,FALSE),0)</f>
        <v>1294878.2</v>
      </c>
      <c r="F41" s="153">
        <f>IFERROR(VLOOKUP($C41,'2024'!$C$8:$U$195,19,FALSE),0)</f>
        <v>885076.7899999998</v>
      </c>
      <c r="G41" s="154">
        <f t="shared" si="6"/>
        <v>0.68352126864132845</v>
      </c>
      <c r="H41" s="155">
        <f t="shared" si="7"/>
        <v>1.2158149236919101E-4</v>
      </c>
      <c r="I41" s="156">
        <f t="shared" si="8"/>
        <v>-409801.41000000015</v>
      </c>
      <c r="J41" s="157">
        <f t="shared" si="9"/>
        <v>-0.31647873135867155</v>
      </c>
      <c r="K41" s="163">
        <f>VLOOKUP($C41,'2024'!$C$205:$U$392,VLOOKUP($L$4,Master!$D$9:$G$20,4,FALSE),FALSE)</f>
        <v>358422.28</v>
      </c>
      <c r="L41" s="164">
        <f>VLOOKUP($C41,'2024'!$C$8:$U$195,VLOOKUP($L$4,Master!$D$9:$G$20,4,FALSE),FALSE)</f>
        <v>34535.729999999996</v>
      </c>
      <c r="M41" s="155">
        <f t="shared" si="10"/>
        <v>9.6354863877323685E-2</v>
      </c>
      <c r="N41" s="155">
        <f t="shared" si="11"/>
        <v>4.7441144552660129E-6</v>
      </c>
      <c r="O41" s="156">
        <f t="shared" si="12"/>
        <v>-323886.55000000005</v>
      </c>
      <c r="P41" s="157">
        <f t="shared" si="13"/>
        <v>-0.90364513612267638</v>
      </c>
      <c r="Q41" s="71"/>
    </row>
    <row r="42" spans="2:17" s="72" customFormat="1" ht="12.75" x14ac:dyDescent="0.2">
      <c r="B42" s="70"/>
      <c r="C42" s="131" t="s">
        <v>98</v>
      </c>
      <c r="D42" s="132" t="s">
        <v>99</v>
      </c>
      <c r="E42" s="142">
        <f>IFERROR(VLOOKUP($C42,'2024'!$C$205:$U$392,19,FALSE),0)</f>
        <v>152444513.95000005</v>
      </c>
      <c r="F42" s="143">
        <f>IFERROR(VLOOKUP($C42,'2024'!$C$8:$U$195,19,FALSE),0)</f>
        <v>137986783.61999995</v>
      </c>
      <c r="G42" s="144">
        <f t="shared" si="6"/>
        <v>0.90516070434163298</v>
      </c>
      <c r="H42" s="145">
        <f t="shared" si="7"/>
        <v>1.8955009632265058E-2</v>
      </c>
      <c r="I42" s="143">
        <f t="shared" si="8"/>
        <v>-14457730.330000103</v>
      </c>
      <c r="J42" s="146">
        <f t="shared" si="9"/>
        <v>-9.4839295658366976E-2</v>
      </c>
      <c r="K42" s="142">
        <f>VLOOKUP($C42,'2024'!$C$205:$U$392,VLOOKUP($L$4,Master!$D$9:$G$20,4,FALSE),FALSE)</f>
        <v>20464572.830000013</v>
      </c>
      <c r="L42" s="143">
        <f>VLOOKUP($C42,'2024'!$C$8:$U$195,VLOOKUP($L$4,Master!$D$9:$G$20,4,FALSE),FALSE)</f>
        <v>12347677.420000002</v>
      </c>
      <c r="M42" s="145">
        <f t="shared" si="10"/>
        <v>0.60336844177362647</v>
      </c>
      <c r="N42" s="145">
        <f t="shared" si="11"/>
        <v>1.696179433218402E-3</v>
      </c>
      <c r="O42" s="143">
        <f t="shared" si="12"/>
        <v>-8116895.4100000113</v>
      </c>
      <c r="P42" s="146">
        <f t="shared" si="13"/>
        <v>-0.39663155822637353</v>
      </c>
      <c r="Q42" s="71"/>
    </row>
    <row r="43" spans="2:17" s="72" customFormat="1" ht="12.75" x14ac:dyDescent="0.2">
      <c r="B43" s="70"/>
      <c r="C43" s="133" t="s">
        <v>100</v>
      </c>
      <c r="D43" s="134" t="s">
        <v>101</v>
      </c>
      <c r="E43" s="147">
        <f>IFERROR(VLOOKUP($C43,'2024'!$C$205:$U$392,19,FALSE),0)</f>
        <v>77915257.870000005</v>
      </c>
      <c r="F43" s="148">
        <f>IFERROR(VLOOKUP($C43,'2024'!$C$8:$U$195,19,FALSE),0)</f>
        <v>70087596.439999983</v>
      </c>
      <c r="G43" s="149">
        <f t="shared" si="6"/>
        <v>0.89953621865616729</v>
      </c>
      <c r="H43" s="150">
        <f t="shared" si="7"/>
        <v>9.6278138439770851E-3</v>
      </c>
      <c r="I43" s="148">
        <f t="shared" si="8"/>
        <v>-7827661.4300000221</v>
      </c>
      <c r="J43" s="151">
        <f t="shared" si="9"/>
        <v>-0.10046378134383271</v>
      </c>
      <c r="K43" s="147">
        <f>VLOOKUP($C43,'2024'!$C$205:$U$392,VLOOKUP($L$4,Master!$D$9:$G$20,4,FALSE),FALSE)</f>
        <v>9936294.1299999971</v>
      </c>
      <c r="L43" s="148">
        <f>VLOOKUP($C43,'2024'!$C$8:$U$195,VLOOKUP($L$4,Master!$D$9:$G$20,4,FALSE),FALSE)</f>
        <v>5511695.6100000003</v>
      </c>
      <c r="M43" s="150">
        <f t="shared" si="10"/>
        <v>0.55470334693081413</v>
      </c>
      <c r="N43" s="150">
        <f t="shared" si="11"/>
        <v>7.5713224583430646E-4</v>
      </c>
      <c r="O43" s="148">
        <f t="shared" si="12"/>
        <v>-4424598.5199999968</v>
      </c>
      <c r="P43" s="151">
        <f t="shared" si="13"/>
        <v>-0.44529665306918587</v>
      </c>
      <c r="Q43" s="71"/>
    </row>
    <row r="44" spans="2:17" s="72" customFormat="1" ht="12.75" x14ac:dyDescent="0.2">
      <c r="B44" s="70"/>
      <c r="C44" s="98" t="s">
        <v>102</v>
      </c>
      <c r="D44" s="99" t="s">
        <v>101</v>
      </c>
      <c r="E44" s="152">
        <f>IFERROR(VLOOKUP($C44,'2024'!$C$205:$U$392,19,FALSE),0)</f>
        <v>77915257.870000005</v>
      </c>
      <c r="F44" s="153">
        <f>IFERROR(VLOOKUP($C44,'2024'!$C$8:$U$195,19,FALSE),0)</f>
        <v>70087596.439999983</v>
      </c>
      <c r="G44" s="154">
        <f t="shared" si="6"/>
        <v>0.89953621865616729</v>
      </c>
      <c r="H44" s="155">
        <f t="shared" si="7"/>
        <v>9.6278138439770851E-3</v>
      </c>
      <c r="I44" s="156">
        <f t="shared" si="8"/>
        <v>-7827661.4300000221</v>
      </c>
      <c r="J44" s="157">
        <f t="shared" si="9"/>
        <v>-0.10046378134383271</v>
      </c>
      <c r="K44" s="163">
        <f>VLOOKUP($C44,'2024'!$C$205:$U$392,VLOOKUP($L$4,Master!$D$9:$G$20,4,FALSE),FALSE)</f>
        <v>9936294.1299999971</v>
      </c>
      <c r="L44" s="164">
        <f>VLOOKUP($C44,'2024'!$C$8:$U$195,VLOOKUP($L$4,Master!$D$9:$G$20,4,FALSE),FALSE)</f>
        <v>5511695.6100000003</v>
      </c>
      <c r="M44" s="155">
        <f t="shared" si="10"/>
        <v>0.55470334693081413</v>
      </c>
      <c r="N44" s="155">
        <f t="shared" si="11"/>
        <v>7.5713224583430646E-4</v>
      </c>
      <c r="O44" s="156">
        <f t="shared" si="12"/>
        <v>-4424598.5199999968</v>
      </c>
      <c r="P44" s="157">
        <f t="shared" si="13"/>
        <v>-0.44529665306918587</v>
      </c>
      <c r="Q44" s="71"/>
    </row>
    <row r="45" spans="2:17" s="72" customFormat="1" ht="12.75" x14ac:dyDescent="0.2">
      <c r="B45" s="70"/>
      <c r="C45" s="133" t="s">
        <v>103</v>
      </c>
      <c r="D45" s="134" t="s">
        <v>104</v>
      </c>
      <c r="E45" s="147">
        <f>IFERROR(VLOOKUP($C45,'2024'!$C$205:$U$392,19,FALSE),0)</f>
        <v>0</v>
      </c>
      <c r="F45" s="148">
        <f>IFERROR(VLOOKUP($C45,'2024'!$C$8:$U$195,19,FALSE),0)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VLOOKUP($C45,'2024'!$C$205:$U$392,VLOOKUP($L$4,Master!$D$9:$G$20,4,FALSE),FALSE)</f>
        <v>0</v>
      </c>
      <c r="L45" s="148">
        <f>VLOOKUP($C45,'2024'!$C$8:$U$195,VLOOKUP($L$4,Master!$D$9:$G$20,4,FALSE),FALSE)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105</v>
      </c>
      <c r="D46" s="99" t="s">
        <v>104</v>
      </c>
      <c r="E46" s="152">
        <f>IFERROR(VLOOKUP($C46,'2024'!$C$205:$U$392,19,FALSE),0)</f>
        <v>0</v>
      </c>
      <c r="F46" s="153">
        <f>IFERROR(VLOOKUP($C46,'2024'!$C$8:$U$195,19,FALSE),0)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VLOOKUP($C46,'2024'!$C$205:$U$392,VLOOKUP($L$4,Master!$D$9:$G$20,4,FALSE),FALSE)</f>
        <v>0</v>
      </c>
      <c r="L46" s="164">
        <f>VLOOKUP($C46,'2024'!$C$8:$U$195,VLOOKUP($L$4,Master!$D$9:$G$20,4,FALSE),FALSE)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106</v>
      </c>
      <c r="D47" s="134" t="s">
        <v>107</v>
      </c>
      <c r="E47" s="147">
        <f>IFERROR(VLOOKUP($C47,'2024'!$C$205:$U$392,19,FALSE),0)</f>
        <v>34620679.790000029</v>
      </c>
      <c r="F47" s="148">
        <f>IFERROR(VLOOKUP($C47,'2024'!$C$8:$U$195,19,FALSE),0)</f>
        <v>34153806.759999983</v>
      </c>
      <c r="G47" s="149">
        <f t="shared" si="6"/>
        <v>0.98651461979279509</v>
      </c>
      <c r="H47" s="150">
        <f t="shared" si="7"/>
        <v>4.6916503097655096E-3</v>
      </c>
      <c r="I47" s="148">
        <f t="shared" si="8"/>
        <v>-466873.0300000459</v>
      </c>
      <c r="J47" s="151">
        <f t="shared" si="9"/>
        <v>-1.3485380207204923E-2</v>
      </c>
      <c r="K47" s="147">
        <f>VLOOKUP($C47,'2024'!$C$205:$U$392,VLOOKUP($L$4,Master!$D$9:$G$20,4,FALSE),FALSE)</f>
        <v>5136057.5500000194</v>
      </c>
      <c r="L47" s="148">
        <f>VLOOKUP($C47,'2024'!$C$8:$U$195,VLOOKUP($L$4,Master!$D$9:$G$20,4,FALSE),FALSE)</f>
        <v>3938377.2400000007</v>
      </c>
      <c r="M47" s="150">
        <f t="shared" si="10"/>
        <v>0.76680940617575166</v>
      </c>
      <c r="N47" s="150">
        <f t="shared" si="11"/>
        <v>5.4100817890847164E-4</v>
      </c>
      <c r="O47" s="148">
        <f t="shared" si="12"/>
        <v>-1197680.3100000187</v>
      </c>
      <c r="P47" s="151">
        <f t="shared" si="13"/>
        <v>-0.23319059382424837</v>
      </c>
      <c r="Q47" s="71"/>
    </row>
    <row r="48" spans="2:17" s="72" customFormat="1" ht="12.75" x14ac:dyDescent="0.2">
      <c r="B48" s="70"/>
      <c r="C48" s="98" t="s">
        <v>108</v>
      </c>
      <c r="D48" s="99" t="s">
        <v>107</v>
      </c>
      <c r="E48" s="152">
        <f>IFERROR(VLOOKUP($C48,'2024'!$C$205:$U$392,19,FALSE),0)</f>
        <v>34620679.790000029</v>
      </c>
      <c r="F48" s="153">
        <f>IFERROR(VLOOKUP($C48,'2024'!$C$8:$U$195,19,FALSE),0)</f>
        <v>34153806.759999983</v>
      </c>
      <c r="G48" s="154">
        <f t="shared" si="6"/>
        <v>0.98651461979279509</v>
      </c>
      <c r="H48" s="155">
        <f t="shared" si="7"/>
        <v>4.6916503097655096E-3</v>
      </c>
      <c r="I48" s="156">
        <f t="shared" si="8"/>
        <v>-466873.0300000459</v>
      </c>
      <c r="J48" s="157">
        <f t="shared" si="9"/>
        <v>-1.3485380207204923E-2</v>
      </c>
      <c r="K48" s="163">
        <f>VLOOKUP($C48,'2024'!$C$205:$U$392,VLOOKUP($L$4,Master!$D$9:$G$20,4,FALSE),FALSE)</f>
        <v>5136057.5500000194</v>
      </c>
      <c r="L48" s="164">
        <f>VLOOKUP($C48,'2024'!$C$8:$U$195,VLOOKUP($L$4,Master!$D$9:$G$20,4,FALSE),FALSE)</f>
        <v>3938377.2400000007</v>
      </c>
      <c r="M48" s="155">
        <f t="shared" si="10"/>
        <v>0.76680940617575166</v>
      </c>
      <c r="N48" s="155">
        <f t="shared" si="11"/>
        <v>5.4100817890847164E-4</v>
      </c>
      <c r="O48" s="156">
        <f t="shared" si="12"/>
        <v>-1197680.3100000187</v>
      </c>
      <c r="P48" s="157">
        <f t="shared" si="13"/>
        <v>-0.23319059382424837</v>
      </c>
      <c r="Q48" s="71"/>
    </row>
    <row r="49" spans="2:17" s="72" customFormat="1" ht="12.75" x14ac:dyDescent="0.2">
      <c r="B49" s="70"/>
      <c r="C49" s="133" t="s">
        <v>109</v>
      </c>
      <c r="D49" s="134" t="s">
        <v>110</v>
      </c>
      <c r="E49" s="147">
        <f>IFERROR(VLOOKUP($C49,'2024'!$C$205:$U$392,19,FALSE),0)</f>
        <v>11875316.58</v>
      </c>
      <c r="F49" s="148">
        <f>IFERROR(VLOOKUP($C49,'2024'!$C$8:$U$195,19,FALSE),0)</f>
        <v>11408452.380000003</v>
      </c>
      <c r="G49" s="149">
        <f t="shared" si="6"/>
        <v>0.96068616808192941</v>
      </c>
      <c r="H49" s="150">
        <f t="shared" si="7"/>
        <v>1.567159687899227E-3</v>
      </c>
      <c r="I49" s="148">
        <f t="shared" si="8"/>
        <v>-466864.19999999739</v>
      </c>
      <c r="J49" s="151">
        <f t="shared" si="9"/>
        <v>-3.9313831918070634E-2</v>
      </c>
      <c r="K49" s="147">
        <f>VLOOKUP($C49,'2024'!$C$205:$U$392,VLOOKUP($L$4,Master!$D$9:$G$20,4,FALSE),FALSE)</f>
        <v>1686167.7499999995</v>
      </c>
      <c r="L49" s="148">
        <f>VLOOKUP($C49,'2024'!$C$8:$U$195,VLOOKUP($L$4,Master!$D$9:$G$20,4,FALSE),FALSE)</f>
        <v>1212272.3399999999</v>
      </c>
      <c r="M49" s="150">
        <f t="shared" si="10"/>
        <v>0.71895120755334108</v>
      </c>
      <c r="N49" s="150">
        <f t="shared" si="11"/>
        <v>1.6652778823303155E-4</v>
      </c>
      <c r="O49" s="148">
        <f t="shared" si="12"/>
        <v>-473895.40999999968</v>
      </c>
      <c r="P49" s="151">
        <f t="shared" si="13"/>
        <v>-0.28104879244665887</v>
      </c>
      <c r="Q49" s="71"/>
    </row>
    <row r="50" spans="2:17" s="72" customFormat="1" ht="12.75" x14ac:dyDescent="0.2">
      <c r="B50" s="70"/>
      <c r="C50" s="98" t="s">
        <v>111</v>
      </c>
      <c r="D50" s="99" t="s">
        <v>110</v>
      </c>
      <c r="E50" s="152">
        <f>IFERROR(VLOOKUP($C50,'2024'!$C$205:$U$392,19,FALSE),0)</f>
        <v>11875316.58</v>
      </c>
      <c r="F50" s="153">
        <f>IFERROR(VLOOKUP($C50,'2024'!$C$8:$U$195,19,FALSE),0)</f>
        <v>11408452.380000003</v>
      </c>
      <c r="G50" s="154">
        <f t="shared" si="6"/>
        <v>0.96068616808192941</v>
      </c>
      <c r="H50" s="155">
        <f t="shared" si="7"/>
        <v>1.567159687899227E-3</v>
      </c>
      <c r="I50" s="156">
        <f t="shared" si="8"/>
        <v>-466864.19999999739</v>
      </c>
      <c r="J50" s="157">
        <f t="shared" si="9"/>
        <v>-3.9313831918070634E-2</v>
      </c>
      <c r="K50" s="163">
        <f>VLOOKUP($C50,'2024'!$C$205:$U$392,VLOOKUP($L$4,Master!$D$9:$G$20,4,FALSE),FALSE)</f>
        <v>1686167.7499999995</v>
      </c>
      <c r="L50" s="164">
        <f>VLOOKUP($C50,'2024'!$C$8:$U$195,VLOOKUP($L$4,Master!$D$9:$G$20,4,FALSE),FALSE)</f>
        <v>1212272.3399999999</v>
      </c>
      <c r="M50" s="155">
        <f t="shared" si="10"/>
        <v>0.71895120755334108</v>
      </c>
      <c r="N50" s="155">
        <f t="shared" si="11"/>
        <v>1.6652778823303155E-4</v>
      </c>
      <c r="O50" s="156">
        <f t="shared" si="12"/>
        <v>-473895.40999999968</v>
      </c>
      <c r="P50" s="157">
        <f t="shared" si="13"/>
        <v>-0.28104879244665887</v>
      </c>
      <c r="Q50" s="71"/>
    </row>
    <row r="51" spans="2:17" s="72" customFormat="1" ht="12.75" x14ac:dyDescent="0.2">
      <c r="B51" s="70"/>
      <c r="C51" s="133" t="s">
        <v>112</v>
      </c>
      <c r="D51" s="134" t="s">
        <v>113</v>
      </c>
      <c r="E51" s="147">
        <f>IFERROR(VLOOKUP($C51,'2024'!$C$205:$U$392,19,FALSE),0)</f>
        <v>0</v>
      </c>
      <c r="F51" s="148">
        <f>IFERROR(VLOOKUP($C51,'2024'!$C$8:$U$195,19,FALSE),0)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VLOOKUP($C51,'2024'!$C$205:$U$392,VLOOKUP($L$4,Master!$D$9:$G$20,4,FALSE),FALSE)</f>
        <v>0</v>
      </c>
      <c r="L51" s="148">
        <f>VLOOKUP($C51,'2024'!$C$8:$U$195,VLOOKUP($L$4,Master!$D$9:$G$20,4,FALSE),FALSE)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114</v>
      </c>
      <c r="D52" s="99" t="s">
        <v>113</v>
      </c>
      <c r="E52" s="152">
        <f>IFERROR(VLOOKUP($C52,'2024'!$C$205:$U$392,19,FALSE),0)</f>
        <v>0</v>
      </c>
      <c r="F52" s="153">
        <f>IFERROR(VLOOKUP($C52,'2024'!$C$8:$U$195,19,FALSE),0)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VLOOKUP($C52,'2024'!$C$205:$U$392,VLOOKUP($L$4,Master!$D$9:$G$20,4,FALSE),FALSE)</f>
        <v>0</v>
      </c>
      <c r="L52" s="164">
        <f>VLOOKUP($C52,'2024'!$C$8:$U$195,VLOOKUP($L$4,Master!$D$9:$G$20,4,FALSE),FALSE)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115</v>
      </c>
      <c r="D53" s="134" t="s">
        <v>116</v>
      </c>
      <c r="E53" s="147">
        <f>IFERROR(VLOOKUP($C53,'2024'!$C$205:$U$392,19,FALSE),0)</f>
        <v>28033259.710000012</v>
      </c>
      <c r="F53" s="148">
        <f>IFERROR(VLOOKUP($C53,'2024'!$C$8:$U$195,19,FALSE),0)</f>
        <v>22336928.039999999</v>
      </c>
      <c r="G53" s="149">
        <f t="shared" si="6"/>
        <v>0.79680095254965944</v>
      </c>
      <c r="H53" s="150">
        <f t="shared" si="7"/>
        <v>3.0683857906232399E-3</v>
      </c>
      <c r="I53" s="148">
        <f t="shared" si="8"/>
        <v>-5696331.670000013</v>
      </c>
      <c r="J53" s="151">
        <f t="shared" si="9"/>
        <v>-0.20319904745034056</v>
      </c>
      <c r="K53" s="147">
        <f>VLOOKUP($C53,'2024'!$C$205:$U$392,VLOOKUP($L$4,Master!$D$9:$G$20,4,FALSE),FALSE)</f>
        <v>3706053.399999998</v>
      </c>
      <c r="L53" s="148">
        <f>VLOOKUP($C53,'2024'!$C$8:$U$195,VLOOKUP($L$4,Master!$D$9:$G$20,4,FALSE),FALSE)</f>
        <v>1685332.2300000002</v>
      </c>
      <c r="M53" s="150">
        <f t="shared" si="10"/>
        <v>0.45475119975335515</v>
      </c>
      <c r="N53" s="150">
        <f t="shared" si="11"/>
        <v>2.3151122024259245E-4</v>
      </c>
      <c r="O53" s="148">
        <f t="shared" si="12"/>
        <v>-2020721.1699999978</v>
      </c>
      <c r="P53" s="151">
        <f t="shared" si="13"/>
        <v>-0.54524880024664479</v>
      </c>
      <c r="Q53" s="71"/>
    </row>
    <row r="54" spans="2:17" s="72" customFormat="1" ht="12.75" x14ac:dyDescent="0.2">
      <c r="B54" s="70"/>
      <c r="C54" s="98" t="s">
        <v>117</v>
      </c>
      <c r="D54" s="99" t="s">
        <v>116</v>
      </c>
      <c r="E54" s="152">
        <f>IFERROR(VLOOKUP($C54,'2024'!$C$205:$U$392,19,FALSE),0)</f>
        <v>28033259.710000012</v>
      </c>
      <c r="F54" s="153">
        <f>IFERROR(VLOOKUP($C54,'2024'!$C$8:$U$195,19,FALSE),0)</f>
        <v>22336928.039999999</v>
      </c>
      <c r="G54" s="154">
        <f t="shared" si="6"/>
        <v>0.79680095254965944</v>
      </c>
      <c r="H54" s="155">
        <f t="shared" si="7"/>
        <v>3.0683857906232399E-3</v>
      </c>
      <c r="I54" s="156">
        <f t="shared" si="8"/>
        <v>-5696331.670000013</v>
      </c>
      <c r="J54" s="157">
        <f t="shared" si="9"/>
        <v>-0.20319904745034056</v>
      </c>
      <c r="K54" s="163">
        <f>VLOOKUP($C54,'2024'!$C$205:$U$392,VLOOKUP($L$4,Master!$D$9:$G$20,4,FALSE),FALSE)</f>
        <v>3706053.399999998</v>
      </c>
      <c r="L54" s="164">
        <f>VLOOKUP($C54,'2024'!$C$8:$U$195,VLOOKUP($L$4,Master!$D$9:$G$20,4,FALSE),FALSE)</f>
        <v>1685332.2300000002</v>
      </c>
      <c r="M54" s="155">
        <f t="shared" si="10"/>
        <v>0.45475119975335515</v>
      </c>
      <c r="N54" s="155">
        <f t="shared" si="11"/>
        <v>2.3151122024259245E-4</v>
      </c>
      <c r="O54" s="156">
        <f t="shared" si="12"/>
        <v>-2020721.1699999978</v>
      </c>
      <c r="P54" s="157">
        <f t="shared" si="13"/>
        <v>-0.54524880024664479</v>
      </c>
      <c r="Q54" s="71"/>
    </row>
    <row r="55" spans="2:17" s="72" customFormat="1" ht="12.75" x14ac:dyDescent="0.2">
      <c r="B55" s="70"/>
      <c r="C55" s="131" t="s">
        <v>118</v>
      </c>
      <c r="D55" s="132" t="s">
        <v>119</v>
      </c>
      <c r="E55" s="142">
        <f>IFERROR(VLOOKUP($C55,'2024'!$C$205:$U$392,19,FALSE),0)</f>
        <v>214368049.69999999</v>
      </c>
      <c r="F55" s="143">
        <f>IFERROR(VLOOKUP($C55,'2024'!$C$8:$U$195,19,FALSE),0)</f>
        <v>201972738.78</v>
      </c>
      <c r="G55" s="144">
        <f t="shared" si="6"/>
        <v>0.94217743298338186</v>
      </c>
      <c r="H55" s="145">
        <f t="shared" si="7"/>
        <v>2.7744651397722433E-2</v>
      </c>
      <c r="I55" s="143">
        <f t="shared" si="8"/>
        <v>-12395310.919999987</v>
      </c>
      <c r="J55" s="146">
        <f t="shared" si="9"/>
        <v>-5.7822567016618184E-2</v>
      </c>
      <c r="K55" s="142">
        <f>VLOOKUP($C55,'2024'!$C$205:$U$392,VLOOKUP($L$4,Master!$D$9:$G$20,4,FALSE),FALSE)</f>
        <v>56062967.539999992</v>
      </c>
      <c r="L55" s="143">
        <f>VLOOKUP($C55,'2024'!$C$8:$U$195,VLOOKUP($L$4,Master!$D$9:$G$20,4,FALSE),FALSE)</f>
        <v>35635891.369999997</v>
      </c>
      <c r="M55" s="145">
        <f t="shared" si="10"/>
        <v>0.63564047594473805</v>
      </c>
      <c r="N55" s="145">
        <f t="shared" si="11"/>
        <v>4.8952417503468548E-3</v>
      </c>
      <c r="O55" s="143">
        <f t="shared" si="12"/>
        <v>-20427076.169999994</v>
      </c>
      <c r="P55" s="146">
        <f t="shared" si="13"/>
        <v>-0.3643595240552619</v>
      </c>
      <c r="Q55" s="71"/>
    </row>
    <row r="56" spans="2:17" s="72" customFormat="1" ht="12.75" x14ac:dyDescent="0.2">
      <c r="B56" s="70"/>
      <c r="C56" s="133" t="s">
        <v>120</v>
      </c>
      <c r="D56" s="134" t="s">
        <v>121</v>
      </c>
      <c r="E56" s="147">
        <f>IFERROR(VLOOKUP($C56,'2024'!$C$205:$U$392,19,FALSE),0)</f>
        <v>37892550.219999999</v>
      </c>
      <c r="F56" s="148">
        <f>IFERROR(VLOOKUP($C56,'2024'!$C$8:$U$195,19,FALSE),0)</f>
        <v>32805945.140000004</v>
      </c>
      <c r="G56" s="149">
        <f t="shared" si="6"/>
        <v>0.86576239787325682</v>
      </c>
      <c r="H56" s="150">
        <f t="shared" si="7"/>
        <v>4.5064968528922902E-3</v>
      </c>
      <c r="I56" s="148">
        <f t="shared" si="8"/>
        <v>-5086605.0799999945</v>
      </c>
      <c r="J56" s="151">
        <f t="shared" si="9"/>
        <v>-0.13423760212674318</v>
      </c>
      <c r="K56" s="147">
        <f>VLOOKUP($C56,'2024'!$C$205:$U$392,VLOOKUP($L$4,Master!$D$9:$G$20,4,FALSE),FALSE)</f>
        <v>7050174.3499999987</v>
      </c>
      <c r="L56" s="148">
        <f>VLOOKUP($C56,'2024'!$C$8:$U$195,VLOOKUP($L$4,Master!$D$9:$G$20,4,FALSE),FALSE)</f>
        <v>3870207.4</v>
      </c>
      <c r="M56" s="150">
        <f t="shared" si="10"/>
        <v>0.54895201279667649</v>
      </c>
      <c r="N56" s="150">
        <f t="shared" si="11"/>
        <v>5.3164380400291214E-4</v>
      </c>
      <c r="O56" s="148">
        <f t="shared" si="12"/>
        <v>-3179966.9499999988</v>
      </c>
      <c r="P56" s="151">
        <f t="shared" si="13"/>
        <v>-0.45104798720332345</v>
      </c>
      <c r="Q56" s="71"/>
    </row>
    <row r="57" spans="2:17" s="72" customFormat="1" ht="12.75" x14ac:dyDescent="0.2">
      <c r="B57" s="70"/>
      <c r="C57" s="98" t="s">
        <v>122</v>
      </c>
      <c r="D57" s="99" t="s">
        <v>123</v>
      </c>
      <c r="E57" s="152">
        <f>IFERROR(VLOOKUP($C57,'2024'!$C$205:$U$392,19,FALSE),0)</f>
        <v>37892550.219999999</v>
      </c>
      <c r="F57" s="153">
        <f>IFERROR(VLOOKUP($C57,'2024'!$C$8:$U$195,19,FALSE),0)</f>
        <v>32805945.140000004</v>
      </c>
      <c r="G57" s="154">
        <f t="shared" si="6"/>
        <v>0.86576239787325682</v>
      </c>
      <c r="H57" s="155">
        <f t="shared" si="7"/>
        <v>4.5064968528922902E-3</v>
      </c>
      <c r="I57" s="156">
        <f t="shared" si="8"/>
        <v>-5086605.0799999945</v>
      </c>
      <c r="J57" s="157">
        <f t="shared" si="9"/>
        <v>-0.13423760212674318</v>
      </c>
      <c r="K57" s="163">
        <f>VLOOKUP($C57,'2024'!$C$205:$U$392,VLOOKUP($L$4,Master!$D$9:$G$20,4,FALSE),FALSE)</f>
        <v>7050174.3499999987</v>
      </c>
      <c r="L57" s="164">
        <f>VLOOKUP($C57,'2024'!$C$8:$U$195,VLOOKUP($L$4,Master!$D$9:$G$20,4,FALSE),FALSE)</f>
        <v>3870207.4</v>
      </c>
      <c r="M57" s="155">
        <f t="shared" si="10"/>
        <v>0.54895201279667649</v>
      </c>
      <c r="N57" s="155">
        <f t="shared" si="11"/>
        <v>5.3164380400291214E-4</v>
      </c>
      <c r="O57" s="156">
        <f t="shared" si="12"/>
        <v>-3179966.9499999988</v>
      </c>
      <c r="P57" s="157">
        <f t="shared" si="13"/>
        <v>-0.45104798720332345</v>
      </c>
      <c r="Q57" s="71"/>
    </row>
    <row r="58" spans="2:17" s="72" customFormat="1" ht="12.75" x14ac:dyDescent="0.2">
      <c r="B58" s="70"/>
      <c r="C58" s="98" t="s">
        <v>124</v>
      </c>
      <c r="D58" s="99" t="s">
        <v>125</v>
      </c>
      <c r="E58" s="152">
        <f>IFERROR(VLOOKUP($C58,'2024'!$C$205:$U$392,19,FALSE),0)</f>
        <v>0</v>
      </c>
      <c r="F58" s="153">
        <f>IFERROR(VLOOKUP($C58,'2024'!$C$8:$U$195,19,FALSE),0)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VLOOKUP($C58,'2024'!$C$205:$U$392,VLOOKUP($L$4,Master!$D$9:$G$20,4,FALSE),FALSE)</f>
        <v>0</v>
      </c>
      <c r="L58" s="164">
        <f>VLOOKUP($C58,'2024'!$C$8:$U$195,VLOOKUP($L$4,Master!$D$9:$G$20,4,FALSE),FALSE)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126</v>
      </c>
      <c r="D59" s="134" t="s">
        <v>127</v>
      </c>
      <c r="E59" s="147">
        <f>IFERROR(VLOOKUP($C59,'2024'!$C$205:$U$392,19,FALSE),0)</f>
        <v>30513654.609999999</v>
      </c>
      <c r="F59" s="148">
        <f>IFERROR(VLOOKUP($C59,'2024'!$C$8:$U$195,19,FALSE),0)</f>
        <v>26994165.419999998</v>
      </c>
      <c r="G59" s="149">
        <f t="shared" si="6"/>
        <v>0.88465854926316867</v>
      </c>
      <c r="H59" s="150">
        <f t="shared" si="7"/>
        <v>3.7081425635671797E-3</v>
      </c>
      <c r="I59" s="148">
        <f t="shared" si="8"/>
        <v>-3519489.1900000013</v>
      </c>
      <c r="J59" s="151">
        <f t="shared" si="9"/>
        <v>-0.11534145073683133</v>
      </c>
      <c r="K59" s="147">
        <f>VLOOKUP($C59,'2024'!$C$205:$U$392,VLOOKUP($L$4,Master!$D$9:$G$20,4,FALSE),FALSE)</f>
        <v>5958304.6500000004</v>
      </c>
      <c r="L59" s="148">
        <f>VLOOKUP($C59,'2024'!$C$8:$U$195,VLOOKUP($L$4,Master!$D$9:$G$20,4,FALSE),FALSE)</f>
        <v>4708360.8999999994</v>
      </c>
      <c r="M59" s="150">
        <f t="shared" si="10"/>
        <v>0.79021822088268001</v>
      </c>
      <c r="N59" s="150">
        <f t="shared" si="11"/>
        <v>6.4677952388147856E-4</v>
      </c>
      <c r="O59" s="148">
        <f t="shared" si="12"/>
        <v>-1249943.7500000009</v>
      </c>
      <c r="P59" s="151">
        <f t="shared" si="13"/>
        <v>-0.20978177911732004</v>
      </c>
      <c r="Q59" s="71"/>
    </row>
    <row r="60" spans="2:17" s="72" customFormat="1" ht="12.75" x14ac:dyDescent="0.2">
      <c r="B60" s="70"/>
      <c r="C60" s="98" t="s">
        <v>128</v>
      </c>
      <c r="D60" s="99" t="s">
        <v>129</v>
      </c>
      <c r="E60" s="152">
        <f>IFERROR(VLOOKUP($C60,'2024'!$C$205:$U$392,19,FALSE),0)</f>
        <v>29728750.200000003</v>
      </c>
      <c r="F60" s="153">
        <f>IFERROR(VLOOKUP($C60,'2024'!$C$8:$U$195,19,FALSE),0)</f>
        <v>26511470.699999996</v>
      </c>
      <c r="G60" s="154">
        <f t="shared" si="6"/>
        <v>0.89177885116744637</v>
      </c>
      <c r="H60" s="155">
        <f t="shared" si="7"/>
        <v>3.6418356113576103E-3</v>
      </c>
      <c r="I60" s="156">
        <f t="shared" si="8"/>
        <v>-3217279.5000000075</v>
      </c>
      <c r="J60" s="157">
        <f t="shared" si="9"/>
        <v>-0.10822114883255358</v>
      </c>
      <c r="K60" s="163">
        <f>VLOOKUP($C60,'2024'!$C$205:$U$392,VLOOKUP($L$4,Master!$D$9:$G$20,4,FALSE),FALSE)</f>
        <v>5607066.6300000008</v>
      </c>
      <c r="L60" s="164">
        <f>VLOOKUP($C60,'2024'!$C$8:$U$195,VLOOKUP($L$4,Master!$D$9:$G$20,4,FALSE),FALSE)</f>
        <v>4611970.0799999991</v>
      </c>
      <c r="M60" s="155">
        <f t="shared" si="10"/>
        <v>0.82252813892457677</v>
      </c>
      <c r="N60" s="155">
        <f t="shared" si="11"/>
        <v>6.3353848098135902E-4</v>
      </c>
      <c r="O60" s="156">
        <f t="shared" si="12"/>
        <v>-995096.55000000168</v>
      </c>
      <c r="P60" s="157">
        <f t="shared" si="13"/>
        <v>-0.17747186107542323</v>
      </c>
      <c r="Q60" s="71"/>
    </row>
    <row r="61" spans="2:17" s="72" customFormat="1" ht="12.75" x14ac:dyDescent="0.2">
      <c r="B61" s="70"/>
      <c r="C61" s="98" t="s">
        <v>130</v>
      </c>
      <c r="D61" s="99" t="s">
        <v>131</v>
      </c>
      <c r="E61" s="152">
        <f>IFERROR(VLOOKUP($C61,'2024'!$C$205:$U$392,19,FALSE),0)</f>
        <v>224699.11</v>
      </c>
      <c r="F61" s="153">
        <f>IFERROR(VLOOKUP($C61,'2024'!$C$8:$U$195,19,FALSE),0)</f>
        <v>156500.97999999998</v>
      </c>
      <c r="G61" s="154">
        <f t="shared" si="6"/>
        <v>0.69649132121618096</v>
      </c>
      <c r="H61" s="155">
        <f t="shared" si="7"/>
        <v>2.1498273280492324E-5</v>
      </c>
      <c r="I61" s="156">
        <f t="shared" si="8"/>
        <v>-68198.13</v>
      </c>
      <c r="J61" s="157">
        <f t="shared" si="9"/>
        <v>-0.30350867878381899</v>
      </c>
      <c r="K61" s="163">
        <f>VLOOKUP($C61,'2024'!$C$205:$U$392,VLOOKUP($L$4,Master!$D$9:$G$20,4,FALSE),FALSE)</f>
        <v>59870.64</v>
      </c>
      <c r="L61" s="164">
        <f>VLOOKUP($C61,'2024'!$C$8:$U$195,VLOOKUP($L$4,Master!$D$9:$G$20,4,FALSE),FALSE)</f>
        <v>12686.380000000001</v>
      </c>
      <c r="M61" s="155">
        <f t="shared" si="10"/>
        <v>0.21189651555420155</v>
      </c>
      <c r="N61" s="155">
        <f t="shared" si="11"/>
        <v>1.7427064302100363E-6</v>
      </c>
      <c r="O61" s="156">
        <f t="shared" si="12"/>
        <v>-47184.259999999995</v>
      </c>
      <c r="P61" s="157">
        <f t="shared" si="13"/>
        <v>-0.78810348444579836</v>
      </c>
      <c r="Q61" s="71"/>
    </row>
    <row r="62" spans="2:17" s="72" customFormat="1" ht="12.75" x14ac:dyDescent="0.2">
      <c r="B62" s="70"/>
      <c r="C62" s="98" t="s">
        <v>132</v>
      </c>
      <c r="D62" s="99" t="s">
        <v>133</v>
      </c>
      <c r="E62" s="152">
        <f>IFERROR(VLOOKUP($C62,'2024'!$C$205:$U$392,19,FALSE),0)</f>
        <v>560205.30000000005</v>
      </c>
      <c r="F62" s="153">
        <f>IFERROR(VLOOKUP($C62,'2024'!$C$8:$U$195,19,FALSE),0)</f>
        <v>326193.73999999993</v>
      </c>
      <c r="G62" s="154">
        <f t="shared" si="6"/>
        <v>0.58227535512427298</v>
      </c>
      <c r="H62" s="155">
        <f t="shared" si="7"/>
        <v>4.4808678929076738E-5</v>
      </c>
      <c r="I62" s="156">
        <f t="shared" si="8"/>
        <v>-234011.56000000011</v>
      </c>
      <c r="J62" s="157">
        <f t="shared" si="9"/>
        <v>-0.41772464487572697</v>
      </c>
      <c r="K62" s="163">
        <f>VLOOKUP($C62,'2024'!$C$205:$U$392,VLOOKUP($L$4,Master!$D$9:$G$20,4,FALSE),FALSE)</f>
        <v>291367.38</v>
      </c>
      <c r="L62" s="164">
        <f>VLOOKUP($C62,'2024'!$C$8:$U$195,VLOOKUP($L$4,Master!$D$9:$G$20,4,FALSE),FALSE)</f>
        <v>83704.439999999988</v>
      </c>
      <c r="M62" s="155">
        <f t="shared" si="10"/>
        <v>0.28728143829964764</v>
      </c>
      <c r="N62" s="155">
        <f t="shared" si="11"/>
        <v>1.1498336469909473E-5</v>
      </c>
      <c r="O62" s="156">
        <f t="shared" si="12"/>
        <v>-207662.94</v>
      </c>
      <c r="P62" s="157">
        <f t="shared" si="13"/>
        <v>-0.7127185617003523</v>
      </c>
      <c r="Q62" s="71"/>
    </row>
    <row r="63" spans="2:17" s="72" customFormat="1" ht="12.75" x14ac:dyDescent="0.2">
      <c r="B63" s="70"/>
      <c r="C63" s="133" t="s">
        <v>134</v>
      </c>
      <c r="D63" s="134" t="s">
        <v>135</v>
      </c>
      <c r="E63" s="147">
        <f>IFERROR(VLOOKUP($C63,'2024'!$C$205:$U$392,19,FALSE),0)</f>
        <v>748669.11</v>
      </c>
      <c r="F63" s="148">
        <f>IFERROR(VLOOKUP($C63,'2024'!$C$8:$U$195,19,FALSE),0)</f>
        <v>127939.50999999998</v>
      </c>
      <c r="G63" s="149">
        <f t="shared" si="6"/>
        <v>0.17088925974253164</v>
      </c>
      <c r="H63" s="150">
        <f t="shared" si="7"/>
        <v>1.7574832754097008E-5</v>
      </c>
      <c r="I63" s="148">
        <f t="shared" si="8"/>
        <v>-620729.59999999998</v>
      </c>
      <c r="J63" s="151">
        <f t="shared" si="9"/>
        <v>-0.82911074025746834</v>
      </c>
      <c r="K63" s="147">
        <f>VLOOKUP($C63,'2024'!$C$205:$U$392,VLOOKUP($L$4,Master!$D$9:$G$20,4,FALSE),FALSE)</f>
        <v>551098.86</v>
      </c>
      <c r="L63" s="148">
        <f>VLOOKUP($C63,'2024'!$C$8:$U$195,VLOOKUP($L$4,Master!$D$9:$G$20,4,FALSE),FALSE)</f>
        <v>12280.46</v>
      </c>
      <c r="M63" s="150">
        <f t="shared" si="10"/>
        <v>2.2283588102504876E-2</v>
      </c>
      <c r="N63" s="150">
        <f t="shared" si="11"/>
        <v>1.6869458906273608E-6</v>
      </c>
      <c r="O63" s="148">
        <f t="shared" si="12"/>
        <v>-538818.4</v>
      </c>
      <c r="P63" s="151">
        <f t="shared" si="13"/>
        <v>-0.97771641189749514</v>
      </c>
      <c r="Q63" s="71"/>
    </row>
    <row r="64" spans="2:17" s="72" customFormat="1" ht="12.75" x14ac:dyDescent="0.2">
      <c r="B64" s="70"/>
      <c r="C64" s="98" t="s">
        <v>136</v>
      </c>
      <c r="D64" s="99" t="s">
        <v>137</v>
      </c>
      <c r="E64" s="152">
        <f>IFERROR(VLOOKUP($C64,'2024'!$C$205:$U$392,19,FALSE),0)</f>
        <v>0</v>
      </c>
      <c r="F64" s="153">
        <f>IFERROR(VLOOKUP($C64,'2024'!$C$8:$U$195,19,FALSE),0)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VLOOKUP($C64,'2024'!$C$205:$U$392,VLOOKUP($L$4,Master!$D$9:$G$20,4,FALSE),FALSE)</f>
        <v>0</v>
      </c>
      <c r="L64" s="164">
        <f>VLOOKUP($C64,'2024'!$C$8:$U$195,VLOOKUP($L$4,Master!$D$9:$G$20,4,FALSE),FALSE)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138</v>
      </c>
      <c r="D65" s="99" t="s">
        <v>139</v>
      </c>
      <c r="E65" s="152">
        <f>IFERROR(VLOOKUP($C65,'2024'!$C$205:$U$392,19,FALSE),0)</f>
        <v>748669.11</v>
      </c>
      <c r="F65" s="153">
        <f>IFERROR(VLOOKUP($C65,'2024'!$C$8:$U$195,19,FALSE),0)</f>
        <v>127939.50999999998</v>
      </c>
      <c r="G65" s="154">
        <f t="shared" si="6"/>
        <v>0.17088925974253164</v>
      </c>
      <c r="H65" s="155">
        <f t="shared" si="7"/>
        <v>1.7574832754097008E-5</v>
      </c>
      <c r="I65" s="156">
        <f t="shared" si="8"/>
        <v>-620729.59999999998</v>
      </c>
      <c r="J65" s="157">
        <f t="shared" si="9"/>
        <v>-0.82911074025746834</v>
      </c>
      <c r="K65" s="163">
        <f>VLOOKUP($C65,'2024'!$C$205:$U$392,VLOOKUP($L$4,Master!$D$9:$G$20,4,FALSE),FALSE)</f>
        <v>551098.86</v>
      </c>
      <c r="L65" s="164">
        <f>VLOOKUP($C65,'2024'!$C$8:$U$195,VLOOKUP($L$4,Master!$D$9:$G$20,4,FALSE),FALSE)</f>
        <v>12280.46</v>
      </c>
      <c r="M65" s="155">
        <f t="shared" si="10"/>
        <v>2.2283588102504876E-2</v>
      </c>
      <c r="N65" s="155">
        <f t="shared" si="11"/>
        <v>1.6869458906273608E-6</v>
      </c>
      <c r="O65" s="156">
        <f t="shared" si="12"/>
        <v>-538818.4</v>
      </c>
      <c r="P65" s="157">
        <f t="shared" si="13"/>
        <v>-0.97771641189749514</v>
      </c>
      <c r="Q65" s="71"/>
    </row>
    <row r="66" spans="2:17" s="72" customFormat="1" ht="12.75" x14ac:dyDescent="0.2">
      <c r="B66" s="70"/>
      <c r="C66" s="98" t="s">
        <v>140</v>
      </c>
      <c r="D66" s="99" t="s">
        <v>141</v>
      </c>
      <c r="E66" s="152">
        <f>IFERROR(VLOOKUP($C66,'2024'!$C$205:$U$392,19,FALSE),0)</f>
        <v>0</v>
      </c>
      <c r="F66" s="153">
        <f>IFERROR(VLOOKUP($C66,'2024'!$C$8:$U$195,19,FALSE),0)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VLOOKUP($C66,'2024'!$C$205:$U$392,VLOOKUP($L$4,Master!$D$9:$G$20,4,FALSE),FALSE)</f>
        <v>0</v>
      </c>
      <c r="L66" s="164">
        <f>VLOOKUP($C66,'2024'!$C$8:$U$195,VLOOKUP($L$4,Master!$D$9:$G$20,4,FALSE),FALSE)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142</v>
      </c>
      <c r="D67" s="99" t="s">
        <v>143</v>
      </c>
      <c r="E67" s="152">
        <f>IFERROR(VLOOKUP($C67,'2024'!$C$205:$U$392,19,FALSE),0)</f>
        <v>0</v>
      </c>
      <c r="F67" s="153">
        <f>IFERROR(VLOOKUP($C67,'2024'!$C$8:$U$195,19,FALSE),0)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VLOOKUP($C67,'2024'!$C$205:$U$392,VLOOKUP($L$4,Master!$D$9:$G$20,4,FALSE),FALSE)</f>
        <v>0</v>
      </c>
      <c r="L67" s="164">
        <f>VLOOKUP($C67,'2024'!$C$8:$U$195,VLOOKUP($L$4,Master!$D$9:$G$20,4,FALSE),FALSE)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144</v>
      </c>
      <c r="D68" s="99" t="s">
        <v>145</v>
      </c>
      <c r="E68" s="152">
        <f>IFERROR(VLOOKUP($C68,'2024'!$C$205:$U$392,19,FALSE),0)</f>
        <v>0</v>
      </c>
      <c r="F68" s="153">
        <f>IFERROR(VLOOKUP($C68,'2024'!$C$8:$U$195,19,FALSE),0)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VLOOKUP($C68,'2024'!$C$205:$U$392,VLOOKUP($L$4,Master!$D$9:$G$20,4,FALSE),FALSE)</f>
        <v>0</v>
      </c>
      <c r="L68" s="164">
        <f>VLOOKUP($C68,'2024'!$C$8:$U$195,VLOOKUP($L$4,Master!$D$9:$G$20,4,FALSE),FALSE)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146</v>
      </c>
      <c r="D69" s="99" t="s">
        <v>147</v>
      </c>
      <c r="E69" s="152">
        <f>IFERROR(VLOOKUP($C69,'2024'!$C$205:$U$392,19,FALSE),0)</f>
        <v>0</v>
      </c>
      <c r="F69" s="153">
        <f>IFERROR(VLOOKUP($C69,'2024'!$C$8:$U$195,19,FALSE),0)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VLOOKUP($C69,'2024'!$C$205:$U$392,VLOOKUP($L$4,Master!$D$9:$G$20,4,FALSE),FALSE)</f>
        <v>0</v>
      </c>
      <c r="L69" s="164">
        <f>VLOOKUP($C69,'2024'!$C$8:$U$195,VLOOKUP($L$4,Master!$D$9:$G$20,4,FALSE),FALSE)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148</v>
      </c>
      <c r="D70" s="134" t="s">
        <v>149</v>
      </c>
      <c r="E70" s="147">
        <f>IFERROR(VLOOKUP($C70,'2024'!$C$205:$U$392,19,FALSE),0)</f>
        <v>1256516.1000000001</v>
      </c>
      <c r="F70" s="148">
        <f>IFERROR(VLOOKUP($C70,'2024'!$C$8:$U$195,19,FALSE),0)</f>
        <v>850543.29</v>
      </c>
      <c r="G70" s="149">
        <f t="shared" si="6"/>
        <v>0.67690600223904807</v>
      </c>
      <c r="H70" s="150">
        <f t="shared" si="7"/>
        <v>1.1683768424522989E-4</v>
      </c>
      <c r="I70" s="148">
        <f t="shared" si="8"/>
        <v>-405972.81000000006</v>
      </c>
      <c r="J70" s="151">
        <f t="shared" si="9"/>
        <v>-0.32309399776095193</v>
      </c>
      <c r="K70" s="147">
        <f>VLOOKUP($C70,'2024'!$C$205:$U$392,VLOOKUP($L$4,Master!$D$9:$G$20,4,FALSE),FALSE)</f>
        <v>312000.78000000003</v>
      </c>
      <c r="L70" s="148">
        <f>VLOOKUP($C70,'2024'!$C$8:$U$195,VLOOKUP($L$4,Master!$D$9:$G$20,4,FALSE),FALSE)</f>
        <v>26896.330000000005</v>
      </c>
      <c r="M70" s="150">
        <f t="shared" si="10"/>
        <v>8.6205970382509947E-2</v>
      </c>
      <c r="N70" s="150">
        <f t="shared" si="11"/>
        <v>3.6947030784235621E-6</v>
      </c>
      <c r="O70" s="148">
        <f t="shared" si="12"/>
        <v>-285104.45</v>
      </c>
      <c r="P70" s="151">
        <f t="shared" si="13"/>
        <v>-0.91379402961749001</v>
      </c>
      <c r="Q70" s="71"/>
    </row>
    <row r="71" spans="2:17" s="72" customFormat="1" ht="12.75" x14ac:dyDescent="0.2">
      <c r="B71" s="70"/>
      <c r="C71" s="98" t="s">
        <v>150</v>
      </c>
      <c r="D71" s="99" t="s">
        <v>151</v>
      </c>
      <c r="E71" s="152">
        <f>IFERROR(VLOOKUP($C71,'2024'!$C$205:$U$392,19,FALSE),0)</f>
        <v>0</v>
      </c>
      <c r="F71" s="153">
        <f>IFERROR(VLOOKUP($C71,'2024'!$C$8:$U$195,19,FALSE),0)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VLOOKUP($C71,'2024'!$C$205:$U$392,VLOOKUP($L$4,Master!$D$9:$G$20,4,FALSE),FALSE)</f>
        <v>0</v>
      </c>
      <c r="L71" s="164">
        <f>VLOOKUP($C71,'2024'!$C$8:$U$195,VLOOKUP($L$4,Master!$D$9:$G$20,4,FALSE),FALSE)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152</v>
      </c>
      <c r="D72" s="99" t="s">
        <v>153</v>
      </c>
      <c r="E72" s="152">
        <f>IFERROR(VLOOKUP($C72,'2024'!$C$205:$U$392,19,FALSE),0)</f>
        <v>0</v>
      </c>
      <c r="F72" s="153">
        <f>IFERROR(VLOOKUP($C72,'2024'!$C$8:$U$195,19,FALSE),0)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VLOOKUP($C72,'2024'!$C$205:$U$392,VLOOKUP($L$4,Master!$D$9:$G$20,4,FALSE),FALSE)</f>
        <v>0</v>
      </c>
      <c r="L72" s="164">
        <f>VLOOKUP($C72,'2024'!$C$8:$U$195,VLOOKUP($L$4,Master!$D$9:$G$20,4,FALSE),FALSE)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154</v>
      </c>
      <c r="D73" s="99" t="s">
        <v>155</v>
      </c>
      <c r="E73" s="152">
        <f>IFERROR(VLOOKUP($C73,'2024'!$C$205:$U$392,19,FALSE),0)</f>
        <v>1256516.1000000001</v>
      </c>
      <c r="F73" s="153">
        <f>IFERROR(VLOOKUP($C73,'2024'!$C$8:$U$195,19,FALSE),0)</f>
        <v>850543.29</v>
      </c>
      <c r="G73" s="154">
        <f t="shared" si="6"/>
        <v>0.67690600223904807</v>
      </c>
      <c r="H73" s="155">
        <f t="shared" si="7"/>
        <v>1.1683768424522989E-4</v>
      </c>
      <c r="I73" s="156">
        <f t="shared" si="8"/>
        <v>-405972.81000000006</v>
      </c>
      <c r="J73" s="157">
        <f t="shared" si="9"/>
        <v>-0.32309399776095193</v>
      </c>
      <c r="K73" s="163">
        <f>VLOOKUP($C73,'2024'!$C$205:$U$392,VLOOKUP($L$4,Master!$D$9:$G$20,4,FALSE),FALSE)</f>
        <v>312000.78000000003</v>
      </c>
      <c r="L73" s="164">
        <f>VLOOKUP($C73,'2024'!$C$8:$U$195,VLOOKUP($L$4,Master!$D$9:$G$20,4,FALSE),FALSE)</f>
        <v>26896.330000000005</v>
      </c>
      <c r="M73" s="155">
        <f t="shared" si="10"/>
        <v>8.6205970382509947E-2</v>
      </c>
      <c r="N73" s="155">
        <f t="shared" si="11"/>
        <v>3.6947030784235621E-6</v>
      </c>
      <c r="O73" s="156">
        <f t="shared" si="12"/>
        <v>-285104.45</v>
      </c>
      <c r="P73" s="157">
        <f t="shared" si="13"/>
        <v>-0.91379402961749001</v>
      </c>
      <c r="Q73" s="71"/>
    </row>
    <row r="74" spans="2:17" s="72" customFormat="1" ht="12.75" x14ac:dyDescent="0.2">
      <c r="B74" s="70"/>
      <c r="C74" s="133" t="s">
        <v>156</v>
      </c>
      <c r="D74" s="134" t="s">
        <v>157</v>
      </c>
      <c r="E74" s="147">
        <f>IFERROR(VLOOKUP($C74,'2024'!$C$205:$U$392,19,FALSE),0)</f>
        <v>98779624.639999986</v>
      </c>
      <c r="F74" s="148">
        <f>IFERROR(VLOOKUP($C74,'2024'!$C$8:$U$195,19,FALSE),0)</f>
        <v>97518633.249999985</v>
      </c>
      <c r="G74" s="149">
        <f t="shared" ref="G74:G137" si="14">IFERROR(F74/E74,0)</f>
        <v>0.98723429660119022</v>
      </c>
      <c r="H74" s="150">
        <f t="shared" ref="H74:H137" si="15">F74/$D$4</f>
        <v>1.3395968686896437E-2</v>
      </c>
      <c r="I74" s="148">
        <f t="shared" ref="I74:I137" si="16">F74-E74</f>
        <v>-1260991.3900000006</v>
      </c>
      <c r="J74" s="151">
        <f t="shared" ref="J74:J137" si="17">IFERROR(I74/E74,0)</f>
        <v>-1.2765703398809764E-2</v>
      </c>
      <c r="K74" s="147">
        <f>VLOOKUP($C74,'2024'!$C$205:$U$392,VLOOKUP($L$4,Master!$D$9:$G$20,4,FALSE),FALSE)</f>
        <v>34530416.93999999</v>
      </c>
      <c r="L74" s="148">
        <f>VLOOKUP($C74,'2024'!$C$8:$U$195,VLOOKUP($L$4,Master!$D$9:$G$20,4,FALSE),FALSE)</f>
        <v>19429484.579999998</v>
      </c>
      <c r="M74" s="150">
        <f t="shared" ref="M74:M137" si="18">IFERROR(L74/K74,0)</f>
        <v>0.56267738132906553</v>
      </c>
      <c r="N74" s="150">
        <f t="shared" ref="N74:N137" si="19">L74/$D$4</f>
        <v>2.6689952305726881E-3</v>
      </c>
      <c r="O74" s="148">
        <f t="shared" ref="O74:O137" si="20">L74-K74</f>
        <v>-15100932.359999992</v>
      </c>
      <c r="P74" s="151">
        <f t="shared" ref="P74:P137" si="21">IFERROR(O74/K74,0)</f>
        <v>-0.43732261867093447</v>
      </c>
      <c r="Q74" s="71"/>
    </row>
    <row r="75" spans="2:17" s="72" customFormat="1" ht="12.75" x14ac:dyDescent="0.2">
      <c r="B75" s="70"/>
      <c r="C75" s="98" t="s">
        <v>158</v>
      </c>
      <c r="D75" s="99" t="s">
        <v>159</v>
      </c>
      <c r="E75" s="152">
        <f>IFERROR(VLOOKUP($C75,'2024'!$C$205:$U$392,19,FALSE),0)</f>
        <v>78429948.909999996</v>
      </c>
      <c r="F75" s="153">
        <f>IFERROR(VLOOKUP($C75,'2024'!$C$8:$U$195,19,FALSE),0)</f>
        <v>77763140.400000006</v>
      </c>
      <c r="G75" s="154">
        <f t="shared" si="14"/>
        <v>0.99149803717499341</v>
      </c>
      <c r="H75" s="155">
        <f t="shared" si="15"/>
        <v>1.0682190255092931E-2</v>
      </c>
      <c r="I75" s="156">
        <f t="shared" si="16"/>
        <v>-666808.50999999046</v>
      </c>
      <c r="J75" s="157">
        <f t="shared" si="17"/>
        <v>-8.5019628250066464E-3</v>
      </c>
      <c r="K75" s="163">
        <f>VLOOKUP($C75,'2024'!$C$205:$U$392,VLOOKUP($L$4,Master!$D$9:$G$20,4,FALSE),FALSE)</f>
        <v>30220310.219999991</v>
      </c>
      <c r="L75" s="164">
        <f>VLOOKUP($C75,'2024'!$C$8:$U$195,VLOOKUP($L$4,Master!$D$9:$G$20,4,FALSE),FALSE)</f>
        <v>15069047.749999998</v>
      </c>
      <c r="M75" s="155">
        <f t="shared" si="18"/>
        <v>0.49863974394370075</v>
      </c>
      <c r="N75" s="155">
        <f t="shared" si="19"/>
        <v>2.0700094440704972E-3</v>
      </c>
      <c r="O75" s="156">
        <f t="shared" si="20"/>
        <v>-15151262.469999993</v>
      </c>
      <c r="P75" s="157">
        <f t="shared" si="21"/>
        <v>-0.5013602560562993</v>
      </c>
      <c r="Q75" s="71"/>
    </row>
    <row r="76" spans="2:17" s="72" customFormat="1" ht="12.75" x14ac:dyDescent="0.2">
      <c r="B76" s="70"/>
      <c r="C76" s="98" t="s">
        <v>160</v>
      </c>
      <c r="D76" s="99" t="s">
        <v>161</v>
      </c>
      <c r="E76" s="152">
        <f>IFERROR(VLOOKUP($C76,'2024'!$C$205:$U$392,19,FALSE),0)</f>
        <v>1864441.59</v>
      </c>
      <c r="F76" s="153">
        <f>IFERROR(VLOOKUP($C76,'2024'!$C$8:$U$195,19,FALSE),0)</f>
        <v>1785074.6699999997</v>
      </c>
      <c r="G76" s="154">
        <f t="shared" si="14"/>
        <v>0.95743126498266951</v>
      </c>
      <c r="H76" s="155">
        <f t="shared" si="15"/>
        <v>2.4521266947813777E-4</v>
      </c>
      <c r="I76" s="156">
        <f t="shared" si="16"/>
        <v>-79366.920000000391</v>
      </c>
      <c r="J76" s="157">
        <f t="shared" si="17"/>
        <v>-4.2568735017330515E-2</v>
      </c>
      <c r="K76" s="163">
        <f>VLOOKUP($C76,'2024'!$C$205:$U$392,VLOOKUP($L$4,Master!$D$9:$G$20,4,FALSE),FALSE)</f>
        <v>408496.99000000005</v>
      </c>
      <c r="L76" s="164">
        <f>VLOOKUP($C76,'2024'!$C$8:$U$195,VLOOKUP($L$4,Master!$D$9:$G$20,4,FALSE),FALSE)</f>
        <v>188131.28000000003</v>
      </c>
      <c r="M76" s="155">
        <f t="shared" si="18"/>
        <v>0.46054508259656946</v>
      </c>
      <c r="N76" s="155">
        <f t="shared" si="19"/>
        <v>2.5843273761281375E-5</v>
      </c>
      <c r="O76" s="156">
        <f t="shared" si="20"/>
        <v>-220365.71000000002</v>
      </c>
      <c r="P76" s="157">
        <f t="shared" si="21"/>
        <v>-0.53945491740343054</v>
      </c>
      <c r="Q76" s="71"/>
    </row>
    <row r="77" spans="2:17" s="72" customFormat="1" ht="12.75" x14ac:dyDescent="0.2">
      <c r="B77" s="70"/>
      <c r="C77" s="98" t="s">
        <v>162</v>
      </c>
      <c r="D77" s="99" t="s">
        <v>34</v>
      </c>
      <c r="E77" s="152">
        <f>IFERROR(VLOOKUP($C77,'2024'!$C$205:$U$392,19,FALSE),0)</f>
        <v>17017724.5</v>
      </c>
      <c r="F77" s="153">
        <f>IFERROR(VLOOKUP($C77,'2024'!$C$8:$U$195,19,FALSE),0)</f>
        <v>16728459.550000003</v>
      </c>
      <c r="G77" s="154">
        <f t="shared" si="14"/>
        <v>0.98300213697783168</v>
      </c>
      <c r="H77" s="155">
        <f t="shared" si="15"/>
        <v>2.2979600189568256E-3</v>
      </c>
      <c r="I77" s="156">
        <f t="shared" si="16"/>
        <v>-289264.94999999739</v>
      </c>
      <c r="J77" s="157">
        <f t="shared" si="17"/>
        <v>-1.6997863022168293E-2</v>
      </c>
      <c r="K77" s="163">
        <f>VLOOKUP($C77,'2024'!$C$205:$U$392,VLOOKUP($L$4,Master!$D$9:$G$20,4,FALSE),FALSE)</f>
        <v>3667946.1700000004</v>
      </c>
      <c r="L77" s="164">
        <f>VLOOKUP($C77,'2024'!$C$8:$U$195,VLOOKUP($L$4,Master!$D$9:$G$20,4,FALSE),FALSE)</f>
        <v>4164193</v>
      </c>
      <c r="M77" s="155">
        <f t="shared" si="18"/>
        <v>1.1352928333732879</v>
      </c>
      <c r="N77" s="155">
        <f t="shared" si="19"/>
        <v>5.7202810555380033E-4</v>
      </c>
      <c r="O77" s="156">
        <f t="shared" si="20"/>
        <v>496246.82999999961</v>
      </c>
      <c r="P77" s="157">
        <f t="shared" si="21"/>
        <v>0.1352928333732879</v>
      </c>
      <c r="Q77" s="71"/>
    </row>
    <row r="78" spans="2:17" s="72" customFormat="1" ht="12.75" x14ac:dyDescent="0.2">
      <c r="B78" s="70"/>
      <c r="C78" s="98" t="s">
        <v>163</v>
      </c>
      <c r="D78" s="99" t="s">
        <v>35</v>
      </c>
      <c r="E78" s="152">
        <f>IFERROR(VLOOKUP($C78,'2024'!$C$205:$U$392,19,FALSE),0)</f>
        <v>1467509.6400000001</v>
      </c>
      <c r="F78" s="153">
        <f>IFERROR(VLOOKUP($C78,'2024'!$C$8:$U$195,19,FALSE),0)</f>
        <v>1241958.6300000001</v>
      </c>
      <c r="G78" s="154">
        <f t="shared" si="14"/>
        <v>0.84630355818309988</v>
      </c>
      <c r="H78" s="155">
        <f t="shared" si="15"/>
        <v>1.7060574336854543E-4</v>
      </c>
      <c r="I78" s="156">
        <f t="shared" si="16"/>
        <v>-225551.01</v>
      </c>
      <c r="J78" s="157">
        <f t="shared" si="17"/>
        <v>-0.15369644181690009</v>
      </c>
      <c r="K78" s="163">
        <f>VLOOKUP($C78,'2024'!$C$205:$U$392,VLOOKUP($L$4,Master!$D$9:$G$20,4,FALSE),FALSE)</f>
        <v>233663.56</v>
      </c>
      <c r="L78" s="164">
        <f>VLOOKUP($C78,'2024'!$C$8:$U$195,VLOOKUP($L$4,Master!$D$9:$G$20,4,FALSE),FALSE)</f>
        <v>8112.5499999999993</v>
      </c>
      <c r="M78" s="155">
        <f t="shared" si="18"/>
        <v>3.4718935207526579E-2</v>
      </c>
      <c r="N78" s="155">
        <f t="shared" si="19"/>
        <v>1.1144071871093587E-6</v>
      </c>
      <c r="O78" s="156">
        <f t="shared" si="20"/>
        <v>-225551.01</v>
      </c>
      <c r="P78" s="157">
        <f t="shared" si="21"/>
        <v>-0.96528106479247344</v>
      </c>
      <c r="Q78" s="71"/>
    </row>
    <row r="79" spans="2:17" s="72" customFormat="1" ht="12.75" x14ac:dyDescent="0.2">
      <c r="B79" s="70"/>
      <c r="C79" s="98" t="s">
        <v>164</v>
      </c>
      <c r="D79" s="99" t="s">
        <v>165</v>
      </c>
      <c r="E79" s="152">
        <f>IFERROR(VLOOKUP($C79,'2024'!$C$205:$U$392,19,FALSE),0)</f>
        <v>0</v>
      </c>
      <c r="F79" s="153">
        <f>IFERROR(VLOOKUP($C79,'2024'!$C$8:$U$195,19,FALSE),0)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VLOOKUP($C79,'2024'!$C$205:$U$392,VLOOKUP($L$4,Master!$D$9:$G$20,4,FALSE),FALSE)</f>
        <v>0</v>
      </c>
      <c r="L79" s="164">
        <f>VLOOKUP($C79,'2024'!$C$8:$U$195,VLOOKUP($L$4,Master!$D$9:$G$20,4,FALSE),FALSE)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166</v>
      </c>
      <c r="D80" s="134" t="s">
        <v>167</v>
      </c>
      <c r="E80" s="147">
        <f>IFERROR(VLOOKUP($C80,'2024'!$C$205:$U$392,19,FALSE),0)</f>
        <v>14035287.239999998</v>
      </c>
      <c r="F80" s="148">
        <f>IFERROR(VLOOKUP($C80,'2024'!$C$8:$U$195,19,FALSE),0)</f>
        <v>14035287.239999998</v>
      </c>
      <c r="G80" s="149">
        <f t="shared" si="14"/>
        <v>1</v>
      </c>
      <c r="H80" s="150">
        <f t="shared" si="15"/>
        <v>1.9280035221231641E-3</v>
      </c>
      <c r="I80" s="148">
        <f t="shared" si="16"/>
        <v>0</v>
      </c>
      <c r="J80" s="151">
        <f t="shared" si="17"/>
        <v>0</v>
      </c>
      <c r="K80" s="147">
        <f>VLOOKUP($C80,'2024'!$C$205:$U$392,VLOOKUP($L$4,Master!$D$9:$G$20,4,FALSE),FALSE)</f>
        <v>1559476.36</v>
      </c>
      <c r="L80" s="148">
        <f>VLOOKUP($C80,'2024'!$C$8:$U$195,VLOOKUP($L$4,Master!$D$9:$G$20,4,FALSE),FALSE)</f>
        <v>1559476.3599999999</v>
      </c>
      <c r="M80" s="150">
        <f t="shared" si="18"/>
        <v>0.99999999999999989</v>
      </c>
      <c r="N80" s="150">
        <f t="shared" si="19"/>
        <v>2.1422261356924047E-4</v>
      </c>
      <c r="O80" s="148">
        <f t="shared" si="20"/>
        <v>0</v>
      </c>
      <c r="P80" s="151">
        <f t="shared" si="21"/>
        <v>0</v>
      </c>
      <c r="Q80" s="71"/>
    </row>
    <row r="81" spans="2:17" s="72" customFormat="1" ht="12.75" x14ac:dyDescent="0.2">
      <c r="B81" s="70"/>
      <c r="C81" s="98" t="s">
        <v>168</v>
      </c>
      <c r="D81" s="99" t="s">
        <v>167</v>
      </c>
      <c r="E81" s="152">
        <f>IFERROR(VLOOKUP($C81,'2024'!$C$205:$U$392,19,FALSE),0)</f>
        <v>14035287.239999998</v>
      </c>
      <c r="F81" s="153">
        <f>IFERROR(VLOOKUP($C81,'2024'!$C$8:$U$195,19,FALSE),0)</f>
        <v>14035287.239999998</v>
      </c>
      <c r="G81" s="154">
        <f t="shared" si="14"/>
        <v>1</v>
      </c>
      <c r="H81" s="155">
        <f t="shared" si="15"/>
        <v>1.9280035221231641E-3</v>
      </c>
      <c r="I81" s="156">
        <f t="shared" si="16"/>
        <v>0</v>
      </c>
      <c r="J81" s="157">
        <f t="shared" si="17"/>
        <v>0</v>
      </c>
      <c r="K81" s="163">
        <f>VLOOKUP($C81,'2024'!$C$205:$U$392,VLOOKUP($L$4,Master!$D$9:$G$20,4,FALSE),FALSE)</f>
        <v>1559476.36</v>
      </c>
      <c r="L81" s="164">
        <f>VLOOKUP($C81,'2024'!$C$8:$U$195,VLOOKUP($L$4,Master!$D$9:$G$20,4,FALSE),FALSE)</f>
        <v>1559476.3599999999</v>
      </c>
      <c r="M81" s="155">
        <f t="shared" si="18"/>
        <v>0.99999999999999989</v>
      </c>
      <c r="N81" s="155">
        <f t="shared" si="19"/>
        <v>2.1422261356924047E-4</v>
      </c>
      <c r="O81" s="156">
        <f t="shared" si="20"/>
        <v>0</v>
      </c>
      <c r="P81" s="157">
        <f t="shared" si="21"/>
        <v>0</v>
      </c>
      <c r="Q81" s="71"/>
    </row>
    <row r="82" spans="2:17" s="72" customFormat="1" ht="12.75" x14ac:dyDescent="0.2">
      <c r="B82" s="70"/>
      <c r="C82" s="133" t="s">
        <v>169</v>
      </c>
      <c r="D82" s="134" t="s">
        <v>170</v>
      </c>
      <c r="E82" s="147">
        <f>IFERROR(VLOOKUP($C82,'2024'!$C$205:$U$392,19,FALSE),0)</f>
        <v>16546567.409999998</v>
      </c>
      <c r="F82" s="148">
        <f>IFERROR(VLOOKUP($C82,'2024'!$C$8:$U$195,19,FALSE),0)</f>
        <v>16506777.9</v>
      </c>
      <c r="G82" s="149">
        <f t="shared" si="14"/>
        <v>0.99759530124804308</v>
      </c>
      <c r="H82" s="150">
        <f t="shared" si="15"/>
        <v>2.2675079879665373E-3</v>
      </c>
      <c r="I82" s="148">
        <f t="shared" si="16"/>
        <v>-39789.509999997914</v>
      </c>
      <c r="J82" s="151">
        <f t="shared" si="17"/>
        <v>-2.4046987519569124E-3</v>
      </c>
      <c r="K82" s="147">
        <f>VLOOKUP($C82,'2024'!$C$205:$U$392,VLOOKUP($L$4,Master!$D$9:$G$20,4,FALSE),FALSE)</f>
        <v>5361724.26</v>
      </c>
      <c r="L82" s="148">
        <f>VLOOKUP($C82,'2024'!$C$8:$U$195,VLOOKUP($L$4,Master!$D$9:$G$20,4,FALSE),FALSE)</f>
        <v>5352983.25</v>
      </c>
      <c r="M82" s="150">
        <f t="shared" si="18"/>
        <v>0.99836973899138937</v>
      </c>
      <c r="N82" s="150">
        <f t="shared" si="19"/>
        <v>7.3533019904666399E-4</v>
      </c>
      <c r="O82" s="148">
        <f t="shared" si="20"/>
        <v>-8741.0099999997765</v>
      </c>
      <c r="P82" s="151">
        <f t="shared" si="21"/>
        <v>-1.6302610086106474E-3</v>
      </c>
      <c r="Q82" s="71"/>
    </row>
    <row r="83" spans="2:17" s="72" customFormat="1" ht="12.75" x14ac:dyDescent="0.2">
      <c r="B83" s="70"/>
      <c r="C83" s="98" t="s">
        <v>171</v>
      </c>
      <c r="D83" s="99" t="s">
        <v>172</v>
      </c>
      <c r="E83" s="152">
        <f>IFERROR(VLOOKUP($C83,'2024'!$C$205:$U$392,19,FALSE),0)</f>
        <v>0</v>
      </c>
      <c r="F83" s="153">
        <f>IFERROR(VLOOKUP($C83,'2024'!$C$8:$U$195,19,FALSE),0)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VLOOKUP($C83,'2024'!$C$205:$U$392,VLOOKUP($L$4,Master!$D$9:$G$20,4,FALSE),FALSE)</f>
        <v>0</v>
      </c>
      <c r="L83" s="164">
        <f>VLOOKUP($C83,'2024'!$C$8:$U$195,VLOOKUP($L$4,Master!$D$9:$G$20,4,FALSE),FALSE)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173</v>
      </c>
      <c r="D84" s="99" t="s">
        <v>174</v>
      </c>
      <c r="E84" s="152">
        <f>IFERROR(VLOOKUP($C84,'2024'!$C$205:$U$392,19,FALSE),0)</f>
        <v>0</v>
      </c>
      <c r="F84" s="153">
        <f>IFERROR(VLOOKUP($C84,'2024'!$C$8:$U$195,19,FALSE),0)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VLOOKUP($C84,'2024'!$C$205:$U$392,VLOOKUP($L$4,Master!$D$9:$G$20,4,FALSE),FALSE)</f>
        <v>0</v>
      </c>
      <c r="L84" s="164">
        <f>VLOOKUP($C84,'2024'!$C$8:$U$195,VLOOKUP($L$4,Master!$D$9:$G$20,4,FALSE),FALSE)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175</v>
      </c>
      <c r="D85" s="99" t="s">
        <v>176</v>
      </c>
      <c r="E85" s="152">
        <f>IFERROR(VLOOKUP($C85,'2024'!$C$205:$U$392,19,FALSE),0)</f>
        <v>8826379.2100000009</v>
      </c>
      <c r="F85" s="153">
        <f>IFERROR(VLOOKUP($C85,'2024'!$C$8:$U$195,19,FALSE),0)</f>
        <v>9806761.9900000002</v>
      </c>
      <c r="G85" s="154">
        <f t="shared" si="14"/>
        <v>1.1110741739816998</v>
      </c>
      <c r="H85" s="155">
        <f t="shared" si="15"/>
        <v>1.3471382048710798E-3</v>
      </c>
      <c r="I85" s="156">
        <f t="shared" si="16"/>
        <v>980382.77999999933</v>
      </c>
      <c r="J85" s="157">
        <f t="shared" si="17"/>
        <v>0.11107417398169994</v>
      </c>
      <c r="K85" s="163">
        <f>VLOOKUP($C85,'2024'!$C$205:$U$392,VLOOKUP($L$4,Master!$D$9:$G$20,4,FALSE),FALSE)</f>
        <v>3942216.9899999998</v>
      </c>
      <c r="L85" s="164">
        <f>VLOOKUP($C85,'2024'!$C$8:$U$195,VLOOKUP($L$4,Master!$D$9:$G$20,4,FALSE),FALSE)</f>
        <v>4902669.32</v>
      </c>
      <c r="M85" s="155">
        <f t="shared" si="18"/>
        <v>1.2436325378426216</v>
      </c>
      <c r="N85" s="155">
        <f t="shared" si="19"/>
        <v>6.7347134085195823E-4</v>
      </c>
      <c r="O85" s="156">
        <f t="shared" si="20"/>
        <v>960452.33000000054</v>
      </c>
      <c r="P85" s="157">
        <f t="shared" si="21"/>
        <v>0.24363253784262154</v>
      </c>
      <c r="Q85" s="71"/>
    </row>
    <row r="86" spans="2:17" s="72" customFormat="1" ht="12.75" x14ac:dyDescent="0.2">
      <c r="B86" s="70"/>
      <c r="C86" s="98" t="s">
        <v>177</v>
      </c>
      <c r="D86" s="99" t="s">
        <v>178</v>
      </c>
      <c r="E86" s="152">
        <f>IFERROR(VLOOKUP($C86,'2024'!$C$205:$U$392,19,FALSE),0)</f>
        <v>7720188.1999999993</v>
      </c>
      <c r="F86" s="153">
        <f>IFERROR(VLOOKUP($C86,'2024'!$C$8:$U$195,19,FALSE),0)</f>
        <v>6700015.9100000001</v>
      </c>
      <c r="G86" s="154">
        <f t="shared" si="14"/>
        <v>0.86785655173535803</v>
      </c>
      <c r="H86" s="155">
        <f t="shared" si="15"/>
        <v>9.2036978309545728E-4</v>
      </c>
      <c r="I86" s="156">
        <f t="shared" si="16"/>
        <v>-1020172.2899999991</v>
      </c>
      <c r="J86" s="157">
        <f t="shared" si="17"/>
        <v>-0.13214344826464194</v>
      </c>
      <c r="K86" s="163">
        <f>VLOOKUP($C86,'2024'!$C$205:$U$392,VLOOKUP($L$4,Master!$D$9:$G$20,4,FALSE),FALSE)</f>
        <v>1419507.27</v>
      </c>
      <c r="L86" s="164">
        <f>VLOOKUP($C86,'2024'!$C$8:$U$195,VLOOKUP($L$4,Master!$D$9:$G$20,4,FALSE),FALSE)</f>
        <v>450313.93</v>
      </c>
      <c r="M86" s="155">
        <f t="shared" si="18"/>
        <v>0.31723256338095401</v>
      </c>
      <c r="N86" s="155">
        <f t="shared" si="19"/>
        <v>6.1858858194705827E-5</v>
      </c>
      <c r="O86" s="156">
        <f t="shared" si="20"/>
        <v>-969193.34000000008</v>
      </c>
      <c r="P86" s="157">
        <f t="shared" si="21"/>
        <v>-0.68276743661904604</v>
      </c>
      <c r="Q86" s="71"/>
    </row>
    <row r="87" spans="2:17" s="72" customFormat="1" ht="12.75" x14ac:dyDescent="0.2">
      <c r="B87" s="70"/>
      <c r="C87" s="133" t="s">
        <v>179</v>
      </c>
      <c r="D87" s="134" t="s">
        <v>180</v>
      </c>
      <c r="E87" s="147">
        <f>IFERROR(VLOOKUP($C87,'2024'!$C$205:$U$392,19,FALSE),0)</f>
        <v>5331660.1800000006</v>
      </c>
      <c r="F87" s="148">
        <f>IFERROR(VLOOKUP($C87,'2024'!$C$8:$U$195,19,FALSE),0)</f>
        <v>5520413.25</v>
      </c>
      <c r="G87" s="149">
        <f t="shared" si="14"/>
        <v>1.0354023069039631</v>
      </c>
      <c r="H87" s="150">
        <f t="shared" si="15"/>
        <v>7.5832977320493971E-4</v>
      </c>
      <c r="I87" s="148">
        <f t="shared" si="16"/>
        <v>188753.06999999937</v>
      </c>
      <c r="J87" s="151">
        <f t="shared" si="17"/>
        <v>3.5402306903963135E-2</v>
      </c>
      <c r="K87" s="147">
        <f>VLOOKUP($C87,'2024'!$C$205:$U$392,VLOOKUP($L$4,Master!$D$9:$G$20,4,FALSE),FALSE)</f>
        <v>703516.45</v>
      </c>
      <c r="L87" s="148">
        <f>VLOOKUP($C87,'2024'!$C$8:$U$195,VLOOKUP($L$4,Master!$D$9:$G$20,4,FALSE),FALSE)</f>
        <v>657543.22000000009</v>
      </c>
      <c r="M87" s="150">
        <f t="shared" si="18"/>
        <v>0.93465223165712774</v>
      </c>
      <c r="N87" s="150">
        <f t="shared" si="19"/>
        <v>9.0325593087627255E-5</v>
      </c>
      <c r="O87" s="148">
        <f t="shared" si="20"/>
        <v>-45973.229999999865</v>
      </c>
      <c r="P87" s="151">
        <f t="shared" si="21"/>
        <v>-6.5347768342872245E-2</v>
      </c>
      <c r="Q87" s="71"/>
    </row>
    <row r="88" spans="2:17" s="72" customFormat="1" ht="25.5" x14ac:dyDescent="0.2">
      <c r="B88" s="70"/>
      <c r="C88" s="98" t="s">
        <v>181</v>
      </c>
      <c r="D88" s="99" t="s">
        <v>182</v>
      </c>
      <c r="E88" s="152">
        <f>IFERROR(VLOOKUP($C88,'2024'!$C$205:$U$392,19,FALSE),0)</f>
        <v>0</v>
      </c>
      <c r="F88" s="153">
        <f>IFERROR(VLOOKUP($C88,'2024'!$C$8:$U$195,19,FALSE),0)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VLOOKUP($C88,'2024'!$C$205:$U$392,VLOOKUP($L$4,Master!$D$9:$G$20,4,FALSE),FALSE)</f>
        <v>0</v>
      </c>
      <c r="L88" s="164">
        <f>VLOOKUP($C88,'2024'!$C$8:$U$195,VLOOKUP($L$4,Master!$D$9:$G$20,4,FALSE),FALSE)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183</v>
      </c>
      <c r="D89" s="99" t="s">
        <v>184</v>
      </c>
      <c r="E89" s="152">
        <f>IFERROR(VLOOKUP($C89,'2024'!$C$205:$U$392,19,FALSE),0)</f>
        <v>4875186.55</v>
      </c>
      <c r="F89" s="153">
        <f>IFERROR(VLOOKUP($C89,'2024'!$C$8:$U$195,19,FALSE),0)</f>
        <v>5120914.6700000009</v>
      </c>
      <c r="G89" s="154">
        <f t="shared" si="14"/>
        <v>1.0504038394182067</v>
      </c>
      <c r="H89" s="155">
        <f t="shared" si="15"/>
        <v>7.0345133315933357E-4</v>
      </c>
      <c r="I89" s="156">
        <f t="shared" si="16"/>
        <v>245728.12000000104</v>
      </c>
      <c r="J89" s="157">
        <f t="shared" si="17"/>
        <v>5.0403839418206683E-2</v>
      </c>
      <c r="K89" s="163">
        <f>VLOOKUP($C89,'2024'!$C$205:$U$392,VLOOKUP($L$4,Master!$D$9:$G$20,4,FALSE),FALSE)</f>
        <v>639572.28999999992</v>
      </c>
      <c r="L89" s="164">
        <f>VLOOKUP($C89,'2024'!$C$8:$U$195,VLOOKUP($L$4,Master!$D$9:$G$20,4,FALSE),FALSE)</f>
        <v>616749.20000000007</v>
      </c>
      <c r="M89" s="155">
        <f t="shared" si="18"/>
        <v>0.9643150737503029</v>
      </c>
      <c r="N89" s="155">
        <f t="shared" si="19"/>
        <v>8.4721787985768654E-5</v>
      </c>
      <c r="O89" s="156">
        <f t="shared" si="20"/>
        <v>-22823.089999999851</v>
      </c>
      <c r="P89" s="157">
        <f t="shared" si="21"/>
        <v>-3.5684926249697047E-2</v>
      </c>
      <c r="Q89" s="71"/>
    </row>
    <row r="90" spans="2:17" s="72" customFormat="1" ht="12.75" x14ac:dyDescent="0.2">
      <c r="B90" s="70"/>
      <c r="C90" s="98" t="s">
        <v>185</v>
      </c>
      <c r="D90" s="99" t="s">
        <v>135</v>
      </c>
      <c r="E90" s="152">
        <f>IFERROR(VLOOKUP($C90,'2024'!$C$205:$U$392,19,FALSE),0)</f>
        <v>0</v>
      </c>
      <c r="F90" s="153">
        <f>IFERROR(VLOOKUP($C90,'2024'!$C$8:$U$195,19,FALSE),0)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VLOOKUP($C90,'2024'!$C$205:$U$392,VLOOKUP($L$4,Master!$D$9:$G$20,4,FALSE),FALSE)</f>
        <v>0</v>
      </c>
      <c r="L90" s="164">
        <f>VLOOKUP($C90,'2024'!$C$8:$U$195,VLOOKUP($L$4,Master!$D$9:$G$20,4,FALSE),FALSE)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186</v>
      </c>
      <c r="D91" s="99" t="s">
        <v>187</v>
      </c>
      <c r="E91" s="152">
        <f>IFERROR(VLOOKUP($C91,'2024'!$C$205:$U$392,19,FALSE),0)</f>
        <v>0</v>
      </c>
      <c r="F91" s="153">
        <f>IFERROR(VLOOKUP($C91,'2024'!$C$8:$U$195,19,FALSE),0)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VLOOKUP($C91,'2024'!$C$205:$U$392,VLOOKUP($L$4,Master!$D$9:$G$20,4,FALSE),FALSE)</f>
        <v>0</v>
      </c>
      <c r="L91" s="164">
        <f>VLOOKUP($C91,'2024'!$C$8:$U$195,VLOOKUP($L$4,Master!$D$9:$G$20,4,FALSE),FALSE)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188</v>
      </c>
      <c r="D92" s="99" t="s">
        <v>189</v>
      </c>
      <c r="E92" s="152">
        <f>IFERROR(VLOOKUP($C92,'2024'!$C$205:$U$392,19,FALSE),0)</f>
        <v>0</v>
      </c>
      <c r="F92" s="153">
        <f>IFERROR(VLOOKUP($C92,'2024'!$C$8:$U$195,19,FALSE),0)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VLOOKUP($C92,'2024'!$C$205:$U$392,VLOOKUP($L$4,Master!$D$9:$G$20,4,FALSE),FALSE)</f>
        <v>0</v>
      </c>
      <c r="L92" s="164">
        <f>VLOOKUP($C92,'2024'!$C$8:$U$195,VLOOKUP($L$4,Master!$D$9:$G$20,4,FALSE),FALSE)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190</v>
      </c>
      <c r="D93" s="99" t="s">
        <v>191</v>
      </c>
      <c r="E93" s="152">
        <f>IFERROR(VLOOKUP($C93,'2024'!$C$205:$U$392,19,FALSE),0)</f>
        <v>0</v>
      </c>
      <c r="F93" s="153">
        <f>IFERROR(VLOOKUP($C93,'2024'!$C$8:$U$195,19,FALSE),0)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VLOOKUP($C93,'2024'!$C$205:$U$392,VLOOKUP($L$4,Master!$D$9:$G$20,4,FALSE),FALSE)</f>
        <v>0</v>
      </c>
      <c r="L93" s="164">
        <f>VLOOKUP($C93,'2024'!$C$8:$U$195,VLOOKUP($L$4,Master!$D$9:$G$20,4,FALSE),FALSE)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192</v>
      </c>
      <c r="D94" s="99" t="s">
        <v>193</v>
      </c>
      <c r="E94" s="152">
        <f>IFERROR(VLOOKUP($C94,'2024'!$C$205:$U$392,19,FALSE),0)</f>
        <v>456473.62999999995</v>
      </c>
      <c r="F94" s="153">
        <f>IFERROR(VLOOKUP($C94,'2024'!$C$8:$U$195,19,FALSE),0)</f>
        <v>399498.57999999996</v>
      </c>
      <c r="G94" s="154">
        <f t="shared" si="14"/>
        <v>0.8751843562135232</v>
      </c>
      <c r="H94" s="155">
        <f t="shared" si="15"/>
        <v>5.4878440045606269E-5</v>
      </c>
      <c r="I94" s="156">
        <f t="shared" si="16"/>
        <v>-56975.049999999988</v>
      </c>
      <c r="J94" s="157">
        <f t="shared" si="17"/>
        <v>-0.12481564378647676</v>
      </c>
      <c r="K94" s="163">
        <f>VLOOKUP($C94,'2024'!$C$205:$U$392,VLOOKUP($L$4,Master!$D$9:$G$20,4,FALSE),FALSE)</f>
        <v>63944.160000000011</v>
      </c>
      <c r="L94" s="164">
        <f>VLOOKUP($C94,'2024'!$C$8:$U$195,VLOOKUP($L$4,Master!$D$9:$G$20,4,FALSE),FALSE)</f>
        <v>40794.020000000004</v>
      </c>
      <c r="M94" s="155">
        <f t="shared" si="18"/>
        <v>0.63796318537924335</v>
      </c>
      <c r="N94" s="155">
        <f t="shared" si="19"/>
        <v>5.6038051018585935E-6</v>
      </c>
      <c r="O94" s="156">
        <f t="shared" si="20"/>
        <v>-23150.140000000007</v>
      </c>
      <c r="P94" s="157">
        <f t="shared" si="21"/>
        <v>-0.36203681462075665</v>
      </c>
      <c r="Q94" s="71"/>
    </row>
    <row r="95" spans="2:17" s="72" customFormat="1" ht="12.75" x14ac:dyDescent="0.2">
      <c r="B95" s="70"/>
      <c r="C95" s="133" t="s">
        <v>194</v>
      </c>
      <c r="D95" s="134" t="s">
        <v>195</v>
      </c>
      <c r="E95" s="147">
        <f>IFERROR(VLOOKUP($C95,'2024'!$C$205:$U$392,19,FALSE),0)</f>
        <v>9263520.1900000013</v>
      </c>
      <c r="F95" s="148">
        <f>IFERROR(VLOOKUP($C95,'2024'!$C$8:$U$195,19,FALSE),0)</f>
        <v>7613033.7799999993</v>
      </c>
      <c r="G95" s="149">
        <f t="shared" si="14"/>
        <v>0.82182945833251309</v>
      </c>
      <c r="H95" s="150">
        <f t="shared" si="15"/>
        <v>1.0457894940725579E-3</v>
      </c>
      <c r="I95" s="148">
        <f t="shared" si="16"/>
        <v>-1650486.410000002</v>
      </c>
      <c r="J95" s="151">
        <f t="shared" si="17"/>
        <v>-0.17817054166748697</v>
      </c>
      <c r="K95" s="147">
        <f>VLOOKUP($C95,'2024'!$C$205:$U$392,VLOOKUP($L$4,Master!$D$9:$G$20,4,FALSE),FALSE)</f>
        <v>36254.89</v>
      </c>
      <c r="L95" s="148">
        <f>VLOOKUP($C95,'2024'!$C$8:$U$195,VLOOKUP($L$4,Master!$D$9:$G$20,4,FALSE),FALSE)</f>
        <v>18658.87</v>
      </c>
      <c r="M95" s="150">
        <f t="shared" si="18"/>
        <v>0.51465802268328487</v>
      </c>
      <c r="N95" s="150">
        <f t="shared" si="19"/>
        <v>2.5631372171930162E-6</v>
      </c>
      <c r="O95" s="148">
        <f t="shared" si="20"/>
        <v>-17596.02</v>
      </c>
      <c r="P95" s="151">
        <f t="shared" si="21"/>
        <v>-0.48534197731671508</v>
      </c>
      <c r="Q95" s="71"/>
    </row>
    <row r="96" spans="2:17" s="72" customFormat="1" ht="12.75" x14ac:dyDescent="0.2">
      <c r="B96" s="70"/>
      <c r="C96" s="98" t="s">
        <v>196</v>
      </c>
      <c r="D96" s="99" t="s">
        <v>195</v>
      </c>
      <c r="E96" s="152">
        <f>IFERROR(VLOOKUP($C96,'2024'!$C$205:$U$392,19,FALSE),0)</f>
        <v>9263520.1900000013</v>
      </c>
      <c r="F96" s="153">
        <f>IFERROR(VLOOKUP($C96,'2024'!$C$8:$U$195,19,FALSE),0)</f>
        <v>7613033.7799999993</v>
      </c>
      <c r="G96" s="154">
        <f t="shared" si="14"/>
        <v>0.82182945833251309</v>
      </c>
      <c r="H96" s="155">
        <f t="shared" si="15"/>
        <v>1.0457894940725579E-3</v>
      </c>
      <c r="I96" s="156">
        <f t="shared" si="16"/>
        <v>-1650486.410000002</v>
      </c>
      <c r="J96" s="157">
        <f t="shared" si="17"/>
        <v>-0.17817054166748697</v>
      </c>
      <c r="K96" s="163">
        <f>VLOOKUP($C96,'2024'!$C$205:$U$392,VLOOKUP($L$4,Master!$D$9:$G$20,4,FALSE),FALSE)</f>
        <v>36254.89</v>
      </c>
      <c r="L96" s="164">
        <f>VLOOKUP($C96,'2024'!$C$8:$U$195,VLOOKUP($L$4,Master!$D$9:$G$20,4,FALSE),FALSE)</f>
        <v>18658.87</v>
      </c>
      <c r="M96" s="155">
        <f t="shared" si="18"/>
        <v>0.51465802268328487</v>
      </c>
      <c r="N96" s="155">
        <f t="shared" si="19"/>
        <v>2.5631372171930162E-6</v>
      </c>
      <c r="O96" s="156">
        <f t="shared" si="20"/>
        <v>-17596.02</v>
      </c>
      <c r="P96" s="157">
        <f t="shared" si="21"/>
        <v>-0.48534197731671508</v>
      </c>
      <c r="Q96" s="71"/>
    </row>
    <row r="97" spans="2:17" s="72" customFormat="1" ht="12.75" x14ac:dyDescent="0.2">
      <c r="B97" s="70"/>
      <c r="C97" s="131" t="s">
        <v>197</v>
      </c>
      <c r="D97" s="132" t="s">
        <v>198</v>
      </c>
      <c r="E97" s="142">
        <f>IFERROR(VLOOKUP($C97,'2024'!$C$205:$U$392,19,FALSE),0)</f>
        <v>11638017.590000002</v>
      </c>
      <c r="F97" s="143">
        <f>IFERROR(VLOOKUP($C97,'2024'!$C$8:$U$195,19,FALSE),0)</f>
        <v>12485227.4</v>
      </c>
      <c r="G97" s="144">
        <f t="shared" si="14"/>
        <v>1.0727967459619554</v>
      </c>
      <c r="H97" s="145">
        <f t="shared" si="15"/>
        <v>1.7150744398807644E-3</v>
      </c>
      <c r="I97" s="143">
        <f t="shared" si="16"/>
        <v>847209.80999999866</v>
      </c>
      <c r="J97" s="146">
        <f t="shared" si="17"/>
        <v>7.2796745961955414E-2</v>
      </c>
      <c r="K97" s="142">
        <f>VLOOKUP($C97,'2024'!$C$205:$U$392,VLOOKUP($L$4,Master!$D$9:$G$20,4,FALSE),FALSE)</f>
        <v>3020529.9500000016</v>
      </c>
      <c r="L97" s="143">
        <f>VLOOKUP($C97,'2024'!$C$8:$U$195,VLOOKUP($L$4,Master!$D$9:$G$20,4,FALSE),FALSE)</f>
        <v>999233.01</v>
      </c>
      <c r="M97" s="145">
        <f t="shared" si="18"/>
        <v>0.33081380636533647</v>
      </c>
      <c r="N97" s="145">
        <f t="shared" si="19"/>
        <v>1.372629380331607E-4</v>
      </c>
      <c r="O97" s="143">
        <f t="shared" si="20"/>
        <v>-2021296.9400000016</v>
      </c>
      <c r="P97" s="146">
        <f t="shared" si="21"/>
        <v>-0.66918619363466347</v>
      </c>
      <c r="Q97" s="71"/>
    </row>
    <row r="98" spans="2:17" s="72" customFormat="1" ht="12.75" x14ac:dyDescent="0.2">
      <c r="B98" s="70"/>
      <c r="C98" s="133" t="s">
        <v>199</v>
      </c>
      <c r="D98" s="134" t="s">
        <v>200</v>
      </c>
      <c r="E98" s="147">
        <f>IFERROR(VLOOKUP($C98,'2024'!$C$205:$U$392,19,FALSE),0)</f>
        <v>0</v>
      </c>
      <c r="F98" s="148">
        <f>IFERROR(VLOOKUP($C98,'2024'!$C$8:$U$195,19,FALSE),0)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VLOOKUP($C98,'2024'!$C$205:$U$392,VLOOKUP($L$4,Master!$D$9:$G$20,4,FALSE),FALSE)</f>
        <v>0</v>
      </c>
      <c r="L98" s="148">
        <f>VLOOKUP($C98,'2024'!$C$8:$U$195,VLOOKUP($L$4,Master!$D$9:$G$20,4,FALSE),FALSE)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201</v>
      </c>
      <c r="D99" s="99" t="s">
        <v>200</v>
      </c>
      <c r="E99" s="152">
        <f>IFERROR(VLOOKUP($C99,'2024'!$C$205:$U$392,19,FALSE),0)</f>
        <v>0</v>
      </c>
      <c r="F99" s="153">
        <f>IFERROR(VLOOKUP($C99,'2024'!$C$8:$U$195,19,FALSE),0)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VLOOKUP($C99,'2024'!$C$205:$U$392,VLOOKUP($L$4,Master!$D$9:$G$20,4,FALSE),FALSE)</f>
        <v>0</v>
      </c>
      <c r="L99" s="164">
        <f>VLOOKUP($C99,'2024'!$C$8:$U$195,VLOOKUP($L$4,Master!$D$9:$G$20,4,FALSE),FALSE)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202</v>
      </c>
      <c r="D100" s="134" t="s">
        <v>203</v>
      </c>
      <c r="E100" s="147">
        <f>IFERROR(VLOOKUP($C100,'2024'!$C$205:$U$392,19,FALSE),0)</f>
        <v>0</v>
      </c>
      <c r="F100" s="148">
        <f>IFERROR(VLOOKUP($C100,'2024'!$C$8:$U$195,19,FALSE),0)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VLOOKUP($C100,'2024'!$C$205:$U$392,VLOOKUP($L$4,Master!$D$9:$G$20,4,FALSE),FALSE)</f>
        <v>0</v>
      </c>
      <c r="L100" s="148">
        <f>VLOOKUP($C100,'2024'!$C$8:$U$195,VLOOKUP($L$4,Master!$D$9:$G$20,4,FALSE),FALSE)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204</v>
      </c>
      <c r="D101" s="99" t="s">
        <v>203</v>
      </c>
      <c r="E101" s="152">
        <f>IFERROR(VLOOKUP($C101,'2024'!$C$205:$U$392,19,FALSE),0)</f>
        <v>0</v>
      </c>
      <c r="F101" s="153">
        <f>IFERROR(VLOOKUP($C101,'2024'!$C$8:$U$195,19,FALSE),0)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VLOOKUP($C101,'2024'!$C$205:$U$392,VLOOKUP($L$4,Master!$D$9:$G$20,4,FALSE),FALSE)</f>
        <v>0</v>
      </c>
      <c r="L101" s="164">
        <f>VLOOKUP($C101,'2024'!$C$8:$U$195,VLOOKUP($L$4,Master!$D$9:$G$20,4,FALSE),FALSE)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205</v>
      </c>
      <c r="D102" s="134" t="s">
        <v>206</v>
      </c>
      <c r="E102" s="147">
        <f>IFERROR(VLOOKUP($C102,'2024'!$C$205:$U$392,19,FALSE),0)</f>
        <v>0</v>
      </c>
      <c r="F102" s="148">
        <f>IFERROR(VLOOKUP($C102,'2024'!$C$8:$U$195,19,FALSE),0)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VLOOKUP($C102,'2024'!$C$205:$U$392,VLOOKUP($L$4,Master!$D$9:$G$20,4,FALSE),FALSE)</f>
        <v>0</v>
      </c>
      <c r="L102" s="148">
        <f>VLOOKUP($C102,'2024'!$C$8:$U$195,VLOOKUP($L$4,Master!$D$9:$G$20,4,FALSE),FALSE)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207</v>
      </c>
      <c r="D103" s="99" t="s">
        <v>206</v>
      </c>
      <c r="E103" s="152">
        <f>IFERROR(VLOOKUP($C103,'2024'!$C$205:$U$392,19,FALSE),0)</f>
        <v>0</v>
      </c>
      <c r="F103" s="153">
        <f>IFERROR(VLOOKUP($C103,'2024'!$C$8:$U$195,19,FALSE),0)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VLOOKUP($C103,'2024'!$C$205:$U$392,VLOOKUP($L$4,Master!$D$9:$G$20,4,FALSE),FALSE)</f>
        <v>0</v>
      </c>
      <c r="L103" s="164">
        <f>VLOOKUP($C103,'2024'!$C$8:$U$195,VLOOKUP($L$4,Master!$D$9:$G$20,4,FALSE),FALSE)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208</v>
      </c>
      <c r="D104" s="134" t="s">
        <v>209</v>
      </c>
      <c r="E104" s="147">
        <f>IFERROR(VLOOKUP($C104,'2024'!$C$205:$U$392,19,FALSE),0)</f>
        <v>0</v>
      </c>
      <c r="F104" s="148">
        <f>IFERROR(VLOOKUP($C104,'2024'!$C$8:$U$195,19,FALSE),0)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VLOOKUP($C104,'2024'!$C$205:$U$392,VLOOKUP($L$4,Master!$D$9:$G$20,4,FALSE),FALSE)</f>
        <v>0</v>
      </c>
      <c r="L104" s="148">
        <f>VLOOKUP($C104,'2024'!$C$8:$U$195,VLOOKUP($L$4,Master!$D$9:$G$20,4,FALSE),FALSE)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210</v>
      </c>
      <c r="D105" s="99" t="s">
        <v>209</v>
      </c>
      <c r="E105" s="152">
        <f>IFERROR(VLOOKUP($C105,'2024'!$C$205:$U$392,19,FALSE),0)</f>
        <v>0</v>
      </c>
      <c r="F105" s="153">
        <f>IFERROR(VLOOKUP($C105,'2024'!$C$8:$U$195,19,FALSE),0)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VLOOKUP($C105,'2024'!$C$205:$U$392,VLOOKUP($L$4,Master!$D$9:$G$20,4,FALSE),FALSE)</f>
        <v>0</v>
      </c>
      <c r="L105" s="164">
        <f>VLOOKUP($C105,'2024'!$C$8:$U$195,VLOOKUP($L$4,Master!$D$9:$G$20,4,FALSE),FALSE)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211</v>
      </c>
      <c r="D106" s="134" t="s">
        <v>212</v>
      </c>
      <c r="E106" s="147">
        <f>IFERROR(VLOOKUP($C106,'2024'!$C$205:$U$392,19,FALSE),0)</f>
        <v>0</v>
      </c>
      <c r="F106" s="148">
        <f>IFERROR(VLOOKUP($C106,'2024'!$C$8:$U$195,19,FALSE),0)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VLOOKUP($C106,'2024'!$C$205:$U$392,VLOOKUP($L$4,Master!$D$9:$G$20,4,FALSE),FALSE)</f>
        <v>0</v>
      </c>
      <c r="L106" s="148">
        <f>VLOOKUP($C106,'2024'!$C$8:$U$195,VLOOKUP($L$4,Master!$D$9:$G$20,4,FALSE),FALSE)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213</v>
      </c>
      <c r="D107" s="99" t="s">
        <v>212</v>
      </c>
      <c r="E107" s="152">
        <f>IFERROR(VLOOKUP($C107,'2024'!$C$205:$U$392,19,FALSE),0)</f>
        <v>0</v>
      </c>
      <c r="F107" s="153">
        <f>IFERROR(VLOOKUP($C107,'2024'!$C$8:$U$195,19,FALSE),0)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VLOOKUP($C107,'2024'!$C$205:$U$392,VLOOKUP($L$4,Master!$D$9:$G$20,4,FALSE),FALSE)</f>
        <v>0</v>
      </c>
      <c r="L107" s="164">
        <f>VLOOKUP($C107,'2024'!$C$8:$U$195,VLOOKUP($L$4,Master!$D$9:$G$20,4,FALSE),FALSE)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214</v>
      </c>
      <c r="D108" s="134" t="s">
        <v>215</v>
      </c>
      <c r="E108" s="147">
        <f>IFERROR(VLOOKUP($C108,'2024'!$C$205:$U$392,19,FALSE),0)</f>
        <v>11638017.590000002</v>
      </c>
      <c r="F108" s="148">
        <f>IFERROR(VLOOKUP($C108,'2024'!$C$8:$U$195,19,FALSE),0)</f>
        <v>12485227.4</v>
      </c>
      <c r="G108" s="149">
        <f t="shared" si="14"/>
        <v>1.0727967459619554</v>
      </c>
      <c r="H108" s="150">
        <f t="shared" si="15"/>
        <v>1.7150744398807644E-3</v>
      </c>
      <c r="I108" s="148">
        <f t="shared" si="16"/>
        <v>847209.80999999866</v>
      </c>
      <c r="J108" s="151">
        <f t="shared" si="17"/>
        <v>7.2796745961955414E-2</v>
      </c>
      <c r="K108" s="147">
        <f>VLOOKUP($C108,'2024'!$C$205:$U$392,VLOOKUP($L$4,Master!$D$9:$G$20,4,FALSE),FALSE)</f>
        <v>3020529.9500000016</v>
      </c>
      <c r="L108" s="148">
        <f>VLOOKUP($C108,'2024'!$C$8:$U$195,VLOOKUP($L$4,Master!$D$9:$G$20,4,FALSE),FALSE)</f>
        <v>999233.01</v>
      </c>
      <c r="M108" s="150">
        <f t="shared" si="18"/>
        <v>0.33081380636533647</v>
      </c>
      <c r="N108" s="150">
        <f t="shared" si="19"/>
        <v>1.372629380331607E-4</v>
      </c>
      <c r="O108" s="148">
        <f t="shared" si="20"/>
        <v>-2021296.9400000016</v>
      </c>
      <c r="P108" s="151">
        <f t="shared" si="21"/>
        <v>-0.66918619363466347</v>
      </c>
      <c r="Q108" s="71"/>
    </row>
    <row r="109" spans="2:17" s="72" customFormat="1" ht="12.75" x14ac:dyDescent="0.2">
      <c r="B109" s="70"/>
      <c r="C109" s="98" t="s">
        <v>216</v>
      </c>
      <c r="D109" s="99" t="s">
        <v>215</v>
      </c>
      <c r="E109" s="152">
        <f>IFERROR(VLOOKUP($C109,'2024'!$C$205:$U$392,19,FALSE),0)</f>
        <v>11638017.590000002</v>
      </c>
      <c r="F109" s="153">
        <f>IFERROR(VLOOKUP($C109,'2024'!$C$8:$U$195,19,FALSE),0)</f>
        <v>12485227.4</v>
      </c>
      <c r="G109" s="154">
        <f t="shared" si="14"/>
        <v>1.0727967459619554</v>
      </c>
      <c r="H109" s="155">
        <f t="shared" si="15"/>
        <v>1.7150744398807644E-3</v>
      </c>
      <c r="I109" s="156">
        <f t="shared" si="16"/>
        <v>847209.80999999866</v>
      </c>
      <c r="J109" s="157">
        <f t="shared" si="17"/>
        <v>7.2796745961955414E-2</v>
      </c>
      <c r="K109" s="163">
        <f>VLOOKUP($C109,'2024'!$C$205:$U$392,VLOOKUP($L$4,Master!$D$9:$G$20,4,FALSE),FALSE)</f>
        <v>3020529.9500000016</v>
      </c>
      <c r="L109" s="164">
        <f>VLOOKUP($C109,'2024'!$C$8:$U$195,VLOOKUP($L$4,Master!$D$9:$G$20,4,FALSE),FALSE)</f>
        <v>999233.01</v>
      </c>
      <c r="M109" s="155">
        <f t="shared" si="18"/>
        <v>0.33081380636533647</v>
      </c>
      <c r="N109" s="155">
        <f t="shared" si="19"/>
        <v>1.372629380331607E-4</v>
      </c>
      <c r="O109" s="156">
        <f t="shared" si="20"/>
        <v>-2021296.9400000016</v>
      </c>
      <c r="P109" s="157">
        <f t="shared" si="21"/>
        <v>-0.66918619363466347</v>
      </c>
      <c r="Q109" s="71"/>
    </row>
    <row r="110" spans="2:17" s="72" customFormat="1" ht="12.75" x14ac:dyDescent="0.2">
      <c r="B110" s="70"/>
      <c r="C110" s="131" t="s">
        <v>217</v>
      </c>
      <c r="D110" s="132" t="s">
        <v>218</v>
      </c>
      <c r="E110" s="142">
        <f>IFERROR(VLOOKUP($C110,'2024'!$C$205:$U$392,19,FALSE),0)</f>
        <v>4835670.82</v>
      </c>
      <c r="F110" s="143">
        <f>IFERROR(VLOOKUP($C110,'2024'!$C$8:$U$195,19,FALSE),0)</f>
        <v>4171489.5500000003</v>
      </c>
      <c r="G110" s="144">
        <f t="shared" si="14"/>
        <v>0.86264961062837608</v>
      </c>
      <c r="H110" s="145">
        <f t="shared" si="15"/>
        <v>5.7303042020962402E-4</v>
      </c>
      <c r="I110" s="143">
        <f t="shared" si="16"/>
        <v>-664181.27</v>
      </c>
      <c r="J110" s="146">
        <f t="shared" si="17"/>
        <v>-0.13735038937162394</v>
      </c>
      <c r="K110" s="142">
        <f>VLOOKUP($C110,'2024'!$C$205:$U$392,VLOOKUP($L$4,Master!$D$9:$G$20,4,FALSE),FALSE)</f>
        <v>728442.59999999986</v>
      </c>
      <c r="L110" s="143">
        <f>VLOOKUP($C110,'2024'!$C$8:$U$195,VLOOKUP($L$4,Master!$D$9:$G$20,4,FALSE),FALSE)</f>
        <v>605794.13</v>
      </c>
      <c r="M110" s="145">
        <f t="shared" si="18"/>
        <v>0.83162919082436981</v>
      </c>
      <c r="N110" s="145">
        <f t="shared" si="19"/>
        <v>8.321690866381857E-5</v>
      </c>
      <c r="O110" s="143">
        <f t="shared" si="20"/>
        <v>-122648.46999999986</v>
      </c>
      <c r="P110" s="146">
        <f t="shared" si="21"/>
        <v>-0.16837080917563013</v>
      </c>
      <c r="Q110" s="71"/>
    </row>
    <row r="111" spans="2:17" s="72" customFormat="1" ht="12.75" x14ac:dyDescent="0.2">
      <c r="B111" s="70"/>
      <c r="C111" s="133" t="s">
        <v>219</v>
      </c>
      <c r="D111" s="134" t="s">
        <v>220</v>
      </c>
      <c r="E111" s="147">
        <f>IFERROR(VLOOKUP($C111,'2024'!$C$205:$U$392,19,FALSE),0)</f>
        <v>0</v>
      </c>
      <c r="F111" s="148">
        <f>IFERROR(VLOOKUP($C111,'2024'!$C$8:$U$195,19,FALSE),0)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VLOOKUP($C111,'2024'!$C$205:$U$392,VLOOKUP($L$4,Master!$D$9:$G$20,4,FALSE),FALSE)</f>
        <v>0</v>
      </c>
      <c r="L111" s="148">
        <f>VLOOKUP($C111,'2024'!$C$8:$U$195,VLOOKUP($L$4,Master!$D$9:$G$20,4,FALSE),FALSE)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221</v>
      </c>
      <c r="D112" s="99" t="s">
        <v>220</v>
      </c>
      <c r="E112" s="152">
        <f>IFERROR(VLOOKUP($C112,'2024'!$C$205:$U$392,19,FALSE),0)</f>
        <v>0</v>
      </c>
      <c r="F112" s="153">
        <f>IFERROR(VLOOKUP($C112,'2024'!$C$8:$U$195,19,FALSE),0)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VLOOKUP($C112,'2024'!$C$205:$U$392,VLOOKUP($L$4,Master!$D$9:$G$20,4,FALSE),FALSE)</f>
        <v>0</v>
      </c>
      <c r="L112" s="164">
        <f>VLOOKUP($C112,'2024'!$C$8:$U$195,VLOOKUP($L$4,Master!$D$9:$G$20,4,FALSE),FALSE)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222</v>
      </c>
      <c r="D113" s="134" t="s">
        <v>223</v>
      </c>
      <c r="E113" s="147">
        <f>IFERROR(VLOOKUP($C113,'2024'!$C$205:$U$392,19,FALSE),0)</f>
        <v>0</v>
      </c>
      <c r="F113" s="148">
        <f>IFERROR(VLOOKUP($C113,'2024'!$C$8:$U$195,19,FALSE),0)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VLOOKUP($C113,'2024'!$C$205:$U$392,VLOOKUP($L$4,Master!$D$9:$G$20,4,FALSE),FALSE)</f>
        <v>0</v>
      </c>
      <c r="L113" s="148">
        <f>VLOOKUP($C113,'2024'!$C$8:$U$195,VLOOKUP($L$4,Master!$D$9:$G$20,4,FALSE),FALSE)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224</v>
      </c>
      <c r="D114" s="99" t="s">
        <v>223</v>
      </c>
      <c r="E114" s="152">
        <f>IFERROR(VLOOKUP($C114,'2024'!$C$205:$U$392,19,FALSE),0)</f>
        <v>0</v>
      </c>
      <c r="F114" s="153">
        <f>IFERROR(VLOOKUP($C114,'2024'!$C$8:$U$195,19,FALSE),0)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VLOOKUP($C114,'2024'!$C$205:$U$392,VLOOKUP($L$4,Master!$D$9:$G$20,4,FALSE),FALSE)</f>
        <v>0</v>
      </c>
      <c r="L114" s="164">
        <f>VLOOKUP($C114,'2024'!$C$8:$U$195,VLOOKUP($L$4,Master!$D$9:$G$20,4,FALSE),FALSE)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225</v>
      </c>
      <c r="D115" s="134" t="s">
        <v>226</v>
      </c>
      <c r="E115" s="147">
        <f>IFERROR(VLOOKUP($C115,'2024'!$C$205:$U$392,19,FALSE),0)</f>
        <v>0</v>
      </c>
      <c r="F115" s="148">
        <f>IFERROR(VLOOKUP($C115,'2024'!$C$8:$U$195,19,FALSE),0)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VLOOKUP($C115,'2024'!$C$205:$U$392,VLOOKUP($L$4,Master!$D$9:$G$20,4,FALSE),FALSE)</f>
        <v>0</v>
      </c>
      <c r="L115" s="148">
        <f>VLOOKUP($C115,'2024'!$C$8:$U$195,VLOOKUP($L$4,Master!$D$9:$G$20,4,FALSE),FALSE)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227</v>
      </c>
      <c r="D116" s="99" t="s">
        <v>226</v>
      </c>
      <c r="E116" s="152">
        <f>IFERROR(VLOOKUP($C116,'2024'!$C$205:$U$392,19,FALSE),0)</f>
        <v>0</v>
      </c>
      <c r="F116" s="153">
        <f>IFERROR(VLOOKUP($C116,'2024'!$C$8:$U$195,19,FALSE),0)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VLOOKUP($C116,'2024'!$C$205:$U$392,VLOOKUP($L$4,Master!$D$9:$G$20,4,FALSE),FALSE)</f>
        <v>0</v>
      </c>
      <c r="L116" s="164">
        <f>VLOOKUP($C116,'2024'!$C$8:$U$195,VLOOKUP($L$4,Master!$D$9:$G$20,4,FALSE),FALSE)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228</v>
      </c>
      <c r="D117" s="134" t="s">
        <v>229</v>
      </c>
      <c r="E117" s="147">
        <f>IFERROR(VLOOKUP($C117,'2024'!$C$205:$U$392,19,FALSE),0)</f>
        <v>0</v>
      </c>
      <c r="F117" s="148">
        <f>IFERROR(VLOOKUP($C117,'2024'!$C$8:$U$195,19,FALSE),0)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VLOOKUP($C117,'2024'!$C$205:$U$392,VLOOKUP($L$4,Master!$D$9:$G$20,4,FALSE),FALSE)</f>
        <v>0</v>
      </c>
      <c r="L117" s="148">
        <f>VLOOKUP($C117,'2024'!$C$8:$U$195,VLOOKUP($L$4,Master!$D$9:$G$20,4,FALSE),FALSE)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230</v>
      </c>
      <c r="D118" s="99" t="s">
        <v>229</v>
      </c>
      <c r="E118" s="152">
        <f>IFERROR(VLOOKUP($C118,'2024'!$C$205:$U$392,19,FALSE),0)</f>
        <v>0</v>
      </c>
      <c r="F118" s="153">
        <f>IFERROR(VLOOKUP($C118,'2024'!$C$8:$U$195,19,FALSE),0)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VLOOKUP($C118,'2024'!$C$205:$U$392,VLOOKUP($L$4,Master!$D$9:$G$20,4,FALSE),FALSE)</f>
        <v>0</v>
      </c>
      <c r="L118" s="164">
        <f>VLOOKUP($C118,'2024'!$C$8:$U$195,VLOOKUP($L$4,Master!$D$9:$G$20,4,FALSE),FALSE)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231</v>
      </c>
      <c r="D119" s="134" t="s">
        <v>232</v>
      </c>
      <c r="E119" s="147">
        <f>IFERROR(VLOOKUP($C119,'2024'!$C$205:$U$392,19,FALSE),0)</f>
        <v>0</v>
      </c>
      <c r="F119" s="148">
        <f>IFERROR(VLOOKUP($C119,'2024'!$C$8:$U$195,19,FALSE),0)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VLOOKUP($C119,'2024'!$C$205:$U$392,VLOOKUP($L$4,Master!$D$9:$G$20,4,FALSE),FALSE)</f>
        <v>0</v>
      </c>
      <c r="L119" s="148">
        <f>VLOOKUP($C119,'2024'!$C$8:$U$195,VLOOKUP($L$4,Master!$D$9:$G$20,4,FALSE),FALSE)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233</v>
      </c>
      <c r="D120" s="99" t="s">
        <v>232</v>
      </c>
      <c r="E120" s="152">
        <f>IFERROR(VLOOKUP($C120,'2024'!$C$205:$U$392,19,FALSE),0)</f>
        <v>0</v>
      </c>
      <c r="F120" s="153">
        <f>IFERROR(VLOOKUP($C120,'2024'!$C$8:$U$195,19,FALSE),0)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VLOOKUP($C120,'2024'!$C$205:$U$392,VLOOKUP($L$4,Master!$D$9:$G$20,4,FALSE),FALSE)</f>
        <v>0</v>
      </c>
      <c r="L120" s="164">
        <f>VLOOKUP($C120,'2024'!$C$8:$U$195,VLOOKUP($L$4,Master!$D$9:$G$20,4,FALSE),FALSE)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234</v>
      </c>
      <c r="D121" s="134" t="s">
        <v>235</v>
      </c>
      <c r="E121" s="147">
        <f>IFERROR(VLOOKUP($C121,'2024'!$C$205:$U$392,19,FALSE),0)</f>
        <v>4835670.82</v>
      </c>
      <c r="F121" s="148">
        <f>IFERROR(VLOOKUP($C121,'2024'!$C$8:$U$195,19,FALSE),0)</f>
        <v>4171489.5500000003</v>
      </c>
      <c r="G121" s="149">
        <f t="shared" si="14"/>
        <v>0.86264961062837608</v>
      </c>
      <c r="H121" s="150">
        <f t="shared" si="15"/>
        <v>5.7303042020962402E-4</v>
      </c>
      <c r="I121" s="148">
        <f t="shared" si="16"/>
        <v>-664181.27</v>
      </c>
      <c r="J121" s="151">
        <f t="shared" si="17"/>
        <v>-0.13735038937162394</v>
      </c>
      <c r="K121" s="147">
        <f>VLOOKUP($C121,'2024'!$C$205:$U$392,VLOOKUP($L$4,Master!$D$9:$G$20,4,FALSE),FALSE)</f>
        <v>728442.59999999986</v>
      </c>
      <c r="L121" s="148">
        <f>VLOOKUP($C121,'2024'!$C$8:$U$195,VLOOKUP($L$4,Master!$D$9:$G$20,4,FALSE),FALSE)</f>
        <v>605794.13</v>
      </c>
      <c r="M121" s="150">
        <f t="shared" si="18"/>
        <v>0.83162919082436981</v>
      </c>
      <c r="N121" s="150">
        <f t="shared" si="19"/>
        <v>8.321690866381857E-5</v>
      </c>
      <c r="O121" s="148">
        <f t="shared" si="20"/>
        <v>-122648.46999999986</v>
      </c>
      <c r="P121" s="151">
        <f t="shared" si="21"/>
        <v>-0.16837080917563013</v>
      </c>
      <c r="Q121" s="71"/>
    </row>
    <row r="122" spans="2:17" s="72" customFormat="1" ht="12.75" x14ac:dyDescent="0.2">
      <c r="B122" s="70"/>
      <c r="C122" s="98" t="s">
        <v>236</v>
      </c>
      <c r="D122" s="99" t="s">
        <v>235</v>
      </c>
      <c r="E122" s="152">
        <f>IFERROR(VLOOKUP($C122,'2024'!$C$205:$U$392,19,FALSE),0)</f>
        <v>4835670.82</v>
      </c>
      <c r="F122" s="153">
        <f>IFERROR(VLOOKUP($C122,'2024'!$C$8:$U$195,19,FALSE),0)</f>
        <v>4171489.5500000003</v>
      </c>
      <c r="G122" s="154">
        <f t="shared" si="14"/>
        <v>0.86264961062837608</v>
      </c>
      <c r="H122" s="155">
        <f t="shared" si="15"/>
        <v>5.7303042020962402E-4</v>
      </c>
      <c r="I122" s="156">
        <f t="shared" si="16"/>
        <v>-664181.27</v>
      </c>
      <c r="J122" s="157">
        <f t="shared" si="17"/>
        <v>-0.13735038937162394</v>
      </c>
      <c r="K122" s="163">
        <f>VLOOKUP($C122,'2024'!$C$205:$U$392,VLOOKUP($L$4,Master!$D$9:$G$20,4,FALSE),FALSE)</f>
        <v>728442.59999999986</v>
      </c>
      <c r="L122" s="164">
        <f>VLOOKUP($C122,'2024'!$C$8:$U$195,VLOOKUP($L$4,Master!$D$9:$G$20,4,FALSE),FALSE)</f>
        <v>605794.13</v>
      </c>
      <c r="M122" s="155">
        <f t="shared" si="18"/>
        <v>0.83162919082436981</v>
      </c>
      <c r="N122" s="155">
        <f t="shared" si="19"/>
        <v>8.321690866381857E-5</v>
      </c>
      <c r="O122" s="156">
        <f t="shared" si="20"/>
        <v>-122648.46999999986</v>
      </c>
      <c r="P122" s="157">
        <f t="shared" si="21"/>
        <v>-0.16837080917563013</v>
      </c>
      <c r="Q122" s="71"/>
    </row>
    <row r="123" spans="2:17" s="72" customFormat="1" ht="12.75" x14ac:dyDescent="0.2">
      <c r="B123" s="70"/>
      <c r="C123" s="131" t="s">
        <v>237</v>
      </c>
      <c r="D123" s="132" t="s">
        <v>33</v>
      </c>
      <c r="E123" s="142">
        <f>IFERROR(VLOOKUP($C123,'2024'!$C$205:$U$392,19,FALSE),0)</f>
        <v>330814378.62999994</v>
      </c>
      <c r="F123" s="143">
        <f>IFERROR(VLOOKUP($C123,'2024'!$C$8:$U$195,19,FALSE),0)</f>
        <v>315641658.65999997</v>
      </c>
      <c r="G123" s="144">
        <f t="shared" si="14"/>
        <v>0.95413524637945102</v>
      </c>
      <c r="H123" s="145">
        <f t="shared" si="15"/>
        <v>4.3359157473522258E-2</v>
      </c>
      <c r="I123" s="143">
        <f t="shared" si="16"/>
        <v>-15172719.969999969</v>
      </c>
      <c r="J123" s="146">
        <f t="shared" si="17"/>
        <v>-4.5864753620549037E-2</v>
      </c>
      <c r="K123" s="142">
        <f>VLOOKUP($C123,'2024'!$C$205:$U$392,VLOOKUP($L$4,Master!$D$9:$G$20,4,FALSE),FALSE)</f>
        <v>38936687.080000006</v>
      </c>
      <c r="L123" s="143">
        <f>VLOOKUP($C123,'2024'!$C$8:$U$195,VLOOKUP($L$4,Master!$D$9:$G$20,4,FALSE),FALSE)</f>
        <v>39148628.659999989</v>
      </c>
      <c r="M123" s="145">
        <f t="shared" si="18"/>
        <v>1.0054432360812959</v>
      </c>
      <c r="N123" s="145">
        <f t="shared" si="19"/>
        <v>5.3777804937016624E-3</v>
      </c>
      <c r="O123" s="143">
        <f t="shared" si="20"/>
        <v>211941.57999998331</v>
      </c>
      <c r="P123" s="146">
        <f t="shared" si="21"/>
        <v>5.4432360812958838E-3</v>
      </c>
      <c r="Q123" s="71"/>
    </row>
    <row r="124" spans="2:17" s="72" customFormat="1" ht="12.75" x14ac:dyDescent="0.2">
      <c r="B124" s="70"/>
      <c r="C124" s="133" t="s">
        <v>238</v>
      </c>
      <c r="D124" s="134" t="s">
        <v>239</v>
      </c>
      <c r="E124" s="147">
        <f>IFERROR(VLOOKUP($C124,'2024'!$C$205:$U$392,19,FALSE),0)</f>
        <v>0</v>
      </c>
      <c r="F124" s="148">
        <f>IFERROR(VLOOKUP($C124,'2024'!$C$8:$U$195,19,FALSE),0)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VLOOKUP($C124,'2024'!$C$205:$U$392,VLOOKUP($L$4,Master!$D$9:$G$20,4,FALSE),FALSE)</f>
        <v>0</v>
      </c>
      <c r="L124" s="148">
        <f>VLOOKUP($C124,'2024'!$C$8:$U$195,VLOOKUP($L$4,Master!$D$9:$G$20,4,FALSE),FALSE)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240</v>
      </c>
      <c r="D125" s="99" t="s">
        <v>241</v>
      </c>
      <c r="E125" s="152">
        <f>IFERROR(VLOOKUP($C125,'2024'!$C$205:$U$392,19,FALSE),0)</f>
        <v>0</v>
      </c>
      <c r="F125" s="153">
        <f>IFERROR(VLOOKUP($C125,'2024'!$C$8:$U$195,19,FALSE),0)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VLOOKUP($C125,'2024'!$C$205:$U$392,VLOOKUP($L$4,Master!$D$9:$G$20,4,FALSE),FALSE)</f>
        <v>0</v>
      </c>
      <c r="L125" s="164">
        <f>VLOOKUP($C125,'2024'!$C$8:$U$195,VLOOKUP($L$4,Master!$D$9:$G$20,4,FALSE),FALSE)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242</v>
      </c>
      <c r="D126" s="99" t="s">
        <v>243</v>
      </c>
      <c r="E126" s="152">
        <f>IFERROR(VLOOKUP($C126,'2024'!$C$205:$U$392,19,FALSE),0)</f>
        <v>0</v>
      </c>
      <c r="F126" s="153">
        <f>IFERROR(VLOOKUP($C126,'2024'!$C$8:$U$195,19,FALSE),0)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VLOOKUP($C126,'2024'!$C$205:$U$392,VLOOKUP($L$4,Master!$D$9:$G$20,4,FALSE),FALSE)</f>
        <v>0</v>
      </c>
      <c r="L126" s="164">
        <f>VLOOKUP($C126,'2024'!$C$8:$U$195,VLOOKUP($L$4,Master!$D$9:$G$20,4,FALSE),FALSE)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244</v>
      </c>
      <c r="D127" s="99" t="s">
        <v>245</v>
      </c>
      <c r="E127" s="152">
        <f>IFERROR(VLOOKUP($C127,'2024'!$C$205:$U$392,19,FALSE),0)</f>
        <v>0</v>
      </c>
      <c r="F127" s="153">
        <f>IFERROR(VLOOKUP($C127,'2024'!$C$8:$U$195,19,FALSE),0)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VLOOKUP($C127,'2024'!$C$205:$U$392,VLOOKUP($L$4,Master!$D$9:$G$20,4,FALSE),FALSE)</f>
        <v>0</v>
      </c>
      <c r="L127" s="164">
        <f>VLOOKUP($C127,'2024'!$C$8:$U$195,VLOOKUP($L$4,Master!$D$9:$G$20,4,FALSE),FALSE)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246</v>
      </c>
      <c r="D128" s="134" t="s">
        <v>247</v>
      </c>
      <c r="E128" s="147">
        <f>IFERROR(VLOOKUP($C128,'2024'!$C$205:$U$392,19,FALSE),0)</f>
        <v>0</v>
      </c>
      <c r="F128" s="148">
        <f>IFERROR(VLOOKUP($C128,'2024'!$C$8:$U$195,19,FALSE),0)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VLOOKUP($C128,'2024'!$C$205:$U$392,VLOOKUP($L$4,Master!$D$9:$G$20,4,FALSE),FALSE)</f>
        <v>0</v>
      </c>
      <c r="L128" s="148">
        <f>VLOOKUP($C128,'2024'!$C$8:$U$195,VLOOKUP($L$4,Master!$D$9:$G$20,4,FALSE),FALSE)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248</v>
      </c>
      <c r="D129" s="99" t="s">
        <v>249</v>
      </c>
      <c r="E129" s="152">
        <f>IFERROR(VLOOKUP($C129,'2024'!$C$205:$U$392,19,FALSE),0)</f>
        <v>0</v>
      </c>
      <c r="F129" s="153">
        <f>IFERROR(VLOOKUP($C129,'2024'!$C$8:$U$195,19,FALSE),0)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VLOOKUP($C129,'2024'!$C$205:$U$392,VLOOKUP($L$4,Master!$D$9:$G$20,4,FALSE),FALSE)</f>
        <v>0</v>
      </c>
      <c r="L129" s="164">
        <f>VLOOKUP($C129,'2024'!$C$8:$U$195,VLOOKUP($L$4,Master!$D$9:$G$20,4,FALSE),FALSE)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250</v>
      </c>
      <c r="D130" s="99" t="s">
        <v>251</v>
      </c>
      <c r="E130" s="152">
        <f>IFERROR(VLOOKUP($C130,'2024'!$C$205:$U$392,19,FALSE),0)</f>
        <v>0</v>
      </c>
      <c r="F130" s="153">
        <f>IFERROR(VLOOKUP($C130,'2024'!$C$8:$U$195,19,FALSE),0)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VLOOKUP($C130,'2024'!$C$205:$U$392,VLOOKUP($L$4,Master!$D$9:$G$20,4,FALSE),FALSE)</f>
        <v>0</v>
      </c>
      <c r="L130" s="164">
        <f>VLOOKUP($C130,'2024'!$C$8:$U$195,VLOOKUP($L$4,Master!$D$9:$G$20,4,FALSE),FALSE)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252</v>
      </c>
      <c r="D131" s="99" t="s">
        <v>253</v>
      </c>
      <c r="E131" s="152">
        <f>IFERROR(VLOOKUP($C131,'2024'!$C$205:$U$392,19,FALSE),0)</f>
        <v>0</v>
      </c>
      <c r="F131" s="153">
        <f>IFERROR(VLOOKUP($C131,'2024'!$C$8:$U$195,19,FALSE),0)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VLOOKUP($C131,'2024'!$C$205:$U$392,VLOOKUP($L$4,Master!$D$9:$G$20,4,FALSE),FALSE)</f>
        <v>0</v>
      </c>
      <c r="L131" s="164">
        <f>VLOOKUP($C131,'2024'!$C$8:$U$195,VLOOKUP($L$4,Master!$D$9:$G$20,4,FALSE),FALSE)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254</v>
      </c>
      <c r="D132" s="99" t="s">
        <v>255</v>
      </c>
      <c r="E132" s="152">
        <f>IFERROR(VLOOKUP($C132,'2024'!$C$205:$U$392,19,FALSE),0)</f>
        <v>0</v>
      </c>
      <c r="F132" s="153">
        <f>IFERROR(VLOOKUP($C132,'2024'!$C$8:$U$195,19,FALSE),0)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VLOOKUP($C132,'2024'!$C$205:$U$392,VLOOKUP($L$4,Master!$D$9:$G$20,4,FALSE),FALSE)</f>
        <v>0</v>
      </c>
      <c r="L132" s="164">
        <f>VLOOKUP($C132,'2024'!$C$8:$U$195,VLOOKUP($L$4,Master!$D$9:$G$20,4,FALSE),FALSE)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256</v>
      </c>
      <c r="D133" s="134" t="s">
        <v>257</v>
      </c>
      <c r="E133" s="147">
        <f>IFERROR(VLOOKUP($C133,'2024'!$C$205:$U$392,19,FALSE),0)</f>
        <v>0</v>
      </c>
      <c r="F133" s="148">
        <f>IFERROR(VLOOKUP($C133,'2024'!$C$8:$U$195,19,FALSE),0)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VLOOKUP($C133,'2024'!$C$205:$U$392,VLOOKUP($L$4,Master!$D$9:$G$20,4,FALSE),FALSE)</f>
        <v>0</v>
      </c>
      <c r="L133" s="148">
        <f>VLOOKUP($C133,'2024'!$C$8:$U$195,VLOOKUP($L$4,Master!$D$9:$G$20,4,FALSE),FALSE)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258</v>
      </c>
      <c r="D134" s="99" t="s">
        <v>259</v>
      </c>
      <c r="E134" s="152">
        <f>IFERROR(VLOOKUP($C134,'2024'!$C$205:$U$392,19,FALSE),0)</f>
        <v>0</v>
      </c>
      <c r="F134" s="153">
        <f>IFERROR(VLOOKUP($C134,'2024'!$C$8:$U$195,19,FALSE),0)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VLOOKUP($C134,'2024'!$C$205:$U$392,VLOOKUP($L$4,Master!$D$9:$G$20,4,FALSE),FALSE)</f>
        <v>0</v>
      </c>
      <c r="L134" s="164">
        <f>VLOOKUP($C134,'2024'!$C$8:$U$195,VLOOKUP($L$4,Master!$D$9:$G$20,4,FALSE),FALSE)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260</v>
      </c>
      <c r="D135" s="99" t="s">
        <v>261</v>
      </c>
      <c r="E135" s="152">
        <f>IFERROR(VLOOKUP($C135,'2024'!$C$205:$U$392,19,FALSE),0)</f>
        <v>0</v>
      </c>
      <c r="F135" s="153">
        <f>IFERROR(VLOOKUP($C135,'2024'!$C$8:$U$195,19,FALSE),0)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VLOOKUP($C135,'2024'!$C$205:$U$392,VLOOKUP($L$4,Master!$D$9:$G$20,4,FALSE),FALSE)</f>
        <v>0</v>
      </c>
      <c r="L135" s="164">
        <f>VLOOKUP($C135,'2024'!$C$8:$U$195,VLOOKUP($L$4,Master!$D$9:$G$20,4,FALSE),FALSE)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262</v>
      </c>
      <c r="D136" s="99" t="s">
        <v>263</v>
      </c>
      <c r="E136" s="152">
        <f>IFERROR(VLOOKUP($C136,'2024'!$C$205:$U$392,19,FALSE),0)</f>
        <v>0</v>
      </c>
      <c r="F136" s="153">
        <f>IFERROR(VLOOKUP($C136,'2024'!$C$8:$U$195,19,FALSE),0)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VLOOKUP($C136,'2024'!$C$205:$U$392,VLOOKUP($L$4,Master!$D$9:$G$20,4,FALSE),FALSE)</f>
        <v>0</v>
      </c>
      <c r="L136" s="164">
        <f>VLOOKUP($C136,'2024'!$C$8:$U$195,VLOOKUP($L$4,Master!$D$9:$G$20,4,FALSE),FALSE)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264</v>
      </c>
      <c r="D137" s="99" t="s">
        <v>265</v>
      </c>
      <c r="E137" s="152">
        <f>IFERROR(VLOOKUP($C137,'2024'!$C$205:$U$392,19,FALSE),0)</f>
        <v>0</v>
      </c>
      <c r="F137" s="153">
        <f>IFERROR(VLOOKUP($C137,'2024'!$C$8:$U$195,19,FALSE),0)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VLOOKUP($C137,'2024'!$C$205:$U$392,VLOOKUP($L$4,Master!$D$9:$G$20,4,FALSE),FALSE)</f>
        <v>0</v>
      </c>
      <c r="L137" s="164">
        <f>VLOOKUP($C137,'2024'!$C$8:$U$195,VLOOKUP($L$4,Master!$D$9:$G$20,4,FALSE),FALSE)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266</v>
      </c>
      <c r="D138" s="134" t="s">
        <v>267</v>
      </c>
      <c r="E138" s="147">
        <f>IFERROR(VLOOKUP($C138,'2024'!$C$205:$U$392,19,FALSE),0)</f>
        <v>317847207.56999999</v>
      </c>
      <c r="F138" s="148">
        <f>IFERROR(VLOOKUP($C138,'2024'!$C$8:$U$195,19,FALSE),0)</f>
        <v>301276152.12</v>
      </c>
      <c r="G138" s="149">
        <f t="shared" ref="G138:G196" si="22">IFERROR(F138/E138,0)</f>
        <v>0.94786471280748785</v>
      </c>
      <c r="H138" s="150">
        <f t="shared" ref="H138:H196" si="23">F138/$D$4</f>
        <v>4.1385792288143743E-2</v>
      </c>
      <c r="I138" s="148">
        <f t="shared" ref="I138:I196" si="24">F138-E138</f>
        <v>-16571055.449999988</v>
      </c>
      <c r="J138" s="151">
        <f t="shared" ref="J138:J196" si="25">IFERROR(I138/E138,0)</f>
        <v>-5.2135287192512203E-2</v>
      </c>
      <c r="K138" s="147">
        <f>VLOOKUP($C138,'2024'!$C$205:$U$392,VLOOKUP($L$4,Master!$D$9:$G$20,4,FALSE),FALSE)</f>
        <v>35782999.450000003</v>
      </c>
      <c r="L138" s="148">
        <f>VLOOKUP($C138,'2024'!$C$8:$U$195,VLOOKUP($L$4,Master!$D$9:$G$20,4,FALSE),FALSE)</f>
        <v>36880569.579999983</v>
      </c>
      <c r="M138" s="150">
        <f t="shared" ref="M138:M196" si="26">IFERROR(L138/K138,0)</f>
        <v>1.0306729493577984</v>
      </c>
      <c r="N138" s="150">
        <f t="shared" ref="N138:N196" si="27">L138/$D$4</f>
        <v>5.0662210777916647E-3</v>
      </c>
      <c r="O138" s="148">
        <f t="shared" ref="O138:O196" si="28">L138-K138</f>
        <v>1097570.1299999803</v>
      </c>
      <c r="P138" s="151">
        <f t="shared" ref="P138:P196" si="29">IFERROR(O138/K138,0)</f>
        <v>3.0672949357798462E-2</v>
      </c>
      <c r="Q138" s="71"/>
    </row>
    <row r="139" spans="2:17" s="72" customFormat="1" ht="12.75" x14ac:dyDescent="0.2">
      <c r="B139" s="70"/>
      <c r="C139" s="98" t="s">
        <v>268</v>
      </c>
      <c r="D139" s="99" t="s">
        <v>267</v>
      </c>
      <c r="E139" s="152">
        <f>IFERROR(VLOOKUP($C139,'2024'!$C$205:$U$392,19,FALSE),0)</f>
        <v>317847207.56999999</v>
      </c>
      <c r="F139" s="153">
        <f>IFERROR(VLOOKUP($C139,'2024'!$C$8:$U$195,19,FALSE),0)</f>
        <v>301276152.12</v>
      </c>
      <c r="G139" s="154">
        <f t="shared" si="22"/>
        <v>0.94786471280748785</v>
      </c>
      <c r="H139" s="155">
        <f t="shared" si="23"/>
        <v>4.1385792288143743E-2</v>
      </c>
      <c r="I139" s="156">
        <f t="shared" si="24"/>
        <v>-16571055.449999988</v>
      </c>
      <c r="J139" s="157">
        <f t="shared" si="25"/>
        <v>-5.2135287192512203E-2</v>
      </c>
      <c r="K139" s="163">
        <f>VLOOKUP($C139,'2024'!$C$205:$U$392,VLOOKUP($L$4,Master!$D$9:$G$20,4,FALSE),FALSE)</f>
        <v>35782999.450000003</v>
      </c>
      <c r="L139" s="164">
        <f>VLOOKUP($C139,'2024'!$C$8:$U$195,VLOOKUP($L$4,Master!$D$9:$G$20,4,FALSE),FALSE)</f>
        <v>36880569.579999983</v>
      </c>
      <c r="M139" s="155">
        <f t="shared" si="26"/>
        <v>1.0306729493577984</v>
      </c>
      <c r="N139" s="155">
        <f t="shared" si="27"/>
        <v>5.0662210777916647E-3</v>
      </c>
      <c r="O139" s="156">
        <f t="shared" si="28"/>
        <v>1097570.1299999803</v>
      </c>
      <c r="P139" s="157">
        <f t="shared" si="29"/>
        <v>3.0672949357798462E-2</v>
      </c>
      <c r="Q139" s="71"/>
    </row>
    <row r="140" spans="2:17" s="72" customFormat="1" ht="12.75" x14ac:dyDescent="0.2">
      <c r="B140" s="70"/>
      <c r="C140" s="133" t="s">
        <v>269</v>
      </c>
      <c r="D140" s="134" t="s">
        <v>270</v>
      </c>
      <c r="E140" s="147">
        <f>IFERROR(VLOOKUP($C140,'2024'!$C$205:$U$392,19,FALSE),0)</f>
        <v>7323595.1600000001</v>
      </c>
      <c r="F140" s="148">
        <f>IFERROR(VLOOKUP($C140,'2024'!$C$8:$U$195,19,FALSE),0)</f>
        <v>9657059.7199999988</v>
      </c>
      <c r="G140" s="149">
        <f t="shared" si="22"/>
        <v>1.3186228224007945</v>
      </c>
      <c r="H140" s="150">
        <f t="shared" si="23"/>
        <v>1.326573858812863E-3</v>
      </c>
      <c r="I140" s="148">
        <f t="shared" si="24"/>
        <v>2333464.5599999987</v>
      </c>
      <c r="J140" s="151">
        <f t="shared" si="25"/>
        <v>0.31862282240079454</v>
      </c>
      <c r="K140" s="147">
        <f>VLOOKUP($C140,'2024'!$C$205:$U$392,VLOOKUP($L$4,Master!$D$9:$G$20,4,FALSE),FALSE)</f>
        <v>1905810.31</v>
      </c>
      <c r="L140" s="148">
        <f>VLOOKUP($C140,'2024'!$C$8:$U$195,VLOOKUP($L$4,Master!$D$9:$G$20,4,FALSE),FALSE)</f>
        <v>1688315.9500000002</v>
      </c>
      <c r="M140" s="150">
        <f t="shared" si="26"/>
        <v>0.88587827505246319</v>
      </c>
      <c r="N140" s="150">
        <f t="shared" si="27"/>
        <v>2.3192108878113111E-4</v>
      </c>
      <c r="O140" s="148">
        <f t="shared" si="28"/>
        <v>-217494.35999999987</v>
      </c>
      <c r="P140" s="151">
        <f t="shared" si="29"/>
        <v>-0.11412172494753681</v>
      </c>
      <c r="Q140" s="71"/>
    </row>
    <row r="141" spans="2:17" s="72" customFormat="1" ht="12.75" x14ac:dyDescent="0.2">
      <c r="B141" s="70"/>
      <c r="C141" s="98" t="s">
        <v>271</v>
      </c>
      <c r="D141" s="99" t="s">
        <v>270</v>
      </c>
      <c r="E141" s="152">
        <f>IFERROR(VLOOKUP($C141,'2024'!$C$205:$U$392,19,FALSE),0)</f>
        <v>7323595.1600000001</v>
      </c>
      <c r="F141" s="153">
        <f>IFERROR(VLOOKUP($C141,'2024'!$C$8:$U$195,19,FALSE),0)</f>
        <v>9657059.7199999988</v>
      </c>
      <c r="G141" s="154">
        <f t="shared" si="22"/>
        <v>1.3186228224007945</v>
      </c>
      <c r="H141" s="155">
        <f t="shared" si="23"/>
        <v>1.326573858812863E-3</v>
      </c>
      <c r="I141" s="156">
        <f t="shared" si="24"/>
        <v>2333464.5599999987</v>
      </c>
      <c r="J141" s="157">
        <f t="shared" si="25"/>
        <v>0.31862282240079454</v>
      </c>
      <c r="K141" s="163">
        <f>VLOOKUP($C141,'2024'!$C$205:$U$392,VLOOKUP($L$4,Master!$D$9:$G$20,4,FALSE),FALSE)</f>
        <v>1905810.31</v>
      </c>
      <c r="L141" s="164">
        <f>VLOOKUP($C141,'2024'!$C$8:$U$195,VLOOKUP($L$4,Master!$D$9:$G$20,4,FALSE),FALSE)</f>
        <v>1688315.9500000002</v>
      </c>
      <c r="M141" s="155">
        <f t="shared" si="26"/>
        <v>0.88587827505246319</v>
      </c>
      <c r="N141" s="155">
        <f t="shared" si="27"/>
        <v>2.3192108878113111E-4</v>
      </c>
      <c r="O141" s="156">
        <f t="shared" si="28"/>
        <v>-217494.35999999987</v>
      </c>
      <c r="P141" s="157">
        <f t="shared" si="29"/>
        <v>-0.11412172494753681</v>
      </c>
      <c r="Q141" s="71"/>
    </row>
    <row r="142" spans="2:17" s="72" customFormat="1" ht="12.75" x14ac:dyDescent="0.2">
      <c r="B142" s="70"/>
      <c r="C142" s="133" t="s">
        <v>272</v>
      </c>
      <c r="D142" s="134" t="s">
        <v>273</v>
      </c>
      <c r="E142" s="147">
        <f>IFERROR(VLOOKUP($C142,'2024'!$C$205:$U$392,19,FALSE),0)</f>
        <v>5643575.8999999985</v>
      </c>
      <c r="F142" s="148">
        <f>IFERROR(VLOOKUP($C142,'2024'!$C$8:$U$195,19,FALSE),0)</f>
        <v>4708446.8199999994</v>
      </c>
      <c r="G142" s="149">
        <f t="shared" si="22"/>
        <v>0.8343020282583602</v>
      </c>
      <c r="H142" s="150">
        <f t="shared" si="23"/>
        <v>6.4679132656565513E-4</v>
      </c>
      <c r="I142" s="148">
        <f t="shared" si="24"/>
        <v>-935129.07999999914</v>
      </c>
      <c r="J142" s="151">
        <f t="shared" si="25"/>
        <v>-0.1656979717416398</v>
      </c>
      <c r="K142" s="147">
        <f>VLOOKUP($C142,'2024'!$C$205:$U$392,VLOOKUP($L$4,Master!$D$9:$G$20,4,FALSE),FALSE)</f>
        <v>1247877.3199999998</v>
      </c>
      <c r="L142" s="148">
        <f>VLOOKUP($C142,'2024'!$C$8:$U$195,VLOOKUP($L$4,Master!$D$9:$G$20,4,FALSE),FALSE)</f>
        <v>579743.13</v>
      </c>
      <c r="M142" s="150">
        <f t="shared" si="26"/>
        <v>0.46458343357021675</v>
      </c>
      <c r="N142" s="150">
        <f t="shared" si="27"/>
        <v>7.9638327128865201E-5</v>
      </c>
      <c r="O142" s="148">
        <f t="shared" si="28"/>
        <v>-668134.18999999983</v>
      </c>
      <c r="P142" s="151">
        <f t="shared" si="29"/>
        <v>-0.5354165664297833</v>
      </c>
      <c r="Q142" s="71"/>
    </row>
    <row r="143" spans="2:17" s="72" customFormat="1" ht="12.75" x14ac:dyDescent="0.2">
      <c r="B143" s="70"/>
      <c r="C143" s="98" t="s">
        <v>274</v>
      </c>
      <c r="D143" s="99" t="s">
        <v>273</v>
      </c>
      <c r="E143" s="152">
        <f>IFERROR(VLOOKUP($C143,'2024'!$C$205:$U$392,19,FALSE),0)</f>
        <v>5643575.8999999985</v>
      </c>
      <c r="F143" s="153">
        <f>IFERROR(VLOOKUP($C143,'2024'!$C$8:$U$195,19,FALSE),0)</f>
        <v>4708446.8199999994</v>
      </c>
      <c r="G143" s="154">
        <f t="shared" si="22"/>
        <v>0.8343020282583602</v>
      </c>
      <c r="H143" s="155">
        <f t="shared" si="23"/>
        <v>6.4679132656565513E-4</v>
      </c>
      <c r="I143" s="156">
        <f t="shared" si="24"/>
        <v>-935129.07999999914</v>
      </c>
      <c r="J143" s="157">
        <f t="shared" si="25"/>
        <v>-0.1656979717416398</v>
      </c>
      <c r="K143" s="163">
        <f>VLOOKUP($C143,'2024'!$C$205:$U$392,VLOOKUP($L$4,Master!$D$9:$G$20,4,FALSE),FALSE)</f>
        <v>1247877.3199999998</v>
      </c>
      <c r="L143" s="164">
        <f>VLOOKUP($C143,'2024'!$C$8:$U$195,VLOOKUP($L$4,Master!$D$9:$G$20,4,FALSE),FALSE)</f>
        <v>579743.13</v>
      </c>
      <c r="M143" s="155">
        <f t="shared" si="26"/>
        <v>0.46458343357021675</v>
      </c>
      <c r="N143" s="155">
        <f t="shared" si="27"/>
        <v>7.9638327128865201E-5</v>
      </c>
      <c r="O143" s="156">
        <f t="shared" si="28"/>
        <v>-668134.18999999983</v>
      </c>
      <c r="P143" s="157">
        <f t="shared" si="29"/>
        <v>-0.5354165664297833</v>
      </c>
      <c r="Q143" s="71"/>
    </row>
    <row r="144" spans="2:17" s="72" customFormat="1" ht="12.75" x14ac:dyDescent="0.2">
      <c r="B144" s="70"/>
      <c r="C144" s="131" t="s">
        <v>275</v>
      </c>
      <c r="D144" s="132" t="s">
        <v>276</v>
      </c>
      <c r="E144" s="142">
        <f>IFERROR(VLOOKUP($C144,'2024'!$C$205:$U$392,19,FALSE),0)</f>
        <v>40988364.979999997</v>
      </c>
      <c r="F144" s="143">
        <f>IFERROR(VLOOKUP($C144,'2024'!$C$8:$U$195,19,FALSE),0)</f>
        <v>32252076.529999994</v>
      </c>
      <c r="G144" s="144">
        <f t="shared" si="22"/>
        <v>0.78685930862909959</v>
      </c>
      <c r="H144" s="145">
        <f t="shared" si="23"/>
        <v>4.43041286454112E-3</v>
      </c>
      <c r="I144" s="143">
        <f t="shared" si="24"/>
        <v>-8736288.450000003</v>
      </c>
      <c r="J144" s="146">
        <f t="shared" si="25"/>
        <v>-0.21314069137090044</v>
      </c>
      <c r="K144" s="142">
        <f>VLOOKUP($C144,'2024'!$C$205:$U$392,VLOOKUP($L$4,Master!$D$9:$G$20,4,FALSE),FALSE)</f>
        <v>7494386.6799999978</v>
      </c>
      <c r="L144" s="143">
        <f>VLOOKUP($C144,'2024'!$C$8:$U$195,VLOOKUP($L$4,Master!$D$9:$G$20,4,FALSE),FALSE)</f>
        <v>2669047.2599999988</v>
      </c>
      <c r="M144" s="145">
        <f t="shared" si="26"/>
        <v>0.35613951801056515</v>
      </c>
      <c r="N144" s="145">
        <f t="shared" si="27"/>
        <v>3.6664247977251791E-4</v>
      </c>
      <c r="O144" s="143">
        <f t="shared" si="28"/>
        <v>-4825339.419999999</v>
      </c>
      <c r="P144" s="146">
        <f t="shared" si="29"/>
        <v>-0.6438604819894348</v>
      </c>
      <c r="Q144" s="71"/>
    </row>
    <row r="145" spans="2:17" s="72" customFormat="1" ht="12.75" x14ac:dyDescent="0.2">
      <c r="B145" s="70"/>
      <c r="C145" s="133" t="s">
        <v>277</v>
      </c>
      <c r="D145" s="134" t="s">
        <v>278</v>
      </c>
      <c r="E145" s="147">
        <f>IFERROR(VLOOKUP($C145,'2024'!$C$205:$U$392,19,FALSE),0)</f>
        <v>11100908.459999999</v>
      </c>
      <c r="F145" s="148">
        <f>IFERROR(VLOOKUP($C145,'2024'!$C$8:$U$195,19,FALSE),0)</f>
        <v>9911160.0999999996</v>
      </c>
      <c r="G145" s="149">
        <f t="shared" si="22"/>
        <v>0.89282423467529437</v>
      </c>
      <c r="H145" s="150">
        <f t="shared" si="23"/>
        <v>1.3614791955712461E-3</v>
      </c>
      <c r="I145" s="148">
        <f t="shared" si="24"/>
        <v>-1189748.3599999994</v>
      </c>
      <c r="J145" s="151">
        <f t="shared" si="25"/>
        <v>-0.10717576532470564</v>
      </c>
      <c r="K145" s="147">
        <f>VLOOKUP($C145,'2024'!$C$205:$U$392,VLOOKUP($L$4,Master!$D$9:$G$20,4,FALSE),FALSE)</f>
        <v>475607.61</v>
      </c>
      <c r="L145" s="148">
        <f>VLOOKUP($C145,'2024'!$C$8:$U$195,VLOOKUP($L$4,Master!$D$9:$G$20,4,FALSE),FALSE)</f>
        <v>492920.4499999999</v>
      </c>
      <c r="M145" s="150">
        <f t="shared" si="26"/>
        <v>1.0364015201522951</v>
      </c>
      <c r="N145" s="150">
        <f t="shared" si="27"/>
        <v>6.7711643336950691E-5</v>
      </c>
      <c r="O145" s="148">
        <f t="shared" si="28"/>
        <v>17312.839999999909</v>
      </c>
      <c r="P145" s="151">
        <f t="shared" si="29"/>
        <v>3.64015201522951E-2</v>
      </c>
      <c r="Q145" s="71"/>
    </row>
    <row r="146" spans="2:17" s="72" customFormat="1" ht="12.75" x14ac:dyDescent="0.2">
      <c r="B146" s="70"/>
      <c r="C146" s="98" t="s">
        <v>279</v>
      </c>
      <c r="D146" s="99" t="s">
        <v>278</v>
      </c>
      <c r="E146" s="152">
        <f>IFERROR(VLOOKUP($C146,'2024'!$C$205:$U$392,19,FALSE),0)</f>
        <v>11100908.459999999</v>
      </c>
      <c r="F146" s="153">
        <f>IFERROR(VLOOKUP($C146,'2024'!$C$8:$U$195,19,FALSE),0)</f>
        <v>9911160.0999999996</v>
      </c>
      <c r="G146" s="154">
        <f t="shared" si="22"/>
        <v>0.89282423467529437</v>
      </c>
      <c r="H146" s="155">
        <f t="shared" si="23"/>
        <v>1.3614791955712461E-3</v>
      </c>
      <c r="I146" s="156">
        <f t="shared" si="24"/>
        <v>-1189748.3599999994</v>
      </c>
      <c r="J146" s="157">
        <f t="shared" si="25"/>
        <v>-0.10717576532470564</v>
      </c>
      <c r="K146" s="163">
        <f>VLOOKUP($C146,'2024'!$C$205:$U$392,VLOOKUP($L$4,Master!$D$9:$G$20,4,FALSE),FALSE)</f>
        <v>475607.61</v>
      </c>
      <c r="L146" s="164">
        <f>VLOOKUP($C146,'2024'!$C$8:$U$195,VLOOKUP($L$4,Master!$D$9:$G$20,4,FALSE),FALSE)</f>
        <v>492920.4499999999</v>
      </c>
      <c r="M146" s="155">
        <f t="shared" si="26"/>
        <v>1.0364015201522951</v>
      </c>
      <c r="N146" s="155">
        <f t="shared" si="27"/>
        <v>6.7711643336950691E-5</v>
      </c>
      <c r="O146" s="156">
        <f t="shared" si="28"/>
        <v>17312.839999999909</v>
      </c>
      <c r="P146" s="157">
        <f t="shared" si="29"/>
        <v>3.64015201522951E-2</v>
      </c>
      <c r="Q146" s="71"/>
    </row>
    <row r="147" spans="2:17" s="72" customFormat="1" ht="12.75" x14ac:dyDescent="0.2">
      <c r="B147" s="70"/>
      <c r="C147" s="133" t="s">
        <v>280</v>
      </c>
      <c r="D147" s="134" t="s">
        <v>281</v>
      </c>
      <c r="E147" s="147">
        <f>IFERROR(VLOOKUP($C147,'2024'!$C$205:$U$392,19,FALSE),0)</f>
        <v>16420117.209999993</v>
      </c>
      <c r="F147" s="148">
        <f>IFERROR(VLOOKUP($C147,'2024'!$C$8:$U$195,19,FALSE),0)</f>
        <v>13976209.859999996</v>
      </c>
      <c r="G147" s="149">
        <f t="shared" si="22"/>
        <v>0.8511638303950938</v>
      </c>
      <c r="H147" s="150">
        <f t="shared" si="23"/>
        <v>1.9198881629737482E-3</v>
      </c>
      <c r="I147" s="148">
        <f t="shared" si="24"/>
        <v>-2443907.3499999978</v>
      </c>
      <c r="J147" s="151">
        <f t="shared" si="25"/>
        <v>-0.14883616960490617</v>
      </c>
      <c r="K147" s="147">
        <f>VLOOKUP($C147,'2024'!$C$205:$U$392,VLOOKUP($L$4,Master!$D$9:$G$20,4,FALSE),FALSE)</f>
        <v>3187409.6199999987</v>
      </c>
      <c r="L147" s="148">
        <f>VLOOKUP($C147,'2024'!$C$8:$U$195,VLOOKUP($L$4,Master!$D$9:$G$20,4,FALSE),FALSE)</f>
        <v>1743453.5599999989</v>
      </c>
      <c r="M147" s="150">
        <f t="shared" si="26"/>
        <v>0.54698133213264244</v>
      </c>
      <c r="N147" s="150">
        <f t="shared" si="27"/>
        <v>2.3949524843056705E-4</v>
      </c>
      <c r="O147" s="148">
        <f t="shared" si="28"/>
        <v>-1443956.0599999998</v>
      </c>
      <c r="P147" s="151">
        <f t="shared" si="29"/>
        <v>-0.45301866786735756</v>
      </c>
      <c r="Q147" s="71"/>
    </row>
    <row r="148" spans="2:17" s="72" customFormat="1" ht="12.75" x14ac:dyDescent="0.2">
      <c r="B148" s="70"/>
      <c r="C148" s="98" t="s">
        <v>282</v>
      </c>
      <c r="D148" s="99" t="s">
        <v>281</v>
      </c>
      <c r="E148" s="152">
        <f>IFERROR(VLOOKUP($C148,'2024'!$C$205:$U$392,19,FALSE),0)</f>
        <v>16420117.209999993</v>
      </c>
      <c r="F148" s="153">
        <f>IFERROR(VLOOKUP($C148,'2024'!$C$8:$U$195,19,FALSE),0)</f>
        <v>13976209.859999996</v>
      </c>
      <c r="G148" s="154">
        <f t="shared" si="22"/>
        <v>0.8511638303950938</v>
      </c>
      <c r="H148" s="155">
        <f t="shared" si="23"/>
        <v>1.9198881629737482E-3</v>
      </c>
      <c r="I148" s="156">
        <f t="shared" si="24"/>
        <v>-2443907.3499999978</v>
      </c>
      <c r="J148" s="157">
        <f t="shared" si="25"/>
        <v>-0.14883616960490617</v>
      </c>
      <c r="K148" s="163">
        <f>VLOOKUP($C148,'2024'!$C$205:$U$392,VLOOKUP($L$4,Master!$D$9:$G$20,4,FALSE),FALSE)</f>
        <v>3187409.6199999987</v>
      </c>
      <c r="L148" s="164">
        <f>VLOOKUP($C148,'2024'!$C$8:$U$195,VLOOKUP($L$4,Master!$D$9:$G$20,4,FALSE),FALSE)</f>
        <v>1743453.5599999989</v>
      </c>
      <c r="M148" s="155">
        <f t="shared" si="26"/>
        <v>0.54698133213264244</v>
      </c>
      <c r="N148" s="155">
        <f t="shared" si="27"/>
        <v>2.3949524843056705E-4</v>
      </c>
      <c r="O148" s="156">
        <f t="shared" si="28"/>
        <v>-1443956.0599999998</v>
      </c>
      <c r="P148" s="157">
        <f t="shared" si="29"/>
        <v>-0.45301866786735756</v>
      </c>
      <c r="Q148" s="71"/>
    </row>
    <row r="149" spans="2:17" s="72" customFormat="1" ht="12.75" x14ac:dyDescent="0.2">
      <c r="B149" s="70"/>
      <c r="C149" s="133" t="s">
        <v>283</v>
      </c>
      <c r="D149" s="134" t="s">
        <v>284</v>
      </c>
      <c r="E149" s="147">
        <f>IFERROR(VLOOKUP($C149,'2024'!$C$205:$U$392,19,FALSE),0)</f>
        <v>0</v>
      </c>
      <c r="F149" s="148">
        <f>IFERROR(VLOOKUP($C149,'2024'!$C$8:$U$195,19,FALSE),0)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VLOOKUP($C149,'2024'!$C$205:$U$392,VLOOKUP($L$4,Master!$D$9:$G$20,4,FALSE),FALSE)</f>
        <v>0</v>
      </c>
      <c r="L149" s="148">
        <f>VLOOKUP($C149,'2024'!$C$8:$U$195,VLOOKUP($L$4,Master!$D$9:$G$20,4,FALSE),FALSE)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285</v>
      </c>
      <c r="D150" s="99" t="s">
        <v>284</v>
      </c>
      <c r="E150" s="152">
        <f>IFERROR(VLOOKUP($C150,'2024'!$C$205:$U$392,19,FALSE),0)</f>
        <v>0</v>
      </c>
      <c r="F150" s="153">
        <f>IFERROR(VLOOKUP($C150,'2024'!$C$8:$U$195,19,FALSE),0)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VLOOKUP($C150,'2024'!$C$205:$U$392,VLOOKUP($L$4,Master!$D$9:$G$20,4,FALSE),FALSE)</f>
        <v>0</v>
      </c>
      <c r="L150" s="164">
        <f>VLOOKUP($C150,'2024'!$C$8:$U$195,VLOOKUP($L$4,Master!$D$9:$G$20,4,FALSE),FALSE)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286</v>
      </c>
      <c r="D151" s="134" t="s">
        <v>287</v>
      </c>
      <c r="E151" s="147">
        <f>IFERROR(VLOOKUP($C151,'2024'!$C$205:$U$392,19,FALSE),0)</f>
        <v>0</v>
      </c>
      <c r="F151" s="148">
        <f>IFERROR(VLOOKUP($C151,'2024'!$C$8:$U$195,19,FALSE),0)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VLOOKUP($C151,'2024'!$C$205:$U$392,VLOOKUP($L$4,Master!$D$9:$G$20,4,FALSE),FALSE)</f>
        <v>0</v>
      </c>
      <c r="L151" s="148">
        <f>VLOOKUP($C151,'2024'!$C$8:$U$195,VLOOKUP($L$4,Master!$D$9:$G$20,4,FALSE),FALSE)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288</v>
      </c>
      <c r="D152" s="99" t="s">
        <v>287</v>
      </c>
      <c r="E152" s="152">
        <f>IFERROR(VLOOKUP($C152,'2024'!$C$205:$U$392,19,FALSE),0)</f>
        <v>0</v>
      </c>
      <c r="F152" s="153">
        <f>IFERROR(VLOOKUP($C152,'2024'!$C$8:$U$195,19,FALSE),0)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VLOOKUP($C152,'2024'!$C$205:$U$392,VLOOKUP($L$4,Master!$D$9:$G$20,4,FALSE),FALSE)</f>
        <v>0</v>
      </c>
      <c r="L152" s="164">
        <f>VLOOKUP($C152,'2024'!$C$8:$U$195,VLOOKUP($L$4,Master!$D$9:$G$20,4,FALSE),FALSE)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289</v>
      </c>
      <c r="D153" s="134" t="s">
        <v>290</v>
      </c>
      <c r="E153" s="147">
        <f>IFERROR(VLOOKUP($C153,'2024'!$C$205:$U$392,19,FALSE),0)</f>
        <v>612066.48</v>
      </c>
      <c r="F153" s="148">
        <f>IFERROR(VLOOKUP($C153,'2024'!$C$8:$U$195,19,FALSE),0)</f>
        <v>187019.75</v>
      </c>
      <c r="G153" s="149">
        <f t="shared" si="22"/>
        <v>0.30555463517623122</v>
      </c>
      <c r="H153" s="150">
        <f t="shared" si="23"/>
        <v>2.5690584776845199E-5</v>
      </c>
      <c r="I153" s="148">
        <f t="shared" si="24"/>
        <v>-425046.73</v>
      </c>
      <c r="J153" s="151">
        <f t="shared" si="25"/>
        <v>-0.69444536482376884</v>
      </c>
      <c r="K153" s="147">
        <f>VLOOKUP($C153,'2024'!$C$205:$U$392,VLOOKUP($L$4,Master!$D$9:$G$20,4,FALSE),FALSE)</f>
        <v>399626.02</v>
      </c>
      <c r="L153" s="148">
        <f>VLOOKUP($C153,'2024'!$C$8:$U$195,VLOOKUP($L$4,Master!$D$9:$G$20,4,FALSE),FALSE)</f>
        <v>9673.77</v>
      </c>
      <c r="M153" s="150">
        <f t="shared" si="26"/>
        <v>2.4207057388305198E-2</v>
      </c>
      <c r="N153" s="150">
        <f t="shared" si="27"/>
        <v>1.3288693215379755E-6</v>
      </c>
      <c r="O153" s="148">
        <f t="shared" si="28"/>
        <v>-389952.25</v>
      </c>
      <c r="P153" s="151">
        <f t="shared" si="29"/>
        <v>-0.9757929426116948</v>
      </c>
      <c r="Q153" s="71"/>
    </row>
    <row r="154" spans="2:17" s="72" customFormat="1" ht="12.75" x14ac:dyDescent="0.2">
      <c r="B154" s="70"/>
      <c r="C154" s="98" t="s">
        <v>291</v>
      </c>
      <c r="D154" s="99" t="s">
        <v>290</v>
      </c>
      <c r="E154" s="152">
        <f>IFERROR(VLOOKUP($C154,'2024'!$C$205:$U$392,19,FALSE),0)</f>
        <v>612066.48</v>
      </c>
      <c r="F154" s="153">
        <f>IFERROR(VLOOKUP($C154,'2024'!$C$8:$U$195,19,FALSE),0)</f>
        <v>187019.75</v>
      </c>
      <c r="G154" s="154">
        <f t="shared" si="22"/>
        <v>0.30555463517623122</v>
      </c>
      <c r="H154" s="155">
        <f t="shared" si="23"/>
        <v>2.5690584776845199E-5</v>
      </c>
      <c r="I154" s="156">
        <f t="shared" si="24"/>
        <v>-425046.73</v>
      </c>
      <c r="J154" s="157">
        <f t="shared" si="25"/>
        <v>-0.69444536482376884</v>
      </c>
      <c r="K154" s="163">
        <f>VLOOKUP($C154,'2024'!$C$205:$U$392,VLOOKUP($L$4,Master!$D$9:$G$20,4,FALSE),FALSE)</f>
        <v>399626.02</v>
      </c>
      <c r="L154" s="164">
        <f>VLOOKUP($C154,'2024'!$C$8:$U$195,VLOOKUP($L$4,Master!$D$9:$G$20,4,FALSE),FALSE)</f>
        <v>9673.77</v>
      </c>
      <c r="M154" s="155">
        <f t="shared" si="26"/>
        <v>2.4207057388305198E-2</v>
      </c>
      <c r="N154" s="155">
        <f t="shared" si="27"/>
        <v>1.3288693215379755E-6</v>
      </c>
      <c r="O154" s="156">
        <f t="shared" si="28"/>
        <v>-389952.25</v>
      </c>
      <c r="P154" s="157">
        <f t="shared" si="29"/>
        <v>-0.9757929426116948</v>
      </c>
      <c r="Q154" s="71"/>
    </row>
    <row r="155" spans="2:17" s="72" customFormat="1" ht="12.75" x14ac:dyDescent="0.2">
      <c r="B155" s="70"/>
      <c r="C155" s="133" t="s">
        <v>292</v>
      </c>
      <c r="D155" s="134" t="s">
        <v>293</v>
      </c>
      <c r="E155" s="147">
        <f>IFERROR(VLOOKUP($C155,'2024'!$C$205:$U$392,19,FALSE),0)</f>
        <v>12855272.83</v>
      </c>
      <c r="F155" s="148">
        <f>IFERROR(VLOOKUP($C155,'2024'!$C$8:$U$195,19,FALSE),0)</f>
        <v>8177686.8199999994</v>
      </c>
      <c r="G155" s="149">
        <f t="shared" si="22"/>
        <v>0.63613483184238251</v>
      </c>
      <c r="H155" s="150">
        <f t="shared" si="23"/>
        <v>1.123354921219281E-3</v>
      </c>
      <c r="I155" s="148">
        <f t="shared" si="24"/>
        <v>-4677586.0100000007</v>
      </c>
      <c r="J155" s="151">
        <f t="shared" si="25"/>
        <v>-0.36386516815761744</v>
      </c>
      <c r="K155" s="147">
        <f>VLOOKUP($C155,'2024'!$C$205:$U$392,VLOOKUP($L$4,Master!$D$9:$G$20,4,FALSE),FALSE)</f>
        <v>3431743.4299999997</v>
      </c>
      <c r="L155" s="148">
        <f>VLOOKUP($C155,'2024'!$C$8:$U$195,VLOOKUP($L$4,Master!$D$9:$G$20,4,FALSE),FALSE)</f>
        <v>422999.47999999992</v>
      </c>
      <c r="M155" s="150">
        <f t="shared" si="26"/>
        <v>0.12326081148787978</v>
      </c>
      <c r="N155" s="150">
        <f t="shared" si="27"/>
        <v>5.8106718683462218E-5</v>
      </c>
      <c r="O155" s="148">
        <f t="shared" si="28"/>
        <v>-3008743.9499999997</v>
      </c>
      <c r="P155" s="151">
        <f t="shared" si="29"/>
        <v>-0.87673918851212018</v>
      </c>
      <c r="Q155" s="71"/>
    </row>
    <row r="156" spans="2:17" s="72" customFormat="1" ht="12.75" x14ac:dyDescent="0.2">
      <c r="B156" s="70"/>
      <c r="C156" s="98" t="s">
        <v>294</v>
      </c>
      <c r="D156" s="99" t="s">
        <v>293</v>
      </c>
      <c r="E156" s="152">
        <f>IFERROR(VLOOKUP($C156,'2024'!$C$205:$U$392,19,FALSE),0)</f>
        <v>12855272.83</v>
      </c>
      <c r="F156" s="153">
        <f>IFERROR(VLOOKUP($C156,'2024'!$C$8:$U$195,19,FALSE),0)</f>
        <v>8177686.8199999994</v>
      </c>
      <c r="G156" s="154">
        <f t="shared" si="22"/>
        <v>0.63613483184238251</v>
      </c>
      <c r="H156" s="155">
        <f t="shared" si="23"/>
        <v>1.123354921219281E-3</v>
      </c>
      <c r="I156" s="156">
        <f t="shared" si="24"/>
        <v>-4677586.0100000007</v>
      </c>
      <c r="J156" s="157">
        <f t="shared" si="25"/>
        <v>-0.36386516815761744</v>
      </c>
      <c r="K156" s="163">
        <f>VLOOKUP($C156,'2024'!$C$205:$U$392,VLOOKUP($L$4,Master!$D$9:$G$20,4,FALSE),FALSE)</f>
        <v>3431743.4299999997</v>
      </c>
      <c r="L156" s="164">
        <f>VLOOKUP($C156,'2024'!$C$8:$U$195,VLOOKUP($L$4,Master!$D$9:$G$20,4,FALSE),FALSE)</f>
        <v>422999.47999999992</v>
      </c>
      <c r="M156" s="155">
        <f t="shared" si="26"/>
        <v>0.12326081148787978</v>
      </c>
      <c r="N156" s="155">
        <f t="shared" si="27"/>
        <v>5.8106718683462218E-5</v>
      </c>
      <c r="O156" s="156">
        <f t="shared" si="28"/>
        <v>-3008743.9499999997</v>
      </c>
      <c r="P156" s="157">
        <f t="shared" si="29"/>
        <v>-0.87673918851212018</v>
      </c>
      <c r="Q156" s="71"/>
    </row>
    <row r="157" spans="2:17" s="72" customFormat="1" ht="12.75" x14ac:dyDescent="0.2">
      <c r="B157" s="70"/>
      <c r="C157" s="131" t="s">
        <v>295</v>
      </c>
      <c r="D157" s="132" t="s">
        <v>296</v>
      </c>
      <c r="E157" s="142">
        <f>IFERROR(VLOOKUP($C157,'2024'!$C$205:$U$392,19,FALSE),0)</f>
        <v>227153114.98000002</v>
      </c>
      <c r="F157" s="143">
        <f>IFERROR(VLOOKUP($C157,'2024'!$C$8:$U$195,19,FALSE),0)</f>
        <v>227838620.09999999</v>
      </c>
      <c r="G157" s="144">
        <f t="shared" si="22"/>
        <v>1.0030178107839742</v>
      </c>
      <c r="H157" s="145">
        <f t="shared" si="23"/>
        <v>3.1297803494649501E-2</v>
      </c>
      <c r="I157" s="143">
        <f t="shared" si="24"/>
        <v>685505.11999997497</v>
      </c>
      <c r="J157" s="146">
        <f t="shared" si="25"/>
        <v>3.0178107839741977E-3</v>
      </c>
      <c r="K157" s="142">
        <f>VLOOKUP($C157,'2024'!$C$205:$U$392,VLOOKUP($L$4,Master!$D$9:$G$20,4,FALSE),FALSE)</f>
        <v>31142503.690000001</v>
      </c>
      <c r="L157" s="143">
        <f>VLOOKUP($C157,'2024'!$C$8:$U$195,VLOOKUP($L$4,Master!$D$9:$G$20,4,FALSE),FALSE)</f>
        <v>31419370.689999998</v>
      </c>
      <c r="M157" s="145">
        <f t="shared" si="26"/>
        <v>1.0088903256705368</v>
      </c>
      <c r="N157" s="145">
        <f t="shared" si="27"/>
        <v>4.3160254804456228E-3</v>
      </c>
      <c r="O157" s="143">
        <f t="shared" si="28"/>
        <v>276866.99999999627</v>
      </c>
      <c r="P157" s="146">
        <f t="shared" si="29"/>
        <v>8.8903256705368718E-3</v>
      </c>
      <c r="Q157" s="71"/>
    </row>
    <row r="158" spans="2:17" s="72" customFormat="1" ht="12.75" x14ac:dyDescent="0.2">
      <c r="B158" s="70"/>
      <c r="C158" s="133" t="s">
        <v>297</v>
      </c>
      <c r="D158" s="134" t="s">
        <v>298</v>
      </c>
      <c r="E158" s="147">
        <f>IFERROR(VLOOKUP($C158,'2024'!$C$205:$U$392,19,FALSE),0)</f>
        <v>122361226.60000001</v>
      </c>
      <c r="F158" s="148">
        <f>IFERROR(VLOOKUP($C158,'2024'!$C$8:$U$195,19,FALSE),0)</f>
        <v>123393074.72000001</v>
      </c>
      <c r="G158" s="149">
        <f t="shared" si="22"/>
        <v>1.0084328030101652</v>
      </c>
      <c r="H158" s="150">
        <f t="shared" si="23"/>
        <v>1.6950296677060869E-2</v>
      </c>
      <c r="I158" s="148">
        <f t="shared" si="24"/>
        <v>1031848.1200000048</v>
      </c>
      <c r="J158" s="151">
        <f t="shared" si="25"/>
        <v>8.4328030101653521E-3</v>
      </c>
      <c r="K158" s="147">
        <f>VLOOKUP($C158,'2024'!$C$205:$U$392,VLOOKUP($L$4,Master!$D$9:$G$20,4,FALSE),FALSE)</f>
        <v>15128617.640000001</v>
      </c>
      <c r="L158" s="148">
        <f>VLOOKUP($C158,'2024'!$C$8:$U$195,VLOOKUP($L$4,Master!$D$9:$G$20,4,FALSE),FALSE)</f>
        <v>16015434.129999999</v>
      </c>
      <c r="M158" s="150">
        <f t="shared" si="26"/>
        <v>1.0586184746751255</v>
      </c>
      <c r="N158" s="150">
        <f t="shared" si="27"/>
        <v>2.2000129304779042E-3</v>
      </c>
      <c r="O158" s="148">
        <f t="shared" si="28"/>
        <v>886816.48999999836</v>
      </c>
      <c r="P158" s="151">
        <f t="shared" si="29"/>
        <v>5.8618474675125591E-2</v>
      </c>
      <c r="Q158" s="71"/>
    </row>
    <row r="159" spans="2:17" s="72" customFormat="1" ht="12.75" x14ac:dyDescent="0.2">
      <c r="B159" s="70"/>
      <c r="C159" s="98" t="s">
        <v>299</v>
      </c>
      <c r="D159" s="99" t="s">
        <v>300</v>
      </c>
      <c r="E159" s="152">
        <f>IFERROR(VLOOKUP($C159,'2024'!$C$205:$U$392,19,FALSE),0)</f>
        <v>30012715.120000005</v>
      </c>
      <c r="F159" s="153">
        <f>IFERROR(VLOOKUP($C159,'2024'!$C$8:$U$195,19,FALSE),0)</f>
        <v>29961840.199999996</v>
      </c>
      <c r="G159" s="154">
        <f t="shared" si="22"/>
        <v>0.9983048877851739</v>
      </c>
      <c r="H159" s="155">
        <f t="shared" si="23"/>
        <v>4.1158069975411066E-3</v>
      </c>
      <c r="I159" s="156">
        <f t="shared" si="24"/>
        <v>-50874.920000009239</v>
      </c>
      <c r="J159" s="157">
        <f t="shared" si="25"/>
        <v>-1.6951122148261416E-3</v>
      </c>
      <c r="K159" s="163">
        <f>VLOOKUP($C159,'2024'!$C$205:$U$392,VLOOKUP($L$4,Master!$D$9:$G$20,4,FALSE),FALSE)</f>
        <v>3559098.5700000003</v>
      </c>
      <c r="L159" s="164">
        <f>VLOOKUP($C159,'2024'!$C$8:$U$195,VLOOKUP($L$4,Master!$D$9:$G$20,4,FALSE),FALSE)</f>
        <v>3732150.169999999</v>
      </c>
      <c r="M159" s="155">
        <f t="shared" si="26"/>
        <v>1.0486223116883213</v>
      </c>
      <c r="N159" s="155">
        <f t="shared" si="27"/>
        <v>5.1267911727131596E-4</v>
      </c>
      <c r="O159" s="156">
        <f t="shared" si="28"/>
        <v>173051.5999999987</v>
      </c>
      <c r="P159" s="157">
        <f t="shared" si="29"/>
        <v>4.8622311688321318E-2</v>
      </c>
      <c r="Q159" s="71"/>
    </row>
    <row r="160" spans="2:17" s="72" customFormat="1" ht="12.75" x14ac:dyDescent="0.2">
      <c r="B160" s="70"/>
      <c r="C160" s="98" t="s">
        <v>301</v>
      </c>
      <c r="D160" s="99" t="s">
        <v>36</v>
      </c>
      <c r="E160" s="152">
        <f>IFERROR(VLOOKUP($C160,'2024'!$C$205:$U$392,19,FALSE),0)</f>
        <v>92348511.479999989</v>
      </c>
      <c r="F160" s="153">
        <f>IFERROR(VLOOKUP($C160,'2024'!$C$8:$U$195,19,FALSE),0)</f>
        <v>93431234.520000011</v>
      </c>
      <c r="G160" s="154">
        <f t="shared" si="22"/>
        <v>1.0117243150176223</v>
      </c>
      <c r="H160" s="155">
        <f t="shared" si="23"/>
        <v>1.2834489679519763E-2</v>
      </c>
      <c r="I160" s="156">
        <f t="shared" si="24"/>
        <v>1082723.0400000215</v>
      </c>
      <c r="J160" s="157">
        <f t="shared" si="25"/>
        <v>1.1724315017622215E-2</v>
      </c>
      <c r="K160" s="163">
        <f>VLOOKUP($C160,'2024'!$C$205:$U$392,VLOOKUP($L$4,Master!$D$9:$G$20,4,FALSE),FALSE)</f>
        <v>11569519.07</v>
      </c>
      <c r="L160" s="164">
        <f>VLOOKUP($C160,'2024'!$C$8:$U$195,VLOOKUP($L$4,Master!$D$9:$G$20,4,FALSE),FALSE)</f>
        <v>12283283.960000001</v>
      </c>
      <c r="M160" s="155">
        <f t="shared" si="26"/>
        <v>1.0616935661440594</v>
      </c>
      <c r="N160" s="155">
        <f t="shared" si="27"/>
        <v>1.6873338132065883E-3</v>
      </c>
      <c r="O160" s="156">
        <f t="shared" si="28"/>
        <v>713764.8900000006</v>
      </c>
      <c r="P160" s="157">
        <f t="shared" si="29"/>
        <v>6.1693566144059311E-2</v>
      </c>
      <c r="Q160" s="71"/>
    </row>
    <row r="161" spans="2:17" s="72" customFormat="1" ht="12.75" x14ac:dyDescent="0.2">
      <c r="B161" s="70"/>
      <c r="C161" s="133" t="s">
        <v>302</v>
      </c>
      <c r="D161" s="134" t="s">
        <v>303</v>
      </c>
      <c r="E161" s="147">
        <f>IFERROR(VLOOKUP($C161,'2024'!$C$205:$U$392,19,FALSE),0)</f>
        <v>38309007.289999999</v>
      </c>
      <c r="F161" s="148">
        <f>IFERROR(VLOOKUP($C161,'2024'!$C$8:$U$195,19,FALSE),0)</f>
        <v>39057070.900000006</v>
      </c>
      <c r="G161" s="149">
        <f t="shared" si="22"/>
        <v>1.0195270946160822</v>
      </c>
      <c r="H161" s="150">
        <f t="shared" si="23"/>
        <v>5.3652033600285736E-3</v>
      </c>
      <c r="I161" s="148">
        <f t="shared" si="24"/>
        <v>748063.61000000685</v>
      </c>
      <c r="J161" s="151">
        <f t="shared" si="25"/>
        <v>1.9527094616082045E-2</v>
      </c>
      <c r="K161" s="147">
        <f>VLOOKUP($C161,'2024'!$C$205:$U$392,VLOOKUP($L$4,Master!$D$9:$G$20,4,FALSE),FALSE)</f>
        <v>4810458.120000001</v>
      </c>
      <c r="L161" s="148">
        <f>VLOOKUP($C161,'2024'!$C$8:$U$195,VLOOKUP($L$4,Master!$D$9:$G$20,4,FALSE),FALSE)</f>
        <v>6256852.4199999999</v>
      </c>
      <c r="M161" s="150">
        <f t="shared" si="26"/>
        <v>1.3006770382193866</v>
      </c>
      <c r="N161" s="150">
        <f t="shared" si="27"/>
        <v>8.5949316867453324E-4</v>
      </c>
      <c r="O161" s="148">
        <f t="shared" si="28"/>
        <v>1446394.2999999989</v>
      </c>
      <c r="P161" s="151">
        <f t="shared" si="29"/>
        <v>0.30067703821938657</v>
      </c>
      <c r="Q161" s="71"/>
    </row>
    <row r="162" spans="2:17" s="72" customFormat="1" ht="12.75" x14ac:dyDescent="0.2">
      <c r="B162" s="70"/>
      <c r="C162" s="98" t="s">
        <v>304</v>
      </c>
      <c r="D162" s="99" t="s">
        <v>305</v>
      </c>
      <c r="E162" s="152">
        <f>IFERROR(VLOOKUP($C162,'2024'!$C$205:$U$392,19,FALSE),0)</f>
        <v>0</v>
      </c>
      <c r="F162" s="153">
        <f>IFERROR(VLOOKUP($C162,'2024'!$C$8:$U$195,19,FALSE),0)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VLOOKUP($C162,'2024'!$C$205:$U$392,VLOOKUP($L$4,Master!$D$9:$G$20,4,FALSE),FALSE)</f>
        <v>0</v>
      </c>
      <c r="L162" s="164">
        <f>VLOOKUP($C162,'2024'!$C$8:$U$195,VLOOKUP($L$4,Master!$D$9:$G$20,4,FALSE),FALSE)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306</v>
      </c>
      <c r="D163" s="99" t="s">
        <v>307</v>
      </c>
      <c r="E163" s="152">
        <f>IFERROR(VLOOKUP($C163,'2024'!$C$205:$U$392,19,FALSE),0)</f>
        <v>38309007.289999999</v>
      </c>
      <c r="F163" s="153">
        <f>IFERROR(VLOOKUP($C163,'2024'!$C$8:$U$195,19,FALSE),0)</f>
        <v>39057070.900000006</v>
      </c>
      <c r="G163" s="154">
        <f t="shared" si="22"/>
        <v>1.0195270946160822</v>
      </c>
      <c r="H163" s="155">
        <f t="shared" si="23"/>
        <v>5.3652033600285736E-3</v>
      </c>
      <c r="I163" s="156">
        <f t="shared" si="24"/>
        <v>748063.61000000685</v>
      </c>
      <c r="J163" s="157">
        <f t="shared" si="25"/>
        <v>1.9527094616082045E-2</v>
      </c>
      <c r="K163" s="163">
        <f>VLOOKUP($C163,'2024'!$C$205:$U$392,VLOOKUP($L$4,Master!$D$9:$G$20,4,FALSE),FALSE)</f>
        <v>4810458.120000001</v>
      </c>
      <c r="L163" s="164">
        <f>VLOOKUP($C163,'2024'!$C$8:$U$195,VLOOKUP($L$4,Master!$D$9:$G$20,4,FALSE),FALSE)</f>
        <v>6256852.4199999999</v>
      </c>
      <c r="M163" s="155">
        <f t="shared" si="26"/>
        <v>1.3006770382193866</v>
      </c>
      <c r="N163" s="155">
        <f t="shared" si="27"/>
        <v>8.5949316867453324E-4</v>
      </c>
      <c r="O163" s="156">
        <f t="shared" si="28"/>
        <v>1446394.2999999989</v>
      </c>
      <c r="P163" s="157">
        <f t="shared" si="29"/>
        <v>0.30067703821938657</v>
      </c>
      <c r="Q163" s="71"/>
    </row>
    <row r="164" spans="2:17" s="72" customFormat="1" ht="12.75" x14ac:dyDescent="0.2">
      <c r="B164" s="70"/>
      <c r="C164" s="133" t="s">
        <v>308</v>
      </c>
      <c r="D164" s="134" t="s">
        <v>309</v>
      </c>
      <c r="E164" s="147">
        <f>IFERROR(VLOOKUP($C164,'2024'!$C$205:$U$392,19,FALSE),0)</f>
        <v>0</v>
      </c>
      <c r="F164" s="148">
        <f>IFERROR(VLOOKUP($C164,'2024'!$C$8:$U$195,19,FALSE),0)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VLOOKUP($C164,'2024'!$C$205:$U$392,VLOOKUP($L$4,Master!$D$9:$G$20,4,FALSE),FALSE)</f>
        <v>0</v>
      </c>
      <c r="L164" s="148">
        <f>VLOOKUP($C164,'2024'!$C$8:$U$195,VLOOKUP($L$4,Master!$D$9:$G$20,4,FALSE),FALSE)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310</v>
      </c>
      <c r="D165" s="99" t="s">
        <v>309</v>
      </c>
      <c r="E165" s="152">
        <f>IFERROR(VLOOKUP($C165,'2024'!$C$205:$U$392,19,FALSE),0)</f>
        <v>0</v>
      </c>
      <c r="F165" s="153">
        <f>IFERROR(VLOOKUP($C165,'2024'!$C$8:$U$195,19,FALSE),0)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VLOOKUP($C165,'2024'!$C$205:$U$392,VLOOKUP($L$4,Master!$D$9:$G$20,4,FALSE),FALSE)</f>
        <v>0</v>
      </c>
      <c r="L165" s="164">
        <f>VLOOKUP($C165,'2024'!$C$8:$U$195,VLOOKUP($L$4,Master!$D$9:$G$20,4,FALSE),FALSE)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311</v>
      </c>
      <c r="D166" s="134" t="s">
        <v>312</v>
      </c>
      <c r="E166" s="147">
        <f>IFERROR(VLOOKUP($C166,'2024'!$C$205:$U$392,19,FALSE),0)</f>
        <v>29340864.059999999</v>
      </c>
      <c r="F166" s="148">
        <f>IFERROR(VLOOKUP($C166,'2024'!$C$8:$U$195,19,FALSE),0)</f>
        <v>28983007.939999998</v>
      </c>
      <c r="G166" s="149">
        <f t="shared" si="22"/>
        <v>0.98780349074695928</v>
      </c>
      <c r="H166" s="150">
        <f t="shared" si="23"/>
        <v>3.981346475816311E-3</v>
      </c>
      <c r="I166" s="148">
        <f t="shared" si="24"/>
        <v>-357856.12000000104</v>
      </c>
      <c r="J166" s="151">
        <f t="shared" si="25"/>
        <v>-1.219650925304076E-2</v>
      </c>
      <c r="K166" s="147">
        <f>VLOOKUP($C166,'2024'!$C$205:$U$392,VLOOKUP($L$4,Master!$D$9:$G$20,4,FALSE),FALSE)</f>
        <v>3497243.0900000003</v>
      </c>
      <c r="L166" s="148">
        <f>VLOOKUP($C166,'2024'!$C$8:$U$195,VLOOKUP($L$4,Master!$D$9:$G$20,4,FALSE),FALSE)</f>
        <v>3168707.06</v>
      </c>
      <c r="M166" s="150">
        <f t="shared" si="26"/>
        <v>0.90605856626340486</v>
      </c>
      <c r="N166" s="150">
        <f t="shared" si="27"/>
        <v>4.3527989614956661E-4</v>
      </c>
      <c r="O166" s="148">
        <f t="shared" si="28"/>
        <v>-328536.03000000026</v>
      </c>
      <c r="P166" s="151">
        <f t="shared" si="29"/>
        <v>-9.3941433736595137E-2</v>
      </c>
      <c r="Q166" s="71"/>
    </row>
    <row r="167" spans="2:17" s="72" customFormat="1" ht="12.75" x14ac:dyDescent="0.2">
      <c r="B167" s="70"/>
      <c r="C167" s="98" t="s">
        <v>313</v>
      </c>
      <c r="D167" s="99" t="s">
        <v>314</v>
      </c>
      <c r="E167" s="152">
        <f>IFERROR(VLOOKUP($C167,'2024'!$C$205:$U$392,19,FALSE),0)</f>
        <v>28925366.000000004</v>
      </c>
      <c r="F167" s="153">
        <f>IFERROR(VLOOKUP($C167,'2024'!$C$8:$U$195,19,FALSE),0)</f>
        <v>28684235.380000003</v>
      </c>
      <c r="G167" s="154">
        <f t="shared" si="22"/>
        <v>0.99166369683965272</v>
      </c>
      <c r="H167" s="155">
        <f t="shared" si="23"/>
        <v>3.9403045977169388E-3</v>
      </c>
      <c r="I167" s="156">
        <f t="shared" si="24"/>
        <v>-241130.62000000104</v>
      </c>
      <c r="J167" s="157">
        <f t="shared" si="25"/>
        <v>-8.3363031603472543E-3</v>
      </c>
      <c r="K167" s="163">
        <f>VLOOKUP($C167,'2024'!$C$205:$U$392,VLOOKUP($L$4,Master!$D$9:$G$20,4,FALSE),FALSE)</f>
        <v>3378775.1900000004</v>
      </c>
      <c r="L167" s="164">
        <f>VLOOKUP($C167,'2024'!$C$8:$U$195,VLOOKUP($L$4,Master!$D$9:$G$20,4,FALSE),FALSE)</f>
        <v>3166964.66</v>
      </c>
      <c r="M167" s="155">
        <f t="shared" si="26"/>
        <v>0.93731144628181073</v>
      </c>
      <c r="N167" s="155">
        <f t="shared" si="27"/>
        <v>4.3504054562688025E-4</v>
      </c>
      <c r="O167" s="156">
        <f t="shared" si="28"/>
        <v>-211810.53000000026</v>
      </c>
      <c r="P167" s="157">
        <f t="shared" si="29"/>
        <v>-6.2688553718189294E-2</v>
      </c>
      <c r="Q167" s="71"/>
    </row>
    <row r="168" spans="2:17" s="72" customFormat="1" ht="12.75" x14ac:dyDescent="0.2">
      <c r="B168" s="70"/>
      <c r="C168" s="98" t="s">
        <v>315</v>
      </c>
      <c r="D168" s="99" t="s">
        <v>316</v>
      </c>
      <c r="E168" s="152">
        <f>IFERROR(VLOOKUP($C168,'2024'!$C$205:$U$392,19,FALSE),0)</f>
        <v>415498.06</v>
      </c>
      <c r="F168" s="153">
        <f>IFERROR(VLOOKUP($C168,'2024'!$C$8:$U$195,19,FALSE),0)</f>
        <v>298772.56</v>
      </c>
      <c r="G168" s="154">
        <f t="shared" si="22"/>
        <v>0.71907089048743089</v>
      </c>
      <c r="H168" s="155">
        <f t="shared" si="23"/>
        <v>4.1041878099372229E-5</v>
      </c>
      <c r="I168" s="156">
        <f t="shared" si="24"/>
        <v>-116725.5</v>
      </c>
      <c r="J168" s="157">
        <f t="shared" si="25"/>
        <v>-0.28092910951256911</v>
      </c>
      <c r="K168" s="163">
        <f>VLOOKUP($C168,'2024'!$C$205:$U$392,VLOOKUP($L$4,Master!$D$9:$G$20,4,FALSE),FALSE)</f>
        <v>118467.90000000001</v>
      </c>
      <c r="L168" s="164">
        <f>VLOOKUP($C168,'2024'!$C$8:$U$195,VLOOKUP($L$4,Master!$D$9:$G$20,4,FALSE),FALSE)</f>
        <v>1742.4</v>
      </c>
      <c r="M168" s="155">
        <f t="shared" si="26"/>
        <v>1.4707781601598408E-2</v>
      </c>
      <c r="N168" s="155">
        <f t="shared" si="27"/>
        <v>2.3935052268637443E-7</v>
      </c>
      <c r="O168" s="156">
        <f t="shared" si="28"/>
        <v>-116725.50000000001</v>
      </c>
      <c r="P168" s="157">
        <f t="shared" si="29"/>
        <v>-0.98529221839840164</v>
      </c>
      <c r="Q168" s="71"/>
    </row>
    <row r="169" spans="2:17" s="72" customFormat="1" ht="12.75" x14ac:dyDescent="0.2">
      <c r="B169" s="70"/>
      <c r="C169" s="133" t="s">
        <v>317</v>
      </c>
      <c r="D169" s="134" t="s">
        <v>318</v>
      </c>
      <c r="E169" s="147">
        <f>IFERROR(VLOOKUP($C169,'2024'!$C$205:$U$392,19,FALSE),0)</f>
        <v>0</v>
      </c>
      <c r="F169" s="148">
        <f>IFERROR(VLOOKUP($C169,'2024'!$C$8:$U$195,19,FALSE),0)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VLOOKUP($C169,'2024'!$C$205:$U$392,VLOOKUP($L$4,Master!$D$9:$G$20,4,FALSE),FALSE)</f>
        <v>0</v>
      </c>
      <c r="L169" s="148">
        <f>VLOOKUP($C169,'2024'!$C$8:$U$195,VLOOKUP($L$4,Master!$D$9:$G$20,4,FALSE),FALSE)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319</v>
      </c>
      <c r="D170" s="99" t="s">
        <v>318</v>
      </c>
      <c r="E170" s="152">
        <f>IFERROR(VLOOKUP($C170,'2024'!$C$205:$U$392,19,FALSE),0)</f>
        <v>0</v>
      </c>
      <c r="F170" s="153">
        <f>IFERROR(VLOOKUP($C170,'2024'!$C$8:$U$195,19,FALSE),0)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VLOOKUP($C170,'2024'!$C$205:$U$392,VLOOKUP($L$4,Master!$D$9:$G$20,4,FALSE),FALSE)</f>
        <v>0</v>
      </c>
      <c r="L170" s="164">
        <f>VLOOKUP($C170,'2024'!$C$8:$U$195,VLOOKUP($L$4,Master!$D$9:$G$20,4,FALSE),FALSE)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320</v>
      </c>
      <c r="D171" s="134" t="s">
        <v>321</v>
      </c>
      <c r="E171" s="147">
        <f>IFERROR(VLOOKUP($C171,'2024'!$C$205:$U$392,19,FALSE),0)</f>
        <v>25553503.77</v>
      </c>
      <c r="F171" s="148">
        <f>IFERROR(VLOOKUP($C171,'2024'!$C$8:$U$195,19,FALSE),0)</f>
        <v>25567910.359999999</v>
      </c>
      <c r="G171" s="149">
        <f t="shared" si="22"/>
        <v>1.0005637813948987</v>
      </c>
      <c r="H171" s="150">
        <f t="shared" si="23"/>
        <v>3.5122203332554913E-3</v>
      </c>
      <c r="I171" s="148">
        <f t="shared" si="24"/>
        <v>14406.589999999851</v>
      </c>
      <c r="J171" s="151">
        <f t="shared" si="25"/>
        <v>5.6378139489870246E-4</v>
      </c>
      <c r="K171" s="147">
        <f>VLOOKUP($C171,'2024'!$C$205:$U$392,VLOOKUP($L$4,Master!$D$9:$G$20,4,FALSE),FALSE)</f>
        <v>4939004.5900000008</v>
      </c>
      <c r="L171" s="148">
        <f>VLOOKUP($C171,'2024'!$C$8:$U$195,VLOOKUP($L$4,Master!$D$9:$G$20,4,FALSE),FALSE)</f>
        <v>2664147.16</v>
      </c>
      <c r="M171" s="150">
        <f t="shared" si="26"/>
        <v>0.53940973559613548</v>
      </c>
      <c r="N171" s="150">
        <f t="shared" si="27"/>
        <v>3.6596936137478194E-4</v>
      </c>
      <c r="O171" s="148">
        <f t="shared" si="28"/>
        <v>-2274857.4300000006</v>
      </c>
      <c r="P171" s="151">
        <f t="shared" si="29"/>
        <v>-0.46059026440386447</v>
      </c>
      <c r="Q171" s="71"/>
    </row>
    <row r="172" spans="2:17" s="72" customFormat="1" ht="12.75" x14ac:dyDescent="0.2">
      <c r="B172" s="70"/>
      <c r="C172" s="98" t="s">
        <v>322</v>
      </c>
      <c r="D172" s="99" t="s">
        <v>321</v>
      </c>
      <c r="E172" s="152">
        <f>IFERROR(VLOOKUP($C172,'2024'!$C$205:$U$392,19,FALSE),0)</f>
        <v>25553503.77</v>
      </c>
      <c r="F172" s="153">
        <f>IFERROR(VLOOKUP($C172,'2024'!$C$8:$U$195,19,FALSE),0)</f>
        <v>25567910.359999999</v>
      </c>
      <c r="G172" s="154">
        <f t="shared" si="22"/>
        <v>1.0005637813948987</v>
      </c>
      <c r="H172" s="155">
        <f t="shared" si="23"/>
        <v>3.5122203332554913E-3</v>
      </c>
      <c r="I172" s="156">
        <f t="shared" si="24"/>
        <v>14406.589999999851</v>
      </c>
      <c r="J172" s="157">
        <f t="shared" si="25"/>
        <v>5.6378139489870246E-4</v>
      </c>
      <c r="K172" s="163">
        <f>VLOOKUP($C172,'2024'!$C$205:$U$392,VLOOKUP($L$4,Master!$D$9:$G$20,4,FALSE),FALSE)</f>
        <v>4939004.5900000008</v>
      </c>
      <c r="L172" s="164">
        <f>VLOOKUP($C172,'2024'!$C$8:$U$195,VLOOKUP($L$4,Master!$D$9:$G$20,4,FALSE),FALSE)</f>
        <v>2664147.16</v>
      </c>
      <c r="M172" s="155">
        <f t="shared" si="26"/>
        <v>0.53940973559613548</v>
      </c>
      <c r="N172" s="155">
        <f t="shared" si="27"/>
        <v>3.6596936137478194E-4</v>
      </c>
      <c r="O172" s="156">
        <f t="shared" si="28"/>
        <v>-2274857.4300000006</v>
      </c>
      <c r="P172" s="157">
        <f t="shared" si="29"/>
        <v>-0.46059026440386447</v>
      </c>
      <c r="Q172" s="71"/>
    </row>
    <row r="173" spans="2:17" s="72" customFormat="1" ht="12.75" x14ac:dyDescent="0.2">
      <c r="B173" s="70"/>
      <c r="C173" s="133" t="s">
        <v>323</v>
      </c>
      <c r="D173" s="134" t="s">
        <v>324</v>
      </c>
      <c r="E173" s="147">
        <f>IFERROR(VLOOKUP($C173,'2024'!$C$205:$U$392,19,FALSE),0)</f>
        <v>0</v>
      </c>
      <c r="F173" s="148">
        <f>IFERROR(VLOOKUP($C173,'2024'!$C$8:$U$195,19,FALSE),0)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VLOOKUP($C173,'2024'!$C$205:$U$392,VLOOKUP($L$4,Master!$D$9:$G$20,4,FALSE),FALSE)</f>
        <v>0</v>
      </c>
      <c r="L173" s="148">
        <f>VLOOKUP($C173,'2024'!$C$8:$U$195,VLOOKUP($L$4,Master!$D$9:$G$20,4,FALSE),FALSE)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325</v>
      </c>
      <c r="D174" s="99" t="s">
        <v>324</v>
      </c>
      <c r="E174" s="152">
        <f>IFERROR(VLOOKUP($C174,'2024'!$C$205:$U$392,19,FALSE),0)</f>
        <v>0</v>
      </c>
      <c r="F174" s="153">
        <f>IFERROR(VLOOKUP($C174,'2024'!$C$8:$U$195,19,FALSE),0)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VLOOKUP($C174,'2024'!$C$205:$U$392,VLOOKUP($L$4,Master!$D$9:$G$20,4,FALSE),FALSE)</f>
        <v>0</v>
      </c>
      <c r="L174" s="164">
        <f>VLOOKUP($C174,'2024'!$C$8:$U$195,VLOOKUP($L$4,Master!$D$9:$G$20,4,FALSE),FALSE)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326</v>
      </c>
      <c r="D175" s="134" t="s">
        <v>327</v>
      </c>
      <c r="E175" s="147">
        <f>IFERROR(VLOOKUP($C175,'2024'!$C$205:$U$392,19,FALSE),0)</f>
        <v>11588513.26</v>
      </c>
      <c r="F175" s="148">
        <f>IFERROR(VLOOKUP($C175,'2024'!$C$8:$U$195,19,FALSE),0)</f>
        <v>10837556.18</v>
      </c>
      <c r="G175" s="149">
        <f t="shared" si="22"/>
        <v>0.9351981515530492</v>
      </c>
      <c r="H175" s="150">
        <f t="shared" si="23"/>
        <v>1.4887366484882618E-3</v>
      </c>
      <c r="I175" s="148">
        <f t="shared" si="24"/>
        <v>-750957.08000000007</v>
      </c>
      <c r="J175" s="151">
        <f t="shared" si="25"/>
        <v>-6.4801848446950833E-2</v>
      </c>
      <c r="K175" s="147">
        <f>VLOOKUP($C175,'2024'!$C$205:$U$392,VLOOKUP($L$4,Master!$D$9:$G$20,4,FALSE),FALSE)</f>
        <v>2767180.25</v>
      </c>
      <c r="L175" s="148">
        <f>VLOOKUP($C175,'2024'!$C$8:$U$195,VLOOKUP($L$4,Master!$D$9:$G$20,4,FALSE),FALSE)</f>
        <v>3314229.9200000009</v>
      </c>
      <c r="M175" s="150">
        <f t="shared" si="26"/>
        <v>1.1976920983011501</v>
      </c>
      <c r="N175" s="150">
        <f t="shared" si="27"/>
        <v>4.5527012376883673E-4</v>
      </c>
      <c r="O175" s="148">
        <f t="shared" si="28"/>
        <v>547049.67000000086</v>
      </c>
      <c r="P175" s="151">
        <f t="shared" si="29"/>
        <v>0.19769209830115</v>
      </c>
      <c r="Q175" s="71"/>
    </row>
    <row r="176" spans="2:17" s="72" customFormat="1" ht="12.75" x14ac:dyDescent="0.2">
      <c r="B176" s="70"/>
      <c r="C176" s="98" t="s">
        <v>328</v>
      </c>
      <c r="D176" s="99" t="s">
        <v>327</v>
      </c>
      <c r="E176" s="152">
        <f>IFERROR(VLOOKUP($C176,'2024'!$C$205:$U$392,19,FALSE),0)</f>
        <v>11588513.26</v>
      </c>
      <c r="F176" s="153">
        <f>IFERROR(VLOOKUP($C176,'2024'!$C$8:$U$195,19,FALSE),0)</f>
        <v>10837556.18</v>
      </c>
      <c r="G176" s="154">
        <f t="shared" si="22"/>
        <v>0.9351981515530492</v>
      </c>
      <c r="H176" s="155">
        <f t="shared" si="23"/>
        <v>1.4887366484882618E-3</v>
      </c>
      <c r="I176" s="156">
        <f t="shared" si="24"/>
        <v>-750957.08000000007</v>
      </c>
      <c r="J176" s="157">
        <f t="shared" si="25"/>
        <v>-6.4801848446950833E-2</v>
      </c>
      <c r="K176" s="163">
        <f>VLOOKUP($C176,'2024'!$C$205:$U$392,VLOOKUP($L$4,Master!$D$9:$G$20,4,FALSE),FALSE)</f>
        <v>2767180.25</v>
      </c>
      <c r="L176" s="164">
        <f>VLOOKUP($C176,'2024'!$C$8:$U$195,VLOOKUP($L$4,Master!$D$9:$G$20,4,FALSE),FALSE)</f>
        <v>3314229.9200000009</v>
      </c>
      <c r="M176" s="155">
        <f t="shared" si="26"/>
        <v>1.1976920983011501</v>
      </c>
      <c r="N176" s="155">
        <f t="shared" si="27"/>
        <v>4.5527012376883673E-4</v>
      </c>
      <c r="O176" s="156">
        <f t="shared" si="28"/>
        <v>547049.67000000086</v>
      </c>
      <c r="P176" s="157">
        <f t="shared" si="29"/>
        <v>0.19769209830115</v>
      </c>
      <c r="Q176" s="71"/>
    </row>
    <row r="177" spans="2:17" s="72" customFormat="1" ht="12.75" x14ac:dyDescent="0.2">
      <c r="B177" s="70"/>
      <c r="C177" s="131" t="s">
        <v>329</v>
      </c>
      <c r="D177" s="132" t="s">
        <v>330</v>
      </c>
      <c r="E177" s="142">
        <f>IFERROR(VLOOKUP($C177,'2024'!$C$205:$U$392,19,FALSE),0)</f>
        <v>777513835.45000005</v>
      </c>
      <c r="F177" s="143">
        <f>IFERROR(VLOOKUP($C177,'2024'!$C$8:$U$195,19,FALSE),0)</f>
        <v>764993068.91999996</v>
      </c>
      <c r="G177" s="144">
        <f t="shared" si="22"/>
        <v>0.98389640677872503</v>
      </c>
      <c r="H177" s="145">
        <f t="shared" si="23"/>
        <v>0.10508579596961412</v>
      </c>
      <c r="I177" s="143">
        <f t="shared" si="24"/>
        <v>-12520766.530000091</v>
      </c>
      <c r="J177" s="146">
        <f t="shared" si="25"/>
        <v>-1.6103593221274928E-2</v>
      </c>
      <c r="K177" s="142">
        <f>VLOOKUP($C177,'2024'!$C$205:$U$392,VLOOKUP($L$4,Master!$D$9:$G$20,4,FALSE),FALSE)</f>
        <v>94412693.579999983</v>
      </c>
      <c r="L177" s="143">
        <f>VLOOKUP($C177,'2024'!$C$8:$U$195,VLOOKUP($L$4,Master!$D$9:$G$20,4,FALSE),FALSE)</f>
        <v>87222582.279999956</v>
      </c>
      <c r="M177" s="145">
        <f t="shared" si="26"/>
        <v>0.9238438071475259</v>
      </c>
      <c r="N177" s="145">
        <f t="shared" si="27"/>
        <v>1.1981617687542063E-2</v>
      </c>
      <c r="O177" s="143">
        <f t="shared" si="28"/>
        <v>-7190111.3000000268</v>
      </c>
      <c r="P177" s="146">
        <f t="shared" si="29"/>
        <v>-7.6156192852474144E-2</v>
      </c>
      <c r="Q177" s="71"/>
    </row>
    <row r="178" spans="2:17" s="72" customFormat="1" ht="12.75" x14ac:dyDescent="0.2">
      <c r="B178" s="70"/>
      <c r="C178" s="133" t="s">
        <v>331</v>
      </c>
      <c r="D178" s="134" t="s">
        <v>332</v>
      </c>
      <c r="E178" s="147">
        <f>IFERROR(VLOOKUP($C178,'2024'!$C$205:$U$392,19,FALSE),0)</f>
        <v>0</v>
      </c>
      <c r="F178" s="148">
        <f>IFERROR(VLOOKUP($C178,'2024'!$C$8:$U$195,19,FALSE),0)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VLOOKUP($C178,'2024'!$C$205:$U$392,VLOOKUP($L$4,Master!$D$9:$G$20,4,FALSE),FALSE)</f>
        <v>0</v>
      </c>
      <c r="L178" s="148">
        <f>VLOOKUP($C178,'2024'!$C$8:$U$195,VLOOKUP($L$4,Master!$D$9:$G$20,4,FALSE),FALSE)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333</v>
      </c>
      <c r="D179" s="99" t="s">
        <v>334</v>
      </c>
      <c r="E179" s="152">
        <f>IFERROR(VLOOKUP($C179,'2024'!$C$205:$U$392,19,FALSE),0)</f>
        <v>0</v>
      </c>
      <c r="F179" s="153">
        <f>IFERROR(VLOOKUP($C179,'2024'!$C$8:$U$195,19,FALSE),0)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VLOOKUP($C179,'2024'!$C$205:$U$392,VLOOKUP($L$4,Master!$D$9:$G$20,4,FALSE),FALSE)</f>
        <v>0</v>
      </c>
      <c r="L179" s="164">
        <f>VLOOKUP($C179,'2024'!$C$8:$U$195,VLOOKUP($L$4,Master!$D$9:$G$20,4,FALSE),FALSE)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335</v>
      </c>
      <c r="D180" s="99" t="s">
        <v>336</v>
      </c>
      <c r="E180" s="152">
        <f>IFERROR(VLOOKUP($C180,'2024'!$C$205:$U$392,19,FALSE),0)</f>
        <v>0</v>
      </c>
      <c r="F180" s="153">
        <f>IFERROR(VLOOKUP($C180,'2024'!$C$8:$U$195,19,FALSE),0)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VLOOKUP($C180,'2024'!$C$205:$U$392,VLOOKUP($L$4,Master!$D$9:$G$20,4,FALSE),FALSE)</f>
        <v>0</v>
      </c>
      <c r="L180" s="164">
        <f>VLOOKUP($C180,'2024'!$C$8:$U$195,VLOOKUP($L$4,Master!$D$9:$G$20,4,FALSE),FALSE)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337</v>
      </c>
      <c r="D181" s="134" t="s">
        <v>338</v>
      </c>
      <c r="E181" s="147">
        <f>IFERROR(VLOOKUP($C181,'2024'!$C$205:$U$392,19,FALSE),0)</f>
        <v>548732212.29000008</v>
      </c>
      <c r="F181" s="148">
        <f>IFERROR(VLOOKUP($C181,'2024'!$C$8:$U$195,19,FALSE),0)</f>
        <v>544348981.74999988</v>
      </c>
      <c r="G181" s="149">
        <f t="shared" si="22"/>
        <v>0.99201207721757789</v>
      </c>
      <c r="H181" s="150">
        <f t="shared" si="23"/>
        <v>7.4776293219500786E-2</v>
      </c>
      <c r="I181" s="148">
        <f t="shared" si="24"/>
        <v>-4383230.5400002003</v>
      </c>
      <c r="J181" s="151">
        <f t="shared" si="25"/>
        <v>-7.9879227824221511E-3</v>
      </c>
      <c r="K181" s="147">
        <f>VLOOKUP($C181,'2024'!$C$205:$U$392,VLOOKUP($L$4,Master!$D$9:$G$20,4,FALSE),FALSE)</f>
        <v>65070570.249999985</v>
      </c>
      <c r="L181" s="148">
        <f>VLOOKUP($C181,'2024'!$C$8:$U$195,VLOOKUP($L$4,Master!$D$9:$G$20,4,FALSE),FALSE)</f>
        <v>62375483.459999964</v>
      </c>
      <c r="M181" s="150">
        <f t="shared" si="26"/>
        <v>0.95858209356940405</v>
      </c>
      <c r="N181" s="150">
        <f t="shared" si="27"/>
        <v>8.5684140088190391E-3</v>
      </c>
      <c r="O181" s="148">
        <f t="shared" si="28"/>
        <v>-2695086.7900000215</v>
      </c>
      <c r="P181" s="151">
        <f t="shared" si="29"/>
        <v>-4.1417906430595973E-2</v>
      </c>
      <c r="Q181" s="71"/>
    </row>
    <row r="182" spans="2:17" s="72" customFormat="1" ht="12.75" x14ac:dyDescent="0.2">
      <c r="B182" s="70"/>
      <c r="C182" s="98" t="s">
        <v>339</v>
      </c>
      <c r="D182" s="99" t="s">
        <v>338</v>
      </c>
      <c r="E182" s="152">
        <f>IFERROR(VLOOKUP($C182,'2024'!$C$205:$U$392,19,FALSE),0)</f>
        <v>548732212.29000008</v>
      </c>
      <c r="F182" s="153">
        <f>IFERROR(VLOOKUP($C182,'2024'!$C$8:$U$195,19,FALSE),0)</f>
        <v>544348981.74999988</v>
      </c>
      <c r="G182" s="154">
        <f t="shared" si="22"/>
        <v>0.99201207721757789</v>
      </c>
      <c r="H182" s="155">
        <f t="shared" si="23"/>
        <v>7.4776293219500786E-2</v>
      </c>
      <c r="I182" s="156">
        <f t="shared" si="24"/>
        <v>-4383230.5400002003</v>
      </c>
      <c r="J182" s="157">
        <f t="shared" si="25"/>
        <v>-7.9879227824221511E-3</v>
      </c>
      <c r="K182" s="163">
        <f>VLOOKUP($C182,'2024'!$C$205:$U$392,VLOOKUP($L$4,Master!$D$9:$G$20,4,FALSE),FALSE)</f>
        <v>65070570.249999985</v>
      </c>
      <c r="L182" s="164">
        <f>VLOOKUP($C182,'2024'!$C$8:$U$195,VLOOKUP($L$4,Master!$D$9:$G$20,4,FALSE),FALSE)</f>
        <v>62375483.459999964</v>
      </c>
      <c r="M182" s="155">
        <f t="shared" si="26"/>
        <v>0.95858209356940405</v>
      </c>
      <c r="N182" s="155">
        <f t="shared" si="27"/>
        <v>8.5684140088190391E-3</v>
      </c>
      <c r="O182" s="156">
        <f t="shared" si="28"/>
        <v>-2695086.7900000215</v>
      </c>
      <c r="P182" s="157">
        <f t="shared" si="29"/>
        <v>-4.1417906430595973E-2</v>
      </c>
      <c r="Q182" s="71"/>
    </row>
    <row r="183" spans="2:17" s="72" customFormat="1" ht="12.75" x14ac:dyDescent="0.2">
      <c r="B183" s="70"/>
      <c r="C183" s="133" t="s">
        <v>340</v>
      </c>
      <c r="D183" s="134" t="s">
        <v>341</v>
      </c>
      <c r="E183" s="147">
        <f>IFERROR(VLOOKUP($C183,'2024'!$C$205:$U$392,19,FALSE),0)</f>
        <v>0</v>
      </c>
      <c r="F183" s="148">
        <f>IFERROR(VLOOKUP($C183,'2024'!$C$8:$U$195,19,FALSE),0)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VLOOKUP($C183,'2024'!$C$205:$U$392,VLOOKUP($L$4,Master!$D$9:$G$20,4,FALSE),FALSE)</f>
        <v>0</v>
      </c>
      <c r="L183" s="148">
        <f>VLOOKUP($C183,'2024'!$C$8:$U$195,VLOOKUP($L$4,Master!$D$9:$G$20,4,FALSE),FALSE)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342</v>
      </c>
      <c r="D184" s="99" t="s">
        <v>341</v>
      </c>
      <c r="E184" s="152">
        <f>IFERROR(VLOOKUP($C184,'2024'!$C$205:$U$392,19,FALSE),0)</f>
        <v>0</v>
      </c>
      <c r="F184" s="153">
        <f>IFERROR(VLOOKUP($C184,'2024'!$C$8:$U$195,19,FALSE),0)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VLOOKUP($C184,'2024'!$C$205:$U$392,VLOOKUP($L$4,Master!$D$9:$G$20,4,FALSE),FALSE)</f>
        <v>0</v>
      </c>
      <c r="L184" s="164">
        <f>VLOOKUP($C184,'2024'!$C$8:$U$195,VLOOKUP($L$4,Master!$D$9:$G$20,4,FALSE),FALSE)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343</v>
      </c>
      <c r="D185" s="134" t="s">
        <v>344</v>
      </c>
      <c r="E185" s="147">
        <f>IFERROR(VLOOKUP($C185,'2024'!$C$205:$U$392,19,FALSE),0)</f>
        <v>0</v>
      </c>
      <c r="F185" s="148">
        <f>IFERROR(VLOOKUP($C185,'2024'!$C$8:$U$195,19,FALSE),0)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VLOOKUP($C185,'2024'!$C$205:$U$392,VLOOKUP($L$4,Master!$D$9:$G$20,4,FALSE),FALSE)</f>
        <v>0</v>
      </c>
      <c r="L185" s="148">
        <f>VLOOKUP($C185,'2024'!$C$8:$U$195,VLOOKUP($L$4,Master!$D$9:$G$20,4,FALSE),FALSE)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345</v>
      </c>
      <c r="D186" s="99" t="s">
        <v>344</v>
      </c>
      <c r="E186" s="152">
        <f>IFERROR(VLOOKUP($C186,'2024'!$C$205:$U$392,19,FALSE),0)</f>
        <v>0</v>
      </c>
      <c r="F186" s="153">
        <f>IFERROR(VLOOKUP($C186,'2024'!$C$8:$U$195,19,FALSE),0)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VLOOKUP($C186,'2024'!$C$205:$U$392,VLOOKUP($L$4,Master!$D$9:$G$20,4,FALSE),FALSE)</f>
        <v>0</v>
      </c>
      <c r="L186" s="164">
        <f>VLOOKUP($C186,'2024'!$C$8:$U$195,VLOOKUP($L$4,Master!$D$9:$G$20,4,FALSE),FALSE)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346</v>
      </c>
      <c r="D187" s="134" t="s">
        <v>347</v>
      </c>
      <c r="E187" s="147">
        <f>IFERROR(VLOOKUP($C187,'2024'!$C$205:$U$392,19,FALSE),0)</f>
        <v>47642534.800000004</v>
      </c>
      <c r="F187" s="148">
        <f>IFERROR(VLOOKUP($C187,'2024'!$C$8:$U$195,19,FALSE),0)</f>
        <v>44520569.689999975</v>
      </c>
      <c r="G187" s="149">
        <f t="shared" si="22"/>
        <v>0.93447105358466298</v>
      </c>
      <c r="H187" s="150">
        <f t="shared" si="23"/>
        <v>6.1157148907235153E-3</v>
      </c>
      <c r="I187" s="148">
        <f t="shared" si="24"/>
        <v>-3121965.1100000292</v>
      </c>
      <c r="J187" s="151">
        <f t="shared" si="25"/>
        <v>-6.5528946415337019E-2</v>
      </c>
      <c r="K187" s="147">
        <f>VLOOKUP($C187,'2024'!$C$205:$U$392,VLOOKUP($L$4,Master!$D$9:$G$20,4,FALSE),FALSE)</f>
        <v>6690922.209999999</v>
      </c>
      <c r="L187" s="148">
        <f>VLOOKUP($C187,'2024'!$C$8:$U$195,VLOOKUP($L$4,Master!$D$9:$G$20,4,FALSE),FALSE)</f>
        <v>7065626.009999997</v>
      </c>
      <c r="M187" s="150">
        <f t="shared" si="26"/>
        <v>1.0560018168257852</v>
      </c>
      <c r="N187" s="150">
        <f t="shared" si="27"/>
        <v>9.705930203167709E-4</v>
      </c>
      <c r="O187" s="148">
        <f t="shared" si="28"/>
        <v>374703.79999999795</v>
      </c>
      <c r="P187" s="151">
        <f t="shared" si="29"/>
        <v>5.6001816825785214E-2</v>
      </c>
      <c r="Q187" s="71"/>
    </row>
    <row r="188" spans="2:17" s="72" customFormat="1" ht="12.75" x14ac:dyDescent="0.2">
      <c r="B188" s="70"/>
      <c r="C188" s="98" t="s">
        <v>348</v>
      </c>
      <c r="D188" s="99" t="s">
        <v>347</v>
      </c>
      <c r="E188" s="152">
        <f>IFERROR(VLOOKUP($C188,'2024'!$C$205:$U$392,19,FALSE),0)</f>
        <v>47642534.800000004</v>
      </c>
      <c r="F188" s="153">
        <f>IFERROR(VLOOKUP($C188,'2024'!$C$8:$U$195,19,FALSE),0)</f>
        <v>44520569.689999975</v>
      </c>
      <c r="G188" s="154">
        <f t="shared" si="22"/>
        <v>0.93447105358466298</v>
      </c>
      <c r="H188" s="155">
        <f t="shared" si="23"/>
        <v>6.1157148907235153E-3</v>
      </c>
      <c r="I188" s="156">
        <f t="shared" si="24"/>
        <v>-3121965.1100000292</v>
      </c>
      <c r="J188" s="157">
        <f t="shared" si="25"/>
        <v>-6.5528946415337019E-2</v>
      </c>
      <c r="K188" s="163">
        <f>VLOOKUP($C188,'2024'!$C$205:$U$392,VLOOKUP($L$4,Master!$D$9:$G$20,4,FALSE),FALSE)</f>
        <v>6690922.209999999</v>
      </c>
      <c r="L188" s="164">
        <f>VLOOKUP($C188,'2024'!$C$8:$U$195,VLOOKUP($L$4,Master!$D$9:$G$20,4,FALSE),FALSE)</f>
        <v>7065626.009999997</v>
      </c>
      <c r="M188" s="155">
        <f t="shared" si="26"/>
        <v>1.0560018168257852</v>
      </c>
      <c r="N188" s="155">
        <f t="shared" si="27"/>
        <v>9.705930203167709E-4</v>
      </c>
      <c r="O188" s="156">
        <f t="shared" si="28"/>
        <v>374703.79999999795</v>
      </c>
      <c r="P188" s="157">
        <f t="shared" si="29"/>
        <v>5.6001816825785214E-2</v>
      </c>
      <c r="Q188" s="71"/>
    </row>
    <row r="189" spans="2:17" s="72" customFormat="1" ht="12.75" x14ac:dyDescent="0.2">
      <c r="B189" s="70"/>
      <c r="C189" s="133" t="s">
        <v>349</v>
      </c>
      <c r="D189" s="134" t="s">
        <v>350</v>
      </c>
      <c r="E189" s="147">
        <f>IFERROR(VLOOKUP($C189,'2024'!$C$205:$U$392,19,FALSE),0)</f>
        <v>0</v>
      </c>
      <c r="F189" s="148">
        <f>IFERROR(VLOOKUP($C189,'2024'!$C$8:$U$195,19,FALSE),0)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VLOOKUP($C189,'2024'!$C$205:$U$392,VLOOKUP($L$4,Master!$D$9:$G$20,4,FALSE),FALSE)</f>
        <v>0</v>
      </c>
      <c r="L189" s="148">
        <f>VLOOKUP($C189,'2024'!$C$8:$U$195,VLOOKUP($L$4,Master!$D$9:$G$20,4,FALSE),FALSE)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351</v>
      </c>
      <c r="D190" s="99" t="s">
        <v>350</v>
      </c>
      <c r="E190" s="152">
        <f>IFERROR(VLOOKUP($C190,'2024'!$C$205:$U$392,19,FALSE),0)</f>
        <v>0</v>
      </c>
      <c r="F190" s="153">
        <f>IFERROR(VLOOKUP($C190,'2024'!$C$8:$U$195,19,FALSE),0)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VLOOKUP($C190,'2024'!$C$205:$U$392,VLOOKUP($L$4,Master!$D$9:$G$20,4,FALSE),FALSE)</f>
        <v>0</v>
      </c>
      <c r="L190" s="164">
        <f>VLOOKUP($C190,'2024'!$C$8:$U$195,VLOOKUP($L$4,Master!$D$9:$G$20,4,FALSE),FALSE)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352</v>
      </c>
      <c r="D191" s="134" t="s">
        <v>353</v>
      </c>
      <c r="E191" s="147">
        <f>IFERROR(VLOOKUP($C191,'2024'!$C$205:$U$392,19,FALSE),0)</f>
        <v>1058494.7</v>
      </c>
      <c r="F191" s="148">
        <f>IFERROR(VLOOKUP($C191,'2024'!$C$8:$U$195,19,FALSE),0)</f>
        <v>929029.78</v>
      </c>
      <c r="G191" s="149">
        <f t="shared" si="22"/>
        <v>0.87768959069894259</v>
      </c>
      <c r="H191" s="150">
        <f t="shared" si="23"/>
        <v>1.2761923980383807E-4</v>
      </c>
      <c r="I191" s="148">
        <f t="shared" si="24"/>
        <v>-129464.91999999993</v>
      </c>
      <c r="J191" s="151">
        <f t="shared" si="25"/>
        <v>-0.12231040930105737</v>
      </c>
      <c r="K191" s="147">
        <f>VLOOKUP($C191,'2024'!$C$205:$U$392,VLOOKUP($L$4,Master!$D$9:$G$20,4,FALSE),FALSE)</f>
        <v>42535.37</v>
      </c>
      <c r="L191" s="148">
        <f>VLOOKUP($C191,'2024'!$C$8:$U$195,VLOOKUP($L$4,Master!$D$9:$G$20,4,FALSE),FALSE)</f>
        <v>0</v>
      </c>
      <c r="M191" s="150">
        <f t="shared" si="26"/>
        <v>0</v>
      </c>
      <c r="N191" s="150">
        <f t="shared" si="27"/>
        <v>0</v>
      </c>
      <c r="O191" s="148">
        <f t="shared" si="28"/>
        <v>-42535.37</v>
      </c>
      <c r="P191" s="151">
        <f t="shared" si="29"/>
        <v>-1</v>
      </c>
      <c r="Q191" s="71"/>
    </row>
    <row r="192" spans="2:17" s="72" customFormat="1" ht="12.75" x14ac:dyDescent="0.2">
      <c r="B192" s="70"/>
      <c r="C192" s="98" t="s">
        <v>354</v>
      </c>
      <c r="D192" s="99" t="s">
        <v>353</v>
      </c>
      <c r="E192" s="152">
        <f>IFERROR(VLOOKUP($C192,'2024'!$C$205:$U$392,19,FALSE),0)</f>
        <v>1058494.7</v>
      </c>
      <c r="F192" s="153">
        <f>IFERROR(VLOOKUP($C192,'2024'!$C$8:$U$195,19,FALSE),0)</f>
        <v>929029.78</v>
      </c>
      <c r="G192" s="154">
        <f t="shared" si="22"/>
        <v>0.87768959069894259</v>
      </c>
      <c r="H192" s="155">
        <f t="shared" si="23"/>
        <v>1.2761923980383807E-4</v>
      </c>
      <c r="I192" s="156">
        <f t="shared" si="24"/>
        <v>-129464.91999999993</v>
      </c>
      <c r="J192" s="157">
        <f t="shared" si="25"/>
        <v>-0.12231040930105737</v>
      </c>
      <c r="K192" s="163">
        <f>VLOOKUP($C192,'2024'!$C$205:$U$392,VLOOKUP($L$4,Master!$D$9:$G$20,4,FALSE),FALSE)</f>
        <v>42535.37</v>
      </c>
      <c r="L192" s="164">
        <f>VLOOKUP($C192,'2024'!$C$8:$U$195,VLOOKUP($L$4,Master!$D$9:$G$20,4,FALSE),FALSE)</f>
        <v>0</v>
      </c>
      <c r="M192" s="155">
        <f t="shared" si="26"/>
        <v>0</v>
      </c>
      <c r="N192" s="155">
        <f t="shared" si="27"/>
        <v>0</v>
      </c>
      <c r="O192" s="156">
        <f t="shared" si="28"/>
        <v>-42535.37</v>
      </c>
      <c r="P192" s="157">
        <f t="shared" si="29"/>
        <v>-1</v>
      </c>
      <c r="Q192" s="71"/>
    </row>
    <row r="193" spans="2:17" s="72" customFormat="1" ht="12.75" x14ac:dyDescent="0.2">
      <c r="B193" s="70"/>
      <c r="C193" s="133" t="s">
        <v>355</v>
      </c>
      <c r="D193" s="134" t="s">
        <v>356</v>
      </c>
      <c r="E193" s="147">
        <f>IFERROR(VLOOKUP($C193,'2024'!$C$205:$U$392,19,FALSE),0)</f>
        <v>0</v>
      </c>
      <c r="F193" s="148">
        <f>IFERROR(VLOOKUP($C193,'2024'!$C$8:$U$195,19,FALSE),0)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VLOOKUP($C193,'2024'!$C$205:$U$392,VLOOKUP($L$4,Master!$D$9:$G$20,4,FALSE),FALSE)</f>
        <v>0</v>
      </c>
      <c r="L193" s="148">
        <f>VLOOKUP($C193,'2024'!$C$8:$U$195,VLOOKUP($L$4,Master!$D$9:$G$20,4,FALSE),FALSE)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357</v>
      </c>
      <c r="D194" s="99" t="s">
        <v>356</v>
      </c>
      <c r="E194" s="152">
        <f>IFERROR(VLOOKUP($C194,'2024'!$C$205:$U$392,19,FALSE),0)</f>
        <v>0</v>
      </c>
      <c r="F194" s="153">
        <f>IFERROR(VLOOKUP($C194,'2024'!$C$8:$U$195,19,FALSE),0)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VLOOKUP($C194,'2024'!$C$205:$U$392,VLOOKUP($L$4,Master!$D$9:$G$20,4,FALSE),FALSE)</f>
        <v>0</v>
      </c>
      <c r="L194" s="164">
        <f>VLOOKUP($C194,'2024'!$C$8:$U$195,VLOOKUP($L$4,Master!$D$9:$G$20,4,FALSE),FALSE)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358</v>
      </c>
      <c r="D195" s="134" t="s">
        <v>359</v>
      </c>
      <c r="E195" s="147">
        <f>IFERROR(VLOOKUP($C195,'2024'!$C$205:$U$392,19,FALSE),0)</f>
        <v>180080593.65999997</v>
      </c>
      <c r="F195" s="148">
        <f>IFERROR(VLOOKUP($C195,'2024'!$C$8:$U$195,19,FALSE),0)</f>
        <v>175194487.70000002</v>
      </c>
      <c r="G195" s="149">
        <f t="shared" si="22"/>
        <v>0.97286711543596349</v>
      </c>
      <c r="H195" s="150">
        <f t="shared" si="23"/>
        <v>2.4066168619585975E-2</v>
      </c>
      <c r="I195" s="148">
        <f t="shared" si="24"/>
        <v>-4886105.9599999487</v>
      </c>
      <c r="J195" s="151">
        <f t="shared" si="25"/>
        <v>-2.7132884564036536E-2</v>
      </c>
      <c r="K195" s="147">
        <f>VLOOKUP($C195,'2024'!$C$205:$U$392,VLOOKUP($L$4,Master!$D$9:$G$20,4,FALSE),FALSE)</f>
        <v>22608665.749999993</v>
      </c>
      <c r="L195" s="148">
        <f>VLOOKUP($C195,'2024'!$C$8:$U$195,VLOOKUP($L$4,Master!$D$9:$G$20,4,FALSE),FALSE)</f>
        <v>17781472.809999999</v>
      </c>
      <c r="M195" s="150">
        <f t="shared" si="26"/>
        <v>0.78648926064997904</v>
      </c>
      <c r="N195" s="150">
        <f t="shared" si="27"/>
        <v>2.4426106584062527E-3</v>
      </c>
      <c r="O195" s="148">
        <f t="shared" si="28"/>
        <v>-4827192.9399999939</v>
      </c>
      <c r="P195" s="151">
        <f t="shared" si="29"/>
        <v>-0.21351073935002093</v>
      </c>
      <c r="Q195" s="71"/>
    </row>
    <row r="196" spans="2:17" s="72" customFormat="1" ht="13.5" thickBot="1" x14ac:dyDescent="0.25">
      <c r="B196" s="70"/>
      <c r="C196" s="98" t="s">
        <v>360</v>
      </c>
      <c r="D196" s="99" t="s">
        <v>359</v>
      </c>
      <c r="E196" s="158">
        <f>IFERROR(VLOOKUP($C196,'2024'!$C$205:$U$392,19,FALSE),0)</f>
        <v>180080593.65999997</v>
      </c>
      <c r="F196" s="159">
        <f>IFERROR(VLOOKUP($C196,'2024'!$C$8:$U$195,19,FALSE),0)</f>
        <v>175194487.70000002</v>
      </c>
      <c r="G196" s="160">
        <f t="shared" si="22"/>
        <v>0.97286711543596349</v>
      </c>
      <c r="H196" s="161">
        <f t="shared" si="23"/>
        <v>2.4066168619585975E-2</v>
      </c>
      <c r="I196" s="159">
        <f t="shared" si="24"/>
        <v>-4886105.9599999487</v>
      </c>
      <c r="J196" s="162">
        <f t="shared" si="25"/>
        <v>-2.7132884564036536E-2</v>
      </c>
      <c r="K196" s="158">
        <f>VLOOKUP($C196,'2024'!$C$205:$U$392,VLOOKUP($L$4,Master!$D$9:$G$20,4,FALSE),FALSE)</f>
        <v>22608665.749999993</v>
      </c>
      <c r="L196" s="159">
        <f>VLOOKUP($C196,'2024'!$C$8:$U$195,VLOOKUP($L$4,Master!$D$9:$G$20,4,FALSE),FALSE)</f>
        <v>17781472.809999999</v>
      </c>
      <c r="M196" s="161">
        <f t="shared" si="26"/>
        <v>0.78648926064997904</v>
      </c>
      <c r="N196" s="161">
        <f t="shared" si="27"/>
        <v>2.4426106584062527E-3</v>
      </c>
      <c r="O196" s="159">
        <f t="shared" si="28"/>
        <v>-4827192.9399999939</v>
      </c>
      <c r="P196" s="162">
        <f t="shared" si="29"/>
        <v>-0.21351073935002093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EV3iG4jquErdzT1jtgwCwHfpSzQSuoWyiBs50aSVEWoXDXGVKKcHR79fvJqNqNCz7vbKxQCWr2RxP4uLrUawqA==" saltValue="2L3PGcYOwAi5IxwpEdzB0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394"/>
  <sheetViews>
    <sheetView showGridLines="0" topLeftCell="B1" zoomScale="80" zoomScaleNormal="80" workbookViewId="0">
      <selection activeCell="C2" sqref="C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6" t="s">
        <v>40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8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363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9" t="s">
        <v>31</v>
      </c>
      <c r="D7" s="180"/>
      <c r="E7" s="96">
        <v>173442628.48000002</v>
      </c>
      <c r="F7" s="96">
        <v>221676386.61000004</v>
      </c>
      <c r="G7" s="96">
        <v>293214497.69</v>
      </c>
      <c r="H7" s="96">
        <v>377037085.11000001</v>
      </c>
      <c r="I7" s="96">
        <v>256095703.36000001</v>
      </c>
      <c r="J7" s="96">
        <v>275312574.66999996</v>
      </c>
      <c r="K7" s="96">
        <v>284256986.60999995</v>
      </c>
      <c r="L7" s="96">
        <v>211865437.26999998</v>
      </c>
      <c r="M7" s="96">
        <v>299751523.79999995</v>
      </c>
      <c r="N7" s="96"/>
      <c r="O7" s="96"/>
      <c r="P7" s="96"/>
      <c r="Q7" s="96">
        <f t="shared" ref="Q7:Q70" si="0">SUM(E7:P7)</f>
        <v>2392652823.5999999</v>
      </c>
      <c r="R7" s="97"/>
      <c r="T7" s="95"/>
      <c r="U7" s="96">
        <f>SUM(U8:U195)</f>
        <v>7177958470.7999992</v>
      </c>
      <c r="V7" s="97"/>
    </row>
    <row r="8" spans="2:22" x14ac:dyDescent="0.2">
      <c r="B8" s="95"/>
      <c r="C8" s="131" t="s">
        <v>42</v>
      </c>
      <c r="D8" s="132" t="s">
        <v>43</v>
      </c>
      <c r="E8" s="135">
        <v>46632797.849999994</v>
      </c>
      <c r="F8" s="135">
        <v>27744203.829999998</v>
      </c>
      <c r="G8" s="135">
        <v>88646468.410000011</v>
      </c>
      <c r="H8" s="135">
        <v>168325253.06</v>
      </c>
      <c r="I8" s="135">
        <v>69214299.720000014</v>
      </c>
      <c r="J8" s="135">
        <v>78459356.929999992</v>
      </c>
      <c r="K8" s="135">
        <v>58757998</v>
      </c>
      <c r="L8" s="135">
        <v>27493750.570000004</v>
      </c>
      <c r="M8" s="135">
        <v>84197401.280000001</v>
      </c>
      <c r="N8" s="135"/>
      <c r="O8" s="135"/>
      <c r="P8" s="135"/>
      <c r="Q8" s="135">
        <f t="shared" si="0"/>
        <v>649471529.64999998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649471529.64999998</v>
      </c>
      <c r="V8" s="97"/>
    </row>
    <row r="9" spans="2:22" x14ac:dyDescent="0.2">
      <c r="B9" s="95"/>
      <c r="C9" s="133" t="s">
        <v>44</v>
      </c>
      <c r="D9" s="134" t="s">
        <v>45</v>
      </c>
      <c r="E9" s="136">
        <v>40739489.18</v>
      </c>
      <c r="F9" s="136">
        <v>18028002.380000003</v>
      </c>
      <c r="G9" s="136">
        <v>73487815.770000011</v>
      </c>
      <c r="H9" s="136">
        <v>135421939.55000001</v>
      </c>
      <c r="I9" s="136">
        <v>56889043.120000012</v>
      </c>
      <c r="J9" s="136">
        <v>67468637.089999989</v>
      </c>
      <c r="K9" s="136">
        <v>52015175.230000004</v>
      </c>
      <c r="L9" s="136">
        <v>22122036.980000004</v>
      </c>
      <c r="M9" s="136">
        <v>56049153.229999989</v>
      </c>
      <c r="N9" s="136"/>
      <c r="O9" s="136"/>
      <c r="P9" s="136"/>
      <c r="Q9" s="136">
        <f t="shared" si="0"/>
        <v>522221292.53000009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522221292.53000009</v>
      </c>
      <c r="V9" s="97"/>
    </row>
    <row r="10" spans="2:22" x14ac:dyDescent="0.2">
      <c r="B10" s="95"/>
      <c r="C10" s="98" t="s">
        <v>46</v>
      </c>
      <c r="D10" s="99" t="s">
        <v>47</v>
      </c>
      <c r="E10" s="100">
        <v>1630434.2999999991</v>
      </c>
      <c r="F10" s="100">
        <v>2470631.9000000008</v>
      </c>
      <c r="G10" s="100">
        <v>3253902.080000001</v>
      </c>
      <c r="H10" s="100">
        <v>4547763.9100000011</v>
      </c>
      <c r="I10" s="100">
        <v>1958240.24</v>
      </c>
      <c r="J10" s="100">
        <v>4921792.38</v>
      </c>
      <c r="K10" s="100">
        <v>2959324.6999999997</v>
      </c>
      <c r="L10" s="100">
        <v>1929627.6900000009</v>
      </c>
      <c r="M10" s="100">
        <v>2268018.649999998</v>
      </c>
      <c r="N10" s="100"/>
      <c r="O10" s="100"/>
      <c r="P10" s="100"/>
      <c r="Q10" s="100">
        <f t="shared" si="0"/>
        <v>25939735.850000001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25939735.850000001</v>
      </c>
      <c r="V10" s="97"/>
    </row>
    <row r="11" spans="2:22" x14ac:dyDescent="0.2">
      <c r="B11" s="95"/>
      <c r="C11" s="98" t="s">
        <v>48</v>
      </c>
      <c r="D11" s="99" t="s">
        <v>49</v>
      </c>
      <c r="E11" s="100">
        <v>38252763.280000001</v>
      </c>
      <c r="F11" s="100">
        <v>13572878.320000002</v>
      </c>
      <c r="G11" s="100">
        <v>68390179.530000016</v>
      </c>
      <c r="H11" s="100">
        <v>128941072.53</v>
      </c>
      <c r="I11" s="100">
        <v>53111475.350000009</v>
      </c>
      <c r="J11" s="100">
        <v>60764989.139999993</v>
      </c>
      <c r="K11" s="100">
        <v>47458344.270000003</v>
      </c>
      <c r="L11" s="100">
        <v>18513499.240000002</v>
      </c>
      <c r="M11" s="100">
        <v>52001938.979999989</v>
      </c>
      <c r="N11" s="100"/>
      <c r="O11" s="100"/>
      <c r="P11" s="100"/>
      <c r="Q11" s="100">
        <f t="shared" si="0"/>
        <v>481007140.63999999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481007140.63999999</v>
      </c>
      <c r="V11" s="97"/>
    </row>
    <row r="12" spans="2:22" x14ac:dyDescent="0.2">
      <c r="B12" s="95"/>
      <c r="C12" s="98" t="s">
        <v>50</v>
      </c>
      <c r="D12" s="99" t="s">
        <v>51</v>
      </c>
      <c r="E12" s="100">
        <v>856291.59999999974</v>
      </c>
      <c r="F12" s="100">
        <v>1984492.159999999</v>
      </c>
      <c r="G12" s="100">
        <v>1843734.1600000001</v>
      </c>
      <c r="H12" s="100">
        <v>1933103.1100000013</v>
      </c>
      <c r="I12" s="100">
        <v>1819327.5299999998</v>
      </c>
      <c r="J12" s="100">
        <v>1781855.57</v>
      </c>
      <c r="K12" s="100">
        <v>1597506.2599999998</v>
      </c>
      <c r="L12" s="100">
        <v>1678910.0500000005</v>
      </c>
      <c r="M12" s="100">
        <v>1779195.5999999994</v>
      </c>
      <c r="N12" s="100"/>
      <c r="O12" s="100"/>
      <c r="P12" s="100"/>
      <c r="Q12" s="100">
        <f t="shared" si="0"/>
        <v>15274416.040000001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15274416.040000001</v>
      </c>
      <c r="V12" s="97"/>
    </row>
    <row r="13" spans="2:22" x14ac:dyDescent="0.2">
      <c r="B13" s="95"/>
      <c r="C13" s="133" t="s">
        <v>52</v>
      </c>
      <c r="D13" s="134" t="s">
        <v>53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54</v>
      </c>
      <c r="D14" s="99" t="s">
        <v>55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56</v>
      </c>
      <c r="D15" s="99" t="s">
        <v>57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58</v>
      </c>
      <c r="D16" s="134" t="s">
        <v>59</v>
      </c>
      <c r="E16" s="136">
        <v>550965.25999999989</v>
      </c>
      <c r="F16" s="136">
        <v>4847623.339999998</v>
      </c>
      <c r="G16" s="136">
        <v>2420927.3100000005</v>
      </c>
      <c r="H16" s="136">
        <v>1042242.9599999998</v>
      </c>
      <c r="I16" s="136">
        <v>1745515.35</v>
      </c>
      <c r="J16" s="136">
        <v>954718.46999999974</v>
      </c>
      <c r="K16" s="136">
        <v>1706829.11</v>
      </c>
      <c r="L16" s="136">
        <v>1003971.7099999997</v>
      </c>
      <c r="M16" s="136">
        <v>1128203.2599999998</v>
      </c>
      <c r="N16" s="136"/>
      <c r="O16" s="136"/>
      <c r="P16" s="136"/>
      <c r="Q16" s="136">
        <f t="shared" si="0"/>
        <v>15400996.769999996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15400996.769999996</v>
      </c>
      <c r="V16" s="97"/>
    </row>
    <row r="17" spans="2:22" x14ac:dyDescent="0.2">
      <c r="B17" s="95"/>
      <c r="C17" s="98" t="s">
        <v>60</v>
      </c>
      <c r="D17" s="99" t="s">
        <v>61</v>
      </c>
      <c r="E17" s="100">
        <v>172341.53999999998</v>
      </c>
      <c r="F17" s="100">
        <v>248541.27000000002</v>
      </c>
      <c r="G17" s="100">
        <v>516263.9</v>
      </c>
      <c r="H17" s="100">
        <v>258303.33999999994</v>
      </c>
      <c r="I17" s="100">
        <v>222432.32000000004</v>
      </c>
      <c r="J17" s="100">
        <v>291567.34999999986</v>
      </c>
      <c r="K17" s="100">
        <v>514564.01000000007</v>
      </c>
      <c r="L17" s="100">
        <v>208662.74999999991</v>
      </c>
      <c r="M17" s="100">
        <v>296146.67999999993</v>
      </c>
      <c r="N17" s="100"/>
      <c r="O17" s="100"/>
      <c r="P17" s="100"/>
      <c r="Q17" s="100">
        <f t="shared" si="0"/>
        <v>2728823.16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2728823.16</v>
      </c>
      <c r="V17" s="97"/>
    </row>
    <row r="18" spans="2:22" x14ac:dyDescent="0.2">
      <c r="B18" s="95"/>
      <c r="C18" s="98" t="s">
        <v>62</v>
      </c>
      <c r="D18" s="99" t="s">
        <v>63</v>
      </c>
      <c r="E18" s="100">
        <v>109072.24</v>
      </c>
      <c r="F18" s="100">
        <v>4179263.2299999986</v>
      </c>
      <c r="G18" s="100">
        <v>282070.80999999994</v>
      </c>
      <c r="H18" s="100">
        <v>321252.19</v>
      </c>
      <c r="I18" s="100">
        <v>478468.05000000005</v>
      </c>
      <c r="J18" s="100">
        <v>257658.84999999998</v>
      </c>
      <c r="K18" s="100">
        <v>281700</v>
      </c>
      <c r="L18" s="100">
        <v>201722.54000000004</v>
      </c>
      <c r="M18" s="100">
        <v>302965.90999999997</v>
      </c>
      <c r="N18" s="100"/>
      <c r="O18" s="100"/>
      <c r="P18" s="100"/>
      <c r="Q18" s="100">
        <f t="shared" si="0"/>
        <v>6414173.8199999984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6414173.8199999984</v>
      </c>
      <c r="V18" s="97"/>
    </row>
    <row r="19" spans="2:22" x14ac:dyDescent="0.2">
      <c r="B19" s="95"/>
      <c r="C19" s="98" t="s">
        <v>64</v>
      </c>
      <c r="D19" s="99" t="s">
        <v>65</v>
      </c>
      <c r="E19" s="100">
        <v>269551.47999999992</v>
      </c>
      <c r="F19" s="100">
        <v>419818.83999999997</v>
      </c>
      <c r="G19" s="100">
        <v>1622592.6000000003</v>
      </c>
      <c r="H19" s="100">
        <v>462687.42999999993</v>
      </c>
      <c r="I19" s="100">
        <v>1044614.9800000001</v>
      </c>
      <c r="J19" s="100">
        <v>405492.2699999999</v>
      </c>
      <c r="K19" s="100">
        <v>910565.10000000009</v>
      </c>
      <c r="L19" s="100">
        <v>593586.41999999981</v>
      </c>
      <c r="M19" s="100">
        <v>529090.66999999981</v>
      </c>
      <c r="N19" s="100"/>
      <c r="O19" s="100"/>
      <c r="P19" s="100"/>
      <c r="Q19" s="100">
        <f t="shared" si="0"/>
        <v>6257999.7899999991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6257999.7899999991</v>
      </c>
      <c r="V19" s="97"/>
    </row>
    <row r="20" spans="2:22" x14ac:dyDescent="0.2">
      <c r="B20" s="95"/>
      <c r="C20" s="133" t="s">
        <v>66</v>
      </c>
      <c r="D20" s="134" t="s">
        <v>67</v>
      </c>
      <c r="E20" s="136">
        <v>137441.88999999998</v>
      </c>
      <c r="F20" s="136">
        <v>285705.64999999997</v>
      </c>
      <c r="G20" s="136">
        <v>488637.03999999986</v>
      </c>
      <c r="H20" s="136">
        <v>282617.63999999996</v>
      </c>
      <c r="I20" s="136">
        <v>1953555.0499999998</v>
      </c>
      <c r="J20" s="136">
        <v>3266888.59</v>
      </c>
      <c r="K20" s="136">
        <v>862474.48</v>
      </c>
      <c r="L20" s="136">
        <v>108188.67</v>
      </c>
      <c r="M20" s="136">
        <v>439696.1399999999</v>
      </c>
      <c r="N20" s="136"/>
      <c r="O20" s="136"/>
      <c r="P20" s="136"/>
      <c r="Q20" s="136">
        <f t="shared" si="0"/>
        <v>7825205.1499999994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7825205.1499999994</v>
      </c>
      <c r="V20" s="97"/>
    </row>
    <row r="21" spans="2:22" x14ac:dyDescent="0.2">
      <c r="B21" s="95"/>
      <c r="C21" s="98" t="s">
        <v>68</v>
      </c>
      <c r="D21" s="99" t="s">
        <v>67</v>
      </c>
      <c r="E21" s="100">
        <v>137441.88999999998</v>
      </c>
      <c r="F21" s="100">
        <v>285705.64999999997</v>
      </c>
      <c r="G21" s="100">
        <v>488637.03999999986</v>
      </c>
      <c r="H21" s="100">
        <v>282617.63999999996</v>
      </c>
      <c r="I21" s="100">
        <v>1953555.0499999998</v>
      </c>
      <c r="J21" s="100">
        <v>3266888.59</v>
      </c>
      <c r="K21" s="100">
        <v>862474.48</v>
      </c>
      <c r="L21" s="100">
        <v>108188.67</v>
      </c>
      <c r="M21" s="100">
        <v>439696.1399999999</v>
      </c>
      <c r="N21" s="100"/>
      <c r="O21" s="100"/>
      <c r="P21" s="100"/>
      <c r="Q21" s="100">
        <f t="shared" si="0"/>
        <v>7825205.1499999994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7825205.1499999994</v>
      </c>
      <c r="V21" s="97"/>
    </row>
    <row r="22" spans="2:22" x14ac:dyDescent="0.2">
      <c r="B22" s="95"/>
      <c r="C22" s="133" t="s">
        <v>69</v>
      </c>
      <c r="D22" s="134" t="s">
        <v>70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71</v>
      </c>
      <c r="D23" s="99" t="s">
        <v>70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72</v>
      </c>
      <c r="D24" s="134" t="s">
        <v>73</v>
      </c>
      <c r="E24" s="136">
        <v>146381.36999999997</v>
      </c>
      <c r="F24" s="136">
        <v>297777.94000000012</v>
      </c>
      <c r="G24" s="136">
        <v>278196.61</v>
      </c>
      <c r="H24" s="136">
        <v>230172.94999999995</v>
      </c>
      <c r="I24" s="136">
        <v>222164.65000000002</v>
      </c>
      <c r="J24" s="136">
        <v>231201.23</v>
      </c>
      <c r="K24" s="136">
        <v>228038.87</v>
      </c>
      <c r="L24" s="136">
        <v>180154.49</v>
      </c>
      <c r="M24" s="136">
        <v>238859.52999999997</v>
      </c>
      <c r="N24" s="136"/>
      <c r="O24" s="136"/>
      <c r="P24" s="136"/>
      <c r="Q24" s="136">
        <f t="shared" si="0"/>
        <v>2052947.6400000001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2052947.6400000001</v>
      </c>
      <c r="V24" s="97"/>
    </row>
    <row r="25" spans="2:22" x14ac:dyDescent="0.2">
      <c r="B25" s="95"/>
      <c r="C25" s="98" t="s">
        <v>74</v>
      </c>
      <c r="D25" s="99" t="s">
        <v>73</v>
      </c>
      <c r="E25" s="100">
        <v>146381.36999999997</v>
      </c>
      <c r="F25" s="100">
        <v>297777.94000000012</v>
      </c>
      <c r="G25" s="100">
        <v>278196.61</v>
      </c>
      <c r="H25" s="100">
        <v>230172.94999999995</v>
      </c>
      <c r="I25" s="100">
        <v>222164.65000000002</v>
      </c>
      <c r="J25" s="100">
        <v>231201.23</v>
      </c>
      <c r="K25" s="100">
        <v>228038.87</v>
      </c>
      <c r="L25" s="100">
        <v>180154.49</v>
      </c>
      <c r="M25" s="100">
        <v>238859.52999999997</v>
      </c>
      <c r="N25" s="100"/>
      <c r="O25" s="100"/>
      <c r="P25" s="100"/>
      <c r="Q25" s="100">
        <f t="shared" si="0"/>
        <v>2052947.6400000001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2052947.6400000001</v>
      </c>
      <c r="V25" s="97"/>
    </row>
    <row r="26" spans="2:22" x14ac:dyDescent="0.2">
      <c r="B26" s="95"/>
      <c r="C26" s="133" t="s">
        <v>75</v>
      </c>
      <c r="D26" s="134" t="s">
        <v>76</v>
      </c>
      <c r="E26" s="136">
        <v>5058520.1500000004</v>
      </c>
      <c r="F26" s="136">
        <v>4285094.5200000005</v>
      </c>
      <c r="G26" s="136">
        <v>11970891.679999996</v>
      </c>
      <c r="H26" s="136">
        <v>31348279.959999993</v>
      </c>
      <c r="I26" s="136">
        <v>8404021.5500000007</v>
      </c>
      <c r="J26" s="136">
        <v>6537911.5500000007</v>
      </c>
      <c r="K26" s="136">
        <v>3945480.31</v>
      </c>
      <c r="L26" s="136">
        <v>4079398.7199999997</v>
      </c>
      <c r="M26" s="136">
        <v>26341489.120000005</v>
      </c>
      <c r="N26" s="136"/>
      <c r="O26" s="136"/>
      <c r="P26" s="136"/>
      <c r="Q26" s="136">
        <f t="shared" si="0"/>
        <v>101971087.55999999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101971087.55999999</v>
      </c>
      <c r="V26" s="97"/>
    </row>
    <row r="27" spans="2:22" x14ac:dyDescent="0.2">
      <c r="B27" s="95"/>
      <c r="C27" s="98" t="s">
        <v>77</v>
      </c>
      <c r="D27" s="99" t="s">
        <v>76</v>
      </c>
      <c r="E27" s="100">
        <v>5058520.1500000004</v>
      </c>
      <c r="F27" s="100">
        <v>4285094.5200000005</v>
      </c>
      <c r="G27" s="100">
        <v>11970891.679999996</v>
      </c>
      <c r="H27" s="100">
        <v>31348279.959999993</v>
      </c>
      <c r="I27" s="100">
        <v>8404021.5500000007</v>
      </c>
      <c r="J27" s="100">
        <v>6537911.5500000007</v>
      </c>
      <c r="K27" s="100">
        <v>3945480.31</v>
      </c>
      <c r="L27" s="100">
        <v>4079398.7199999997</v>
      </c>
      <c r="M27" s="100">
        <v>26341489.120000005</v>
      </c>
      <c r="N27" s="100"/>
      <c r="O27" s="100"/>
      <c r="P27" s="100"/>
      <c r="Q27" s="100">
        <f t="shared" si="0"/>
        <v>101971087.55999999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101971087.55999999</v>
      </c>
      <c r="V27" s="97"/>
    </row>
    <row r="28" spans="2:22" x14ac:dyDescent="0.2">
      <c r="B28" s="95"/>
      <c r="C28" s="133" t="s">
        <v>78</v>
      </c>
      <c r="D28" s="134" t="s">
        <v>79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80</v>
      </c>
      <c r="D29" s="99" t="s">
        <v>79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81</v>
      </c>
      <c r="D30" s="132" t="s">
        <v>82</v>
      </c>
      <c r="E30" s="135">
        <v>2949767.25</v>
      </c>
      <c r="F30" s="135">
        <v>5899098.5500000017</v>
      </c>
      <c r="G30" s="135">
        <v>5071362.5699999994</v>
      </c>
      <c r="H30" s="135">
        <v>8031550.7700000005</v>
      </c>
      <c r="I30" s="135">
        <v>4583108.38</v>
      </c>
      <c r="J30" s="135">
        <v>5177773.2500000028</v>
      </c>
      <c r="K30" s="135">
        <v>4920699.1900000023</v>
      </c>
      <c r="L30" s="135">
        <v>3700372.7299999995</v>
      </c>
      <c r="M30" s="135">
        <v>5505897.700000002</v>
      </c>
      <c r="N30" s="135"/>
      <c r="O30" s="135"/>
      <c r="P30" s="135"/>
      <c r="Q30" s="135">
        <f t="shared" si="0"/>
        <v>45839630.390000008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45839630.390000008</v>
      </c>
      <c r="V30" s="97"/>
    </row>
    <row r="31" spans="2:22" x14ac:dyDescent="0.2">
      <c r="B31" s="95"/>
      <c r="C31" s="133" t="s">
        <v>83</v>
      </c>
      <c r="D31" s="134" t="s">
        <v>84</v>
      </c>
      <c r="E31" s="136">
        <v>2919443.85</v>
      </c>
      <c r="F31" s="136">
        <v>5624322.3400000017</v>
      </c>
      <c r="G31" s="136">
        <v>4964402.3099999996</v>
      </c>
      <c r="H31" s="136">
        <v>7773741.4700000007</v>
      </c>
      <c r="I31" s="136">
        <v>4550391.41</v>
      </c>
      <c r="J31" s="136">
        <v>5113376.5300000031</v>
      </c>
      <c r="K31" s="136">
        <v>4871652.2400000021</v>
      </c>
      <c r="L31" s="136">
        <v>3665861.4799999995</v>
      </c>
      <c r="M31" s="136">
        <v>5471361.9700000016</v>
      </c>
      <c r="N31" s="136"/>
      <c r="O31" s="136"/>
      <c r="P31" s="136"/>
      <c r="Q31" s="136">
        <f t="shared" si="0"/>
        <v>44954553.600000001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44954553.600000001</v>
      </c>
      <c r="V31" s="97"/>
    </row>
    <row r="32" spans="2:22" x14ac:dyDescent="0.2">
      <c r="B32" s="95"/>
      <c r="C32" s="98" t="s">
        <v>85</v>
      </c>
      <c r="D32" s="99" t="s">
        <v>84</v>
      </c>
      <c r="E32" s="100">
        <v>2919443.85</v>
      </c>
      <c r="F32" s="100">
        <v>5624322.3400000017</v>
      </c>
      <c r="G32" s="100">
        <v>4964402.3099999996</v>
      </c>
      <c r="H32" s="100">
        <v>7773741.4700000007</v>
      </c>
      <c r="I32" s="100">
        <v>4550391.41</v>
      </c>
      <c r="J32" s="100">
        <v>5113376.5300000031</v>
      </c>
      <c r="K32" s="100">
        <v>4871652.2400000021</v>
      </c>
      <c r="L32" s="100">
        <v>3665861.4799999995</v>
      </c>
      <c r="M32" s="100">
        <v>5471361.9700000016</v>
      </c>
      <c r="N32" s="100"/>
      <c r="O32" s="100"/>
      <c r="P32" s="100"/>
      <c r="Q32" s="100">
        <f t="shared" si="0"/>
        <v>44954553.600000001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44954553.600000001</v>
      </c>
      <c r="V32" s="97"/>
    </row>
    <row r="33" spans="2:22" x14ac:dyDescent="0.2">
      <c r="B33" s="95"/>
      <c r="C33" s="133" t="s">
        <v>86</v>
      </c>
      <c r="D33" s="134" t="s">
        <v>87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88</v>
      </c>
      <c r="D34" s="99" t="s">
        <v>87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89</v>
      </c>
      <c r="D35" s="134" t="s">
        <v>90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91</v>
      </c>
      <c r="D36" s="99" t="s">
        <v>90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92</v>
      </c>
      <c r="D37" s="134" t="s">
        <v>93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94</v>
      </c>
      <c r="D38" s="99" t="s">
        <v>93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95</v>
      </c>
      <c r="D39" s="134" t="s">
        <v>96</v>
      </c>
      <c r="E39" s="136">
        <v>30323.399999999991</v>
      </c>
      <c r="F39" s="136">
        <v>274776.21000000002</v>
      </c>
      <c r="G39" s="136">
        <v>106960.26000000001</v>
      </c>
      <c r="H39" s="136">
        <v>257809.3</v>
      </c>
      <c r="I39" s="136">
        <v>32716.969999999994</v>
      </c>
      <c r="J39" s="136">
        <v>64396.719999999994</v>
      </c>
      <c r="K39" s="136">
        <v>49046.94999999999</v>
      </c>
      <c r="L39" s="136">
        <v>34511.250000000007</v>
      </c>
      <c r="M39" s="136">
        <v>34535.729999999996</v>
      </c>
      <c r="N39" s="136"/>
      <c r="O39" s="136"/>
      <c r="P39" s="136"/>
      <c r="Q39" s="136">
        <f t="shared" si="0"/>
        <v>885076.7899999998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885076.7899999998</v>
      </c>
      <c r="V39" s="97"/>
    </row>
    <row r="40" spans="2:22" x14ac:dyDescent="0.2">
      <c r="B40" s="95"/>
      <c r="C40" s="98" t="s">
        <v>97</v>
      </c>
      <c r="D40" s="99" t="s">
        <v>96</v>
      </c>
      <c r="E40" s="100">
        <v>30323.399999999991</v>
      </c>
      <c r="F40" s="100">
        <v>274776.21000000002</v>
      </c>
      <c r="G40" s="100">
        <v>106960.26000000001</v>
      </c>
      <c r="H40" s="100">
        <v>257809.3</v>
      </c>
      <c r="I40" s="100">
        <v>32716.969999999994</v>
      </c>
      <c r="J40" s="100">
        <v>64396.719999999994</v>
      </c>
      <c r="K40" s="100">
        <v>49046.94999999999</v>
      </c>
      <c r="L40" s="100">
        <v>34511.250000000007</v>
      </c>
      <c r="M40" s="100">
        <v>34535.729999999996</v>
      </c>
      <c r="N40" s="100"/>
      <c r="O40" s="100"/>
      <c r="P40" s="100"/>
      <c r="Q40" s="100">
        <f t="shared" si="0"/>
        <v>885076.7899999998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885076.7899999998</v>
      </c>
      <c r="V40" s="97"/>
    </row>
    <row r="41" spans="2:22" x14ac:dyDescent="0.2">
      <c r="B41" s="95"/>
      <c r="C41" s="131" t="s">
        <v>98</v>
      </c>
      <c r="D41" s="132" t="s">
        <v>99</v>
      </c>
      <c r="E41" s="135">
        <v>11982745.119999997</v>
      </c>
      <c r="F41" s="135">
        <v>15998489.510000004</v>
      </c>
      <c r="G41" s="135">
        <v>16302696.789999995</v>
      </c>
      <c r="H41" s="135">
        <v>15546765.379999999</v>
      </c>
      <c r="I41" s="135">
        <v>15037666.669999987</v>
      </c>
      <c r="J41" s="135">
        <v>16780997.129999999</v>
      </c>
      <c r="K41" s="135">
        <v>17564008.699999992</v>
      </c>
      <c r="L41" s="135">
        <v>16425736.899999997</v>
      </c>
      <c r="M41" s="135">
        <v>12347677.420000002</v>
      </c>
      <c r="N41" s="135"/>
      <c r="O41" s="135"/>
      <c r="P41" s="135"/>
      <c r="Q41" s="135">
        <f t="shared" si="0"/>
        <v>137986783.61999995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137986783.61999995</v>
      </c>
      <c r="V41" s="97"/>
    </row>
    <row r="42" spans="2:22" x14ac:dyDescent="0.2">
      <c r="B42" s="95"/>
      <c r="C42" s="133" t="s">
        <v>100</v>
      </c>
      <c r="D42" s="134" t="s">
        <v>101</v>
      </c>
      <c r="E42" s="136">
        <v>6683072.679999996</v>
      </c>
      <c r="F42" s="136">
        <v>8251441.9700000007</v>
      </c>
      <c r="G42" s="136">
        <v>8073637.5699999984</v>
      </c>
      <c r="H42" s="136">
        <v>7824010.5899999999</v>
      </c>
      <c r="I42" s="136">
        <v>7671217.149999992</v>
      </c>
      <c r="J42" s="136">
        <v>8544915.9700000007</v>
      </c>
      <c r="K42" s="136">
        <v>9008369.2500000019</v>
      </c>
      <c r="L42" s="136">
        <v>8519235.6500000004</v>
      </c>
      <c r="M42" s="136">
        <v>5511695.6100000003</v>
      </c>
      <c r="N42" s="136"/>
      <c r="O42" s="136"/>
      <c r="P42" s="136"/>
      <c r="Q42" s="136">
        <f t="shared" si="0"/>
        <v>70087596.439999983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70087596.439999983</v>
      </c>
      <c r="V42" s="97"/>
    </row>
    <row r="43" spans="2:22" x14ac:dyDescent="0.2">
      <c r="B43" s="95"/>
      <c r="C43" s="98" t="s">
        <v>102</v>
      </c>
      <c r="D43" s="99" t="s">
        <v>101</v>
      </c>
      <c r="E43" s="100">
        <v>6683072.679999996</v>
      </c>
      <c r="F43" s="100">
        <v>8251441.9700000007</v>
      </c>
      <c r="G43" s="100">
        <v>8073637.5699999984</v>
      </c>
      <c r="H43" s="100">
        <v>7824010.5899999999</v>
      </c>
      <c r="I43" s="100">
        <v>7671217.149999992</v>
      </c>
      <c r="J43" s="100">
        <v>8544915.9700000007</v>
      </c>
      <c r="K43" s="100">
        <v>9008369.2500000019</v>
      </c>
      <c r="L43" s="100">
        <v>8519235.6500000004</v>
      </c>
      <c r="M43" s="100">
        <v>5511695.6100000003</v>
      </c>
      <c r="N43" s="100"/>
      <c r="O43" s="100"/>
      <c r="P43" s="100"/>
      <c r="Q43" s="100">
        <f t="shared" si="0"/>
        <v>70087596.439999983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70087596.439999983</v>
      </c>
      <c r="V43" s="97"/>
    </row>
    <row r="44" spans="2:22" x14ac:dyDescent="0.2">
      <c r="B44" s="95"/>
      <c r="C44" s="133" t="s">
        <v>103</v>
      </c>
      <c r="D44" s="134" t="s">
        <v>104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105</v>
      </c>
      <c r="D45" s="99" t="s">
        <v>104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106</v>
      </c>
      <c r="D46" s="134" t="s">
        <v>107</v>
      </c>
      <c r="E46" s="136">
        <v>3089221.1000000015</v>
      </c>
      <c r="F46" s="136">
        <v>3930350.1900000009</v>
      </c>
      <c r="G46" s="136">
        <v>3936582.4199999976</v>
      </c>
      <c r="H46" s="136">
        <v>3840935.0499999993</v>
      </c>
      <c r="I46" s="136">
        <v>3646053.8499999954</v>
      </c>
      <c r="J46" s="136">
        <v>4041240.9199999985</v>
      </c>
      <c r="K46" s="136">
        <v>3864908.0599999931</v>
      </c>
      <c r="L46" s="136">
        <v>3866137.9299999969</v>
      </c>
      <c r="M46" s="136">
        <v>3938377.2400000007</v>
      </c>
      <c r="N46" s="136"/>
      <c r="O46" s="136"/>
      <c r="P46" s="136"/>
      <c r="Q46" s="136">
        <f t="shared" si="0"/>
        <v>34153806.759999983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34153806.759999983</v>
      </c>
      <c r="V46" s="97"/>
    </row>
    <row r="47" spans="2:22" x14ac:dyDescent="0.2">
      <c r="B47" s="95"/>
      <c r="C47" s="98" t="s">
        <v>108</v>
      </c>
      <c r="D47" s="99" t="s">
        <v>107</v>
      </c>
      <c r="E47" s="100">
        <v>3089221.1000000015</v>
      </c>
      <c r="F47" s="100">
        <v>3930350.1900000009</v>
      </c>
      <c r="G47" s="100">
        <v>3936582.4199999976</v>
      </c>
      <c r="H47" s="100">
        <v>3840935.0499999993</v>
      </c>
      <c r="I47" s="100">
        <v>3646053.8499999954</v>
      </c>
      <c r="J47" s="100">
        <v>4041240.9199999985</v>
      </c>
      <c r="K47" s="100">
        <v>3864908.0599999931</v>
      </c>
      <c r="L47" s="100">
        <v>3866137.9299999969</v>
      </c>
      <c r="M47" s="100">
        <v>3938377.2400000007</v>
      </c>
      <c r="N47" s="100"/>
      <c r="O47" s="100"/>
      <c r="P47" s="100"/>
      <c r="Q47" s="100">
        <f t="shared" si="0"/>
        <v>34153806.759999983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34153806.759999983</v>
      </c>
      <c r="V47" s="97"/>
    </row>
    <row r="48" spans="2:22" x14ac:dyDescent="0.2">
      <c r="B48" s="95"/>
      <c r="C48" s="133" t="s">
        <v>109</v>
      </c>
      <c r="D48" s="134" t="s">
        <v>110</v>
      </c>
      <c r="E48" s="136">
        <v>646327.51</v>
      </c>
      <c r="F48" s="136">
        <v>1486531.2200000002</v>
      </c>
      <c r="G48" s="136">
        <v>1590183.08</v>
      </c>
      <c r="H48" s="136">
        <v>1332768.3800000004</v>
      </c>
      <c r="I48" s="136">
        <v>1217250.3999999999</v>
      </c>
      <c r="J48" s="136">
        <v>1546747.6700000004</v>
      </c>
      <c r="K48" s="136">
        <v>934653.58000000007</v>
      </c>
      <c r="L48" s="136">
        <v>1441718.2000000002</v>
      </c>
      <c r="M48" s="136">
        <v>1212272.3399999999</v>
      </c>
      <c r="N48" s="136"/>
      <c r="O48" s="136"/>
      <c r="P48" s="136"/>
      <c r="Q48" s="136">
        <f t="shared" si="0"/>
        <v>11408452.380000003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11408452.380000003</v>
      </c>
      <c r="V48" s="97"/>
    </row>
    <row r="49" spans="2:22" x14ac:dyDescent="0.2">
      <c r="B49" s="95"/>
      <c r="C49" s="98" t="s">
        <v>111</v>
      </c>
      <c r="D49" s="99" t="s">
        <v>110</v>
      </c>
      <c r="E49" s="100">
        <v>646327.51</v>
      </c>
      <c r="F49" s="100">
        <v>1486531.2200000002</v>
      </c>
      <c r="G49" s="100">
        <v>1590183.08</v>
      </c>
      <c r="H49" s="100">
        <v>1332768.3800000004</v>
      </c>
      <c r="I49" s="100">
        <v>1217250.3999999999</v>
      </c>
      <c r="J49" s="100">
        <v>1546747.6700000004</v>
      </c>
      <c r="K49" s="100">
        <v>934653.58000000007</v>
      </c>
      <c r="L49" s="100">
        <v>1441718.2000000002</v>
      </c>
      <c r="M49" s="100">
        <v>1212272.3399999999</v>
      </c>
      <c r="N49" s="100"/>
      <c r="O49" s="100"/>
      <c r="P49" s="100"/>
      <c r="Q49" s="100">
        <f t="shared" si="0"/>
        <v>11408452.380000003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11408452.380000003</v>
      </c>
      <c r="V49" s="97"/>
    </row>
    <row r="50" spans="2:22" x14ac:dyDescent="0.2">
      <c r="B50" s="95"/>
      <c r="C50" s="133" t="s">
        <v>112</v>
      </c>
      <c r="D50" s="134" t="s">
        <v>113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114</v>
      </c>
      <c r="D51" s="99" t="s">
        <v>113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115</v>
      </c>
      <c r="D52" s="134" t="s">
        <v>116</v>
      </c>
      <c r="E52" s="136">
        <v>1564123.8300000003</v>
      </c>
      <c r="F52" s="136">
        <v>2330166.1300000004</v>
      </c>
      <c r="G52" s="136">
        <v>2702293.7199999993</v>
      </c>
      <c r="H52" s="136">
        <v>2549051.36</v>
      </c>
      <c r="I52" s="136">
        <v>2503145.2700000005</v>
      </c>
      <c r="J52" s="136">
        <v>2648092.5700000003</v>
      </c>
      <c r="K52" s="136">
        <v>3756077.8099999982</v>
      </c>
      <c r="L52" s="136">
        <v>2598645.1199999996</v>
      </c>
      <c r="M52" s="136">
        <v>1685332.2300000002</v>
      </c>
      <c r="N52" s="136"/>
      <c r="O52" s="136"/>
      <c r="P52" s="136"/>
      <c r="Q52" s="136">
        <f t="shared" si="0"/>
        <v>22336928.039999999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22336928.039999999</v>
      </c>
      <c r="V52" s="97"/>
    </row>
    <row r="53" spans="2:22" x14ac:dyDescent="0.2">
      <c r="B53" s="95"/>
      <c r="C53" s="98" t="s">
        <v>117</v>
      </c>
      <c r="D53" s="99" t="s">
        <v>116</v>
      </c>
      <c r="E53" s="100">
        <v>1564123.8300000003</v>
      </c>
      <c r="F53" s="100">
        <v>2330166.1300000004</v>
      </c>
      <c r="G53" s="100">
        <v>2702293.7199999993</v>
      </c>
      <c r="H53" s="100">
        <v>2549051.36</v>
      </c>
      <c r="I53" s="100">
        <v>2503145.2700000005</v>
      </c>
      <c r="J53" s="100">
        <v>2648092.5700000003</v>
      </c>
      <c r="K53" s="100">
        <v>3756077.8099999982</v>
      </c>
      <c r="L53" s="100">
        <v>2598645.1199999996</v>
      </c>
      <c r="M53" s="100">
        <v>1685332.2300000002</v>
      </c>
      <c r="N53" s="100"/>
      <c r="O53" s="100"/>
      <c r="P53" s="100"/>
      <c r="Q53" s="100">
        <f t="shared" si="0"/>
        <v>22336928.039999999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22336928.039999999</v>
      </c>
      <c r="V53" s="97"/>
    </row>
    <row r="54" spans="2:22" x14ac:dyDescent="0.2">
      <c r="B54" s="95"/>
      <c r="C54" s="131" t="s">
        <v>118</v>
      </c>
      <c r="D54" s="132" t="s">
        <v>119</v>
      </c>
      <c r="E54" s="135">
        <v>5482469.830000001</v>
      </c>
      <c r="F54" s="135">
        <v>15690885.940000005</v>
      </c>
      <c r="G54" s="135">
        <v>24941452.189999998</v>
      </c>
      <c r="H54" s="135">
        <v>27462481.130000003</v>
      </c>
      <c r="I54" s="135">
        <v>16797373.529999997</v>
      </c>
      <c r="J54" s="135">
        <v>20848576.140000001</v>
      </c>
      <c r="K54" s="135">
        <v>36582028.990000002</v>
      </c>
      <c r="L54" s="135">
        <v>18531579.66</v>
      </c>
      <c r="M54" s="135">
        <v>35635891.369999997</v>
      </c>
      <c r="N54" s="135"/>
      <c r="O54" s="135"/>
      <c r="P54" s="135"/>
      <c r="Q54" s="135">
        <f t="shared" si="0"/>
        <v>201972738.78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201972738.78</v>
      </c>
      <c r="V54" s="97"/>
    </row>
    <row r="55" spans="2:22" x14ac:dyDescent="0.2">
      <c r="B55" s="95"/>
      <c r="C55" s="133" t="s">
        <v>120</v>
      </c>
      <c r="D55" s="134" t="s">
        <v>121</v>
      </c>
      <c r="E55" s="136">
        <v>1691741.7500000009</v>
      </c>
      <c r="F55" s="136">
        <v>2142883.2800000017</v>
      </c>
      <c r="G55" s="136">
        <v>2355077.5900000008</v>
      </c>
      <c r="H55" s="136">
        <v>5162362.9699999988</v>
      </c>
      <c r="I55" s="136">
        <v>5982101.7599999998</v>
      </c>
      <c r="J55" s="136">
        <v>4213876.9500000011</v>
      </c>
      <c r="K55" s="136">
        <v>3868251.709999999</v>
      </c>
      <c r="L55" s="136">
        <v>3519441.73</v>
      </c>
      <c r="M55" s="136">
        <v>3870207.4</v>
      </c>
      <c r="N55" s="136"/>
      <c r="O55" s="136"/>
      <c r="P55" s="136"/>
      <c r="Q55" s="136">
        <f t="shared" si="0"/>
        <v>32805945.140000004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32805945.140000004</v>
      </c>
      <c r="V55" s="97"/>
    </row>
    <row r="56" spans="2:22" x14ac:dyDescent="0.2">
      <c r="B56" s="95"/>
      <c r="C56" s="98" t="s">
        <v>122</v>
      </c>
      <c r="D56" s="99" t="s">
        <v>123</v>
      </c>
      <c r="E56" s="100">
        <v>1691741.7500000009</v>
      </c>
      <c r="F56" s="100">
        <v>2142883.2800000017</v>
      </c>
      <c r="G56" s="100">
        <v>2355077.5900000008</v>
      </c>
      <c r="H56" s="100">
        <v>5162362.9699999988</v>
      </c>
      <c r="I56" s="100">
        <v>5982101.7599999998</v>
      </c>
      <c r="J56" s="100">
        <v>4213876.9500000011</v>
      </c>
      <c r="K56" s="100">
        <v>3868251.709999999</v>
      </c>
      <c r="L56" s="100">
        <v>3519441.73</v>
      </c>
      <c r="M56" s="100">
        <v>3870207.4</v>
      </c>
      <c r="N56" s="100"/>
      <c r="O56" s="100"/>
      <c r="P56" s="100"/>
      <c r="Q56" s="100">
        <f t="shared" si="0"/>
        <v>32805945.140000004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32805945.140000004</v>
      </c>
      <c r="V56" s="97"/>
    </row>
    <row r="57" spans="2:22" x14ac:dyDescent="0.2">
      <c r="B57" s="95"/>
      <c r="C57" s="98" t="s">
        <v>124</v>
      </c>
      <c r="D57" s="99" t="s">
        <v>125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126</v>
      </c>
      <c r="D58" s="134" t="s">
        <v>127</v>
      </c>
      <c r="E58" s="136">
        <v>291470.91000000003</v>
      </c>
      <c r="F58" s="136">
        <v>856255.03000000014</v>
      </c>
      <c r="G58" s="136">
        <v>3485036.169999999</v>
      </c>
      <c r="H58" s="136">
        <v>4141502.9600000004</v>
      </c>
      <c r="I58" s="136">
        <v>2346095.0500000007</v>
      </c>
      <c r="J58" s="136">
        <v>3576427.8900000011</v>
      </c>
      <c r="K58" s="136">
        <v>4245225.54</v>
      </c>
      <c r="L58" s="136">
        <v>3343790.97</v>
      </c>
      <c r="M58" s="136">
        <v>4708360.8999999994</v>
      </c>
      <c r="N58" s="136"/>
      <c r="O58" s="136"/>
      <c r="P58" s="136"/>
      <c r="Q58" s="136">
        <f t="shared" si="0"/>
        <v>26994165.419999998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26994165.419999998</v>
      </c>
      <c r="V58" s="97"/>
    </row>
    <row r="59" spans="2:22" x14ac:dyDescent="0.2">
      <c r="B59" s="95"/>
      <c r="C59" s="98" t="s">
        <v>128</v>
      </c>
      <c r="D59" s="99" t="s">
        <v>129</v>
      </c>
      <c r="E59" s="100">
        <v>267461.03000000003</v>
      </c>
      <c r="F59" s="100">
        <v>827310.73000000021</v>
      </c>
      <c r="G59" s="100">
        <v>3444854.649999999</v>
      </c>
      <c r="H59" s="100">
        <v>4100882.7600000002</v>
      </c>
      <c r="I59" s="100">
        <v>2278406.0500000007</v>
      </c>
      <c r="J59" s="100">
        <v>3525371.4800000009</v>
      </c>
      <c r="K59" s="100">
        <v>4159277.34</v>
      </c>
      <c r="L59" s="100">
        <v>3295936.58</v>
      </c>
      <c r="M59" s="100">
        <v>4611970.0799999991</v>
      </c>
      <c r="N59" s="100"/>
      <c r="O59" s="100"/>
      <c r="P59" s="100"/>
      <c r="Q59" s="100">
        <f t="shared" si="0"/>
        <v>26511470.699999996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26511470.699999996</v>
      </c>
      <c r="V59" s="97"/>
    </row>
    <row r="60" spans="2:22" x14ac:dyDescent="0.2">
      <c r="B60" s="95"/>
      <c r="C60" s="98" t="s">
        <v>130</v>
      </c>
      <c r="D60" s="99" t="s">
        <v>131</v>
      </c>
      <c r="E60" s="100">
        <v>10236.880000000001</v>
      </c>
      <c r="F60" s="100">
        <v>13722.200000000003</v>
      </c>
      <c r="G60" s="100">
        <v>26749.63</v>
      </c>
      <c r="H60" s="100">
        <v>23930.809999999994</v>
      </c>
      <c r="I60" s="100">
        <v>23355.87</v>
      </c>
      <c r="J60" s="100">
        <v>21548.29</v>
      </c>
      <c r="K60" s="100">
        <v>12102.520000000002</v>
      </c>
      <c r="L60" s="100">
        <v>12168.400000000001</v>
      </c>
      <c r="M60" s="100">
        <v>12686.380000000001</v>
      </c>
      <c r="N60" s="100"/>
      <c r="O60" s="100"/>
      <c r="P60" s="100"/>
      <c r="Q60" s="100">
        <f t="shared" si="0"/>
        <v>156500.97999999998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156500.97999999998</v>
      </c>
      <c r="V60" s="97"/>
    </row>
    <row r="61" spans="2:22" x14ac:dyDescent="0.2">
      <c r="B61" s="95"/>
      <c r="C61" s="98" t="s">
        <v>132</v>
      </c>
      <c r="D61" s="99" t="s">
        <v>133</v>
      </c>
      <c r="E61" s="100">
        <v>13772.999999999996</v>
      </c>
      <c r="F61" s="100">
        <v>15222.099999999997</v>
      </c>
      <c r="G61" s="100">
        <v>13431.89</v>
      </c>
      <c r="H61" s="100">
        <v>16689.390000000003</v>
      </c>
      <c r="I61" s="100">
        <v>44333.13</v>
      </c>
      <c r="J61" s="100">
        <v>29508.12</v>
      </c>
      <c r="K61" s="100">
        <v>73845.679999999993</v>
      </c>
      <c r="L61" s="100">
        <v>35685.99</v>
      </c>
      <c r="M61" s="100">
        <v>83704.439999999988</v>
      </c>
      <c r="N61" s="100"/>
      <c r="O61" s="100"/>
      <c r="P61" s="100"/>
      <c r="Q61" s="100">
        <f t="shared" si="0"/>
        <v>326193.73999999993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326193.73999999993</v>
      </c>
      <c r="V61" s="97"/>
    </row>
    <row r="62" spans="2:22" x14ac:dyDescent="0.2">
      <c r="B62" s="95"/>
      <c r="C62" s="133" t="s">
        <v>134</v>
      </c>
      <c r="D62" s="134" t="s">
        <v>135</v>
      </c>
      <c r="E62" s="136">
        <v>10803.289999999999</v>
      </c>
      <c r="F62" s="136">
        <v>15907.499999999998</v>
      </c>
      <c r="G62" s="136">
        <v>13671.87</v>
      </c>
      <c r="H62" s="136">
        <v>10938.93</v>
      </c>
      <c r="I62" s="136">
        <v>14726.959999999997</v>
      </c>
      <c r="J62" s="136">
        <v>14223.059999999998</v>
      </c>
      <c r="K62" s="136">
        <v>23174.34</v>
      </c>
      <c r="L62" s="136">
        <v>12213.1</v>
      </c>
      <c r="M62" s="136">
        <v>12280.46</v>
      </c>
      <c r="N62" s="136"/>
      <c r="O62" s="136"/>
      <c r="P62" s="136"/>
      <c r="Q62" s="136">
        <f t="shared" si="0"/>
        <v>127939.50999999998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127939.50999999998</v>
      </c>
      <c r="V62" s="97"/>
    </row>
    <row r="63" spans="2:22" x14ac:dyDescent="0.2">
      <c r="B63" s="95"/>
      <c r="C63" s="98" t="s">
        <v>136</v>
      </c>
      <c r="D63" s="99" t="s">
        <v>137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138</v>
      </c>
      <c r="D64" s="99" t="s">
        <v>139</v>
      </c>
      <c r="E64" s="100">
        <v>10803.289999999999</v>
      </c>
      <c r="F64" s="100">
        <v>15907.499999999998</v>
      </c>
      <c r="G64" s="100">
        <v>13671.87</v>
      </c>
      <c r="H64" s="100">
        <v>10938.93</v>
      </c>
      <c r="I64" s="100">
        <v>14726.959999999997</v>
      </c>
      <c r="J64" s="100">
        <v>14223.059999999998</v>
      </c>
      <c r="K64" s="100">
        <v>23174.34</v>
      </c>
      <c r="L64" s="100">
        <v>12213.1</v>
      </c>
      <c r="M64" s="100">
        <v>12280.46</v>
      </c>
      <c r="N64" s="100"/>
      <c r="O64" s="100"/>
      <c r="P64" s="100"/>
      <c r="Q64" s="100">
        <f t="shared" si="0"/>
        <v>127939.50999999998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127939.50999999998</v>
      </c>
      <c r="V64" s="97"/>
    </row>
    <row r="65" spans="2:22" x14ac:dyDescent="0.2">
      <c r="B65" s="95"/>
      <c r="C65" s="98" t="s">
        <v>140</v>
      </c>
      <c r="D65" s="99" t="s">
        <v>141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142</v>
      </c>
      <c r="D66" s="99" t="s">
        <v>143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144</v>
      </c>
      <c r="D67" s="99" t="s">
        <v>145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146</v>
      </c>
      <c r="D68" s="99" t="s">
        <v>147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148</v>
      </c>
      <c r="D69" s="134" t="s">
        <v>149</v>
      </c>
      <c r="E69" s="136">
        <v>0</v>
      </c>
      <c r="F69" s="136">
        <v>203293.86000000007</v>
      </c>
      <c r="G69" s="136">
        <v>114888.31999999998</v>
      </c>
      <c r="H69" s="136">
        <v>45215.689999999995</v>
      </c>
      <c r="I69" s="136">
        <v>17500.000000000004</v>
      </c>
      <c r="J69" s="136">
        <v>25861.449999999986</v>
      </c>
      <c r="K69" s="136">
        <v>54464.389999999992</v>
      </c>
      <c r="L69" s="136">
        <v>362423.25</v>
      </c>
      <c r="M69" s="136">
        <v>26896.330000000005</v>
      </c>
      <c r="N69" s="136"/>
      <c r="O69" s="136"/>
      <c r="P69" s="136"/>
      <c r="Q69" s="136">
        <f t="shared" si="0"/>
        <v>850543.29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850543.29</v>
      </c>
      <c r="V69" s="97"/>
    </row>
    <row r="70" spans="2:22" x14ac:dyDescent="0.2">
      <c r="B70" s="95"/>
      <c r="C70" s="98" t="s">
        <v>150</v>
      </c>
      <c r="D70" s="99" t="s">
        <v>151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152</v>
      </c>
      <c r="D71" s="99" t="s">
        <v>153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154</v>
      </c>
      <c r="D72" s="99" t="s">
        <v>155</v>
      </c>
      <c r="E72" s="100">
        <v>0</v>
      </c>
      <c r="F72" s="100">
        <v>203293.86000000007</v>
      </c>
      <c r="G72" s="100">
        <v>114888.31999999998</v>
      </c>
      <c r="H72" s="100">
        <v>45215.689999999995</v>
      </c>
      <c r="I72" s="100">
        <v>17500.000000000004</v>
      </c>
      <c r="J72" s="100">
        <v>25861.449999999986</v>
      </c>
      <c r="K72" s="100">
        <v>54464.389999999992</v>
      </c>
      <c r="L72" s="100">
        <v>362423.25</v>
      </c>
      <c r="M72" s="100">
        <v>26896.330000000005</v>
      </c>
      <c r="N72" s="100"/>
      <c r="O72" s="100"/>
      <c r="P72" s="100"/>
      <c r="Q72" s="100">
        <f t="shared" si="1"/>
        <v>850543.29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850543.29</v>
      </c>
      <c r="V72" s="97"/>
    </row>
    <row r="73" spans="2:22" x14ac:dyDescent="0.2">
      <c r="B73" s="95"/>
      <c r="C73" s="133" t="s">
        <v>156</v>
      </c>
      <c r="D73" s="134" t="s">
        <v>157</v>
      </c>
      <c r="E73" s="136">
        <v>2984508.95</v>
      </c>
      <c r="F73" s="136">
        <v>8136004.6700000009</v>
      </c>
      <c r="G73" s="136">
        <v>14836751.949999999</v>
      </c>
      <c r="H73" s="136">
        <v>13747153.620000001</v>
      </c>
      <c r="I73" s="136">
        <v>4947631.29</v>
      </c>
      <c r="J73" s="136">
        <v>9307436.8500000015</v>
      </c>
      <c r="K73" s="136">
        <v>16649945.020000003</v>
      </c>
      <c r="L73" s="136">
        <v>7479716.3200000003</v>
      </c>
      <c r="M73" s="136">
        <v>19429484.579999998</v>
      </c>
      <c r="N73" s="136"/>
      <c r="O73" s="136"/>
      <c r="P73" s="136"/>
      <c r="Q73" s="136">
        <f t="shared" si="1"/>
        <v>97518633.249999985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97518633.249999985</v>
      </c>
      <c r="V73" s="97"/>
    </row>
    <row r="74" spans="2:22" x14ac:dyDescent="0.2">
      <c r="B74" s="95"/>
      <c r="C74" s="98" t="s">
        <v>158</v>
      </c>
      <c r="D74" s="99" t="s">
        <v>159</v>
      </c>
      <c r="E74" s="100">
        <v>2840013.75</v>
      </c>
      <c r="F74" s="100">
        <v>7037779.080000001</v>
      </c>
      <c r="G74" s="100">
        <v>10406632.02</v>
      </c>
      <c r="H74" s="100">
        <v>10664222.060000001</v>
      </c>
      <c r="I74" s="100">
        <v>4092435.2600000002</v>
      </c>
      <c r="J74" s="100">
        <v>7717048.9800000004</v>
      </c>
      <c r="K74" s="100">
        <v>13792766.160000002</v>
      </c>
      <c r="L74" s="100">
        <v>6143195.3400000008</v>
      </c>
      <c r="M74" s="100">
        <v>15069047.749999998</v>
      </c>
      <c r="N74" s="100"/>
      <c r="O74" s="100"/>
      <c r="P74" s="100"/>
      <c r="Q74" s="100">
        <f t="shared" si="1"/>
        <v>77763140.400000006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77763140.400000006</v>
      </c>
      <c r="V74" s="97"/>
    </row>
    <row r="75" spans="2:22" x14ac:dyDescent="0.2">
      <c r="B75" s="95"/>
      <c r="C75" s="98" t="s">
        <v>160</v>
      </c>
      <c r="D75" s="99" t="s">
        <v>161</v>
      </c>
      <c r="E75" s="100">
        <v>115508.26</v>
      </c>
      <c r="F75" s="100">
        <v>156898.96999999994</v>
      </c>
      <c r="G75" s="100">
        <v>199171.84999999995</v>
      </c>
      <c r="H75" s="100">
        <v>218087.21000000002</v>
      </c>
      <c r="I75" s="100">
        <v>212520.43</v>
      </c>
      <c r="J75" s="100">
        <v>177440.56999999992</v>
      </c>
      <c r="K75" s="100">
        <v>381722.01999999996</v>
      </c>
      <c r="L75" s="100">
        <v>135594.08000000002</v>
      </c>
      <c r="M75" s="100">
        <v>188131.28000000003</v>
      </c>
      <c r="N75" s="100"/>
      <c r="O75" s="100"/>
      <c r="P75" s="100"/>
      <c r="Q75" s="100">
        <f t="shared" si="1"/>
        <v>1785074.6699999997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1785074.6699999997</v>
      </c>
      <c r="V75" s="97"/>
    </row>
    <row r="76" spans="2:22" x14ac:dyDescent="0.2">
      <c r="B76" s="95"/>
      <c r="C76" s="98" t="s">
        <v>162</v>
      </c>
      <c r="D76" s="99" t="s">
        <v>34</v>
      </c>
      <c r="E76" s="100">
        <v>21282.469999999998</v>
      </c>
      <c r="F76" s="100">
        <v>894332.57000000007</v>
      </c>
      <c r="G76" s="100">
        <v>3813488.13</v>
      </c>
      <c r="H76" s="100">
        <v>2201049.4400000004</v>
      </c>
      <c r="I76" s="100">
        <v>624217.88</v>
      </c>
      <c r="J76" s="100">
        <v>1380827.2100000002</v>
      </c>
      <c r="K76" s="100">
        <v>2435388.54</v>
      </c>
      <c r="L76" s="100">
        <v>1193680.31</v>
      </c>
      <c r="M76" s="100">
        <v>4164193</v>
      </c>
      <c r="N76" s="100"/>
      <c r="O76" s="100"/>
      <c r="P76" s="100"/>
      <c r="Q76" s="100">
        <f t="shared" si="1"/>
        <v>16728459.550000003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16728459.550000003</v>
      </c>
      <c r="V76" s="97"/>
    </row>
    <row r="77" spans="2:22" x14ac:dyDescent="0.2">
      <c r="B77" s="95"/>
      <c r="C77" s="98" t="s">
        <v>163</v>
      </c>
      <c r="D77" s="99" t="s">
        <v>35</v>
      </c>
      <c r="E77" s="100">
        <v>7704.47</v>
      </c>
      <c r="F77" s="100">
        <v>46994.05</v>
      </c>
      <c r="G77" s="100">
        <v>417459.95</v>
      </c>
      <c r="H77" s="100">
        <v>663794.90999999992</v>
      </c>
      <c r="I77" s="100">
        <v>18457.719999999998</v>
      </c>
      <c r="J77" s="100">
        <v>32120.089999999997</v>
      </c>
      <c r="K77" s="100">
        <v>40068.300000000003</v>
      </c>
      <c r="L77" s="100">
        <v>7246.590000000002</v>
      </c>
      <c r="M77" s="100">
        <v>8112.5499999999993</v>
      </c>
      <c r="N77" s="100"/>
      <c r="O77" s="100"/>
      <c r="P77" s="100"/>
      <c r="Q77" s="100">
        <f t="shared" si="1"/>
        <v>1241958.6300000001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1241958.6300000001</v>
      </c>
      <c r="V77" s="97"/>
    </row>
    <row r="78" spans="2:22" x14ac:dyDescent="0.2">
      <c r="B78" s="95"/>
      <c r="C78" s="98" t="s">
        <v>164</v>
      </c>
      <c r="D78" s="99" t="s">
        <v>165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166</v>
      </c>
      <c r="D79" s="134" t="s">
        <v>167</v>
      </c>
      <c r="E79" s="136">
        <v>0</v>
      </c>
      <c r="F79" s="136">
        <v>3118952.72</v>
      </c>
      <c r="G79" s="136">
        <v>1413625</v>
      </c>
      <c r="H79" s="136">
        <v>1705327.72</v>
      </c>
      <c r="I79" s="136">
        <v>1559476.36</v>
      </c>
      <c r="J79" s="136">
        <v>1559476.3599999999</v>
      </c>
      <c r="K79" s="136">
        <v>1559476.36</v>
      </c>
      <c r="L79" s="136">
        <v>1559476.36</v>
      </c>
      <c r="M79" s="136">
        <v>1559476.3599999999</v>
      </c>
      <c r="N79" s="136"/>
      <c r="O79" s="136"/>
      <c r="P79" s="136"/>
      <c r="Q79" s="136">
        <f t="shared" si="1"/>
        <v>14035287.239999998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14035287.239999998</v>
      </c>
      <c r="V79" s="97"/>
    </row>
    <row r="80" spans="2:22" x14ac:dyDescent="0.2">
      <c r="B80" s="95"/>
      <c r="C80" s="98" t="s">
        <v>168</v>
      </c>
      <c r="D80" s="99" t="s">
        <v>167</v>
      </c>
      <c r="E80" s="100">
        <v>0</v>
      </c>
      <c r="F80" s="100">
        <v>3118952.72</v>
      </c>
      <c r="G80" s="100">
        <v>1413625</v>
      </c>
      <c r="H80" s="100">
        <v>1705327.72</v>
      </c>
      <c r="I80" s="100">
        <v>1559476.36</v>
      </c>
      <c r="J80" s="100">
        <v>1559476.3599999999</v>
      </c>
      <c r="K80" s="100">
        <v>1559476.36</v>
      </c>
      <c r="L80" s="100">
        <v>1559476.36</v>
      </c>
      <c r="M80" s="100">
        <v>1559476.3599999999</v>
      </c>
      <c r="N80" s="100"/>
      <c r="O80" s="100"/>
      <c r="P80" s="100"/>
      <c r="Q80" s="100">
        <f t="shared" si="1"/>
        <v>14035287.239999998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14035287.239999998</v>
      </c>
      <c r="V80" s="97"/>
    </row>
    <row r="81" spans="2:22" x14ac:dyDescent="0.2">
      <c r="B81" s="95"/>
      <c r="C81" s="133" t="s">
        <v>169</v>
      </c>
      <c r="D81" s="134" t="s">
        <v>170</v>
      </c>
      <c r="E81" s="136">
        <v>92939.33</v>
      </c>
      <c r="F81" s="136">
        <v>591215.98</v>
      </c>
      <c r="G81" s="136">
        <v>2178191.9</v>
      </c>
      <c r="H81" s="136">
        <v>2021273.03</v>
      </c>
      <c r="I81" s="136">
        <v>1075285.8299999998</v>
      </c>
      <c r="J81" s="136">
        <v>1440945.6800000002</v>
      </c>
      <c r="K81" s="136">
        <v>2069206.89</v>
      </c>
      <c r="L81" s="136">
        <v>1684736.0099999998</v>
      </c>
      <c r="M81" s="136">
        <v>5352983.25</v>
      </c>
      <c r="N81" s="136"/>
      <c r="O81" s="136"/>
      <c r="P81" s="136"/>
      <c r="Q81" s="136">
        <f t="shared" si="1"/>
        <v>16506777.9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16506777.9</v>
      </c>
      <c r="V81" s="97"/>
    </row>
    <row r="82" spans="2:22" x14ac:dyDescent="0.2">
      <c r="B82" s="95"/>
      <c r="C82" s="98" t="s">
        <v>171</v>
      </c>
      <c r="D82" s="99" t="s">
        <v>172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173</v>
      </c>
      <c r="D83" s="99" t="s">
        <v>174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175</v>
      </c>
      <c r="D84" s="99" t="s">
        <v>176</v>
      </c>
      <c r="E84" s="100">
        <v>29654.100000000002</v>
      </c>
      <c r="F84" s="100">
        <v>217409.4</v>
      </c>
      <c r="G84" s="100">
        <v>1005830.3300000001</v>
      </c>
      <c r="H84" s="100">
        <v>747613.59000000008</v>
      </c>
      <c r="I84" s="100">
        <v>178467.91</v>
      </c>
      <c r="J84" s="100">
        <v>872412.76</v>
      </c>
      <c r="K84" s="100">
        <v>1145058.68</v>
      </c>
      <c r="L84" s="100">
        <v>707645.9</v>
      </c>
      <c r="M84" s="100">
        <v>4902669.32</v>
      </c>
      <c r="N84" s="100"/>
      <c r="O84" s="100"/>
      <c r="P84" s="100"/>
      <c r="Q84" s="100">
        <f t="shared" si="1"/>
        <v>9806761.9900000002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9806761.9900000002</v>
      </c>
      <c r="V84" s="97"/>
    </row>
    <row r="85" spans="2:22" x14ac:dyDescent="0.2">
      <c r="B85" s="95"/>
      <c r="C85" s="98" t="s">
        <v>177</v>
      </c>
      <c r="D85" s="99" t="s">
        <v>178</v>
      </c>
      <c r="E85" s="100">
        <v>63285.23</v>
      </c>
      <c r="F85" s="100">
        <v>373806.57999999996</v>
      </c>
      <c r="G85" s="100">
        <v>1172361.5699999998</v>
      </c>
      <c r="H85" s="100">
        <v>1273659.44</v>
      </c>
      <c r="I85" s="100">
        <v>896817.91999999993</v>
      </c>
      <c r="J85" s="100">
        <v>568532.92000000004</v>
      </c>
      <c r="K85" s="100">
        <v>924148.21</v>
      </c>
      <c r="L85" s="100">
        <v>977090.10999999987</v>
      </c>
      <c r="M85" s="100">
        <v>450313.93</v>
      </c>
      <c r="N85" s="100"/>
      <c r="O85" s="100"/>
      <c r="P85" s="100"/>
      <c r="Q85" s="100">
        <f t="shared" si="1"/>
        <v>6700015.9100000001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6700015.9100000001</v>
      </c>
      <c r="V85" s="97"/>
    </row>
    <row r="86" spans="2:22" x14ac:dyDescent="0.2">
      <c r="B86" s="95"/>
      <c r="C86" s="133" t="s">
        <v>179</v>
      </c>
      <c r="D86" s="134" t="s">
        <v>180</v>
      </c>
      <c r="E86" s="136">
        <v>403098.63</v>
      </c>
      <c r="F86" s="136">
        <v>608091.65999999992</v>
      </c>
      <c r="G86" s="136">
        <v>526716.01</v>
      </c>
      <c r="H86" s="136">
        <v>598209.43999999994</v>
      </c>
      <c r="I86" s="136">
        <v>834672.22000000009</v>
      </c>
      <c r="J86" s="136">
        <v>686755.1100000001</v>
      </c>
      <c r="K86" s="136">
        <v>653448.76000000024</v>
      </c>
      <c r="L86" s="136">
        <v>551878.20000000019</v>
      </c>
      <c r="M86" s="136">
        <v>657543.22000000009</v>
      </c>
      <c r="N86" s="136"/>
      <c r="O86" s="136"/>
      <c r="P86" s="136"/>
      <c r="Q86" s="136">
        <f t="shared" si="1"/>
        <v>5520413.25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5520413.25</v>
      </c>
      <c r="V86" s="97"/>
    </row>
    <row r="87" spans="2:22" ht="25.5" x14ac:dyDescent="0.2">
      <c r="B87" s="95"/>
      <c r="C87" s="98" t="s">
        <v>181</v>
      </c>
      <c r="D87" s="99" t="s">
        <v>182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183</v>
      </c>
      <c r="D88" s="99" t="s">
        <v>184</v>
      </c>
      <c r="E88" s="100">
        <v>378893.39</v>
      </c>
      <c r="F88" s="100">
        <v>570123.17999999993</v>
      </c>
      <c r="G88" s="100">
        <v>475632.99</v>
      </c>
      <c r="H88" s="100">
        <v>562542.03999999992</v>
      </c>
      <c r="I88" s="100">
        <v>797186.35000000009</v>
      </c>
      <c r="J88" s="100">
        <v>612196.6100000001</v>
      </c>
      <c r="K88" s="100">
        <v>587254.97000000032</v>
      </c>
      <c r="L88" s="100">
        <v>520335.94000000024</v>
      </c>
      <c r="M88" s="100">
        <v>616749.20000000007</v>
      </c>
      <c r="N88" s="100"/>
      <c r="O88" s="100"/>
      <c r="P88" s="100"/>
      <c r="Q88" s="100">
        <f t="shared" si="1"/>
        <v>5120914.6700000009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5120914.6700000009</v>
      </c>
      <c r="V88" s="97"/>
    </row>
    <row r="89" spans="2:22" x14ac:dyDescent="0.2">
      <c r="B89" s="95"/>
      <c r="C89" s="98" t="s">
        <v>185</v>
      </c>
      <c r="D89" s="99" t="s">
        <v>135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186</v>
      </c>
      <c r="D90" s="99" t="s">
        <v>187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188</v>
      </c>
      <c r="D91" s="99" t="s">
        <v>189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190</v>
      </c>
      <c r="D92" s="99" t="s">
        <v>191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192</v>
      </c>
      <c r="D93" s="99" t="s">
        <v>193</v>
      </c>
      <c r="E93" s="100">
        <v>24205.240000000005</v>
      </c>
      <c r="F93" s="100">
        <v>37968.480000000003</v>
      </c>
      <c r="G93" s="100">
        <v>51083.02</v>
      </c>
      <c r="H93" s="100">
        <v>35667.399999999994</v>
      </c>
      <c r="I93" s="100">
        <v>37485.870000000003</v>
      </c>
      <c r="J93" s="100">
        <v>74558.499999999971</v>
      </c>
      <c r="K93" s="100">
        <v>66193.789999999979</v>
      </c>
      <c r="L93" s="100">
        <v>31542.259999999995</v>
      </c>
      <c r="M93" s="100">
        <v>40794.020000000004</v>
      </c>
      <c r="N93" s="100"/>
      <c r="O93" s="100"/>
      <c r="P93" s="100"/>
      <c r="Q93" s="100">
        <f t="shared" si="1"/>
        <v>399498.57999999996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399498.57999999996</v>
      </c>
      <c r="V93" s="97"/>
    </row>
    <row r="94" spans="2:22" x14ac:dyDescent="0.2">
      <c r="B94" s="95"/>
      <c r="C94" s="133" t="s">
        <v>194</v>
      </c>
      <c r="D94" s="134" t="s">
        <v>195</v>
      </c>
      <c r="E94" s="136">
        <v>7906.9700000000012</v>
      </c>
      <c r="F94" s="136">
        <v>18281.240000000002</v>
      </c>
      <c r="G94" s="136">
        <v>17493.379999999997</v>
      </c>
      <c r="H94" s="136">
        <v>30496.769999999997</v>
      </c>
      <c r="I94" s="136">
        <v>19884.060000000001</v>
      </c>
      <c r="J94" s="136">
        <v>23572.79</v>
      </c>
      <c r="K94" s="136">
        <v>7458835.9799999995</v>
      </c>
      <c r="L94" s="136">
        <v>17903.720000000005</v>
      </c>
      <c r="M94" s="136">
        <v>18658.87</v>
      </c>
      <c r="N94" s="136"/>
      <c r="O94" s="136"/>
      <c r="P94" s="136"/>
      <c r="Q94" s="136">
        <f t="shared" si="1"/>
        <v>7613033.7799999993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7613033.7799999993</v>
      </c>
      <c r="V94" s="97"/>
    </row>
    <row r="95" spans="2:22" x14ac:dyDescent="0.2">
      <c r="B95" s="95"/>
      <c r="C95" s="98" t="s">
        <v>196</v>
      </c>
      <c r="D95" s="99" t="s">
        <v>195</v>
      </c>
      <c r="E95" s="100">
        <v>7906.9700000000012</v>
      </c>
      <c r="F95" s="100">
        <v>18281.240000000002</v>
      </c>
      <c r="G95" s="100">
        <v>17493.379999999997</v>
      </c>
      <c r="H95" s="100">
        <v>30496.769999999997</v>
      </c>
      <c r="I95" s="100">
        <v>19884.060000000001</v>
      </c>
      <c r="J95" s="100">
        <v>23572.79</v>
      </c>
      <c r="K95" s="100">
        <v>7458835.9799999995</v>
      </c>
      <c r="L95" s="100">
        <v>17903.720000000005</v>
      </c>
      <c r="M95" s="100">
        <v>18658.87</v>
      </c>
      <c r="N95" s="100"/>
      <c r="O95" s="100"/>
      <c r="P95" s="100"/>
      <c r="Q95" s="100">
        <f t="shared" si="1"/>
        <v>7613033.7799999993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7613033.7799999993</v>
      </c>
      <c r="V95" s="97"/>
    </row>
    <row r="96" spans="2:22" x14ac:dyDescent="0.2">
      <c r="B96" s="95"/>
      <c r="C96" s="131" t="s">
        <v>197</v>
      </c>
      <c r="D96" s="132" t="s">
        <v>198</v>
      </c>
      <c r="E96" s="135">
        <v>592614.47</v>
      </c>
      <c r="F96" s="135">
        <v>3114751.23</v>
      </c>
      <c r="G96" s="135">
        <v>1116312.6600000001</v>
      </c>
      <c r="H96" s="135">
        <v>2566170.34</v>
      </c>
      <c r="I96" s="135">
        <v>1057078.6800000002</v>
      </c>
      <c r="J96" s="135">
        <v>860457.25</v>
      </c>
      <c r="K96" s="135">
        <v>1997300.32</v>
      </c>
      <c r="L96" s="135">
        <v>181309.44000000003</v>
      </c>
      <c r="M96" s="135">
        <v>999233.01</v>
      </c>
      <c r="N96" s="135"/>
      <c r="O96" s="135"/>
      <c r="P96" s="135"/>
      <c r="Q96" s="135">
        <f t="shared" si="1"/>
        <v>12485227.4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12485227.4</v>
      </c>
      <c r="V96" s="97"/>
    </row>
    <row r="97" spans="2:22" x14ac:dyDescent="0.2">
      <c r="B97" s="95"/>
      <c r="C97" s="133" t="s">
        <v>199</v>
      </c>
      <c r="D97" s="134" t="s">
        <v>200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201</v>
      </c>
      <c r="D98" s="99" t="s">
        <v>200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202</v>
      </c>
      <c r="D99" s="134" t="s">
        <v>203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>
        <v>0</v>
      </c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204</v>
      </c>
      <c r="D100" s="99" t="s">
        <v>203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205</v>
      </c>
      <c r="D101" s="134" t="s">
        <v>206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>
        <v>0</v>
      </c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207</v>
      </c>
      <c r="D102" s="99" t="s">
        <v>206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208</v>
      </c>
      <c r="D103" s="134" t="s">
        <v>209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>
        <v>0</v>
      </c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210</v>
      </c>
      <c r="D104" s="99" t="s">
        <v>209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211</v>
      </c>
      <c r="D105" s="134" t="s">
        <v>212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>
        <v>0</v>
      </c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213</v>
      </c>
      <c r="D106" s="99" t="s">
        <v>212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214</v>
      </c>
      <c r="D107" s="134" t="s">
        <v>215</v>
      </c>
      <c r="E107" s="136">
        <v>592614.47</v>
      </c>
      <c r="F107" s="136">
        <v>3114751.23</v>
      </c>
      <c r="G107" s="136">
        <v>1116312.6600000001</v>
      </c>
      <c r="H107" s="136">
        <v>2566170.34</v>
      </c>
      <c r="I107" s="136">
        <v>1057078.6800000002</v>
      </c>
      <c r="J107" s="136">
        <v>860457.25</v>
      </c>
      <c r="K107" s="136">
        <v>1997300.32</v>
      </c>
      <c r="L107" s="136">
        <v>181309.44000000003</v>
      </c>
      <c r="M107" s="136">
        <v>999233.01</v>
      </c>
      <c r="N107" s="136"/>
      <c r="O107" s="136"/>
      <c r="P107" s="136"/>
      <c r="Q107" s="136">
        <f t="shared" si="1"/>
        <v>12485227.4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12485227.4</v>
      </c>
      <c r="V107" s="97"/>
    </row>
    <row r="108" spans="2:22" x14ac:dyDescent="0.2">
      <c r="B108" s="95"/>
      <c r="C108" s="98" t="s">
        <v>216</v>
      </c>
      <c r="D108" s="99" t="s">
        <v>215</v>
      </c>
      <c r="E108" s="100">
        <v>592614.47</v>
      </c>
      <c r="F108" s="100">
        <v>3114751.23</v>
      </c>
      <c r="G108" s="100">
        <v>1116312.6600000001</v>
      </c>
      <c r="H108" s="100">
        <v>2566170.34</v>
      </c>
      <c r="I108" s="100">
        <v>1057078.6800000002</v>
      </c>
      <c r="J108" s="100">
        <v>860457.25</v>
      </c>
      <c r="K108" s="100">
        <v>1997300.32</v>
      </c>
      <c r="L108" s="100">
        <v>181309.44000000003</v>
      </c>
      <c r="M108" s="100">
        <v>999233.01</v>
      </c>
      <c r="N108" s="100"/>
      <c r="O108" s="100"/>
      <c r="P108" s="100"/>
      <c r="Q108" s="100">
        <f t="shared" si="1"/>
        <v>12485227.4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12485227.4</v>
      </c>
      <c r="V108" s="97"/>
    </row>
    <row r="109" spans="2:22" x14ac:dyDescent="0.2">
      <c r="B109" s="95"/>
      <c r="C109" s="131" t="s">
        <v>217</v>
      </c>
      <c r="D109" s="132" t="s">
        <v>218</v>
      </c>
      <c r="E109" s="135">
        <v>277615.52</v>
      </c>
      <c r="F109" s="135">
        <v>539384.98</v>
      </c>
      <c r="G109" s="135">
        <v>339477.22</v>
      </c>
      <c r="H109" s="135">
        <v>593992.57000000007</v>
      </c>
      <c r="I109" s="135">
        <v>407237.16000000003</v>
      </c>
      <c r="J109" s="135">
        <v>494218.8000000001</v>
      </c>
      <c r="K109" s="135">
        <v>391920.00000000017</v>
      </c>
      <c r="L109" s="135">
        <v>521849.17</v>
      </c>
      <c r="M109" s="135">
        <v>605794.13</v>
      </c>
      <c r="N109" s="135"/>
      <c r="O109" s="135"/>
      <c r="P109" s="135"/>
      <c r="Q109" s="135">
        <f t="shared" si="1"/>
        <v>4171489.5500000003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4171489.5500000003</v>
      </c>
      <c r="V109" s="97"/>
    </row>
    <row r="110" spans="2:22" x14ac:dyDescent="0.2">
      <c r="B110" s="95"/>
      <c r="C110" s="133" t="s">
        <v>219</v>
      </c>
      <c r="D110" s="134" t="s">
        <v>220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>
        <v>0</v>
      </c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221</v>
      </c>
      <c r="D111" s="99" t="s">
        <v>220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222</v>
      </c>
      <c r="D112" s="134" t="s">
        <v>223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>
        <v>0</v>
      </c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224</v>
      </c>
      <c r="D113" s="99" t="s">
        <v>223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225</v>
      </c>
      <c r="D114" s="134" t="s">
        <v>226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>
        <v>0</v>
      </c>
      <c r="M114" s="136">
        <v>0</v>
      </c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227</v>
      </c>
      <c r="D115" s="99" t="s">
        <v>226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228</v>
      </c>
      <c r="D116" s="134" t="s">
        <v>229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>
        <v>0</v>
      </c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230</v>
      </c>
      <c r="D117" s="99" t="s">
        <v>229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>
        <v>0</v>
      </c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231</v>
      </c>
      <c r="D118" s="134" t="s">
        <v>232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>
        <v>0</v>
      </c>
      <c r="M118" s="136">
        <v>0</v>
      </c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233</v>
      </c>
      <c r="D119" s="99" t="s">
        <v>232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>
        <v>0</v>
      </c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234</v>
      </c>
      <c r="D120" s="134" t="s">
        <v>235</v>
      </c>
      <c r="E120" s="136">
        <v>277615.52</v>
      </c>
      <c r="F120" s="136">
        <v>539384.98</v>
      </c>
      <c r="G120" s="136">
        <v>339477.22</v>
      </c>
      <c r="H120" s="136">
        <v>593992.57000000007</v>
      </c>
      <c r="I120" s="136">
        <v>407237.16000000003</v>
      </c>
      <c r="J120" s="136">
        <v>494218.8000000001</v>
      </c>
      <c r="K120" s="136">
        <v>391920.00000000017</v>
      </c>
      <c r="L120" s="136">
        <v>521849.17</v>
      </c>
      <c r="M120" s="136">
        <v>605794.13</v>
      </c>
      <c r="N120" s="136"/>
      <c r="O120" s="136"/>
      <c r="P120" s="136"/>
      <c r="Q120" s="136">
        <f t="shared" si="1"/>
        <v>4171489.5500000003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4171489.5500000003</v>
      </c>
      <c r="V120" s="97"/>
    </row>
    <row r="121" spans="2:22" x14ac:dyDescent="0.2">
      <c r="B121" s="95"/>
      <c r="C121" s="98" t="s">
        <v>236</v>
      </c>
      <c r="D121" s="99" t="s">
        <v>235</v>
      </c>
      <c r="E121" s="100">
        <v>277615.52</v>
      </c>
      <c r="F121" s="100">
        <v>539384.98</v>
      </c>
      <c r="G121" s="100">
        <v>339477.22</v>
      </c>
      <c r="H121" s="100">
        <v>593992.57000000007</v>
      </c>
      <c r="I121" s="100">
        <v>407237.16000000003</v>
      </c>
      <c r="J121" s="100">
        <v>494218.8000000001</v>
      </c>
      <c r="K121" s="100">
        <v>391920.00000000017</v>
      </c>
      <c r="L121" s="100">
        <v>521849.17</v>
      </c>
      <c r="M121" s="100">
        <v>605794.13</v>
      </c>
      <c r="N121" s="100"/>
      <c r="O121" s="100"/>
      <c r="P121" s="100"/>
      <c r="Q121" s="100">
        <f t="shared" si="1"/>
        <v>4171489.5500000003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4171489.5500000003</v>
      </c>
      <c r="V121" s="97"/>
    </row>
    <row r="122" spans="2:22" x14ac:dyDescent="0.2">
      <c r="B122" s="95"/>
      <c r="C122" s="131" t="s">
        <v>237</v>
      </c>
      <c r="D122" s="132" t="s">
        <v>33</v>
      </c>
      <c r="E122" s="135">
        <v>17827621.369999997</v>
      </c>
      <c r="F122" s="135">
        <v>37733646.860000007</v>
      </c>
      <c r="G122" s="135">
        <v>38636105.989999995</v>
      </c>
      <c r="H122" s="135">
        <v>38645211.650000006</v>
      </c>
      <c r="I122" s="135">
        <v>34427991.469999999</v>
      </c>
      <c r="J122" s="135">
        <v>36776692.13000001</v>
      </c>
      <c r="K122" s="135">
        <v>40902223.399999984</v>
      </c>
      <c r="L122" s="135">
        <v>31543537.129999995</v>
      </c>
      <c r="M122" s="135">
        <v>39148628.659999989</v>
      </c>
      <c r="N122" s="135"/>
      <c r="O122" s="135"/>
      <c r="P122" s="135"/>
      <c r="Q122" s="135">
        <f t="shared" si="1"/>
        <v>315641658.65999997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315641658.65999997</v>
      </c>
      <c r="V122" s="97"/>
    </row>
    <row r="123" spans="2:22" x14ac:dyDescent="0.2">
      <c r="B123" s="95"/>
      <c r="C123" s="133" t="s">
        <v>238</v>
      </c>
      <c r="D123" s="134" t="s">
        <v>239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>
        <v>0</v>
      </c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240</v>
      </c>
      <c r="D124" s="99" t="s">
        <v>241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>
        <v>0</v>
      </c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242</v>
      </c>
      <c r="D125" s="99" t="s">
        <v>243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244</v>
      </c>
      <c r="D126" s="99" t="s">
        <v>245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>
        <v>0</v>
      </c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246</v>
      </c>
      <c r="D127" s="134" t="s">
        <v>247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>
        <v>0</v>
      </c>
      <c r="M127" s="136">
        <v>0</v>
      </c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248</v>
      </c>
      <c r="D128" s="99" t="s">
        <v>249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250</v>
      </c>
      <c r="D129" s="99" t="s">
        <v>251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>
        <v>0</v>
      </c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252</v>
      </c>
      <c r="D130" s="99" t="s">
        <v>253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>
        <v>0</v>
      </c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254</v>
      </c>
      <c r="D131" s="99" t="s">
        <v>255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>
        <v>0</v>
      </c>
      <c r="M131" s="100">
        <v>0</v>
      </c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256</v>
      </c>
      <c r="D132" s="134" t="s">
        <v>257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>
        <v>0</v>
      </c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258</v>
      </c>
      <c r="D133" s="99" t="s">
        <v>259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>
        <v>0</v>
      </c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260</v>
      </c>
      <c r="D134" s="99" t="s">
        <v>261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100">
        <v>0</v>
      </c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262</v>
      </c>
      <c r="D135" s="99" t="s">
        <v>263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264</v>
      </c>
      <c r="D136" s="99" t="s">
        <v>265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>
        <v>0</v>
      </c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266</v>
      </c>
      <c r="D137" s="134" t="s">
        <v>267</v>
      </c>
      <c r="E137" s="136">
        <v>17158416.849999998</v>
      </c>
      <c r="F137" s="136">
        <v>37150373.410000004</v>
      </c>
      <c r="G137" s="136">
        <v>36056785.389999993</v>
      </c>
      <c r="H137" s="136">
        <v>36246733.780000009</v>
      </c>
      <c r="I137" s="136">
        <v>33914737.879999995</v>
      </c>
      <c r="J137" s="136">
        <v>35029838.980000012</v>
      </c>
      <c r="K137" s="136">
        <v>39009384.529999986</v>
      </c>
      <c r="L137" s="136">
        <v>29829311.719999995</v>
      </c>
      <c r="M137" s="136">
        <v>36880569.579999983</v>
      </c>
      <c r="N137" s="136"/>
      <c r="O137" s="136"/>
      <c r="P137" s="136"/>
      <c r="Q137" s="136">
        <f t="shared" si="2"/>
        <v>301276152.12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301276152.12</v>
      </c>
      <c r="V137" s="97"/>
    </row>
    <row r="138" spans="2:22" x14ac:dyDescent="0.2">
      <c r="B138" s="95"/>
      <c r="C138" s="98" t="s">
        <v>268</v>
      </c>
      <c r="D138" s="99" t="s">
        <v>267</v>
      </c>
      <c r="E138" s="100">
        <v>17158416.849999998</v>
      </c>
      <c r="F138" s="100">
        <v>37150373.410000004</v>
      </c>
      <c r="G138" s="100">
        <v>36056785.389999993</v>
      </c>
      <c r="H138" s="100">
        <v>36246733.780000009</v>
      </c>
      <c r="I138" s="100">
        <v>33914737.879999995</v>
      </c>
      <c r="J138" s="100">
        <v>35029838.980000012</v>
      </c>
      <c r="K138" s="100">
        <v>39009384.529999986</v>
      </c>
      <c r="L138" s="100">
        <v>29829311.719999995</v>
      </c>
      <c r="M138" s="100">
        <v>36880569.579999983</v>
      </c>
      <c r="N138" s="100"/>
      <c r="O138" s="100"/>
      <c r="P138" s="100"/>
      <c r="Q138" s="100">
        <f t="shared" si="2"/>
        <v>301276152.12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301276152.12</v>
      </c>
      <c r="V138" s="97"/>
    </row>
    <row r="139" spans="2:22" x14ac:dyDescent="0.2">
      <c r="B139" s="95"/>
      <c r="C139" s="133" t="s">
        <v>269</v>
      </c>
      <c r="D139" s="134" t="s">
        <v>270</v>
      </c>
      <c r="E139" s="136">
        <v>287553.03000000003</v>
      </c>
      <c r="F139" s="136">
        <v>146329.63</v>
      </c>
      <c r="G139" s="136">
        <v>1931828.61</v>
      </c>
      <c r="H139" s="136">
        <v>1823267.37</v>
      </c>
      <c r="I139" s="136">
        <v>135497.77999999997</v>
      </c>
      <c r="J139" s="136">
        <v>1024527.8300000001</v>
      </c>
      <c r="K139" s="136">
        <v>1389701.94</v>
      </c>
      <c r="L139" s="136">
        <v>1230037.58</v>
      </c>
      <c r="M139" s="136">
        <v>1688315.9500000002</v>
      </c>
      <c r="N139" s="136"/>
      <c r="O139" s="136"/>
      <c r="P139" s="136"/>
      <c r="Q139" s="136">
        <f t="shared" si="2"/>
        <v>9657059.7199999988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9657059.7199999988</v>
      </c>
      <c r="V139" s="97"/>
    </row>
    <row r="140" spans="2:22" x14ac:dyDescent="0.2">
      <c r="B140" s="95"/>
      <c r="C140" s="98" t="s">
        <v>271</v>
      </c>
      <c r="D140" s="99" t="s">
        <v>270</v>
      </c>
      <c r="E140" s="100">
        <v>287553.03000000003</v>
      </c>
      <c r="F140" s="100">
        <v>146329.63</v>
      </c>
      <c r="G140" s="100">
        <v>1931828.61</v>
      </c>
      <c r="H140" s="100">
        <v>1823267.37</v>
      </c>
      <c r="I140" s="100">
        <v>135497.77999999997</v>
      </c>
      <c r="J140" s="100">
        <v>1024527.8300000001</v>
      </c>
      <c r="K140" s="100">
        <v>1389701.94</v>
      </c>
      <c r="L140" s="100">
        <v>1230037.58</v>
      </c>
      <c r="M140" s="100">
        <v>1688315.9500000002</v>
      </c>
      <c r="N140" s="100"/>
      <c r="O140" s="100"/>
      <c r="P140" s="100"/>
      <c r="Q140" s="100">
        <f t="shared" si="2"/>
        <v>9657059.7199999988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9657059.7199999988</v>
      </c>
      <c r="V140" s="97"/>
    </row>
    <row r="141" spans="2:22" x14ac:dyDescent="0.2">
      <c r="B141" s="95"/>
      <c r="C141" s="133" t="s">
        <v>272</v>
      </c>
      <c r="D141" s="134" t="s">
        <v>273</v>
      </c>
      <c r="E141" s="136">
        <v>381651.48999999993</v>
      </c>
      <c r="F141" s="136">
        <v>436943.82000000007</v>
      </c>
      <c r="G141" s="136">
        <v>647491.99</v>
      </c>
      <c r="H141" s="136">
        <v>575210.5</v>
      </c>
      <c r="I141" s="136">
        <v>377755.81</v>
      </c>
      <c r="J141" s="136">
        <v>722325.32</v>
      </c>
      <c r="K141" s="136">
        <v>503136.92999999993</v>
      </c>
      <c r="L141" s="136">
        <v>484187.82999999996</v>
      </c>
      <c r="M141" s="136">
        <v>579743.13</v>
      </c>
      <c r="N141" s="136"/>
      <c r="O141" s="136"/>
      <c r="P141" s="136"/>
      <c r="Q141" s="136">
        <f t="shared" si="2"/>
        <v>4708446.8199999994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4708446.8199999994</v>
      </c>
      <c r="V141" s="97"/>
    </row>
    <row r="142" spans="2:22" x14ac:dyDescent="0.2">
      <c r="B142" s="95"/>
      <c r="C142" s="98" t="s">
        <v>274</v>
      </c>
      <c r="D142" s="99" t="s">
        <v>273</v>
      </c>
      <c r="E142" s="100">
        <v>381651.48999999993</v>
      </c>
      <c r="F142" s="100">
        <v>436943.82000000007</v>
      </c>
      <c r="G142" s="100">
        <v>647491.99</v>
      </c>
      <c r="H142" s="100">
        <v>575210.5</v>
      </c>
      <c r="I142" s="100">
        <v>377755.81</v>
      </c>
      <c r="J142" s="100">
        <v>722325.32</v>
      </c>
      <c r="K142" s="100">
        <v>503136.92999999993</v>
      </c>
      <c r="L142" s="100">
        <v>484187.82999999996</v>
      </c>
      <c r="M142" s="100">
        <v>579743.13</v>
      </c>
      <c r="N142" s="100"/>
      <c r="O142" s="100"/>
      <c r="P142" s="100"/>
      <c r="Q142" s="100">
        <f t="shared" si="2"/>
        <v>4708446.8199999994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4708446.8199999994</v>
      </c>
      <c r="V142" s="97"/>
    </row>
    <row r="143" spans="2:22" x14ac:dyDescent="0.2">
      <c r="B143" s="95"/>
      <c r="C143" s="131" t="s">
        <v>275</v>
      </c>
      <c r="D143" s="132" t="s">
        <v>276</v>
      </c>
      <c r="E143" s="135">
        <v>1048762.6700000002</v>
      </c>
      <c r="F143" s="135">
        <v>5057614.6499999994</v>
      </c>
      <c r="G143" s="135">
        <v>2995231.21</v>
      </c>
      <c r="H143" s="135">
        <v>3036344.2800000003</v>
      </c>
      <c r="I143" s="135">
        <v>2819493.5299999993</v>
      </c>
      <c r="J143" s="135">
        <v>2818642.7599999988</v>
      </c>
      <c r="K143" s="135">
        <v>8688292.1799999997</v>
      </c>
      <c r="L143" s="135">
        <v>3118647.9899999993</v>
      </c>
      <c r="M143" s="135">
        <v>2669047.2599999988</v>
      </c>
      <c r="N143" s="135"/>
      <c r="O143" s="135"/>
      <c r="P143" s="135"/>
      <c r="Q143" s="135">
        <f t="shared" si="2"/>
        <v>32252076.529999994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32252076.529999994</v>
      </c>
      <c r="V143" s="97"/>
    </row>
    <row r="144" spans="2:22" x14ac:dyDescent="0.2">
      <c r="B144" s="95"/>
      <c r="C144" s="133" t="s">
        <v>277</v>
      </c>
      <c r="D144" s="134" t="s">
        <v>278</v>
      </c>
      <c r="E144" s="136">
        <v>41950.750000000007</v>
      </c>
      <c r="F144" s="136">
        <v>3416602.2399999998</v>
      </c>
      <c r="G144" s="136">
        <v>425330.23</v>
      </c>
      <c r="H144" s="136">
        <v>219740.05999999991</v>
      </c>
      <c r="I144" s="136">
        <v>728464.74</v>
      </c>
      <c r="J144" s="136">
        <v>302349.78999999986</v>
      </c>
      <c r="K144" s="136">
        <v>3785925.58</v>
      </c>
      <c r="L144" s="136">
        <v>497876.26</v>
      </c>
      <c r="M144" s="136">
        <v>492920.4499999999</v>
      </c>
      <c r="N144" s="136"/>
      <c r="O144" s="136"/>
      <c r="P144" s="136"/>
      <c r="Q144" s="136">
        <f t="shared" si="2"/>
        <v>9911160.0999999996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9911160.0999999996</v>
      </c>
      <c r="V144" s="97"/>
    </row>
    <row r="145" spans="2:22" x14ac:dyDescent="0.2">
      <c r="B145" s="95"/>
      <c r="C145" s="98" t="s">
        <v>279</v>
      </c>
      <c r="D145" s="99" t="s">
        <v>278</v>
      </c>
      <c r="E145" s="100">
        <v>41950.750000000007</v>
      </c>
      <c r="F145" s="100">
        <v>3416602.2399999998</v>
      </c>
      <c r="G145" s="100">
        <v>425330.23</v>
      </c>
      <c r="H145" s="100">
        <v>219740.05999999991</v>
      </c>
      <c r="I145" s="100">
        <v>728464.74</v>
      </c>
      <c r="J145" s="100">
        <v>302349.78999999986</v>
      </c>
      <c r="K145" s="100">
        <v>3785925.58</v>
      </c>
      <c r="L145" s="100">
        <v>497876.26</v>
      </c>
      <c r="M145" s="100">
        <v>492920.4499999999</v>
      </c>
      <c r="N145" s="100"/>
      <c r="O145" s="100"/>
      <c r="P145" s="100"/>
      <c r="Q145" s="100">
        <f t="shared" si="2"/>
        <v>9911160.0999999996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9911160.0999999996</v>
      </c>
      <c r="V145" s="97"/>
    </row>
    <row r="146" spans="2:22" x14ac:dyDescent="0.2">
      <c r="B146" s="95"/>
      <c r="C146" s="133" t="s">
        <v>280</v>
      </c>
      <c r="D146" s="134" t="s">
        <v>281</v>
      </c>
      <c r="E146" s="136">
        <v>797668.10000000021</v>
      </c>
      <c r="F146" s="136">
        <v>1336520.0399999993</v>
      </c>
      <c r="G146" s="136">
        <v>1603685.71</v>
      </c>
      <c r="H146" s="136">
        <v>1675452.7700000007</v>
      </c>
      <c r="I146" s="136">
        <v>1365950.8199999994</v>
      </c>
      <c r="J146" s="136">
        <v>1777821.5699999989</v>
      </c>
      <c r="K146" s="136">
        <v>2556688.33</v>
      </c>
      <c r="L146" s="136">
        <v>1118968.9599999995</v>
      </c>
      <c r="M146" s="136">
        <v>1743453.5599999989</v>
      </c>
      <c r="N146" s="136"/>
      <c r="O146" s="136"/>
      <c r="P146" s="136"/>
      <c r="Q146" s="136">
        <f t="shared" si="2"/>
        <v>13976209.859999996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13976209.859999996</v>
      </c>
      <c r="V146" s="97"/>
    </row>
    <row r="147" spans="2:22" x14ac:dyDescent="0.2">
      <c r="B147" s="95"/>
      <c r="C147" s="98" t="s">
        <v>282</v>
      </c>
      <c r="D147" s="99" t="s">
        <v>281</v>
      </c>
      <c r="E147" s="100">
        <v>797668.10000000021</v>
      </c>
      <c r="F147" s="100">
        <v>1336520.0399999993</v>
      </c>
      <c r="G147" s="100">
        <v>1603685.71</v>
      </c>
      <c r="H147" s="100">
        <v>1675452.7700000007</v>
      </c>
      <c r="I147" s="100">
        <v>1365950.8199999994</v>
      </c>
      <c r="J147" s="100">
        <v>1777821.5699999989</v>
      </c>
      <c r="K147" s="100">
        <v>2556688.33</v>
      </c>
      <c r="L147" s="100">
        <v>1118968.9599999995</v>
      </c>
      <c r="M147" s="100">
        <v>1743453.5599999989</v>
      </c>
      <c r="N147" s="100"/>
      <c r="O147" s="100"/>
      <c r="P147" s="100"/>
      <c r="Q147" s="100">
        <f t="shared" si="2"/>
        <v>13976209.859999996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13976209.859999996</v>
      </c>
      <c r="V147" s="97"/>
    </row>
    <row r="148" spans="2:22" x14ac:dyDescent="0.2">
      <c r="B148" s="95"/>
      <c r="C148" s="133" t="s">
        <v>283</v>
      </c>
      <c r="D148" s="134" t="s">
        <v>284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>
        <v>0</v>
      </c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285</v>
      </c>
      <c r="D149" s="99" t="s">
        <v>284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>
        <v>0</v>
      </c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286</v>
      </c>
      <c r="D150" s="134" t="s">
        <v>287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>
        <v>0</v>
      </c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288</v>
      </c>
      <c r="D151" s="99" t="s">
        <v>287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289</v>
      </c>
      <c r="D152" s="134" t="s">
        <v>290</v>
      </c>
      <c r="E152" s="136">
        <v>0</v>
      </c>
      <c r="F152" s="136">
        <v>1078.1599999999999</v>
      </c>
      <c r="G152" s="136">
        <v>4648.7700000000004</v>
      </c>
      <c r="H152" s="136">
        <v>4252.43</v>
      </c>
      <c r="I152" s="136">
        <v>1693.88</v>
      </c>
      <c r="J152" s="136">
        <v>1581.31</v>
      </c>
      <c r="K152" s="136">
        <v>19378.66</v>
      </c>
      <c r="L152" s="136">
        <v>144712.77000000002</v>
      </c>
      <c r="M152" s="136">
        <v>9673.77</v>
      </c>
      <c r="N152" s="136"/>
      <c r="O152" s="136"/>
      <c r="P152" s="136"/>
      <c r="Q152" s="136">
        <f t="shared" si="2"/>
        <v>187019.75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187019.75</v>
      </c>
      <c r="V152" s="97"/>
    </row>
    <row r="153" spans="2:22" x14ac:dyDescent="0.2">
      <c r="B153" s="95"/>
      <c r="C153" s="98" t="s">
        <v>291</v>
      </c>
      <c r="D153" s="99" t="s">
        <v>290</v>
      </c>
      <c r="E153" s="100">
        <v>0</v>
      </c>
      <c r="F153" s="100">
        <v>1078.1599999999999</v>
      </c>
      <c r="G153" s="100">
        <v>4648.7700000000004</v>
      </c>
      <c r="H153" s="100">
        <v>4252.43</v>
      </c>
      <c r="I153" s="100">
        <v>1693.88</v>
      </c>
      <c r="J153" s="100">
        <v>1581.31</v>
      </c>
      <c r="K153" s="100">
        <v>19378.66</v>
      </c>
      <c r="L153" s="100">
        <v>144712.77000000002</v>
      </c>
      <c r="M153" s="100">
        <v>9673.77</v>
      </c>
      <c r="N153" s="100"/>
      <c r="O153" s="100"/>
      <c r="P153" s="100"/>
      <c r="Q153" s="100">
        <f t="shared" si="2"/>
        <v>187019.75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187019.75</v>
      </c>
      <c r="V153" s="97"/>
    </row>
    <row r="154" spans="2:22" x14ac:dyDescent="0.2">
      <c r="B154" s="95"/>
      <c r="C154" s="133" t="s">
        <v>292</v>
      </c>
      <c r="D154" s="134" t="s">
        <v>293</v>
      </c>
      <c r="E154" s="136">
        <v>209143.82000000004</v>
      </c>
      <c r="F154" s="136">
        <v>303414.21000000002</v>
      </c>
      <c r="G154" s="136">
        <v>961566.50000000012</v>
      </c>
      <c r="H154" s="136">
        <v>1136899.02</v>
      </c>
      <c r="I154" s="136">
        <v>723384.09000000008</v>
      </c>
      <c r="J154" s="136">
        <v>736890.09000000008</v>
      </c>
      <c r="K154" s="136">
        <v>2326299.61</v>
      </c>
      <c r="L154" s="136">
        <v>1357089.9999999995</v>
      </c>
      <c r="M154" s="136">
        <v>422999.47999999992</v>
      </c>
      <c r="N154" s="136"/>
      <c r="O154" s="136"/>
      <c r="P154" s="136"/>
      <c r="Q154" s="136">
        <f t="shared" si="2"/>
        <v>8177686.8199999994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8177686.8199999994</v>
      </c>
      <c r="V154" s="97"/>
    </row>
    <row r="155" spans="2:22" x14ac:dyDescent="0.2">
      <c r="B155" s="95"/>
      <c r="C155" s="98" t="s">
        <v>294</v>
      </c>
      <c r="D155" s="99" t="s">
        <v>293</v>
      </c>
      <c r="E155" s="100">
        <v>209143.82000000004</v>
      </c>
      <c r="F155" s="100">
        <v>303414.21000000002</v>
      </c>
      <c r="G155" s="100">
        <v>961566.50000000012</v>
      </c>
      <c r="H155" s="100">
        <v>1136899.02</v>
      </c>
      <c r="I155" s="100">
        <v>723384.09000000008</v>
      </c>
      <c r="J155" s="100">
        <v>736890.09000000008</v>
      </c>
      <c r="K155" s="100">
        <v>2326299.61</v>
      </c>
      <c r="L155" s="100">
        <v>1357089.9999999995</v>
      </c>
      <c r="M155" s="100">
        <v>422999.47999999992</v>
      </c>
      <c r="N155" s="100"/>
      <c r="O155" s="100"/>
      <c r="P155" s="100"/>
      <c r="Q155" s="100">
        <f t="shared" si="2"/>
        <v>8177686.8199999994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8177686.8199999994</v>
      </c>
      <c r="V155" s="97"/>
    </row>
    <row r="156" spans="2:22" x14ac:dyDescent="0.2">
      <c r="B156" s="95"/>
      <c r="C156" s="131" t="s">
        <v>295</v>
      </c>
      <c r="D156" s="132" t="s">
        <v>296</v>
      </c>
      <c r="E156" s="135">
        <v>16294543.669999998</v>
      </c>
      <c r="F156" s="135">
        <v>24020664.93</v>
      </c>
      <c r="G156" s="135">
        <v>28304941.080000002</v>
      </c>
      <c r="H156" s="135">
        <v>25737854.240000002</v>
      </c>
      <c r="I156" s="135">
        <v>26464972.890000001</v>
      </c>
      <c r="J156" s="135">
        <v>25663784.450000003</v>
      </c>
      <c r="K156" s="135">
        <v>26705896.060000002</v>
      </c>
      <c r="L156" s="135">
        <v>23226592.089999996</v>
      </c>
      <c r="M156" s="135">
        <v>31419370.689999998</v>
      </c>
      <c r="N156" s="135"/>
      <c r="O156" s="135"/>
      <c r="P156" s="135"/>
      <c r="Q156" s="135">
        <f t="shared" si="2"/>
        <v>227838620.09999999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227838620.09999999</v>
      </c>
      <c r="V156" s="97"/>
    </row>
    <row r="157" spans="2:22" x14ac:dyDescent="0.2">
      <c r="B157" s="95"/>
      <c r="C157" s="133" t="s">
        <v>297</v>
      </c>
      <c r="D157" s="134" t="s">
        <v>298</v>
      </c>
      <c r="E157" s="136">
        <v>11852289.35</v>
      </c>
      <c r="F157" s="136">
        <v>13406431.440000001</v>
      </c>
      <c r="G157" s="136">
        <v>13883666.290000007</v>
      </c>
      <c r="H157" s="136">
        <v>13765162.060000002</v>
      </c>
      <c r="I157" s="136">
        <v>13076379.920000002</v>
      </c>
      <c r="J157" s="136">
        <v>13680702.750000002</v>
      </c>
      <c r="K157" s="136">
        <v>13745650.279999999</v>
      </c>
      <c r="L157" s="136">
        <v>13967358.499999998</v>
      </c>
      <c r="M157" s="136">
        <v>16015434.129999999</v>
      </c>
      <c r="N157" s="136"/>
      <c r="O157" s="136"/>
      <c r="P157" s="136"/>
      <c r="Q157" s="136">
        <f t="shared" si="2"/>
        <v>123393074.72000001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123393074.72000001</v>
      </c>
      <c r="V157" s="97"/>
    </row>
    <row r="158" spans="2:22" x14ac:dyDescent="0.2">
      <c r="B158" s="95"/>
      <c r="C158" s="98" t="s">
        <v>299</v>
      </c>
      <c r="D158" s="99" t="s">
        <v>300</v>
      </c>
      <c r="E158" s="100">
        <v>2974928.2899999996</v>
      </c>
      <c r="F158" s="100">
        <v>3216070.4900000007</v>
      </c>
      <c r="G158" s="100">
        <v>3161976.4799999995</v>
      </c>
      <c r="H158" s="100">
        <v>3345259.7800000007</v>
      </c>
      <c r="I158" s="100">
        <v>3235030.77</v>
      </c>
      <c r="J158" s="100">
        <v>3110908.16</v>
      </c>
      <c r="K158" s="100">
        <v>3737199.59</v>
      </c>
      <c r="L158" s="100">
        <v>3448316.47</v>
      </c>
      <c r="M158" s="100">
        <v>3732150.169999999</v>
      </c>
      <c r="N158" s="100"/>
      <c r="O158" s="100"/>
      <c r="P158" s="100"/>
      <c r="Q158" s="100">
        <f t="shared" si="2"/>
        <v>29961840.199999996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29961840.199999996</v>
      </c>
      <c r="V158" s="97"/>
    </row>
    <row r="159" spans="2:22" x14ac:dyDescent="0.2">
      <c r="B159" s="95"/>
      <c r="C159" s="98" t="s">
        <v>301</v>
      </c>
      <c r="D159" s="99" t="s">
        <v>36</v>
      </c>
      <c r="E159" s="100">
        <v>8877361.0600000005</v>
      </c>
      <c r="F159" s="100">
        <v>10190360.950000001</v>
      </c>
      <c r="G159" s="100">
        <v>10721689.810000008</v>
      </c>
      <c r="H159" s="100">
        <v>10419902.280000001</v>
      </c>
      <c r="I159" s="100">
        <v>9841349.1500000022</v>
      </c>
      <c r="J159" s="100">
        <v>10569794.590000002</v>
      </c>
      <c r="K159" s="100">
        <v>10008450.689999999</v>
      </c>
      <c r="L159" s="100">
        <v>10519042.029999997</v>
      </c>
      <c r="M159" s="100">
        <v>12283283.960000001</v>
      </c>
      <c r="N159" s="100"/>
      <c r="O159" s="100"/>
      <c r="P159" s="100"/>
      <c r="Q159" s="100">
        <f t="shared" si="2"/>
        <v>93431234.520000011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93431234.520000011</v>
      </c>
      <c r="V159" s="97"/>
    </row>
    <row r="160" spans="2:22" x14ac:dyDescent="0.2">
      <c r="B160" s="95"/>
      <c r="C160" s="133" t="s">
        <v>302</v>
      </c>
      <c r="D160" s="134" t="s">
        <v>303</v>
      </c>
      <c r="E160" s="136">
        <v>3705068.8299999996</v>
      </c>
      <c r="F160" s="136">
        <v>4195252.16</v>
      </c>
      <c r="G160" s="136">
        <v>4308099.22</v>
      </c>
      <c r="H160" s="136">
        <v>4208543.959999999</v>
      </c>
      <c r="I160" s="136">
        <v>4176687.1200000015</v>
      </c>
      <c r="J160" s="136">
        <v>3966869.34</v>
      </c>
      <c r="K160" s="136">
        <v>4202205.57</v>
      </c>
      <c r="L160" s="136">
        <v>4037492.28</v>
      </c>
      <c r="M160" s="136">
        <v>6256852.4199999999</v>
      </c>
      <c r="N160" s="136"/>
      <c r="O160" s="136"/>
      <c r="P160" s="136"/>
      <c r="Q160" s="136">
        <f t="shared" si="2"/>
        <v>39057070.900000006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39057070.900000006</v>
      </c>
      <c r="V160" s="97"/>
    </row>
    <row r="161" spans="2:22" x14ac:dyDescent="0.2">
      <c r="B161" s="95"/>
      <c r="C161" s="98" t="s">
        <v>304</v>
      </c>
      <c r="D161" s="99" t="s">
        <v>305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>
        <v>0</v>
      </c>
      <c r="M161" s="100">
        <v>0</v>
      </c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306</v>
      </c>
      <c r="D162" s="99" t="s">
        <v>307</v>
      </c>
      <c r="E162" s="100">
        <v>3705068.8299999996</v>
      </c>
      <c r="F162" s="100">
        <v>4195252.16</v>
      </c>
      <c r="G162" s="100">
        <v>4308099.22</v>
      </c>
      <c r="H162" s="100">
        <v>4208543.959999999</v>
      </c>
      <c r="I162" s="100">
        <v>4176687.1200000015</v>
      </c>
      <c r="J162" s="100">
        <v>3966869.34</v>
      </c>
      <c r="K162" s="100">
        <v>4202205.57</v>
      </c>
      <c r="L162" s="100">
        <v>4037492.28</v>
      </c>
      <c r="M162" s="100">
        <v>6256852.4199999999</v>
      </c>
      <c r="N162" s="100"/>
      <c r="O162" s="100"/>
      <c r="P162" s="100"/>
      <c r="Q162" s="100">
        <f t="shared" si="2"/>
        <v>39057070.900000006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39057070.900000006</v>
      </c>
      <c r="V162" s="97"/>
    </row>
    <row r="163" spans="2:22" x14ac:dyDescent="0.2">
      <c r="B163" s="95"/>
      <c r="C163" s="133" t="s">
        <v>308</v>
      </c>
      <c r="D163" s="134" t="s">
        <v>309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>
        <v>0</v>
      </c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310</v>
      </c>
      <c r="D164" s="99" t="s">
        <v>309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311</v>
      </c>
      <c r="D165" s="134" t="s">
        <v>312</v>
      </c>
      <c r="E165" s="136">
        <v>130435.60000000002</v>
      </c>
      <c r="F165" s="136">
        <v>3148681.7399999998</v>
      </c>
      <c r="G165" s="136">
        <v>6058149.5800000001</v>
      </c>
      <c r="H165" s="136">
        <v>3407095.4299999997</v>
      </c>
      <c r="I165" s="136">
        <v>3452615.6599999997</v>
      </c>
      <c r="J165" s="136">
        <v>3227526.25</v>
      </c>
      <c r="K165" s="136">
        <v>3267849.44</v>
      </c>
      <c r="L165" s="136">
        <v>3121947.1799999997</v>
      </c>
      <c r="M165" s="136">
        <v>3168707.06</v>
      </c>
      <c r="N165" s="136"/>
      <c r="O165" s="136"/>
      <c r="P165" s="136"/>
      <c r="Q165" s="136">
        <f t="shared" si="2"/>
        <v>28983007.939999998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28983007.939999998</v>
      </c>
      <c r="V165" s="97"/>
    </row>
    <row r="166" spans="2:22" x14ac:dyDescent="0.2">
      <c r="B166" s="95"/>
      <c r="C166" s="98" t="s">
        <v>313</v>
      </c>
      <c r="D166" s="99" t="s">
        <v>314</v>
      </c>
      <c r="E166" s="100">
        <v>130435.60000000002</v>
      </c>
      <c r="F166" s="100">
        <v>3148681.7399999998</v>
      </c>
      <c r="G166" s="100">
        <v>6058149.5800000001</v>
      </c>
      <c r="H166" s="100">
        <v>3339730.63</v>
      </c>
      <c r="I166" s="100">
        <v>3222950.3</v>
      </c>
      <c r="J166" s="100">
        <v>3227526.25</v>
      </c>
      <c r="K166" s="100">
        <v>3267849.44</v>
      </c>
      <c r="L166" s="100">
        <v>3121947.1799999997</v>
      </c>
      <c r="M166" s="100">
        <v>3166964.66</v>
      </c>
      <c r="N166" s="100"/>
      <c r="O166" s="100"/>
      <c r="P166" s="100"/>
      <c r="Q166" s="100">
        <f t="shared" si="2"/>
        <v>28684235.380000003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28684235.380000003</v>
      </c>
      <c r="V166" s="97"/>
    </row>
    <row r="167" spans="2:22" x14ac:dyDescent="0.2">
      <c r="B167" s="95"/>
      <c r="C167" s="98" t="s">
        <v>315</v>
      </c>
      <c r="D167" s="99" t="s">
        <v>316</v>
      </c>
      <c r="E167" s="100">
        <v>0</v>
      </c>
      <c r="F167" s="100">
        <v>0</v>
      </c>
      <c r="G167" s="100">
        <v>0</v>
      </c>
      <c r="H167" s="100">
        <v>67364.800000000003</v>
      </c>
      <c r="I167" s="100">
        <v>229665.36</v>
      </c>
      <c r="J167" s="100">
        <v>0</v>
      </c>
      <c r="K167" s="100">
        <v>0</v>
      </c>
      <c r="L167" s="100">
        <v>0</v>
      </c>
      <c r="M167" s="100">
        <v>1742.4</v>
      </c>
      <c r="N167" s="100"/>
      <c r="O167" s="100"/>
      <c r="P167" s="100"/>
      <c r="Q167" s="100">
        <f t="shared" si="2"/>
        <v>298772.56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298772.56</v>
      </c>
      <c r="V167" s="97"/>
    </row>
    <row r="168" spans="2:22" x14ac:dyDescent="0.2">
      <c r="B168" s="95"/>
      <c r="C168" s="133" t="s">
        <v>317</v>
      </c>
      <c r="D168" s="134" t="s">
        <v>318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>
        <v>0</v>
      </c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319</v>
      </c>
      <c r="D169" s="99" t="s">
        <v>318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>
        <v>0</v>
      </c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320</v>
      </c>
      <c r="D170" s="134" t="s">
        <v>321</v>
      </c>
      <c r="E170" s="136">
        <v>289980.52</v>
      </c>
      <c r="F170" s="136">
        <v>2681852.04</v>
      </c>
      <c r="G170" s="136">
        <v>3158884.3299999996</v>
      </c>
      <c r="H170" s="136">
        <v>3277278.65</v>
      </c>
      <c r="I170" s="136">
        <v>5157620.72</v>
      </c>
      <c r="J170" s="136">
        <v>3229297.71</v>
      </c>
      <c r="K170" s="136">
        <v>3475321.67</v>
      </c>
      <c r="L170" s="136">
        <v>1633527.56</v>
      </c>
      <c r="M170" s="136">
        <v>2664147.16</v>
      </c>
      <c r="N170" s="136"/>
      <c r="O170" s="136"/>
      <c r="P170" s="136"/>
      <c r="Q170" s="136">
        <f t="shared" si="2"/>
        <v>25567910.359999999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25567910.359999999</v>
      </c>
      <c r="V170" s="97"/>
    </row>
    <row r="171" spans="2:22" x14ac:dyDescent="0.2">
      <c r="B171" s="95"/>
      <c r="C171" s="98" t="s">
        <v>322</v>
      </c>
      <c r="D171" s="99" t="s">
        <v>321</v>
      </c>
      <c r="E171" s="100">
        <v>289980.52</v>
      </c>
      <c r="F171" s="100">
        <v>2681852.04</v>
      </c>
      <c r="G171" s="100">
        <v>3158884.3299999996</v>
      </c>
      <c r="H171" s="100">
        <v>3277278.65</v>
      </c>
      <c r="I171" s="100">
        <v>5157620.72</v>
      </c>
      <c r="J171" s="100">
        <v>3229297.71</v>
      </c>
      <c r="K171" s="100">
        <v>3475321.67</v>
      </c>
      <c r="L171" s="100">
        <v>1633527.56</v>
      </c>
      <c r="M171" s="100">
        <v>2664147.16</v>
      </c>
      <c r="N171" s="100"/>
      <c r="O171" s="100"/>
      <c r="P171" s="100"/>
      <c r="Q171" s="100">
        <f t="shared" si="2"/>
        <v>25567910.359999999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25567910.359999999</v>
      </c>
      <c r="V171" s="97"/>
    </row>
    <row r="172" spans="2:22" x14ac:dyDescent="0.2">
      <c r="B172" s="95"/>
      <c r="C172" s="133" t="s">
        <v>323</v>
      </c>
      <c r="D172" s="134" t="s">
        <v>324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>
        <v>0</v>
      </c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325</v>
      </c>
      <c r="D173" s="99" t="s">
        <v>324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326</v>
      </c>
      <c r="D174" s="134" t="s">
        <v>327</v>
      </c>
      <c r="E174" s="136">
        <v>316769.36999999988</v>
      </c>
      <c r="F174" s="136">
        <v>588447.54999999993</v>
      </c>
      <c r="G174" s="136">
        <v>896141.66000000015</v>
      </c>
      <c r="H174" s="136">
        <v>1079774.1399999997</v>
      </c>
      <c r="I174" s="136">
        <v>601669.47</v>
      </c>
      <c r="J174" s="136">
        <v>1559388.4</v>
      </c>
      <c r="K174" s="136">
        <v>2014869.0999999996</v>
      </c>
      <c r="L174" s="136">
        <v>466266.57000000024</v>
      </c>
      <c r="M174" s="136">
        <v>3314229.9200000009</v>
      </c>
      <c r="N174" s="136"/>
      <c r="O174" s="136"/>
      <c r="P174" s="136"/>
      <c r="Q174" s="136">
        <f t="shared" si="2"/>
        <v>10837556.18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10837556.18</v>
      </c>
      <c r="V174" s="97"/>
    </row>
    <row r="175" spans="2:22" x14ac:dyDescent="0.2">
      <c r="B175" s="95"/>
      <c r="C175" s="98" t="s">
        <v>328</v>
      </c>
      <c r="D175" s="99" t="s">
        <v>327</v>
      </c>
      <c r="E175" s="100">
        <v>316769.36999999988</v>
      </c>
      <c r="F175" s="100">
        <v>588447.54999999993</v>
      </c>
      <c r="G175" s="100">
        <v>896141.66000000015</v>
      </c>
      <c r="H175" s="100">
        <v>1079774.1399999997</v>
      </c>
      <c r="I175" s="100">
        <v>601669.47</v>
      </c>
      <c r="J175" s="100">
        <v>1559388.4</v>
      </c>
      <c r="K175" s="100">
        <v>2014869.0999999996</v>
      </c>
      <c r="L175" s="100">
        <v>466266.57000000024</v>
      </c>
      <c r="M175" s="100">
        <v>3314229.9200000009</v>
      </c>
      <c r="N175" s="100"/>
      <c r="O175" s="100"/>
      <c r="P175" s="100"/>
      <c r="Q175" s="100">
        <f t="shared" si="2"/>
        <v>10837556.18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10837556.18</v>
      </c>
      <c r="V175" s="97"/>
    </row>
    <row r="176" spans="2:22" x14ac:dyDescent="0.2">
      <c r="B176" s="95"/>
      <c r="C176" s="131" t="s">
        <v>329</v>
      </c>
      <c r="D176" s="132" t="s">
        <v>330</v>
      </c>
      <c r="E176" s="135">
        <v>70353690.730000004</v>
      </c>
      <c r="F176" s="135">
        <v>85877646.129999995</v>
      </c>
      <c r="G176" s="135">
        <v>86860449.569999993</v>
      </c>
      <c r="H176" s="135">
        <v>87091461.689999998</v>
      </c>
      <c r="I176" s="135">
        <v>85286481.329999983</v>
      </c>
      <c r="J176" s="135">
        <v>87432075.829999954</v>
      </c>
      <c r="K176" s="135">
        <v>87746619.769999966</v>
      </c>
      <c r="L176" s="135">
        <v>87122061.590000004</v>
      </c>
      <c r="M176" s="135">
        <v>87222582.279999956</v>
      </c>
      <c r="N176" s="135"/>
      <c r="O176" s="135"/>
      <c r="P176" s="135"/>
      <c r="Q176" s="135">
        <f t="shared" si="2"/>
        <v>764993068.91999996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764993068.91999996</v>
      </c>
      <c r="V176" s="97"/>
    </row>
    <row r="177" spans="2:22" x14ac:dyDescent="0.2">
      <c r="B177" s="95"/>
      <c r="C177" s="133" t="s">
        <v>331</v>
      </c>
      <c r="D177" s="134" t="s">
        <v>332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>
        <v>0</v>
      </c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333</v>
      </c>
      <c r="D178" s="99" t="s">
        <v>334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>
        <v>0</v>
      </c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335</v>
      </c>
      <c r="D179" s="99" t="s">
        <v>336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>
        <v>0</v>
      </c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337</v>
      </c>
      <c r="D180" s="134" t="s">
        <v>338</v>
      </c>
      <c r="E180" s="136">
        <v>50196321.829999998</v>
      </c>
      <c r="F180" s="136">
        <v>60762697.570000008</v>
      </c>
      <c r="G180" s="136">
        <v>61527975.640000001</v>
      </c>
      <c r="H180" s="136">
        <v>61514605.559999995</v>
      </c>
      <c r="I180" s="136">
        <v>61238391.089999989</v>
      </c>
      <c r="J180" s="136">
        <v>62283082.609999955</v>
      </c>
      <c r="K180" s="136">
        <v>61966306.849999957</v>
      </c>
      <c r="L180" s="136">
        <v>62484117.140000001</v>
      </c>
      <c r="M180" s="136">
        <v>62375483.459999964</v>
      </c>
      <c r="N180" s="136"/>
      <c r="O180" s="136"/>
      <c r="P180" s="136"/>
      <c r="Q180" s="136">
        <f t="shared" si="2"/>
        <v>544348981.74999988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544348981.74999988</v>
      </c>
      <c r="V180" s="97"/>
    </row>
    <row r="181" spans="2:22" x14ac:dyDescent="0.2">
      <c r="B181" s="95"/>
      <c r="C181" s="98" t="s">
        <v>339</v>
      </c>
      <c r="D181" s="99" t="s">
        <v>338</v>
      </c>
      <c r="E181" s="100">
        <v>50196321.829999998</v>
      </c>
      <c r="F181" s="100">
        <v>60762697.570000008</v>
      </c>
      <c r="G181" s="100">
        <v>61527975.640000001</v>
      </c>
      <c r="H181" s="100">
        <v>61514605.559999995</v>
      </c>
      <c r="I181" s="100">
        <v>61238391.089999989</v>
      </c>
      <c r="J181" s="100">
        <v>62283082.609999955</v>
      </c>
      <c r="K181" s="100">
        <v>61966306.849999957</v>
      </c>
      <c r="L181" s="100">
        <v>62484117.140000001</v>
      </c>
      <c r="M181" s="100">
        <v>62375483.459999964</v>
      </c>
      <c r="N181" s="100"/>
      <c r="O181" s="100"/>
      <c r="P181" s="100"/>
      <c r="Q181" s="100">
        <f t="shared" si="2"/>
        <v>544348981.74999988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544348981.74999988</v>
      </c>
      <c r="V181" s="97"/>
    </row>
    <row r="182" spans="2:22" x14ac:dyDescent="0.2">
      <c r="B182" s="95"/>
      <c r="C182" s="133" t="s">
        <v>340</v>
      </c>
      <c r="D182" s="134" t="s">
        <v>341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>
        <v>0</v>
      </c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342</v>
      </c>
      <c r="D183" s="99" t="s">
        <v>341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>
        <v>0</v>
      </c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343</v>
      </c>
      <c r="D184" s="134" t="s">
        <v>344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>
        <v>0</v>
      </c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345</v>
      </c>
      <c r="D185" s="99" t="s">
        <v>344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>
        <v>0</v>
      </c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346</v>
      </c>
      <c r="D186" s="134" t="s">
        <v>347</v>
      </c>
      <c r="E186" s="136">
        <v>1610157.3499999987</v>
      </c>
      <c r="F186" s="136">
        <v>5519046.3999999939</v>
      </c>
      <c r="G186" s="136">
        <v>5903367.0899999915</v>
      </c>
      <c r="H186" s="136">
        <v>4697367.4800000004</v>
      </c>
      <c r="I186" s="136">
        <v>4387795.1299999962</v>
      </c>
      <c r="J186" s="136">
        <v>5207660.1799999978</v>
      </c>
      <c r="K186" s="136">
        <v>5710181.589999998</v>
      </c>
      <c r="L186" s="136">
        <v>4419368.4600000009</v>
      </c>
      <c r="M186" s="136">
        <v>7065626.009999997</v>
      </c>
      <c r="N186" s="136"/>
      <c r="O186" s="136"/>
      <c r="P186" s="136"/>
      <c r="Q186" s="136">
        <f t="shared" si="2"/>
        <v>44520569.689999975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44520569.689999975</v>
      </c>
      <c r="V186" s="97"/>
    </row>
    <row r="187" spans="2:22" x14ac:dyDescent="0.2">
      <c r="B187" s="95"/>
      <c r="C187" s="98" t="s">
        <v>348</v>
      </c>
      <c r="D187" s="99" t="s">
        <v>347</v>
      </c>
      <c r="E187" s="100">
        <v>1610157.3499999987</v>
      </c>
      <c r="F187" s="100">
        <v>5519046.3999999939</v>
      </c>
      <c r="G187" s="100">
        <v>5903367.0899999915</v>
      </c>
      <c r="H187" s="100">
        <v>4697367.4800000004</v>
      </c>
      <c r="I187" s="100">
        <v>4387795.1299999962</v>
      </c>
      <c r="J187" s="100">
        <v>5207660.1799999978</v>
      </c>
      <c r="K187" s="100">
        <v>5710181.589999998</v>
      </c>
      <c r="L187" s="100">
        <v>4419368.4600000009</v>
      </c>
      <c r="M187" s="100">
        <v>7065626.009999997</v>
      </c>
      <c r="N187" s="100"/>
      <c r="O187" s="100"/>
      <c r="P187" s="100"/>
      <c r="Q187" s="100">
        <f t="shared" si="2"/>
        <v>44520569.689999975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44520569.689999975</v>
      </c>
      <c r="V187" s="97"/>
    </row>
    <row r="188" spans="2:22" x14ac:dyDescent="0.2">
      <c r="B188" s="95"/>
      <c r="C188" s="133" t="s">
        <v>349</v>
      </c>
      <c r="D188" s="134" t="s">
        <v>350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>
        <v>0</v>
      </c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351</v>
      </c>
      <c r="D189" s="99" t="s">
        <v>350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>
        <v>0</v>
      </c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352</v>
      </c>
      <c r="D190" s="134" t="s">
        <v>353</v>
      </c>
      <c r="E190" s="136">
        <v>0</v>
      </c>
      <c r="F190" s="136">
        <v>64975.5</v>
      </c>
      <c r="G190" s="136">
        <v>273271.42000000004</v>
      </c>
      <c r="H190" s="136">
        <v>108120.43999999999</v>
      </c>
      <c r="I190" s="136">
        <v>63307.9</v>
      </c>
      <c r="J190" s="136">
        <v>223688.25</v>
      </c>
      <c r="K190" s="136">
        <v>96589.53</v>
      </c>
      <c r="L190" s="136">
        <v>99076.74</v>
      </c>
      <c r="M190" s="136">
        <v>0</v>
      </c>
      <c r="N190" s="136"/>
      <c r="O190" s="136"/>
      <c r="P190" s="136"/>
      <c r="Q190" s="136">
        <f t="shared" si="2"/>
        <v>929029.78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929029.78</v>
      </c>
      <c r="V190" s="97"/>
    </row>
    <row r="191" spans="2:22" x14ac:dyDescent="0.2">
      <c r="B191" s="95"/>
      <c r="C191" s="98" t="s">
        <v>354</v>
      </c>
      <c r="D191" s="99" t="s">
        <v>353</v>
      </c>
      <c r="E191" s="100">
        <v>0</v>
      </c>
      <c r="F191" s="100">
        <v>64975.5</v>
      </c>
      <c r="G191" s="100">
        <v>273271.42000000004</v>
      </c>
      <c r="H191" s="100">
        <v>108120.43999999999</v>
      </c>
      <c r="I191" s="100">
        <v>63307.9</v>
      </c>
      <c r="J191" s="100">
        <v>223688.25</v>
      </c>
      <c r="K191" s="100">
        <v>96589.53</v>
      </c>
      <c r="L191" s="100">
        <v>99076.74</v>
      </c>
      <c r="M191" s="100">
        <v>0</v>
      </c>
      <c r="N191" s="100"/>
      <c r="O191" s="100"/>
      <c r="P191" s="100"/>
      <c r="Q191" s="100">
        <f t="shared" si="2"/>
        <v>929029.78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929029.78</v>
      </c>
      <c r="V191" s="97"/>
    </row>
    <row r="192" spans="2:22" x14ac:dyDescent="0.2">
      <c r="B192" s="95"/>
      <c r="C192" s="133" t="s">
        <v>355</v>
      </c>
      <c r="D192" s="134" t="s">
        <v>356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>
        <v>0</v>
      </c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2" x14ac:dyDescent="0.2">
      <c r="B193" s="95"/>
      <c r="C193" s="98" t="s">
        <v>357</v>
      </c>
      <c r="D193" s="99" t="s">
        <v>356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100">
        <v>0</v>
      </c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2" x14ac:dyDescent="0.2">
      <c r="B194" s="95"/>
      <c r="C194" s="133" t="s">
        <v>358</v>
      </c>
      <c r="D194" s="134" t="s">
        <v>359</v>
      </c>
      <c r="E194" s="136">
        <v>18547211.550000001</v>
      </c>
      <c r="F194" s="136">
        <v>19530926.66</v>
      </c>
      <c r="G194" s="136">
        <v>19155835.419999998</v>
      </c>
      <c r="H194" s="136">
        <v>20771368.210000001</v>
      </c>
      <c r="I194" s="136">
        <v>19596987.209999993</v>
      </c>
      <c r="J194" s="136">
        <v>19717644.790000003</v>
      </c>
      <c r="K194" s="136">
        <v>19973541.800000008</v>
      </c>
      <c r="L194" s="136">
        <v>20119499.250000004</v>
      </c>
      <c r="M194" s="136">
        <v>17781472.809999999</v>
      </c>
      <c r="N194" s="136"/>
      <c r="O194" s="136"/>
      <c r="P194" s="136"/>
      <c r="Q194" s="136">
        <f t="shared" si="2"/>
        <v>175194487.70000002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175194487.70000002</v>
      </c>
      <c r="V194" s="97"/>
    </row>
    <row r="195" spans="2:22" x14ac:dyDescent="0.2">
      <c r="B195" s="95"/>
      <c r="C195" s="98" t="s">
        <v>360</v>
      </c>
      <c r="D195" s="99" t="s">
        <v>359</v>
      </c>
      <c r="E195" s="100">
        <v>18547211.550000001</v>
      </c>
      <c r="F195" s="100">
        <v>19530926.66</v>
      </c>
      <c r="G195" s="100">
        <v>19155835.419999998</v>
      </c>
      <c r="H195" s="100">
        <v>20771368.210000001</v>
      </c>
      <c r="I195" s="100">
        <v>19596987.209999993</v>
      </c>
      <c r="J195" s="100">
        <v>19717644.790000003</v>
      </c>
      <c r="K195" s="100">
        <v>19973541.800000008</v>
      </c>
      <c r="L195" s="100">
        <v>20119499.250000004</v>
      </c>
      <c r="M195" s="100">
        <v>17781472.809999999</v>
      </c>
      <c r="N195" s="100"/>
      <c r="O195" s="100"/>
      <c r="P195" s="100"/>
      <c r="Q195" s="100">
        <f t="shared" si="2"/>
        <v>175194487.70000002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175194487.70000002</v>
      </c>
      <c r="V195" s="97"/>
    </row>
    <row r="196" spans="2:22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2" ht="13.5" thickTop="1" x14ac:dyDescent="0.2"/>
    <row r="199" spans="2:22" ht="13.5" thickBot="1" x14ac:dyDescent="0.25"/>
    <row r="200" spans="2:22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2" s="89" customFormat="1" ht="19.5" thickBot="1" x14ac:dyDescent="0.25">
      <c r="B201" s="49"/>
      <c r="C201" s="27"/>
      <c r="D201" s="27"/>
      <c r="E201" s="173" t="s">
        <v>39</v>
      </c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5"/>
      <c r="R201" s="52"/>
      <c r="T201" s="49"/>
      <c r="V201" s="52"/>
    </row>
    <row r="202" spans="2:22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2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2" ht="13.5" thickBot="1" x14ac:dyDescent="0.25">
      <c r="B204" s="95"/>
      <c r="C204" s="179" t="s">
        <v>31</v>
      </c>
      <c r="D204" s="180"/>
      <c r="E204" s="96">
        <v>218634976.23000002</v>
      </c>
      <c r="F204" s="96">
        <v>216888372.37</v>
      </c>
      <c r="G204" s="96">
        <v>284705733.53000003</v>
      </c>
      <c r="H204" s="96">
        <v>348800863.01999998</v>
      </c>
      <c r="I204" s="96">
        <v>285781177.75999999</v>
      </c>
      <c r="J204" s="96">
        <v>269860260.65999997</v>
      </c>
      <c r="K204" s="96">
        <v>284626702.51999998</v>
      </c>
      <c r="L204" s="96">
        <v>203635256.55000001</v>
      </c>
      <c r="M204" s="96">
        <v>364575713.23000002</v>
      </c>
      <c r="N204" s="96">
        <v>347940075.93999994</v>
      </c>
      <c r="O204" s="96">
        <v>347940075.92999995</v>
      </c>
      <c r="P204" s="96">
        <v>347940046.27000004</v>
      </c>
      <c r="Q204" s="96">
        <v>3521329254.0099998</v>
      </c>
      <c r="R204" s="97"/>
      <c r="T204" s="95"/>
      <c r="U204" s="96">
        <f>SUM(U205:U392)</f>
        <v>7432527167.6099987</v>
      </c>
      <c r="V204" s="97"/>
    </row>
    <row r="205" spans="2:22" x14ac:dyDescent="0.2">
      <c r="B205" s="95"/>
      <c r="C205" s="131" t="s">
        <v>42</v>
      </c>
      <c r="D205" s="132" t="s">
        <v>43</v>
      </c>
      <c r="E205" s="135">
        <v>56533934.849999994</v>
      </c>
      <c r="F205" s="135">
        <v>22146377.559999999</v>
      </c>
      <c r="G205" s="135">
        <v>86256719.030000001</v>
      </c>
      <c r="H205" s="135">
        <v>144801234.91999996</v>
      </c>
      <c r="I205" s="135">
        <v>92187834.989999995</v>
      </c>
      <c r="J205" s="135">
        <v>70243390.670000002</v>
      </c>
      <c r="K205" s="135">
        <v>64982500.659999989</v>
      </c>
      <c r="L205" s="135">
        <v>24740647.090000004</v>
      </c>
      <c r="M205" s="135">
        <v>102374505.20000002</v>
      </c>
      <c r="N205" s="135">
        <v>91120363.539999977</v>
      </c>
      <c r="O205" s="135">
        <v>91120363.529999986</v>
      </c>
      <c r="P205" s="135">
        <v>91120356.050000012</v>
      </c>
      <c r="Q205" s="135">
        <v>937628228.08999991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664267144.97000003</v>
      </c>
      <c r="V205" s="97"/>
    </row>
    <row r="206" spans="2:22" x14ac:dyDescent="0.2">
      <c r="B206" s="95"/>
      <c r="C206" s="133" t="s">
        <v>44</v>
      </c>
      <c r="D206" s="134" t="s">
        <v>45</v>
      </c>
      <c r="E206" s="136">
        <v>44972526.329999991</v>
      </c>
      <c r="F206" s="136">
        <v>17065984.960000001</v>
      </c>
      <c r="G206" s="136">
        <v>73968072.670000002</v>
      </c>
      <c r="H206" s="136">
        <v>119349429.35999998</v>
      </c>
      <c r="I206" s="136">
        <v>72753395.760000005</v>
      </c>
      <c r="J206" s="136">
        <v>59661563.940000005</v>
      </c>
      <c r="K206" s="136">
        <v>58902569.679999992</v>
      </c>
      <c r="L206" s="136">
        <v>18854908.800000004</v>
      </c>
      <c r="M206" s="136">
        <v>72125442.340000018</v>
      </c>
      <c r="N206" s="136">
        <v>69144125.889999986</v>
      </c>
      <c r="O206" s="136">
        <v>69144125.879999995</v>
      </c>
      <c r="P206" s="136">
        <v>69144120.150000006</v>
      </c>
      <c r="Q206" s="136">
        <v>745086265.75999999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537653893.84000003</v>
      </c>
      <c r="V206" s="97"/>
    </row>
    <row r="207" spans="2:22" x14ac:dyDescent="0.2">
      <c r="B207" s="95"/>
      <c r="C207" s="98" t="s">
        <v>46</v>
      </c>
      <c r="D207" s="99" t="s">
        <v>47</v>
      </c>
      <c r="E207" s="100">
        <v>2247606.41</v>
      </c>
      <c r="F207" s="100">
        <v>2767698.7499999995</v>
      </c>
      <c r="G207" s="100">
        <v>2342460.4299999997</v>
      </c>
      <c r="H207" s="100">
        <v>3879955.879999999</v>
      </c>
      <c r="I207" s="100">
        <v>2399905.2200000007</v>
      </c>
      <c r="J207" s="100">
        <v>2955598.6300000008</v>
      </c>
      <c r="K207" s="100">
        <v>2487703.75</v>
      </c>
      <c r="L207" s="100">
        <v>2147463.87</v>
      </c>
      <c r="M207" s="100">
        <v>3545634.9299999988</v>
      </c>
      <c r="N207" s="100">
        <v>3545335.0099999988</v>
      </c>
      <c r="O207" s="100">
        <v>3545335.0099999988</v>
      </c>
      <c r="P207" s="100">
        <v>3545332.8599999961</v>
      </c>
      <c r="Q207" s="100">
        <v>35410030.749999993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24774027.870000001</v>
      </c>
      <c r="V207" s="97"/>
    </row>
    <row r="208" spans="2:22" x14ac:dyDescent="0.2">
      <c r="B208" s="95"/>
      <c r="C208" s="98" t="s">
        <v>48</v>
      </c>
      <c r="D208" s="99" t="s">
        <v>49</v>
      </c>
      <c r="E208" s="100">
        <v>40795504.049999997</v>
      </c>
      <c r="F208" s="100">
        <v>12519746.880000001</v>
      </c>
      <c r="G208" s="100">
        <v>69680532.379999995</v>
      </c>
      <c r="H208" s="100">
        <v>113526019.06999999</v>
      </c>
      <c r="I208" s="100">
        <v>68623804.900000006</v>
      </c>
      <c r="J208" s="100">
        <v>54968792.010000005</v>
      </c>
      <c r="K208" s="100">
        <v>54704498.539999992</v>
      </c>
      <c r="L208" s="100">
        <v>15048764.450000003</v>
      </c>
      <c r="M208" s="100">
        <v>66290390.960000023</v>
      </c>
      <c r="N208" s="100">
        <v>63328813.629999995</v>
      </c>
      <c r="O208" s="100">
        <v>63328813.629999995</v>
      </c>
      <c r="P208" s="100">
        <v>63328811.270000011</v>
      </c>
      <c r="Q208" s="100">
        <v>686144491.76999986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496158053.23999995</v>
      </c>
      <c r="V208" s="97"/>
    </row>
    <row r="209" spans="2:22" x14ac:dyDescent="0.2">
      <c r="B209" s="95"/>
      <c r="C209" s="98" t="s">
        <v>50</v>
      </c>
      <c r="D209" s="99" t="s">
        <v>51</v>
      </c>
      <c r="E209" s="100">
        <v>1929415.87</v>
      </c>
      <c r="F209" s="100">
        <v>1778539.33</v>
      </c>
      <c r="G209" s="100">
        <v>1945079.8599999996</v>
      </c>
      <c r="H209" s="100">
        <v>1943454.4100000008</v>
      </c>
      <c r="I209" s="100">
        <v>1729685.6399999997</v>
      </c>
      <c r="J209" s="100">
        <v>1737173.2999999998</v>
      </c>
      <c r="K209" s="100">
        <v>1710367.3900000006</v>
      </c>
      <c r="L209" s="100">
        <v>1658680.4799999997</v>
      </c>
      <c r="M209" s="100">
        <v>2289416.449999996</v>
      </c>
      <c r="N209" s="100">
        <v>2269977.2499999963</v>
      </c>
      <c r="O209" s="100">
        <v>2269977.2399999965</v>
      </c>
      <c r="P209" s="100">
        <v>2269976.0199999982</v>
      </c>
      <c r="Q209" s="100">
        <v>23531743.239999991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16721812.729999997</v>
      </c>
      <c r="V209" s="97"/>
    </row>
    <row r="210" spans="2:22" x14ac:dyDescent="0.2">
      <c r="B210" s="95"/>
      <c r="C210" s="133" t="s">
        <v>52</v>
      </c>
      <c r="D210" s="134" t="s">
        <v>53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6"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54</v>
      </c>
      <c r="D211" s="99" t="s">
        <v>55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00"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56</v>
      </c>
      <c r="D212" s="99" t="s">
        <v>57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00"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58</v>
      </c>
      <c r="D213" s="134" t="s">
        <v>59</v>
      </c>
      <c r="E213" s="136">
        <v>6207054.5999999996</v>
      </c>
      <c r="F213" s="136">
        <v>730106.17999999993</v>
      </c>
      <c r="G213" s="136">
        <v>3134260.1399999992</v>
      </c>
      <c r="H213" s="136">
        <v>1014416.28</v>
      </c>
      <c r="I213" s="136">
        <v>978517.58000000007</v>
      </c>
      <c r="J213" s="136">
        <v>1524721.44</v>
      </c>
      <c r="K213" s="136">
        <v>1004905.4000000001</v>
      </c>
      <c r="L213" s="136">
        <v>716462.07999999996</v>
      </c>
      <c r="M213" s="136">
        <v>2720918.7800000003</v>
      </c>
      <c r="N213" s="136">
        <v>2689418.7800000003</v>
      </c>
      <c r="O213" s="136">
        <v>2689418.7800000003</v>
      </c>
      <c r="P213" s="136">
        <v>2689417.78</v>
      </c>
      <c r="Q213" s="136">
        <v>26099617.82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18031362.479999997</v>
      </c>
      <c r="V213" s="97"/>
    </row>
    <row r="214" spans="2:22" x14ac:dyDescent="0.2">
      <c r="B214" s="95"/>
      <c r="C214" s="98" t="s">
        <v>60</v>
      </c>
      <c r="D214" s="99" t="s">
        <v>61</v>
      </c>
      <c r="E214" s="100">
        <v>241462.39000000007</v>
      </c>
      <c r="F214" s="100">
        <v>275919.83</v>
      </c>
      <c r="G214" s="100">
        <v>272494.41000000003</v>
      </c>
      <c r="H214" s="100">
        <v>277440.36</v>
      </c>
      <c r="I214" s="100">
        <v>288865.68</v>
      </c>
      <c r="J214" s="100">
        <v>264600.06</v>
      </c>
      <c r="K214" s="100">
        <v>248092.05000000002</v>
      </c>
      <c r="L214" s="100">
        <v>189019.19000000003</v>
      </c>
      <c r="M214" s="100">
        <v>336695.04000000004</v>
      </c>
      <c r="N214" s="100">
        <v>336695.04000000004</v>
      </c>
      <c r="O214" s="100">
        <v>336695.04000000004</v>
      </c>
      <c r="P214" s="100">
        <v>336694.81999999995</v>
      </c>
      <c r="Q214" s="100">
        <v>3404673.91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2394589.0100000002</v>
      </c>
      <c r="V214" s="97"/>
    </row>
    <row r="215" spans="2:22" x14ac:dyDescent="0.2">
      <c r="B215" s="95"/>
      <c r="C215" s="98" t="s">
        <v>62</v>
      </c>
      <c r="D215" s="99" t="s">
        <v>63</v>
      </c>
      <c r="E215" s="100">
        <v>5576186.5499999998</v>
      </c>
      <c r="F215" s="100">
        <v>132664.06</v>
      </c>
      <c r="G215" s="100">
        <v>168005.00999999998</v>
      </c>
      <c r="H215" s="100">
        <v>150181.1</v>
      </c>
      <c r="I215" s="100">
        <v>202548.12</v>
      </c>
      <c r="J215" s="100">
        <v>182876.55</v>
      </c>
      <c r="K215" s="100">
        <v>189466.58</v>
      </c>
      <c r="L215" s="100">
        <v>138692.97</v>
      </c>
      <c r="M215" s="100">
        <v>1021629.7499999999</v>
      </c>
      <c r="N215" s="100">
        <v>990129.74999999988</v>
      </c>
      <c r="O215" s="100">
        <v>990129.74999999988</v>
      </c>
      <c r="P215" s="100">
        <v>990129.5499999997</v>
      </c>
      <c r="Q215" s="100">
        <v>10732639.739999996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7762250.6899999985</v>
      </c>
      <c r="V215" s="97"/>
    </row>
    <row r="216" spans="2:22" x14ac:dyDescent="0.2">
      <c r="B216" s="95"/>
      <c r="C216" s="98" t="s">
        <v>64</v>
      </c>
      <c r="D216" s="99" t="s">
        <v>65</v>
      </c>
      <c r="E216" s="100">
        <v>389405.66</v>
      </c>
      <c r="F216" s="100">
        <v>321522.28999999998</v>
      </c>
      <c r="G216" s="100">
        <v>2693760.7199999993</v>
      </c>
      <c r="H216" s="100">
        <v>586794.82000000007</v>
      </c>
      <c r="I216" s="100">
        <v>487103.78000000009</v>
      </c>
      <c r="J216" s="100">
        <v>1077244.8299999998</v>
      </c>
      <c r="K216" s="100">
        <v>567346.77000000014</v>
      </c>
      <c r="L216" s="100">
        <v>388749.91999999993</v>
      </c>
      <c r="M216" s="100">
        <v>1362593.9900000002</v>
      </c>
      <c r="N216" s="100">
        <v>1362593.9900000002</v>
      </c>
      <c r="O216" s="100">
        <v>1362593.9900000002</v>
      </c>
      <c r="P216" s="100">
        <v>1362593.4100000001</v>
      </c>
      <c r="Q216" s="100">
        <v>11962304.17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7874522.7800000003</v>
      </c>
      <c r="V216" s="97"/>
    </row>
    <row r="217" spans="2:22" x14ac:dyDescent="0.2">
      <c r="B217" s="95"/>
      <c r="C217" s="133" t="s">
        <v>66</v>
      </c>
      <c r="D217" s="134" t="s">
        <v>67</v>
      </c>
      <c r="E217" s="136">
        <v>393525.05999999994</v>
      </c>
      <c r="F217" s="136">
        <v>215767.14999999997</v>
      </c>
      <c r="G217" s="136">
        <v>376864.82999999996</v>
      </c>
      <c r="H217" s="136">
        <v>246732.21</v>
      </c>
      <c r="I217" s="136">
        <v>1945696.96</v>
      </c>
      <c r="J217" s="136">
        <v>3254502.21</v>
      </c>
      <c r="K217" s="136">
        <v>944826.39999999979</v>
      </c>
      <c r="L217" s="136">
        <v>468635.87</v>
      </c>
      <c r="M217" s="136">
        <v>1209522.47</v>
      </c>
      <c r="N217" s="136">
        <v>1209522.47</v>
      </c>
      <c r="O217" s="136">
        <v>1209522.47</v>
      </c>
      <c r="P217" s="136">
        <v>1209522.1200000001</v>
      </c>
      <c r="Q217" s="136">
        <v>12684640.220000003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9056073.1600000001</v>
      </c>
      <c r="V217" s="97"/>
    </row>
    <row r="218" spans="2:22" x14ac:dyDescent="0.2">
      <c r="B218" s="95"/>
      <c r="C218" s="98" t="s">
        <v>68</v>
      </c>
      <c r="D218" s="99" t="s">
        <v>67</v>
      </c>
      <c r="E218" s="100">
        <v>393525.05999999994</v>
      </c>
      <c r="F218" s="100">
        <v>215767.14999999997</v>
      </c>
      <c r="G218" s="100">
        <v>376864.82999999996</v>
      </c>
      <c r="H218" s="100">
        <v>246732.21</v>
      </c>
      <c r="I218" s="100">
        <v>1945696.96</v>
      </c>
      <c r="J218" s="100">
        <v>3254502.21</v>
      </c>
      <c r="K218" s="100">
        <v>944826.39999999979</v>
      </c>
      <c r="L218" s="100">
        <v>468635.87</v>
      </c>
      <c r="M218" s="100">
        <v>1209522.47</v>
      </c>
      <c r="N218" s="100">
        <v>1209522.47</v>
      </c>
      <c r="O218" s="100">
        <v>1209522.47</v>
      </c>
      <c r="P218" s="100">
        <v>1209522.1200000001</v>
      </c>
      <c r="Q218" s="100">
        <v>12684640.220000003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9056073.1600000001</v>
      </c>
      <c r="V218" s="97"/>
    </row>
    <row r="219" spans="2:22" x14ac:dyDescent="0.2">
      <c r="B219" s="95"/>
      <c r="C219" s="133" t="s">
        <v>69</v>
      </c>
      <c r="D219" s="134" t="s">
        <v>70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6"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71</v>
      </c>
      <c r="D220" s="99" t="s">
        <v>70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00"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72</v>
      </c>
      <c r="D221" s="134" t="s">
        <v>73</v>
      </c>
      <c r="E221" s="136">
        <v>258920.82999999996</v>
      </c>
      <c r="F221" s="136">
        <v>272639.93</v>
      </c>
      <c r="G221" s="136">
        <v>357726.41000000003</v>
      </c>
      <c r="H221" s="136">
        <v>269719.85000000003</v>
      </c>
      <c r="I221" s="136">
        <v>296834.81</v>
      </c>
      <c r="J221" s="136">
        <v>327423.75999999995</v>
      </c>
      <c r="K221" s="136">
        <v>272717.83</v>
      </c>
      <c r="L221" s="136">
        <v>208145.53000000006</v>
      </c>
      <c r="M221" s="136">
        <v>431600.01000000024</v>
      </c>
      <c r="N221" s="136">
        <v>430240.24000000022</v>
      </c>
      <c r="O221" s="136">
        <v>430240.24000000022</v>
      </c>
      <c r="P221" s="136">
        <v>430239.84999999992</v>
      </c>
      <c r="Q221" s="136">
        <v>3986449.290000001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2695728.9600000004</v>
      </c>
      <c r="V221" s="97"/>
    </row>
    <row r="222" spans="2:22" x14ac:dyDescent="0.2">
      <c r="B222" s="95"/>
      <c r="C222" s="98" t="s">
        <v>74</v>
      </c>
      <c r="D222" s="99" t="s">
        <v>73</v>
      </c>
      <c r="E222" s="100">
        <v>258920.82999999996</v>
      </c>
      <c r="F222" s="100">
        <v>272639.93</v>
      </c>
      <c r="G222" s="100">
        <v>357726.41000000003</v>
      </c>
      <c r="H222" s="100">
        <v>269719.85000000003</v>
      </c>
      <c r="I222" s="100">
        <v>296834.81</v>
      </c>
      <c r="J222" s="100">
        <v>327423.75999999995</v>
      </c>
      <c r="K222" s="100">
        <v>272717.83</v>
      </c>
      <c r="L222" s="100">
        <v>208145.53000000006</v>
      </c>
      <c r="M222" s="100">
        <v>431600.01000000024</v>
      </c>
      <c r="N222" s="100">
        <v>430240.24000000022</v>
      </c>
      <c r="O222" s="100">
        <v>430240.24000000022</v>
      </c>
      <c r="P222" s="100">
        <v>430239.84999999992</v>
      </c>
      <c r="Q222" s="100">
        <v>3986449.290000001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2695728.9600000004</v>
      </c>
      <c r="V222" s="97"/>
    </row>
    <row r="223" spans="2:22" x14ac:dyDescent="0.2">
      <c r="B223" s="95"/>
      <c r="C223" s="133" t="s">
        <v>75</v>
      </c>
      <c r="D223" s="134" t="s">
        <v>76</v>
      </c>
      <c r="E223" s="136">
        <v>4701908.03</v>
      </c>
      <c r="F223" s="136">
        <v>3861879.34</v>
      </c>
      <c r="G223" s="136">
        <v>8419794.9800000004</v>
      </c>
      <c r="H223" s="136">
        <v>23920937.219999999</v>
      </c>
      <c r="I223" s="136">
        <v>16213389.880000001</v>
      </c>
      <c r="J223" s="136">
        <v>5475179.3200000003</v>
      </c>
      <c r="K223" s="136">
        <v>3857481.35</v>
      </c>
      <c r="L223" s="136">
        <v>4492494.8100000005</v>
      </c>
      <c r="M223" s="136">
        <v>25887021.599999998</v>
      </c>
      <c r="N223" s="136">
        <v>17647056.16</v>
      </c>
      <c r="O223" s="136">
        <v>17647056.16</v>
      </c>
      <c r="P223" s="136">
        <v>17647056.149999999</v>
      </c>
      <c r="Q223" s="136">
        <v>149771255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96830086.530000001</v>
      </c>
      <c r="V223" s="97"/>
    </row>
    <row r="224" spans="2:22" x14ac:dyDescent="0.2">
      <c r="B224" s="95"/>
      <c r="C224" s="98" t="s">
        <v>77</v>
      </c>
      <c r="D224" s="99" t="s">
        <v>76</v>
      </c>
      <c r="E224" s="100">
        <v>4701908.03</v>
      </c>
      <c r="F224" s="100">
        <v>3861879.34</v>
      </c>
      <c r="G224" s="100">
        <v>8419794.9800000004</v>
      </c>
      <c r="H224" s="100">
        <v>23920937.219999999</v>
      </c>
      <c r="I224" s="100">
        <v>16213389.880000001</v>
      </c>
      <c r="J224" s="100">
        <v>5475179.3200000003</v>
      </c>
      <c r="K224" s="100">
        <v>3857481.35</v>
      </c>
      <c r="L224" s="100">
        <v>4492494.8100000005</v>
      </c>
      <c r="M224" s="100">
        <v>25887021.599999998</v>
      </c>
      <c r="N224" s="100">
        <v>17647056.16</v>
      </c>
      <c r="O224" s="100">
        <v>17647056.16</v>
      </c>
      <c r="P224" s="100">
        <v>17647056.149999999</v>
      </c>
      <c r="Q224" s="100">
        <v>149771255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96830086.530000001</v>
      </c>
      <c r="V224" s="97"/>
    </row>
    <row r="225" spans="2:22" x14ac:dyDescent="0.2">
      <c r="B225" s="95"/>
      <c r="C225" s="133" t="s">
        <v>78</v>
      </c>
      <c r="D225" s="134" t="s">
        <v>79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6"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80</v>
      </c>
      <c r="D226" s="99" t="s">
        <v>79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00"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81</v>
      </c>
      <c r="D227" s="132" t="s">
        <v>82</v>
      </c>
      <c r="E227" s="135">
        <v>5208096.2000000011</v>
      </c>
      <c r="F227" s="135">
        <v>5625649.2099999972</v>
      </c>
      <c r="G227" s="135">
        <v>5145678.5599999987</v>
      </c>
      <c r="H227" s="135">
        <v>6291097.4899999993</v>
      </c>
      <c r="I227" s="135">
        <v>5786340.1499999994</v>
      </c>
      <c r="J227" s="135">
        <v>5993944.7000000011</v>
      </c>
      <c r="K227" s="135">
        <v>5237187.3600000013</v>
      </c>
      <c r="L227" s="135">
        <v>4259547.049999998</v>
      </c>
      <c r="M227" s="135">
        <v>9938424.0800000019</v>
      </c>
      <c r="N227" s="135">
        <v>9935090.75</v>
      </c>
      <c r="O227" s="135">
        <v>9935090.75</v>
      </c>
      <c r="P227" s="135">
        <v>9935089.9200000018</v>
      </c>
      <c r="Q227" s="135">
        <v>83291236.219999999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53485964.799999997</v>
      </c>
      <c r="V227" s="97"/>
    </row>
    <row r="228" spans="2:22" x14ac:dyDescent="0.2">
      <c r="B228" s="95"/>
      <c r="C228" s="133" t="s">
        <v>83</v>
      </c>
      <c r="D228" s="134" t="s">
        <v>84</v>
      </c>
      <c r="E228" s="136">
        <v>5171496.7200000007</v>
      </c>
      <c r="F228" s="136">
        <v>5311645.6599999974</v>
      </c>
      <c r="G228" s="136">
        <v>5019600.379999999</v>
      </c>
      <c r="H228" s="136">
        <v>6038922.8999999994</v>
      </c>
      <c r="I228" s="136">
        <v>5751463.2899999991</v>
      </c>
      <c r="J228" s="136">
        <v>5930918.330000001</v>
      </c>
      <c r="K228" s="136">
        <v>5190277.1100000013</v>
      </c>
      <c r="L228" s="136">
        <v>4196760.4099999983</v>
      </c>
      <c r="M228" s="136">
        <v>9580001.8000000026</v>
      </c>
      <c r="N228" s="136">
        <v>9576668.4700000007</v>
      </c>
      <c r="O228" s="136">
        <v>9576668.4700000007</v>
      </c>
      <c r="P228" s="136">
        <v>9576667.7800000012</v>
      </c>
      <c r="Q228" s="136">
        <v>80921091.320000008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52191086.600000001</v>
      </c>
      <c r="V228" s="97"/>
    </row>
    <row r="229" spans="2:22" x14ac:dyDescent="0.2">
      <c r="B229" s="95"/>
      <c r="C229" s="98" t="s">
        <v>85</v>
      </c>
      <c r="D229" s="99" t="s">
        <v>84</v>
      </c>
      <c r="E229" s="100">
        <v>5171496.7200000007</v>
      </c>
      <c r="F229" s="100">
        <v>5311645.6599999974</v>
      </c>
      <c r="G229" s="100">
        <v>5019600.379999999</v>
      </c>
      <c r="H229" s="100">
        <v>6038922.8999999994</v>
      </c>
      <c r="I229" s="100">
        <v>5751463.2899999991</v>
      </c>
      <c r="J229" s="100">
        <v>5930918.330000001</v>
      </c>
      <c r="K229" s="100">
        <v>5190277.1100000013</v>
      </c>
      <c r="L229" s="100">
        <v>4196760.4099999983</v>
      </c>
      <c r="M229" s="100">
        <v>9580001.8000000026</v>
      </c>
      <c r="N229" s="100">
        <v>9576668.4700000007</v>
      </c>
      <c r="O229" s="100">
        <v>9576668.4700000007</v>
      </c>
      <c r="P229" s="100">
        <v>9576667.7800000012</v>
      </c>
      <c r="Q229" s="100">
        <v>80921091.320000008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52191086.600000001</v>
      </c>
      <c r="V229" s="97"/>
    </row>
    <row r="230" spans="2:22" x14ac:dyDescent="0.2">
      <c r="B230" s="95"/>
      <c r="C230" s="133" t="s">
        <v>86</v>
      </c>
      <c r="D230" s="134" t="s">
        <v>87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6"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88</v>
      </c>
      <c r="D231" s="99" t="s">
        <v>87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00"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89</v>
      </c>
      <c r="D232" s="134" t="s">
        <v>90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6"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91</v>
      </c>
      <c r="D233" s="99" t="s">
        <v>90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00"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92</v>
      </c>
      <c r="D234" s="134" t="s">
        <v>93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6"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94</v>
      </c>
      <c r="D235" s="99" t="s">
        <v>93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00"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95</v>
      </c>
      <c r="D236" s="134" t="s">
        <v>96</v>
      </c>
      <c r="E236" s="136">
        <v>36599.480000000003</v>
      </c>
      <c r="F236" s="136">
        <v>314003.55</v>
      </c>
      <c r="G236" s="136">
        <v>126078.18</v>
      </c>
      <c r="H236" s="136">
        <v>252174.59</v>
      </c>
      <c r="I236" s="136">
        <v>34876.859999999993</v>
      </c>
      <c r="J236" s="136">
        <v>63026.37</v>
      </c>
      <c r="K236" s="136">
        <v>46910.25</v>
      </c>
      <c r="L236" s="136">
        <v>62786.64</v>
      </c>
      <c r="M236" s="136">
        <v>358422.28</v>
      </c>
      <c r="N236" s="136">
        <v>358422.28</v>
      </c>
      <c r="O236" s="136">
        <v>358422.28</v>
      </c>
      <c r="P236" s="136">
        <v>358422.14</v>
      </c>
      <c r="Q236" s="136">
        <v>2370144.9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1294878.2</v>
      </c>
      <c r="V236" s="97"/>
    </row>
    <row r="237" spans="2:22" x14ac:dyDescent="0.2">
      <c r="B237" s="95"/>
      <c r="C237" s="98" t="s">
        <v>97</v>
      </c>
      <c r="D237" s="99" t="s">
        <v>96</v>
      </c>
      <c r="E237" s="100">
        <v>36599.480000000003</v>
      </c>
      <c r="F237" s="100">
        <v>314003.55</v>
      </c>
      <c r="G237" s="100">
        <v>126078.18</v>
      </c>
      <c r="H237" s="100">
        <v>252174.59</v>
      </c>
      <c r="I237" s="100">
        <v>34876.859999999993</v>
      </c>
      <c r="J237" s="100">
        <v>63026.37</v>
      </c>
      <c r="K237" s="100">
        <v>46910.25</v>
      </c>
      <c r="L237" s="100">
        <v>62786.64</v>
      </c>
      <c r="M237" s="100">
        <v>358422.28</v>
      </c>
      <c r="N237" s="100">
        <v>358422.28</v>
      </c>
      <c r="O237" s="100">
        <v>358422.28</v>
      </c>
      <c r="P237" s="100">
        <v>358422.14</v>
      </c>
      <c r="Q237" s="100">
        <v>2370144.9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1294878.2</v>
      </c>
      <c r="V237" s="97"/>
    </row>
    <row r="238" spans="2:22" x14ac:dyDescent="0.2">
      <c r="B238" s="95"/>
      <c r="C238" s="131" t="s">
        <v>98</v>
      </c>
      <c r="D238" s="132" t="s">
        <v>99</v>
      </c>
      <c r="E238" s="135">
        <v>13760521.160000004</v>
      </c>
      <c r="F238" s="135">
        <v>17600656.830000013</v>
      </c>
      <c r="G238" s="135">
        <v>17604547.59</v>
      </c>
      <c r="H238" s="135">
        <v>16610806.840000002</v>
      </c>
      <c r="I238" s="135">
        <v>15600761.85</v>
      </c>
      <c r="J238" s="135">
        <v>18734564.5</v>
      </c>
      <c r="K238" s="135">
        <v>18518359.280000001</v>
      </c>
      <c r="L238" s="135">
        <v>13549723.070000002</v>
      </c>
      <c r="M238" s="135">
        <v>20464572.830000013</v>
      </c>
      <c r="N238" s="135">
        <v>20249351.970000006</v>
      </c>
      <c r="O238" s="135">
        <v>20249351.970000006</v>
      </c>
      <c r="P238" s="135">
        <v>20249344.99000001</v>
      </c>
      <c r="Q238" s="135">
        <v>213192562.88000005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152444513.95000005</v>
      </c>
      <c r="V238" s="97"/>
    </row>
    <row r="239" spans="2:22" x14ac:dyDescent="0.2">
      <c r="B239" s="95"/>
      <c r="C239" s="133" t="s">
        <v>100</v>
      </c>
      <c r="D239" s="134" t="s">
        <v>101</v>
      </c>
      <c r="E239" s="136">
        <v>6990094.7999999998</v>
      </c>
      <c r="F239" s="136">
        <v>9149099.8100000061</v>
      </c>
      <c r="G239" s="136">
        <v>8959857.5099999979</v>
      </c>
      <c r="H239" s="136">
        <v>8443473.629999999</v>
      </c>
      <c r="I239" s="136">
        <v>8032779.2600000007</v>
      </c>
      <c r="J239" s="136">
        <v>10037448.009999998</v>
      </c>
      <c r="K239" s="136">
        <v>9106218.3499999996</v>
      </c>
      <c r="L239" s="136">
        <v>7259992.3699999992</v>
      </c>
      <c r="M239" s="136">
        <v>9936294.1299999971</v>
      </c>
      <c r="N239" s="136">
        <v>9854432.0699999966</v>
      </c>
      <c r="O239" s="136">
        <v>9854432.0699999966</v>
      </c>
      <c r="P239" s="136">
        <v>9854431.2000000048</v>
      </c>
      <c r="Q239" s="136">
        <v>107478553.20999999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77915257.870000005</v>
      </c>
      <c r="V239" s="97"/>
    </row>
    <row r="240" spans="2:22" x14ac:dyDescent="0.2">
      <c r="B240" s="95"/>
      <c r="C240" s="98" t="s">
        <v>102</v>
      </c>
      <c r="D240" s="99" t="s">
        <v>101</v>
      </c>
      <c r="E240" s="100">
        <v>6990094.7999999998</v>
      </c>
      <c r="F240" s="100">
        <v>9149099.8100000061</v>
      </c>
      <c r="G240" s="100">
        <v>8959857.5099999979</v>
      </c>
      <c r="H240" s="100">
        <v>8443473.629999999</v>
      </c>
      <c r="I240" s="100">
        <v>8032779.2600000007</v>
      </c>
      <c r="J240" s="100">
        <v>10037448.009999998</v>
      </c>
      <c r="K240" s="100">
        <v>9106218.3499999996</v>
      </c>
      <c r="L240" s="100">
        <v>7259992.3699999992</v>
      </c>
      <c r="M240" s="100">
        <v>9936294.1299999971</v>
      </c>
      <c r="N240" s="100">
        <v>9854432.0699999966</v>
      </c>
      <c r="O240" s="100">
        <v>9854432.0699999966</v>
      </c>
      <c r="P240" s="100">
        <v>9854431.2000000048</v>
      </c>
      <c r="Q240" s="100">
        <v>107478553.20999999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77915257.870000005</v>
      </c>
      <c r="V240" s="97"/>
    </row>
    <row r="241" spans="2:22" x14ac:dyDescent="0.2">
      <c r="B241" s="95"/>
      <c r="C241" s="133" t="s">
        <v>103</v>
      </c>
      <c r="D241" s="134" t="s">
        <v>104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6"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105</v>
      </c>
      <c r="D242" s="99" t="s">
        <v>104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00"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106</v>
      </c>
      <c r="D243" s="134" t="s">
        <v>107</v>
      </c>
      <c r="E243" s="136">
        <v>3621328.5900000045</v>
      </c>
      <c r="F243" s="136">
        <v>3749286.710000006</v>
      </c>
      <c r="G243" s="136">
        <v>3694013.7900000019</v>
      </c>
      <c r="H243" s="136">
        <v>3467240.8199999984</v>
      </c>
      <c r="I243" s="136">
        <v>3485024.0499999975</v>
      </c>
      <c r="J243" s="136">
        <v>3780040.72</v>
      </c>
      <c r="K243" s="136">
        <v>4055716.28</v>
      </c>
      <c r="L243" s="136">
        <v>3631971.2800000031</v>
      </c>
      <c r="M243" s="136">
        <v>5136057.5500000194</v>
      </c>
      <c r="N243" s="136">
        <v>5011767.6300000111</v>
      </c>
      <c r="O243" s="136">
        <v>5011767.6300000111</v>
      </c>
      <c r="P243" s="136">
        <v>5011762.7200000035</v>
      </c>
      <c r="Q243" s="136">
        <v>49655977.770000055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34620679.790000029</v>
      </c>
      <c r="V243" s="97"/>
    </row>
    <row r="244" spans="2:22" x14ac:dyDescent="0.2">
      <c r="B244" s="95"/>
      <c r="C244" s="98" t="s">
        <v>108</v>
      </c>
      <c r="D244" s="99" t="s">
        <v>107</v>
      </c>
      <c r="E244" s="100">
        <v>3621328.5900000045</v>
      </c>
      <c r="F244" s="100">
        <v>3749286.710000006</v>
      </c>
      <c r="G244" s="100">
        <v>3694013.7900000019</v>
      </c>
      <c r="H244" s="100">
        <v>3467240.8199999984</v>
      </c>
      <c r="I244" s="100">
        <v>3485024.0499999975</v>
      </c>
      <c r="J244" s="100">
        <v>3780040.72</v>
      </c>
      <c r="K244" s="100">
        <v>4055716.28</v>
      </c>
      <c r="L244" s="100">
        <v>3631971.2800000031</v>
      </c>
      <c r="M244" s="100">
        <v>5136057.5500000194</v>
      </c>
      <c r="N244" s="100">
        <v>5011767.6300000111</v>
      </c>
      <c r="O244" s="100">
        <v>5011767.6300000111</v>
      </c>
      <c r="P244" s="100">
        <v>5011762.7200000035</v>
      </c>
      <c r="Q244" s="100">
        <v>49655977.770000055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34620679.790000029</v>
      </c>
      <c r="V244" s="97"/>
    </row>
    <row r="245" spans="2:22" x14ac:dyDescent="0.2">
      <c r="B245" s="95"/>
      <c r="C245" s="133" t="s">
        <v>109</v>
      </c>
      <c r="D245" s="134" t="s">
        <v>110</v>
      </c>
      <c r="E245" s="136">
        <v>1139748.3600000001</v>
      </c>
      <c r="F245" s="136">
        <v>1230107.3900000001</v>
      </c>
      <c r="G245" s="136">
        <v>1472989.2400000002</v>
      </c>
      <c r="H245" s="136">
        <v>1296316.6200000003</v>
      </c>
      <c r="I245" s="136">
        <v>1229516.1600000001</v>
      </c>
      <c r="J245" s="136">
        <v>1437089.1400000004</v>
      </c>
      <c r="K245" s="136">
        <v>1310249.3900000001</v>
      </c>
      <c r="L245" s="136">
        <v>1073132.53</v>
      </c>
      <c r="M245" s="136">
        <v>1686167.7499999995</v>
      </c>
      <c r="N245" s="136">
        <v>1686167.7499999995</v>
      </c>
      <c r="O245" s="136">
        <v>1686167.7499999995</v>
      </c>
      <c r="P245" s="136">
        <v>1686167.4599999997</v>
      </c>
      <c r="Q245" s="136">
        <v>16933819.539999999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11875316.58</v>
      </c>
      <c r="V245" s="97"/>
    </row>
    <row r="246" spans="2:22" x14ac:dyDescent="0.2">
      <c r="B246" s="95"/>
      <c r="C246" s="98" t="s">
        <v>111</v>
      </c>
      <c r="D246" s="99" t="s">
        <v>110</v>
      </c>
      <c r="E246" s="100">
        <v>1139748.3600000001</v>
      </c>
      <c r="F246" s="100">
        <v>1230107.3900000001</v>
      </c>
      <c r="G246" s="100">
        <v>1472989.2400000002</v>
      </c>
      <c r="H246" s="100">
        <v>1296316.6200000003</v>
      </c>
      <c r="I246" s="100">
        <v>1229516.1600000001</v>
      </c>
      <c r="J246" s="100">
        <v>1437089.1400000004</v>
      </c>
      <c r="K246" s="100">
        <v>1310249.3900000001</v>
      </c>
      <c r="L246" s="100">
        <v>1073132.53</v>
      </c>
      <c r="M246" s="100">
        <v>1686167.7499999995</v>
      </c>
      <c r="N246" s="100">
        <v>1686167.7499999995</v>
      </c>
      <c r="O246" s="100">
        <v>1686167.7499999995</v>
      </c>
      <c r="P246" s="100">
        <v>1686167.4599999997</v>
      </c>
      <c r="Q246" s="100">
        <v>16933819.539999999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11875316.58</v>
      </c>
      <c r="V246" s="97"/>
    </row>
    <row r="247" spans="2:22" x14ac:dyDescent="0.2">
      <c r="B247" s="95"/>
      <c r="C247" s="133" t="s">
        <v>112</v>
      </c>
      <c r="D247" s="134" t="s">
        <v>113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6"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114</v>
      </c>
      <c r="D248" s="99" t="s">
        <v>113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00"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115</v>
      </c>
      <c r="D249" s="134" t="s">
        <v>116</v>
      </c>
      <c r="E249" s="136">
        <v>2009349.4100000008</v>
      </c>
      <c r="F249" s="136">
        <v>3472162.9200000009</v>
      </c>
      <c r="G249" s="136">
        <v>3477687.05</v>
      </c>
      <c r="H249" s="136">
        <v>3403775.7700000033</v>
      </c>
      <c r="I249" s="136">
        <v>2853442.3800000004</v>
      </c>
      <c r="J249" s="136">
        <v>3479986.6300000027</v>
      </c>
      <c r="K249" s="136">
        <v>4046175.2600000012</v>
      </c>
      <c r="L249" s="136">
        <v>1584626.8900000001</v>
      </c>
      <c r="M249" s="136">
        <v>3706053.399999998</v>
      </c>
      <c r="N249" s="136">
        <v>3696984.5199999982</v>
      </c>
      <c r="O249" s="136">
        <v>3696984.5199999982</v>
      </c>
      <c r="P249" s="136">
        <v>3696983.61</v>
      </c>
      <c r="Q249" s="136">
        <v>39124212.360000007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28033259.710000012</v>
      </c>
      <c r="V249" s="97"/>
    </row>
    <row r="250" spans="2:22" x14ac:dyDescent="0.2">
      <c r="B250" s="95"/>
      <c r="C250" s="98" t="s">
        <v>117</v>
      </c>
      <c r="D250" s="99" t="s">
        <v>116</v>
      </c>
      <c r="E250" s="100">
        <v>2009349.4100000008</v>
      </c>
      <c r="F250" s="100">
        <v>3472162.9200000009</v>
      </c>
      <c r="G250" s="100">
        <v>3477687.05</v>
      </c>
      <c r="H250" s="100">
        <v>3403775.7700000033</v>
      </c>
      <c r="I250" s="100">
        <v>2853442.3800000004</v>
      </c>
      <c r="J250" s="100">
        <v>3479986.6300000027</v>
      </c>
      <c r="K250" s="100">
        <v>4046175.2600000012</v>
      </c>
      <c r="L250" s="100">
        <v>1584626.8900000001</v>
      </c>
      <c r="M250" s="100">
        <v>3706053.399999998</v>
      </c>
      <c r="N250" s="100">
        <v>3696984.5199999982</v>
      </c>
      <c r="O250" s="100">
        <v>3696984.5199999982</v>
      </c>
      <c r="P250" s="100">
        <v>3696983.61</v>
      </c>
      <c r="Q250" s="100">
        <v>39124212.360000007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28033259.710000012</v>
      </c>
      <c r="V250" s="97"/>
    </row>
    <row r="251" spans="2:22" x14ac:dyDescent="0.2">
      <c r="B251" s="95"/>
      <c r="C251" s="131" t="s">
        <v>118</v>
      </c>
      <c r="D251" s="132" t="s">
        <v>119</v>
      </c>
      <c r="E251" s="135">
        <v>7382905.7800000003</v>
      </c>
      <c r="F251" s="135">
        <v>15856294.069999998</v>
      </c>
      <c r="G251" s="135">
        <v>25890153.370000001</v>
      </c>
      <c r="H251" s="135">
        <v>23295861.529999997</v>
      </c>
      <c r="I251" s="135">
        <v>21757083.180000003</v>
      </c>
      <c r="J251" s="135">
        <v>17717682.539999999</v>
      </c>
      <c r="K251" s="135">
        <v>35288916.310000002</v>
      </c>
      <c r="L251" s="135">
        <v>11116185.380000001</v>
      </c>
      <c r="M251" s="135">
        <v>56062967.539999992</v>
      </c>
      <c r="N251" s="135">
        <v>53424857.389999986</v>
      </c>
      <c r="O251" s="135">
        <v>53424857.389999986</v>
      </c>
      <c r="P251" s="135">
        <v>53424851.500000022</v>
      </c>
      <c r="Q251" s="135">
        <v>374642615.97999996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214368049.69999999</v>
      </c>
      <c r="V251" s="97"/>
    </row>
    <row r="252" spans="2:22" x14ac:dyDescent="0.2">
      <c r="B252" s="95"/>
      <c r="C252" s="133" t="s">
        <v>120</v>
      </c>
      <c r="D252" s="134" t="s">
        <v>121</v>
      </c>
      <c r="E252" s="136">
        <v>2679118.7299999995</v>
      </c>
      <c r="F252" s="136">
        <v>2337499.9900000012</v>
      </c>
      <c r="G252" s="136">
        <v>5406473.4600000037</v>
      </c>
      <c r="H252" s="136">
        <v>3882660.4099999997</v>
      </c>
      <c r="I252" s="136">
        <v>7731559.8500000043</v>
      </c>
      <c r="J252" s="136">
        <v>3555533.6699999995</v>
      </c>
      <c r="K252" s="136">
        <v>3210463.3899999978</v>
      </c>
      <c r="L252" s="136">
        <v>2039066.3699999987</v>
      </c>
      <c r="M252" s="136">
        <v>7050174.3499999987</v>
      </c>
      <c r="N252" s="136">
        <v>7031101.620000001</v>
      </c>
      <c r="O252" s="136">
        <v>7031101.620000001</v>
      </c>
      <c r="P252" s="136">
        <v>7031098.2400000161</v>
      </c>
      <c r="Q252" s="136">
        <v>58985851.700000025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37892550.219999999</v>
      </c>
      <c r="V252" s="97"/>
    </row>
    <row r="253" spans="2:22" x14ac:dyDescent="0.2">
      <c r="B253" s="95"/>
      <c r="C253" s="98" t="s">
        <v>122</v>
      </c>
      <c r="D253" s="99" t="s">
        <v>123</v>
      </c>
      <c r="E253" s="100">
        <v>2679118.7299999995</v>
      </c>
      <c r="F253" s="100">
        <v>2337499.9900000012</v>
      </c>
      <c r="G253" s="100">
        <v>5406473.4600000037</v>
      </c>
      <c r="H253" s="100">
        <v>3882660.4099999997</v>
      </c>
      <c r="I253" s="100">
        <v>7731559.8500000043</v>
      </c>
      <c r="J253" s="100">
        <v>3555533.6699999995</v>
      </c>
      <c r="K253" s="100">
        <v>3210463.3899999978</v>
      </c>
      <c r="L253" s="100">
        <v>2039066.3699999987</v>
      </c>
      <c r="M253" s="100">
        <v>7050174.3499999987</v>
      </c>
      <c r="N253" s="100">
        <v>7031101.620000001</v>
      </c>
      <c r="O253" s="100">
        <v>7031101.620000001</v>
      </c>
      <c r="P253" s="100">
        <v>7031098.2400000161</v>
      </c>
      <c r="Q253" s="100">
        <v>58985851.700000025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37892550.219999999</v>
      </c>
      <c r="V253" s="97"/>
    </row>
    <row r="254" spans="2:22" x14ac:dyDescent="0.2">
      <c r="B254" s="95"/>
      <c r="C254" s="98" t="s">
        <v>124</v>
      </c>
      <c r="D254" s="99" t="s">
        <v>125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00"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126</v>
      </c>
      <c r="D255" s="134" t="s">
        <v>127</v>
      </c>
      <c r="E255" s="136">
        <v>1600338.4799999995</v>
      </c>
      <c r="F255" s="136">
        <v>1859774.0099999998</v>
      </c>
      <c r="G255" s="136">
        <v>5714652.669999999</v>
      </c>
      <c r="H255" s="136">
        <v>3604884.64</v>
      </c>
      <c r="I255" s="136">
        <v>3391118.6600000006</v>
      </c>
      <c r="J255" s="136">
        <v>2932845.5199999996</v>
      </c>
      <c r="K255" s="136">
        <v>4988959.9200000027</v>
      </c>
      <c r="L255" s="136">
        <v>462776.06000000006</v>
      </c>
      <c r="M255" s="136">
        <v>5958304.6500000004</v>
      </c>
      <c r="N255" s="136">
        <v>5953998.21</v>
      </c>
      <c r="O255" s="136">
        <v>5953998.21</v>
      </c>
      <c r="P255" s="136">
        <v>5953997.3200000022</v>
      </c>
      <c r="Q255" s="136">
        <v>48375648.350000001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30513654.609999999</v>
      </c>
      <c r="V255" s="97"/>
    </row>
    <row r="256" spans="2:22" x14ac:dyDescent="0.2">
      <c r="B256" s="95"/>
      <c r="C256" s="98" t="s">
        <v>128</v>
      </c>
      <c r="D256" s="99" t="s">
        <v>129</v>
      </c>
      <c r="E256" s="100">
        <v>1573955.1199999996</v>
      </c>
      <c r="F256" s="100">
        <v>1817294.5999999996</v>
      </c>
      <c r="G256" s="100">
        <v>5676837.2299999995</v>
      </c>
      <c r="H256" s="100">
        <v>3541088.4600000004</v>
      </c>
      <c r="I256" s="100">
        <v>3328419.1000000006</v>
      </c>
      <c r="J256" s="100">
        <v>2799523.82</v>
      </c>
      <c r="K256" s="100">
        <v>4947306.8700000029</v>
      </c>
      <c r="L256" s="100">
        <v>437258.37000000005</v>
      </c>
      <c r="M256" s="100">
        <v>5607066.6300000008</v>
      </c>
      <c r="N256" s="100">
        <v>5602760.1900000004</v>
      </c>
      <c r="O256" s="100">
        <v>5602760.1900000004</v>
      </c>
      <c r="P256" s="100">
        <v>5602759.4800000023</v>
      </c>
      <c r="Q256" s="100">
        <v>46537030.060000002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29728750.200000003</v>
      </c>
      <c r="V256" s="97"/>
    </row>
    <row r="257" spans="2:22" x14ac:dyDescent="0.2">
      <c r="B257" s="95"/>
      <c r="C257" s="98" t="s">
        <v>130</v>
      </c>
      <c r="D257" s="99" t="s">
        <v>131</v>
      </c>
      <c r="E257" s="100">
        <v>12478.670000000002</v>
      </c>
      <c r="F257" s="100">
        <v>23836.069999999992</v>
      </c>
      <c r="G257" s="100">
        <v>21112.84</v>
      </c>
      <c r="H257" s="100">
        <v>31454.029999999992</v>
      </c>
      <c r="I257" s="100">
        <v>25101.71</v>
      </c>
      <c r="J257" s="100">
        <v>28351.279999999999</v>
      </c>
      <c r="K257" s="100">
        <v>11930.519999999999</v>
      </c>
      <c r="L257" s="100">
        <v>10563.349999999999</v>
      </c>
      <c r="M257" s="100">
        <v>59870.64</v>
      </c>
      <c r="N257" s="100">
        <v>59870.64</v>
      </c>
      <c r="O257" s="100">
        <v>59870.64</v>
      </c>
      <c r="P257" s="100">
        <v>59870.540000000008</v>
      </c>
      <c r="Q257" s="100">
        <v>404310.93000000005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224699.11</v>
      </c>
      <c r="V257" s="97"/>
    </row>
    <row r="258" spans="2:22" x14ac:dyDescent="0.2">
      <c r="B258" s="95"/>
      <c r="C258" s="98" t="s">
        <v>132</v>
      </c>
      <c r="D258" s="99" t="s">
        <v>133</v>
      </c>
      <c r="E258" s="100">
        <v>13904.689999999997</v>
      </c>
      <c r="F258" s="100">
        <v>18643.34</v>
      </c>
      <c r="G258" s="100">
        <v>16702.599999999999</v>
      </c>
      <c r="H258" s="100">
        <v>32342.150000000005</v>
      </c>
      <c r="I258" s="100">
        <v>37597.85</v>
      </c>
      <c r="J258" s="100">
        <v>104970.42</v>
      </c>
      <c r="K258" s="100">
        <v>29722.53</v>
      </c>
      <c r="L258" s="100">
        <v>14954.34</v>
      </c>
      <c r="M258" s="100">
        <v>291367.38</v>
      </c>
      <c r="N258" s="100">
        <v>291367.38</v>
      </c>
      <c r="O258" s="100">
        <v>291367.38</v>
      </c>
      <c r="P258" s="100">
        <v>291367.3</v>
      </c>
      <c r="Q258" s="100">
        <v>1434307.36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560205.30000000005</v>
      </c>
      <c r="V258" s="97"/>
    </row>
    <row r="259" spans="2:22" x14ac:dyDescent="0.2">
      <c r="B259" s="95"/>
      <c r="C259" s="133" t="s">
        <v>134</v>
      </c>
      <c r="D259" s="134" t="s">
        <v>135</v>
      </c>
      <c r="E259" s="136">
        <v>38800.699999999997</v>
      </c>
      <c r="F259" s="136">
        <v>46467</v>
      </c>
      <c r="G259" s="136">
        <v>20607.000000000004</v>
      </c>
      <c r="H259" s="136">
        <v>20753.800000000003</v>
      </c>
      <c r="I259" s="136">
        <v>12488.189999999999</v>
      </c>
      <c r="J259" s="136">
        <v>23368.880000000001</v>
      </c>
      <c r="K259" s="136">
        <v>22748.050000000003</v>
      </c>
      <c r="L259" s="136">
        <v>12336.63</v>
      </c>
      <c r="M259" s="136">
        <v>551098.86</v>
      </c>
      <c r="N259" s="136">
        <v>551098.86</v>
      </c>
      <c r="O259" s="136">
        <v>551098.86</v>
      </c>
      <c r="P259" s="136">
        <v>551098.67000000004</v>
      </c>
      <c r="Q259" s="136">
        <v>2401965.5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748669.11</v>
      </c>
      <c r="V259" s="97"/>
    </row>
    <row r="260" spans="2:22" x14ac:dyDescent="0.2">
      <c r="B260" s="95"/>
      <c r="C260" s="98" t="s">
        <v>136</v>
      </c>
      <c r="D260" s="99" t="s">
        <v>137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00"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138</v>
      </c>
      <c r="D261" s="99" t="s">
        <v>139</v>
      </c>
      <c r="E261" s="100">
        <v>38800.699999999997</v>
      </c>
      <c r="F261" s="100">
        <v>46467</v>
      </c>
      <c r="G261" s="100">
        <v>20607.000000000004</v>
      </c>
      <c r="H261" s="100">
        <v>20753.800000000003</v>
      </c>
      <c r="I261" s="100">
        <v>12488.189999999999</v>
      </c>
      <c r="J261" s="100">
        <v>23368.880000000001</v>
      </c>
      <c r="K261" s="100">
        <v>22748.050000000003</v>
      </c>
      <c r="L261" s="100">
        <v>12336.63</v>
      </c>
      <c r="M261" s="100">
        <v>551098.86</v>
      </c>
      <c r="N261" s="100">
        <v>551098.86</v>
      </c>
      <c r="O261" s="100">
        <v>551098.86</v>
      </c>
      <c r="P261" s="100">
        <v>551098.67000000004</v>
      </c>
      <c r="Q261" s="100">
        <v>2401965.5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748669.11</v>
      </c>
      <c r="V261" s="97"/>
    </row>
    <row r="262" spans="2:22" x14ac:dyDescent="0.2">
      <c r="B262" s="95"/>
      <c r="C262" s="98" t="s">
        <v>140</v>
      </c>
      <c r="D262" s="99" t="s">
        <v>141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00"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142</v>
      </c>
      <c r="D263" s="99" t="s">
        <v>143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00"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144</v>
      </c>
      <c r="D264" s="99" t="s">
        <v>145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00"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146</v>
      </c>
      <c r="D265" s="99" t="s">
        <v>147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00"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148</v>
      </c>
      <c r="D266" s="134" t="s">
        <v>149</v>
      </c>
      <c r="E266" s="136">
        <v>0</v>
      </c>
      <c r="F266" s="136">
        <v>475698.85</v>
      </c>
      <c r="G266" s="136">
        <v>10000</v>
      </c>
      <c r="H266" s="136">
        <v>23555.39</v>
      </c>
      <c r="I266" s="136">
        <v>283.73</v>
      </c>
      <c r="J266" s="136">
        <v>20603.780000000002</v>
      </c>
      <c r="K266" s="136">
        <v>369589.84</v>
      </c>
      <c r="L266" s="136">
        <v>44783.73</v>
      </c>
      <c r="M266" s="136">
        <v>312000.78000000003</v>
      </c>
      <c r="N266" s="136">
        <v>312000.78000000003</v>
      </c>
      <c r="O266" s="136">
        <v>312000.78000000003</v>
      </c>
      <c r="P266" s="136">
        <v>312000.76</v>
      </c>
      <c r="Q266" s="136">
        <v>2192518.42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1256516.1000000001</v>
      </c>
      <c r="V266" s="97"/>
    </row>
    <row r="267" spans="2:22" x14ac:dyDescent="0.2">
      <c r="B267" s="95"/>
      <c r="C267" s="98" t="s">
        <v>150</v>
      </c>
      <c r="D267" s="99" t="s">
        <v>151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00"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152</v>
      </c>
      <c r="D268" s="99" t="s">
        <v>153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00"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154</v>
      </c>
      <c r="D269" s="99" t="s">
        <v>155</v>
      </c>
      <c r="E269" s="100">
        <v>0</v>
      </c>
      <c r="F269" s="100">
        <v>475698.85</v>
      </c>
      <c r="G269" s="100">
        <v>10000</v>
      </c>
      <c r="H269" s="100">
        <v>23555.39</v>
      </c>
      <c r="I269" s="100">
        <v>283.73</v>
      </c>
      <c r="J269" s="100">
        <v>20603.780000000002</v>
      </c>
      <c r="K269" s="100">
        <v>369589.84</v>
      </c>
      <c r="L269" s="100">
        <v>44783.73</v>
      </c>
      <c r="M269" s="100">
        <v>312000.78000000003</v>
      </c>
      <c r="N269" s="100">
        <v>312000.78000000003</v>
      </c>
      <c r="O269" s="100">
        <v>312000.78000000003</v>
      </c>
      <c r="P269" s="100">
        <v>312000.76</v>
      </c>
      <c r="Q269" s="100">
        <v>2192518.42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1256516.1000000001</v>
      </c>
      <c r="V269" s="97"/>
    </row>
    <row r="270" spans="2:22" x14ac:dyDescent="0.2">
      <c r="B270" s="95"/>
      <c r="C270" s="133" t="s">
        <v>156</v>
      </c>
      <c r="D270" s="134" t="s">
        <v>157</v>
      </c>
      <c r="E270" s="136">
        <v>923875.27</v>
      </c>
      <c r="F270" s="136">
        <v>8205425.4000000004</v>
      </c>
      <c r="G270" s="136">
        <v>10398271.1</v>
      </c>
      <c r="H270" s="136">
        <v>11827268.800000001</v>
      </c>
      <c r="I270" s="136">
        <v>7319961.3500000006</v>
      </c>
      <c r="J270" s="136">
        <v>7247861.0499999998</v>
      </c>
      <c r="K270" s="136">
        <v>13512037.579999998</v>
      </c>
      <c r="L270" s="136">
        <v>4814507.1500000004</v>
      </c>
      <c r="M270" s="136">
        <v>34530416.93999999</v>
      </c>
      <c r="N270" s="136">
        <v>32021716.849999987</v>
      </c>
      <c r="O270" s="136">
        <v>32021716.849999987</v>
      </c>
      <c r="P270" s="136">
        <v>32021715.880000006</v>
      </c>
      <c r="Q270" s="136">
        <v>194844774.21999997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98779624.639999986</v>
      </c>
      <c r="V270" s="97"/>
    </row>
    <row r="271" spans="2:22" x14ac:dyDescent="0.2">
      <c r="B271" s="95"/>
      <c r="C271" s="98" t="s">
        <v>158</v>
      </c>
      <c r="D271" s="99" t="s">
        <v>159</v>
      </c>
      <c r="E271" s="100">
        <v>734623.84</v>
      </c>
      <c r="F271" s="100">
        <v>7089224.8200000003</v>
      </c>
      <c r="G271" s="100">
        <v>6247872.0099999998</v>
      </c>
      <c r="H271" s="100">
        <v>8968727.0300000012</v>
      </c>
      <c r="I271" s="100">
        <v>6544629.7200000007</v>
      </c>
      <c r="J271" s="100">
        <v>5630771.6799999997</v>
      </c>
      <c r="K271" s="100">
        <v>9844329.4999999981</v>
      </c>
      <c r="L271" s="100">
        <v>3149460.0900000003</v>
      </c>
      <c r="M271" s="100">
        <v>30220310.219999991</v>
      </c>
      <c r="N271" s="100">
        <v>29068002.859999988</v>
      </c>
      <c r="O271" s="100">
        <v>29068002.859999988</v>
      </c>
      <c r="P271" s="100">
        <v>29068002.410000008</v>
      </c>
      <c r="Q271" s="100">
        <v>165633957.03999996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78429948.909999996</v>
      </c>
      <c r="V271" s="97"/>
    </row>
    <row r="272" spans="2:22" x14ac:dyDescent="0.2">
      <c r="B272" s="95"/>
      <c r="C272" s="98" t="s">
        <v>160</v>
      </c>
      <c r="D272" s="99" t="s">
        <v>161</v>
      </c>
      <c r="E272" s="100">
        <v>159289.20000000004</v>
      </c>
      <c r="F272" s="100">
        <v>148128.97999999998</v>
      </c>
      <c r="G272" s="100">
        <v>219407.47000000003</v>
      </c>
      <c r="H272" s="100">
        <v>233984.0400000001</v>
      </c>
      <c r="I272" s="100">
        <v>184104.37999999998</v>
      </c>
      <c r="J272" s="100">
        <v>187649.41999999998</v>
      </c>
      <c r="K272" s="100">
        <v>182161.73000000004</v>
      </c>
      <c r="L272" s="100">
        <v>141219.37999999998</v>
      </c>
      <c r="M272" s="100">
        <v>408496.99000000005</v>
      </c>
      <c r="N272" s="100">
        <v>408338.65000000008</v>
      </c>
      <c r="O272" s="100">
        <v>408338.65000000008</v>
      </c>
      <c r="P272" s="100">
        <v>408338.34000000008</v>
      </c>
      <c r="Q272" s="100">
        <v>3089457.2300000004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1864441.59</v>
      </c>
      <c r="V272" s="97"/>
    </row>
    <row r="273" spans="2:22" x14ac:dyDescent="0.2">
      <c r="B273" s="95"/>
      <c r="C273" s="98" t="s">
        <v>162</v>
      </c>
      <c r="D273" s="99" t="s">
        <v>34</v>
      </c>
      <c r="E273" s="100">
        <v>21890.7</v>
      </c>
      <c r="F273" s="100">
        <v>920459.34999999986</v>
      </c>
      <c r="G273" s="100">
        <v>3512914.82</v>
      </c>
      <c r="H273" s="100">
        <v>2291968.1999999997</v>
      </c>
      <c r="I273" s="100">
        <v>572647.54999999993</v>
      </c>
      <c r="J273" s="100">
        <v>1392089.9600000002</v>
      </c>
      <c r="K273" s="100">
        <v>3121226.66</v>
      </c>
      <c r="L273" s="100">
        <v>1516581.09</v>
      </c>
      <c r="M273" s="100">
        <v>3667946.1700000004</v>
      </c>
      <c r="N273" s="100">
        <v>2311711.7800000003</v>
      </c>
      <c r="O273" s="100">
        <v>2311711.7800000003</v>
      </c>
      <c r="P273" s="100">
        <v>2311711.6800000011</v>
      </c>
      <c r="Q273" s="100">
        <v>23952859.740000002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17017724.5</v>
      </c>
      <c r="V273" s="97"/>
    </row>
    <row r="274" spans="2:22" x14ac:dyDescent="0.2">
      <c r="B274" s="95"/>
      <c r="C274" s="98" t="s">
        <v>163</v>
      </c>
      <c r="D274" s="99" t="s">
        <v>35</v>
      </c>
      <c r="E274" s="100">
        <v>8071.53</v>
      </c>
      <c r="F274" s="100">
        <v>47612.25</v>
      </c>
      <c r="G274" s="100">
        <v>418076.8</v>
      </c>
      <c r="H274" s="100">
        <v>332589.53000000003</v>
      </c>
      <c r="I274" s="100">
        <v>18579.699999999997</v>
      </c>
      <c r="J274" s="100">
        <v>37349.99</v>
      </c>
      <c r="K274" s="100">
        <v>364319.69</v>
      </c>
      <c r="L274" s="100">
        <v>7246.5899999999992</v>
      </c>
      <c r="M274" s="100">
        <v>233663.56</v>
      </c>
      <c r="N274" s="100">
        <v>233663.56</v>
      </c>
      <c r="O274" s="100">
        <v>233663.56</v>
      </c>
      <c r="P274" s="100">
        <v>233663.45</v>
      </c>
      <c r="Q274" s="100">
        <v>2168500.2100000004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1467509.6400000001</v>
      </c>
      <c r="V274" s="97"/>
    </row>
    <row r="275" spans="2:22" x14ac:dyDescent="0.2">
      <c r="B275" s="95"/>
      <c r="C275" s="98" t="s">
        <v>164</v>
      </c>
      <c r="D275" s="99" t="s">
        <v>165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00"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166</v>
      </c>
      <c r="D276" s="134" t="s">
        <v>167</v>
      </c>
      <c r="E276" s="136">
        <v>1559476.36</v>
      </c>
      <c r="F276" s="136">
        <v>1559476.36</v>
      </c>
      <c r="G276" s="136">
        <v>1559476.36</v>
      </c>
      <c r="H276" s="136">
        <v>1559476.36</v>
      </c>
      <c r="I276" s="136">
        <v>1559476.36</v>
      </c>
      <c r="J276" s="136">
        <v>1559476.36</v>
      </c>
      <c r="K276" s="136">
        <v>1559476.36</v>
      </c>
      <c r="L276" s="136">
        <v>1559476.36</v>
      </c>
      <c r="M276" s="136">
        <v>1559476.36</v>
      </c>
      <c r="N276" s="136">
        <v>1559476.36</v>
      </c>
      <c r="O276" s="136">
        <v>1559476.36</v>
      </c>
      <c r="P276" s="136">
        <v>1559476.36</v>
      </c>
      <c r="Q276" s="136">
        <v>18713716.319999997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14035287.239999998</v>
      </c>
      <c r="V276" s="97"/>
    </row>
    <row r="277" spans="2:22" x14ac:dyDescent="0.2">
      <c r="B277" s="95"/>
      <c r="C277" s="98" t="s">
        <v>168</v>
      </c>
      <c r="D277" s="99" t="s">
        <v>167</v>
      </c>
      <c r="E277" s="100">
        <v>1559476.36</v>
      </c>
      <c r="F277" s="100">
        <v>1559476.36</v>
      </c>
      <c r="G277" s="100">
        <v>1559476.36</v>
      </c>
      <c r="H277" s="100">
        <v>1559476.36</v>
      </c>
      <c r="I277" s="100">
        <v>1559476.36</v>
      </c>
      <c r="J277" s="100">
        <v>1559476.36</v>
      </c>
      <c r="K277" s="100">
        <v>1559476.36</v>
      </c>
      <c r="L277" s="100">
        <v>1559476.36</v>
      </c>
      <c r="M277" s="100">
        <v>1559476.36</v>
      </c>
      <c r="N277" s="100">
        <v>1559476.36</v>
      </c>
      <c r="O277" s="100">
        <v>1559476.36</v>
      </c>
      <c r="P277" s="100">
        <v>1559476.36</v>
      </c>
      <c r="Q277" s="100">
        <v>18713716.319999997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14035287.239999998</v>
      </c>
      <c r="V277" s="97"/>
    </row>
    <row r="278" spans="2:22" x14ac:dyDescent="0.2">
      <c r="B278" s="95"/>
      <c r="C278" s="133" t="s">
        <v>169</v>
      </c>
      <c r="D278" s="134" t="s">
        <v>170</v>
      </c>
      <c r="E278" s="136">
        <v>151092.82</v>
      </c>
      <c r="F278" s="136">
        <v>816483.94</v>
      </c>
      <c r="G278" s="136">
        <v>2197882.66</v>
      </c>
      <c r="H278" s="136">
        <v>1798007.9299999997</v>
      </c>
      <c r="I278" s="136">
        <v>1104850.42</v>
      </c>
      <c r="J278" s="136">
        <v>1742565.3</v>
      </c>
      <c r="K278" s="136">
        <v>1791290.2599999998</v>
      </c>
      <c r="L278" s="136">
        <v>1582669.8199999998</v>
      </c>
      <c r="M278" s="136">
        <v>5361724.26</v>
      </c>
      <c r="N278" s="136">
        <v>5256400.6999999993</v>
      </c>
      <c r="O278" s="136">
        <v>5256400.6999999993</v>
      </c>
      <c r="P278" s="136">
        <v>5256400.6899999995</v>
      </c>
      <c r="Q278" s="136">
        <v>32315769.5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16546567.409999998</v>
      </c>
      <c r="V278" s="97"/>
    </row>
    <row r="279" spans="2:22" x14ac:dyDescent="0.2">
      <c r="B279" s="95"/>
      <c r="C279" s="98" t="s">
        <v>171</v>
      </c>
      <c r="D279" s="99" t="s">
        <v>172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00"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173</v>
      </c>
      <c r="D280" s="99" t="s">
        <v>174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00"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175</v>
      </c>
      <c r="D281" s="99" t="s">
        <v>176</v>
      </c>
      <c r="E281" s="100">
        <v>67868.320000000007</v>
      </c>
      <c r="F281" s="100">
        <v>329334.39999999997</v>
      </c>
      <c r="G281" s="100">
        <v>1001630.15</v>
      </c>
      <c r="H281" s="100">
        <v>577508.1399999999</v>
      </c>
      <c r="I281" s="100">
        <v>165621.37</v>
      </c>
      <c r="J281" s="100">
        <v>922499.99</v>
      </c>
      <c r="K281" s="100">
        <v>1131228.45</v>
      </c>
      <c r="L281" s="100">
        <v>688471.4</v>
      </c>
      <c r="M281" s="100">
        <v>3942216.9899999998</v>
      </c>
      <c r="N281" s="100">
        <v>3942216.9899999998</v>
      </c>
      <c r="O281" s="100">
        <v>3942216.9899999998</v>
      </c>
      <c r="P281" s="100">
        <v>3942217.07</v>
      </c>
      <c r="Q281" s="100">
        <v>20653030.260000002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8826379.2100000009</v>
      </c>
      <c r="V281" s="97"/>
    </row>
    <row r="282" spans="2:22" x14ac:dyDescent="0.2">
      <c r="B282" s="95"/>
      <c r="C282" s="98" t="s">
        <v>177</v>
      </c>
      <c r="D282" s="99" t="s">
        <v>178</v>
      </c>
      <c r="E282" s="100">
        <v>83224.500000000015</v>
      </c>
      <c r="F282" s="100">
        <v>487149.54000000004</v>
      </c>
      <c r="G282" s="100">
        <v>1196252.51</v>
      </c>
      <c r="H282" s="100">
        <v>1220499.7899999998</v>
      </c>
      <c r="I282" s="100">
        <v>939229.05</v>
      </c>
      <c r="J282" s="100">
        <v>820065.31</v>
      </c>
      <c r="K282" s="100">
        <v>660061.80999999994</v>
      </c>
      <c r="L282" s="100">
        <v>894198.41999999993</v>
      </c>
      <c r="M282" s="100">
        <v>1419507.27</v>
      </c>
      <c r="N282" s="100">
        <v>1314183.71</v>
      </c>
      <c r="O282" s="100">
        <v>1314183.71</v>
      </c>
      <c r="P282" s="100">
        <v>1314183.6200000001</v>
      </c>
      <c r="Q282" s="100">
        <v>11662739.240000002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7720188.1999999993</v>
      </c>
      <c r="V282" s="97"/>
    </row>
    <row r="283" spans="2:22" x14ac:dyDescent="0.2">
      <c r="B283" s="95"/>
      <c r="C283" s="133" t="s">
        <v>179</v>
      </c>
      <c r="D283" s="134" t="s">
        <v>180</v>
      </c>
      <c r="E283" s="136">
        <v>415089.1399999999</v>
      </c>
      <c r="F283" s="136">
        <v>536338.8600000001</v>
      </c>
      <c r="G283" s="136">
        <v>561188.47000000009</v>
      </c>
      <c r="H283" s="136">
        <v>548722.24000000011</v>
      </c>
      <c r="I283" s="136">
        <v>616077.27999999991</v>
      </c>
      <c r="J283" s="136">
        <v>609940.88</v>
      </c>
      <c r="K283" s="136">
        <v>760869.73</v>
      </c>
      <c r="L283" s="136">
        <v>579917.13</v>
      </c>
      <c r="M283" s="136">
        <v>703516.45</v>
      </c>
      <c r="N283" s="136">
        <v>703516.45</v>
      </c>
      <c r="O283" s="136">
        <v>703516.45</v>
      </c>
      <c r="P283" s="136">
        <v>703516.16000000027</v>
      </c>
      <c r="Q283" s="136">
        <v>7442209.2400000012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5331660.1800000006</v>
      </c>
      <c r="V283" s="97"/>
    </row>
    <row r="284" spans="2:22" ht="25.5" x14ac:dyDescent="0.2">
      <c r="B284" s="95"/>
      <c r="C284" s="98" t="s">
        <v>181</v>
      </c>
      <c r="D284" s="99" t="s">
        <v>182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00"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183</v>
      </c>
      <c r="D285" s="99" t="s">
        <v>184</v>
      </c>
      <c r="E285" s="100">
        <v>376268.05999999988</v>
      </c>
      <c r="F285" s="100">
        <v>501806.64000000013</v>
      </c>
      <c r="G285" s="100">
        <v>508588.44000000012</v>
      </c>
      <c r="H285" s="100">
        <v>508994.25000000006</v>
      </c>
      <c r="I285" s="100">
        <v>537507.69999999995</v>
      </c>
      <c r="J285" s="100">
        <v>542280.97</v>
      </c>
      <c r="K285" s="100">
        <v>714639.5</v>
      </c>
      <c r="L285" s="100">
        <v>545528.69999999995</v>
      </c>
      <c r="M285" s="100">
        <v>639572.28999999992</v>
      </c>
      <c r="N285" s="100">
        <v>639572.28999999992</v>
      </c>
      <c r="O285" s="100">
        <v>639572.28999999992</v>
      </c>
      <c r="P285" s="100">
        <v>639572.11000000022</v>
      </c>
      <c r="Q285" s="100">
        <v>6793903.2400000002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4875186.55</v>
      </c>
      <c r="V285" s="97"/>
    </row>
    <row r="286" spans="2:22" x14ac:dyDescent="0.2">
      <c r="B286" s="95"/>
      <c r="C286" s="98" t="s">
        <v>185</v>
      </c>
      <c r="D286" s="99" t="s">
        <v>135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00"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186</v>
      </c>
      <c r="D287" s="99" t="s">
        <v>187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00"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188</v>
      </c>
      <c r="D288" s="99" t="s">
        <v>189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00"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190</v>
      </c>
      <c r="D289" s="99" t="s">
        <v>191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00"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192</v>
      </c>
      <c r="D290" s="99" t="s">
        <v>193</v>
      </c>
      <c r="E290" s="100">
        <v>38821.079999999994</v>
      </c>
      <c r="F290" s="100">
        <v>34532.219999999994</v>
      </c>
      <c r="G290" s="100">
        <v>52600.03</v>
      </c>
      <c r="H290" s="100">
        <v>39727.99</v>
      </c>
      <c r="I290" s="100">
        <v>78569.58</v>
      </c>
      <c r="J290" s="100">
        <v>67659.91</v>
      </c>
      <c r="K290" s="100">
        <v>46230.229999999996</v>
      </c>
      <c r="L290" s="100">
        <v>34388.43</v>
      </c>
      <c r="M290" s="100">
        <v>63944.160000000011</v>
      </c>
      <c r="N290" s="100">
        <v>63944.160000000011</v>
      </c>
      <c r="O290" s="100">
        <v>63944.160000000011</v>
      </c>
      <c r="P290" s="100">
        <v>63944.049999999996</v>
      </c>
      <c r="Q290" s="100">
        <v>648306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456473.62999999995</v>
      </c>
      <c r="V290" s="97"/>
    </row>
    <row r="291" spans="2:22" x14ac:dyDescent="0.2">
      <c r="B291" s="95"/>
      <c r="C291" s="133" t="s">
        <v>194</v>
      </c>
      <c r="D291" s="134" t="s">
        <v>195</v>
      </c>
      <c r="E291" s="136">
        <v>15114.28</v>
      </c>
      <c r="F291" s="136">
        <v>19129.659999999996</v>
      </c>
      <c r="G291" s="136">
        <v>21601.65</v>
      </c>
      <c r="H291" s="136">
        <v>30531.960000000006</v>
      </c>
      <c r="I291" s="136">
        <v>21267.340000000004</v>
      </c>
      <c r="J291" s="136">
        <v>25487.100000000009</v>
      </c>
      <c r="K291" s="136">
        <v>9073481.1799999997</v>
      </c>
      <c r="L291" s="136">
        <v>20652.13</v>
      </c>
      <c r="M291" s="136">
        <v>36254.89</v>
      </c>
      <c r="N291" s="136">
        <v>35547.56</v>
      </c>
      <c r="O291" s="136">
        <v>35547.56</v>
      </c>
      <c r="P291" s="136">
        <v>35547.420000000006</v>
      </c>
      <c r="Q291" s="136">
        <v>9370162.7300000023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9263520.1900000013</v>
      </c>
      <c r="V291" s="97"/>
    </row>
    <row r="292" spans="2:22" x14ac:dyDescent="0.2">
      <c r="B292" s="95"/>
      <c r="C292" s="98" t="s">
        <v>196</v>
      </c>
      <c r="D292" s="99" t="s">
        <v>195</v>
      </c>
      <c r="E292" s="100">
        <v>15114.28</v>
      </c>
      <c r="F292" s="100">
        <v>19129.659999999996</v>
      </c>
      <c r="G292" s="100">
        <v>21601.65</v>
      </c>
      <c r="H292" s="100">
        <v>30531.960000000006</v>
      </c>
      <c r="I292" s="100">
        <v>21267.340000000004</v>
      </c>
      <c r="J292" s="100">
        <v>25487.100000000009</v>
      </c>
      <c r="K292" s="100">
        <v>9073481.1799999997</v>
      </c>
      <c r="L292" s="100">
        <v>20652.13</v>
      </c>
      <c r="M292" s="100">
        <v>36254.89</v>
      </c>
      <c r="N292" s="100">
        <v>35547.56</v>
      </c>
      <c r="O292" s="100">
        <v>35547.56</v>
      </c>
      <c r="P292" s="100">
        <v>35547.420000000006</v>
      </c>
      <c r="Q292" s="100">
        <v>9370162.7300000023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9263520.1900000013</v>
      </c>
      <c r="V292" s="97"/>
    </row>
    <row r="293" spans="2:22" x14ac:dyDescent="0.2">
      <c r="B293" s="95"/>
      <c r="C293" s="131" t="s">
        <v>197</v>
      </c>
      <c r="D293" s="132" t="s">
        <v>198</v>
      </c>
      <c r="E293" s="135">
        <v>460923.27</v>
      </c>
      <c r="F293" s="135">
        <v>1093158.98</v>
      </c>
      <c r="G293" s="135">
        <v>1258930.9699999997</v>
      </c>
      <c r="H293" s="135">
        <v>2599547.62</v>
      </c>
      <c r="I293" s="135">
        <v>721851.67</v>
      </c>
      <c r="J293" s="135">
        <v>1002441.57</v>
      </c>
      <c r="K293" s="135">
        <v>1397938.16</v>
      </c>
      <c r="L293" s="135">
        <v>82695.399999999994</v>
      </c>
      <c r="M293" s="135">
        <v>3020529.9500000016</v>
      </c>
      <c r="N293" s="135">
        <v>3020113.2800000012</v>
      </c>
      <c r="O293" s="135">
        <v>3020113.2800000012</v>
      </c>
      <c r="P293" s="135">
        <v>3020113.08</v>
      </c>
      <c r="Q293" s="135">
        <v>20698357.230000004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11638017.590000002</v>
      </c>
      <c r="V293" s="97"/>
    </row>
    <row r="294" spans="2:22" x14ac:dyDescent="0.2">
      <c r="B294" s="95"/>
      <c r="C294" s="133" t="s">
        <v>199</v>
      </c>
      <c r="D294" s="134" t="s">
        <v>200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6"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201</v>
      </c>
      <c r="D295" s="99" t="s">
        <v>200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00"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202</v>
      </c>
      <c r="D296" s="134" t="s">
        <v>203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6"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204</v>
      </c>
      <c r="D297" s="99" t="s">
        <v>203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00"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205</v>
      </c>
      <c r="D298" s="134" t="s">
        <v>206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6"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207</v>
      </c>
      <c r="D299" s="99" t="s">
        <v>206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00"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208</v>
      </c>
      <c r="D300" s="134" t="s">
        <v>209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6"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210</v>
      </c>
      <c r="D301" s="99" t="s">
        <v>209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00"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211</v>
      </c>
      <c r="D302" s="134" t="s">
        <v>212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6"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213</v>
      </c>
      <c r="D303" s="99" t="s">
        <v>212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00"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214</v>
      </c>
      <c r="D304" s="134" t="s">
        <v>215</v>
      </c>
      <c r="E304" s="136">
        <v>460923.27</v>
      </c>
      <c r="F304" s="136">
        <v>1093158.98</v>
      </c>
      <c r="G304" s="136">
        <v>1258930.9699999997</v>
      </c>
      <c r="H304" s="136">
        <v>2599547.62</v>
      </c>
      <c r="I304" s="136">
        <v>721851.67</v>
      </c>
      <c r="J304" s="136">
        <v>1002441.57</v>
      </c>
      <c r="K304" s="136">
        <v>1397938.16</v>
      </c>
      <c r="L304" s="136">
        <v>82695.399999999994</v>
      </c>
      <c r="M304" s="136">
        <v>3020529.9500000016</v>
      </c>
      <c r="N304" s="136">
        <v>3020113.2800000012</v>
      </c>
      <c r="O304" s="136">
        <v>3020113.2800000012</v>
      </c>
      <c r="P304" s="136">
        <v>3020113.08</v>
      </c>
      <c r="Q304" s="136">
        <v>20698357.230000004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11638017.590000002</v>
      </c>
      <c r="V304" s="97"/>
    </row>
    <row r="305" spans="2:22" x14ac:dyDescent="0.2">
      <c r="B305" s="95"/>
      <c r="C305" s="98" t="s">
        <v>216</v>
      </c>
      <c r="D305" s="99" t="s">
        <v>215</v>
      </c>
      <c r="E305" s="100">
        <v>460923.27</v>
      </c>
      <c r="F305" s="100">
        <v>1093158.98</v>
      </c>
      <c r="G305" s="100">
        <v>1258930.9699999997</v>
      </c>
      <c r="H305" s="100">
        <v>2599547.62</v>
      </c>
      <c r="I305" s="100">
        <v>721851.67</v>
      </c>
      <c r="J305" s="100">
        <v>1002441.57</v>
      </c>
      <c r="K305" s="100">
        <v>1397938.16</v>
      </c>
      <c r="L305" s="100">
        <v>82695.399999999994</v>
      </c>
      <c r="M305" s="100">
        <v>3020529.9500000016</v>
      </c>
      <c r="N305" s="100">
        <v>3020113.2800000012</v>
      </c>
      <c r="O305" s="100">
        <v>3020113.2800000012</v>
      </c>
      <c r="P305" s="100">
        <v>3020113.08</v>
      </c>
      <c r="Q305" s="100">
        <v>20698357.230000004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11638017.590000002</v>
      </c>
      <c r="V305" s="97"/>
    </row>
    <row r="306" spans="2:22" x14ac:dyDescent="0.2">
      <c r="B306" s="95"/>
      <c r="C306" s="131" t="s">
        <v>217</v>
      </c>
      <c r="D306" s="132" t="s">
        <v>218</v>
      </c>
      <c r="E306" s="135">
        <v>409165.58999999979</v>
      </c>
      <c r="F306" s="135">
        <v>453820.59999999986</v>
      </c>
      <c r="G306" s="135">
        <v>543737.67000000004</v>
      </c>
      <c r="H306" s="135">
        <v>564794.4600000002</v>
      </c>
      <c r="I306" s="135">
        <v>546087.40000000014</v>
      </c>
      <c r="J306" s="135">
        <v>510155.50999999989</v>
      </c>
      <c r="K306" s="135">
        <v>552338.50000000023</v>
      </c>
      <c r="L306" s="135">
        <v>527128.49000000011</v>
      </c>
      <c r="M306" s="135">
        <v>728442.59999999986</v>
      </c>
      <c r="N306" s="135">
        <v>728442.59999999986</v>
      </c>
      <c r="O306" s="135">
        <v>728442.59999999986</v>
      </c>
      <c r="P306" s="135">
        <v>728442.18</v>
      </c>
      <c r="Q306" s="135">
        <v>7020998.1999999993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4835670.82</v>
      </c>
      <c r="V306" s="97"/>
    </row>
    <row r="307" spans="2:22" x14ac:dyDescent="0.2">
      <c r="B307" s="95"/>
      <c r="C307" s="133" t="s">
        <v>219</v>
      </c>
      <c r="D307" s="134" t="s">
        <v>220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6"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221</v>
      </c>
      <c r="D308" s="99" t="s">
        <v>220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00"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222</v>
      </c>
      <c r="D309" s="134" t="s">
        <v>223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6"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224</v>
      </c>
      <c r="D310" s="99" t="s">
        <v>223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00"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225</v>
      </c>
      <c r="D311" s="134" t="s">
        <v>226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6"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227</v>
      </c>
      <c r="D312" s="99" t="s">
        <v>226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00"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228</v>
      </c>
      <c r="D313" s="134" t="s">
        <v>229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6"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230</v>
      </c>
      <c r="D314" s="99" t="s">
        <v>229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00"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231</v>
      </c>
      <c r="D315" s="134" t="s">
        <v>232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6"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233</v>
      </c>
      <c r="D316" s="99" t="s">
        <v>232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00"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234</v>
      </c>
      <c r="D317" s="134" t="s">
        <v>235</v>
      </c>
      <c r="E317" s="136">
        <v>409165.58999999979</v>
      </c>
      <c r="F317" s="136">
        <v>453820.59999999986</v>
      </c>
      <c r="G317" s="136">
        <v>543737.67000000004</v>
      </c>
      <c r="H317" s="136">
        <v>564794.4600000002</v>
      </c>
      <c r="I317" s="136">
        <v>546087.40000000014</v>
      </c>
      <c r="J317" s="136">
        <v>510155.50999999989</v>
      </c>
      <c r="K317" s="136">
        <v>552338.50000000023</v>
      </c>
      <c r="L317" s="136">
        <v>527128.49000000011</v>
      </c>
      <c r="M317" s="136">
        <v>728442.59999999986</v>
      </c>
      <c r="N317" s="136">
        <v>728442.59999999986</v>
      </c>
      <c r="O317" s="136">
        <v>728442.59999999986</v>
      </c>
      <c r="P317" s="136">
        <v>728442.18</v>
      </c>
      <c r="Q317" s="136">
        <v>7020998.1999999993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4835670.82</v>
      </c>
      <c r="V317" s="97"/>
    </row>
    <row r="318" spans="2:22" x14ac:dyDescent="0.2">
      <c r="B318" s="95"/>
      <c r="C318" s="98" t="s">
        <v>236</v>
      </c>
      <c r="D318" s="99" t="s">
        <v>235</v>
      </c>
      <c r="E318" s="100">
        <v>409165.58999999979</v>
      </c>
      <c r="F318" s="100">
        <v>453820.59999999986</v>
      </c>
      <c r="G318" s="100">
        <v>543737.67000000004</v>
      </c>
      <c r="H318" s="100">
        <v>564794.4600000002</v>
      </c>
      <c r="I318" s="100">
        <v>546087.40000000014</v>
      </c>
      <c r="J318" s="100">
        <v>510155.50999999989</v>
      </c>
      <c r="K318" s="100">
        <v>552338.50000000023</v>
      </c>
      <c r="L318" s="100">
        <v>527128.49000000011</v>
      </c>
      <c r="M318" s="100">
        <v>728442.59999999986</v>
      </c>
      <c r="N318" s="100">
        <v>728442.59999999986</v>
      </c>
      <c r="O318" s="100">
        <v>728442.59999999986</v>
      </c>
      <c r="P318" s="100">
        <v>728442.18</v>
      </c>
      <c r="Q318" s="100">
        <v>7020998.1999999993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4835670.82</v>
      </c>
      <c r="V318" s="97"/>
    </row>
    <row r="319" spans="2:22" x14ac:dyDescent="0.2">
      <c r="B319" s="95"/>
      <c r="C319" s="131" t="s">
        <v>237</v>
      </c>
      <c r="D319" s="132" t="s">
        <v>33</v>
      </c>
      <c r="E319" s="135">
        <v>37390580.279999994</v>
      </c>
      <c r="F319" s="135">
        <v>36330830.399999999</v>
      </c>
      <c r="G319" s="135">
        <v>35509223.50999999</v>
      </c>
      <c r="H319" s="135">
        <v>36461228.240000002</v>
      </c>
      <c r="I319" s="135">
        <v>35906312.230000004</v>
      </c>
      <c r="J319" s="135">
        <v>38293252.280000001</v>
      </c>
      <c r="K319" s="135">
        <v>37031638.429999992</v>
      </c>
      <c r="L319" s="135">
        <v>34954626.179999992</v>
      </c>
      <c r="M319" s="135">
        <v>38936687.080000006</v>
      </c>
      <c r="N319" s="135">
        <v>37484150.900000006</v>
      </c>
      <c r="O319" s="135">
        <v>37484150.900000006</v>
      </c>
      <c r="P319" s="135">
        <v>37484150.209999993</v>
      </c>
      <c r="Q319" s="135">
        <v>443266830.63999993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330814378.62999994</v>
      </c>
      <c r="V319" s="97"/>
    </row>
    <row r="320" spans="2:22" x14ac:dyDescent="0.2">
      <c r="B320" s="95"/>
      <c r="C320" s="133" t="s">
        <v>238</v>
      </c>
      <c r="D320" s="134" t="s">
        <v>239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6"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240</v>
      </c>
      <c r="D321" s="99" t="s">
        <v>241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00"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242</v>
      </c>
      <c r="D322" s="99" t="s">
        <v>243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00"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244</v>
      </c>
      <c r="D323" s="99" t="s">
        <v>245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00"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246</v>
      </c>
      <c r="D324" s="134" t="s">
        <v>247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6"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248</v>
      </c>
      <c r="D325" s="99" t="s">
        <v>249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00"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250</v>
      </c>
      <c r="D326" s="99" t="s">
        <v>251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00"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252</v>
      </c>
      <c r="D327" s="99" t="s">
        <v>253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00"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254</v>
      </c>
      <c r="D328" s="99" t="s">
        <v>255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00"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256</v>
      </c>
      <c r="D329" s="134" t="s">
        <v>257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6"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258</v>
      </c>
      <c r="D330" s="99" t="s">
        <v>259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00"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260</v>
      </c>
      <c r="D331" s="99" t="s">
        <v>261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00"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262</v>
      </c>
      <c r="D332" s="99" t="s">
        <v>263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00"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264</v>
      </c>
      <c r="D333" s="99" t="s">
        <v>265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00"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266</v>
      </c>
      <c r="D334" s="134" t="s">
        <v>267</v>
      </c>
      <c r="E334" s="136">
        <v>36416719.179999992</v>
      </c>
      <c r="F334" s="136">
        <v>34238668.880000003</v>
      </c>
      <c r="G334" s="136">
        <v>34221674.349999994</v>
      </c>
      <c r="H334" s="136">
        <v>34841657.700000003</v>
      </c>
      <c r="I334" s="136">
        <v>35178635.520000003</v>
      </c>
      <c r="J334" s="136">
        <v>36848931.330000006</v>
      </c>
      <c r="K334" s="136">
        <v>36067335.86999999</v>
      </c>
      <c r="L334" s="136">
        <v>34250585.289999992</v>
      </c>
      <c r="M334" s="136">
        <v>35782999.450000003</v>
      </c>
      <c r="N334" s="136">
        <v>34330463.280000001</v>
      </c>
      <c r="O334" s="136">
        <v>34330463.280000001</v>
      </c>
      <c r="P334" s="136">
        <v>34330463.069999993</v>
      </c>
      <c r="Q334" s="136">
        <v>420838597.19999999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317847207.56999999</v>
      </c>
      <c r="V334" s="97"/>
    </row>
    <row r="335" spans="2:22" x14ac:dyDescent="0.2">
      <c r="B335" s="95"/>
      <c r="C335" s="98" t="s">
        <v>268</v>
      </c>
      <c r="D335" s="99" t="s">
        <v>267</v>
      </c>
      <c r="E335" s="100">
        <v>36416719.179999992</v>
      </c>
      <c r="F335" s="100">
        <v>34238668.880000003</v>
      </c>
      <c r="G335" s="100">
        <v>34221674.349999994</v>
      </c>
      <c r="H335" s="100">
        <v>34841657.700000003</v>
      </c>
      <c r="I335" s="100">
        <v>35178635.520000003</v>
      </c>
      <c r="J335" s="100">
        <v>36848931.330000006</v>
      </c>
      <c r="K335" s="100">
        <v>36067335.86999999</v>
      </c>
      <c r="L335" s="100">
        <v>34250585.289999992</v>
      </c>
      <c r="M335" s="100">
        <v>35782999.450000003</v>
      </c>
      <c r="N335" s="100">
        <v>34330463.280000001</v>
      </c>
      <c r="O335" s="100">
        <v>34330463.280000001</v>
      </c>
      <c r="P335" s="100">
        <v>34330463.069999993</v>
      </c>
      <c r="Q335" s="100">
        <v>420838597.19999999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317847207.56999999</v>
      </c>
      <c r="V335" s="97"/>
    </row>
    <row r="336" spans="2:22" x14ac:dyDescent="0.2">
      <c r="B336" s="95"/>
      <c r="C336" s="133" t="s">
        <v>269</v>
      </c>
      <c r="D336" s="134" t="s">
        <v>270</v>
      </c>
      <c r="E336" s="136">
        <v>383636.17</v>
      </c>
      <c r="F336" s="136">
        <v>1518231.48</v>
      </c>
      <c r="G336" s="136">
        <v>702801</v>
      </c>
      <c r="H336" s="136">
        <v>1036396.79</v>
      </c>
      <c r="I336" s="136">
        <v>172242.22000000006</v>
      </c>
      <c r="J336" s="136">
        <v>893296.01000000013</v>
      </c>
      <c r="K336" s="136">
        <v>382775.38</v>
      </c>
      <c r="L336" s="136">
        <v>328405.80000000005</v>
      </c>
      <c r="M336" s="136">
        <v>1905810.31</v>
      </c>
      <c r="N336" s="136">
        <v>1905810.31</v>
      </c>
      <c r="O336" s="136">
        <v>1905810.31</v>
      </c>
      <c r="P336" s="136">
        <v>1905809.8599999999</v>
      </c>
      <c r="Q336" s="136">
        <v>13041025.640000001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7323595.1600000001</v>
      </c>
      <c r="V336" s="97"/>
    </row>
    <row r="337" spans="2:22" x14ac:dyDescent="0.2">
      <c r="B337" s="95"/>
      <c r="C337" s="98" t="s">
        <v>271</v>
      </c>
      <c r="D337" s="99" t="s">
        <v>270</v>
      </c>
      <c r="E337" s="100">
        <v>383636.17</v>
      </c>
      <c r="F337" s="100">
        <v>1518231.48</v>
      </c>
      <c r="G337" s="100">
        <v>702801</v>
      </c>
      <c r="H337" s="100">
        <v>1036396.79</v>
      </c>
      <c r="I337" s="100">
        <v>172242.22000000006</v>
      </c>
      <c r="J337" s="100">
        <v>893296.01000000013</v>
      </c>
      <c r="K337" s="100">
        <v>382775.38</v>
      </c>
      <c r="L337" s="100">
        <v>328405.80000000005</v>
      </c>
      <c r="M337" s="100">
        <v>1905810.31</v>
      </c>
      <c r="N337" s="100">
        <v>1905810.31</v>
      </c>
      <c r="O337" s="100">
        <v>1905810.31</v>
      </c>
      <c r="P337" s="100">
        <v>1905809.8599999999</v>
      </c>
      <c r="Q337" s="100">
        <v>13041025.640000001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7323595.1600000001</v>
      </c>
      <c r="V337" s="97"/>
    </row>
    <row r="338" spans="2:22" x14ac:dyDescent="0.2">
      <c r="B338" s="95"/>
      <c r="C338" s="133" t="s">
        <v>272</v>
      </c>
      <c r="D338" s="134" t="s">
        <v>273</v>
      </c>
      <c r="E338" s="136">
        <v>590224.92999999993</v>
      </c>
      <c r="F338" s="136">
        <v>573930.04000000015</v>
      </c>
      <c r="G338" s="136">
        <v>584748.15999999992</v>
      </c>
      <c r="H338" s="136">
        <v>583173.74999999988</v>
      </c>
      <c r="I338" s="136">
        <v>555434.48999999987</v>
      </c>
      <c r="J338" s="136">
        <v>551024.93999999994</v>
      </c>
      <c r="K338" s="136">
        <v>581527.17999999993</v>
      </c>
      <c r="L338" s="136">
        <v>375635.08999999997</v>
      </c>
      <c r="M338" s="136">
        <v>1247877.3199999998</v>
      </c>
      <c r="N338" s="136">
        <v>1247877.31</v>
      </c>
      <c r="O338" s="136">
        <v>1247877.31</v>
      </c>
      <c r="P338" s="136">
        <v>1247877.2799999998</v>
      </c>
      <c r="Q338" s="136">
        <v>9387207.7999999989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5643575.8999999985</v>
      </c>
      <c r="V338" s="97"/>
    </row>
    <row r="339" spans="2:22" x14ac:dyDescent="0.2">
      <c r="B339" s="95"/>
      <c r="C339" s="98" t="s">
        <v>274</v>
      </c>
      <c r="D339" s="99" t="s">
        <v>273</v>
      </c>
      <c r="E339" s="100">
        <v>590224.92999999993</v>
      </c>
      <c r="F339" s="100">
        <v>573930.04000000015</v>
      </c>
      <c r="G339" s="100">
        <v>584748.15999999992</v>
      </c>
      <c r="H339" s="100">
        <v>583173.74999999988</v>
      </c>
      <c r="I339" s="100">
        <v>555434.48999999987</v>
      </c>
      <c r="J339" s="100">
        <v>551024.93999999994</v>
      </c>
      <c r="K339" s="100">
        <v>581527.17999999993</v>
      </c>
      <c r="L339" s="100">
        <v>375635.08999999997</v>
      </c>
      <c r="M339" s="100">
        <v>1247877.3199999998</v>
      </c>
      <c r="N339" s="100">
        <v>1247877.31</v>
      </c>
      <c r="O339" s="100">
        <v>1247877.31</v>
      </c>
      <c r="P339" s="100">
        <v>1247877.2799999998</v>
      </c>
      <c r="Q339" s="100">
        <v>9387207.7999999989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5643575.8999999985</v>
      </c>
      <c r="V339" s="97"/>
    </row>
    <row r="340" spans="2:22" x14ac:dyDescent="0.2">
      <c r="B340" s="95"/>
      <c r="C340" s="131" t="s">
        <v>275</v>
      </c>
      <c r="D340" s="132" t="s">
        <v>276</v>
      </c>
      <c r="E340" s="135">
        <v>1901582.9499999993</v>
      </c>
      <c r="F340" s="135">
        <v>4944161.04</v>
      </c>
      <c r="G340" s="135">
        <v>3208959.2499999991</v>
      </c>
      <c r="H340" s="135">
        <v>2924430.4399999995</v>
      </c>
      <c r="I340" s="135">
        <v>3942600.3999999985</v>
      </c>
      <c r="J340" s="135">
        <v>2841237.5500000003</v>
      </c>
      <c r="K340" s="135">
        <v>10765941.439999998</v>
      </c>
      <c r="L340" s="135">
        <v>2965065.2299999991</v>
      </c>
      <c r="M340" s="135">
        <v>7494386.6799999978</v>
      </c>
      <c r="N340" s="135">
        <v>7494386.6799999978</v>
      </c>
      <c r="O340" s="135">
        <v>7494386.6799999978</v>
      </c>
      <c r="P340" s="135">
        <v>7494383.8399999999</v>
      </c>
      <c r="Q340" s="135">
        <v>63471522.179999992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40988364.979999997</v>
      </c>
      <c r="V340" s="97"/>
    </row>
    <row r="341" spans="2:22" x14ac:dyDescent="0.2">
      <c r="B341" s="95"/>
      <c r="C341" s="133" t="s">
        <v>277</v>
      </c>
      <c r="D341" s="134" t="s">
        <v>278</v>
      </c>
      <c r="E341" s="136">
        <v>277899.78000000003</v>
      </c>
      <c r="F341" s="136">
        <v>3345837.68</v>
      </c>
      <c r="G341" s="136">
        <v>564684.32999999996</v>
      </c>
      <c r="H341" s="136">
        <v>364661.43</v>
      </c>
      <c r="I341" s="136">
        <v>1280672.3799999999</v>
      </c>
      <c r="J341" s="136">
        <v>517839.74</v>
      </c>
      <c r="K341" s="136">
        <v>3423272.27</v>
      </c>
      <c r="L341" s="136">
        <v>850433.24</v>
      </c>
      <c r="M341" s="136">
        <v>475607.61</v>
      </c>
      <c r="N341" s="136">
        <v>475607.61</v>
      </c>
      <c r="O341" s="136">
        <v>475607.61</v>
      </c>
      <c r="P341" s="136">
        <v>475607.51</v>
      </c>
      <c r="Q341" s="136">
        <v>12527731.189999998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11100908.459999999</v>
      </c>
      <c r="V341" s="97"/>
    </row>
    <row r="342" spans="2:22" x14ac:dyDescent="0.2">
      <c r="B342" s="95"/>
      <c r="C342" s="98" t="s">
        <v>279</v>
      </c>
      <c r="D342" s="99" t="s">
        <v>278</v>
      </c>
      <c r="E342" s="100">
        <v>277899.78000000003</v>
      </c>
      <c r="F342" s="100">
        <v>3345837.68</v>
      </c>
      <c r="G342" s="100">
        <v>564684.32999999996</v>
      </c>
      <c r="H342" s="100">
        <v>364661.43</v>
      </c>
      <c r="I342" s="100">
        <v>1280672.3799999999</v>
      </c>
      <c r="J342" s="100">
        <v>517839.74</v>
      </c>
      <c r="K342" s="100">
        <v>3423272.27</v>
      </c>
      <c r="L342" s="100">
        <v>850433.24</v>
      </c>
      <c r="M342" s="100">
        <v>475607.61</v>
      </c>
      <c r="N342" s="100">
        <v>475607.61</v>
      </c>
      <c r="O342" s="100">
        <v>475607.61</v>
      </c>
      <c r="P342" s="100">
        <v>475607.51</v>
      </c>
      <c r="Q342" s="100">
        <v>12527731.189999998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11100908.459999999</v>
      </c>
      <c r="V342" s="97"/>
    </row>
    <row r="343" spans="2:22" x14ac:dyDescent="0.2">
      <c r="B343" s="95"/>
      <c r="C343" s="133" t="s">
        <v>280</v>
      </c>
      <c r="D343" s="134" t="s">
        <v>281</v>
      </c>
      <c r="E343" s="136">
        <v>1277587.5099999991</v>
      </c>
      <c r="F343" s="136">
        <v>1192429.44</v>
      </c>
      <c r="G343" s="136">
        <v>1611545.3699999994</v>
      </c>
      <c r="H343" s="136">
        <v>1529807.8499999999</v>
      </c>
      <c r="I343" s="136">
        <v>1809598.9099999988</v>
      </c>
      <c r="J343" s="136">
        <v>1552491.6800000002</v>
      </c>
      <c r="K343" s="136">
        <v>2981743.4899999988</v>
      </c>
      <c r="L343" s="136">
        <v>1277503.3399999994</v>
      </c>
      <c r="M343" s="136">
        <v>3187409.6199999987</v>
      </c>
      <c r="N343" s="136">
        <v>3187409.6199999987</v>
      </c>
      <c r="O343" s="136">
        <v>3187409.6199999987</v>
      </c>
      <c r="P343" s="136">
        <v>3187407.4000000004</v>
      </c>
      <c r="Q343" s="136">
        <v>25982343.849999987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16420117.209999993</v>
      </c>
      <c r="V343" s="97"/>
    </row>
    <row r="344" spans="2:22" x14ac:dyDescent="0.2">
      <c r="B344" s="95"/>
      <c r="C344" s="98" t="s">
        <v>282</v>
      </c>
      <c r="D344" s="99" t="s">
        <v>281</v>
      </c>
      <c r="E344" s="100">
        <v>1277587.5099999991</v>
      </c>
      <c r="F344" s="100">
        <v>1192429.44</v>
      </c>
      <c r="G344" s="100">
        <v>1611545.3699999994</v>
      </c>
      <c r="H344" s="100">
        <v>1529807.8499999999</v>
      </c>
      <c r="I344" s="100">
        <v>1809598.9099999988</v>
      </c>
      <c r="J344" s="100">
        <v>1552491.6800000002</v>
      </c>
      <c r="K344" s="100">
        <v>2981743.4899999988</v>
      </c>
      <c r="L344" s="100">
        <v>1277503.3399999994</v>
      </c>
      <c r="M344" s="100">
        <v>3187409.6199999987</v>
      </c>
      <c r="N344" s="100">
        <v>3187409.6199999987</v>
      </c>
      <c r="O344" s="100">
        <v>3187409.6199999987</v>
      </c>
      <c r="P344" s="100">
        <v>3187407.4000000004</v>
      </c>
      <c r="Q344" s="100">
        <v>25982343.849999987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16420117.209999993</v>
      </c>
      <c r="V344" s="97"/>
    </row>
    <row r="345" spans="2:22" x14ac:dyDescent="0.2">
      <c r="B345" s="95"/>
      <c r="C345" s="133" t="s">
        <v>283</v>
      </c>
      <c r="D345" s="134" t="s">
        <v>284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6"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285</v>
      </c>
      <c r="D346" s="99" t="s">
        <v>284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00"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286</v>
      </c>
      <c r="D347" s="134" t="s">
        <v>287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6"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288</v>
      </c>
      <c r="D348" s="99" t="s">
        <v>287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00"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289</v>
      </c>
      <c r="D349" s="134" t="s">
        <v>290</v>
      </c>
      <c r="E349" s="136">
        <v>549</v>
      </c>
      <c r="F349" s="136">
        <v>3660</v>
      </c>
      <c r="G349" s="136">
        <v>12151</v>
      </c>
      <c r="H349" s="136">
        <v>567.46</v>
      </c>
      <c r="I349" s="136">
        <v>984.13000000000011</v>
      </c>
      <c r="J349" s="136">
        <v>2150.8000000000002</v>
      </c>
      <c r="K349" s="136">
        <v>191810.61</v>
      </c>
      <c r="L349" s="136">
        <v>567.46</v>
      </c>
      <c r="M349" s="136">
        <v>399626.02</v>
      </c>
      <c r="N349" s="136">
        <v>399626.02</v>
      </c>
      <c r="O349" s="136">
        <v>399626.02</v>
      </c>
      <c r="P349" s="136">
        <v>399625.95</v>
      </c>
      <c r="Q349" s="136">
        <v>1810944.47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612066.48</v>
      </c>
      <c r="V349" s="97"/>
    </row>
    <row r="350" spans="2:22" x14ac:dyDescent="0.2">
      <c r="B350" s="95"/>
      <c r="C350" s="98" t="s">
        <v>291</v>
      </c>
      <c r="D350" s="99" t="s">
        <v>290</v>
      </c>
      <c r="E350" s="100">
        <v>549</v>
      </c>
      <c r="F350" s="100">
        <v>3660</v>
      </c>
      <c r="G350" s="100">
        <v>12151</v>
      </c>
      <c r="H350" s="100">
        <v>567.46</v>
      </c>
      <c r="I350" s="100">
        <v>984.13000000000011</v>
      </c>
      <c r="J350" s="100">
        <v>2150.8000000000002</v>
      </c>
      <c r="K350" s="100">
        <v>191810.61</v>
      </c>
      <c r="L350" s="100">
        <v>567.46</v>
      </c>
      <c r="M350" s="100">
        <v>399626.02</v>
      </c>
      <c r="N350" s="100">
        <v>399626.02</v>
      </c>
      <c r="O350" s="100">
        <v>399626.02</v>
      </c>
      <c r="P350" s="100">
        <v>399625.95</v>
      </c>
      <c r="Q350" s="100">
        <v>1810944.47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612066.48</v>
      </c>
      <c r="V350" s="97"/>
    </row>
    <row r="351" spans="2:22" x14ac:dyDescent="0.2">
      <c r="B351" s="95"/>
      <c r="C351" s="133" t="s">
        <v>292</v>
      </c>
      <c r="D351" s="134" t="s">
        <v>293</v>
      </c>
      <c r="E351" s="136">
        <v>345546.66000000003</v>
      </c>
      <c r="F351" s="136">
        <v>402233.91999999993</v>
      </c>
      <c r="G351" s="136">
        <v>1020578.55</v>
      </c>
      <c r="H351" s="136">
        <v>1029393.7</v>
      </c>
      <c r="I351" s="136">
        <v>851344.98</v>
      </c>
      <c r="J351" s="136">
        <v>768755.33000000007</v>
      </c>
      <c r="K351" s="136">
        <v>4169115.0699999994</v>
      </c>
      <c r="L351" s="136">
        <v>836561.19</v>
      </c>
      <c r="M351" s="136">
        <v>3431743.4299999997</v>
      </c>
      <c r="N351" s="136">
        <v>3431743.4299999997</v>
      </c>
      <c r="O351" s="136">
        <v>3431743.4299999997</v>
      </c>
      <c r="P351" s="136">
        <v>3431742.9799999995</v>
      </c>
      <c r="Q351" s="136">
        <v>23150502.669999998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12855272.83</v>
      </c>
      <c r="V351" s="97"/>
    </row>
    <row r="352" spans="2:22" x14ac:dyDescent="0.2">
      <c r="B352" s="95"/>
      <c r="C352" s="98" t="s">
        <v>294</v>
      </c>
      <c r="D352" s="99" t="s">
        <v>293</v>
      </c>
      <c r="E352" s="100">
        <v>345546.66000000003</v>
      </c>
      <c r="F352" s="100">
        <v>402233.91999999993</v>
      </c>
      <c r="G352" s="100">
        <v>1020578.55</v>
      </c>
      <c r="H352" s="100">
        <v>1029393.7</v>
      </c>
      <c r="I352" s="100">
        <v>851344.98</v>
      </c>
      <c r="J352" s="100">
        <v>768755.33000000007</v>
      </c>
      <c r="K352" s="100">
        <v>4169115.0699999994</v>
      </c>
      <c r="L352" s="100">
        <v>836561.19</v>
      </c>
      <c r="M352" s="100">
        <v>3431743.4299999997</v>
      </c>
      <c r="N352" s="100">
        <v>3431743.4299999997</v>
      </c>
      <c r="O352" s="100">
        <v>3431743.4299999997</v>
      </c>
      <c r="P352" s="100">
        <v>3431742.9799999995</v>
      </c>
      <c r="Q352" s="100">
        <v>23150502.669999998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12855272.83</v>
      </c>
      <c r="V352" s="97"/>
    </row>
    <row r="353" spans="2:22" x14ac:dyDescent="0.2">
      <c r="B353" s="95"/>
      <c r="C353" s="131" t="s">
        <v>295</v>
      </c>
      <c r="D353" s="132" t="s">
        <v>296</v>
      </c>
      <c r="E353" s="135">
        <v>20389853.109999999</v>
      </c>
      <c r="F353" s="135">
        <v>25517048.409999996</v>
      </c>
      <c r="G353" s="135">
        <v>25273212.920000002</v>
      </c>
      <c r="H353" s="135">
        <v>25576356.110000003</v>
      </c>
      <c r="I353" s="135">
        <v>24295101.150000002</v>
      </c>
      <c r="J353" s="135">
        <v>26687839.659999996</v>
      </c>
      <c r="K353" s="135">
        <v>24056683.68</v>
      </c>
      <c r="L353" s="135">
        <v>24214516.25</v>
      </c>
      <c r="M353" s="135">
        <v>31142503.690000001</v>
      </c>
      <c r="N353" s="135">
        <v>30278559.730000004</v>
      </c>
      <c r="O353" s="135">
        <v>30278559.730000004</v>
      </c>
      <c r="P353" s="135">
        <v>30278558.66</v>
      </c>
      <c r="Q353" s="135">
        <v>317988793.10000008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227153114.98000002</v>
      </c>
      <c r="V353" s="97"/>
    </row>
    <row r="354" spans="2:22" x14ac:dyDescent="0.2">
      <c r="B354" s="95"/>
      <c r="C354" s="133" t="s">
        <v>297</v>
      </c>
      <c r="D354" s="134" t="s">
        <v>298</v>
      </c>
      <c r="E354" s="136">
        <v>12146022.23</v>
      </c>
      <c r="F354" s="136">
        <v>13632124.880000001</v>
      </c>
      <c r="G354" s="136">
        <v>13764367.190000001</v>
      </c>
      <c r="H354" s="136">
        <v>13780159.950000001</v>
      </c>
      <c r="I354" s="136">
        <v>13415808.59</v>
      </c>
      <c r="J354" s="136">
        <v>13704911.109999999</v>
      </c>
      <c r="K354" s="136">
        <v>13293086.329999998</v>
      </c>
      <c r="L354" s="136">
        <v>13496128.68</v>
      </c>
      <c r="M354" s="136">
        <v>15128617.640000001</v>
      </c>
      <c r="N354" s="136">
        <v>15116871.630000001</v>
      </c>
      <c r="O354" s="136">
        <v>15116871.630000001</v>
      </c>
      <c r="P354" s="136">
        <v>15116871.85</v>
      </c>
      <c r="Q354" s="136">
        <v>167711841.71000001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122361226.60000001</v>
      </c>
      <c r="V354" s="97"/>
    </row>
    <row r="355" spans="2:22" x14ac:dyDescent="0.2">
      <c r="B355" s="95"/>
      <c r="C355" s="98" t="s">
        <v>299</v>
      </c>
      <c r="D355" s="99" t="s">
        <v>300</v>
      </c>
      <c r="E355" s="100">
        <v>3075465.6199999996</v>
      </c>
      <c r="F355" s="100">
        <v>3294168.2000000007</v>
      </c>
      <c r="G355" s="100">
        <v>3387515.9</v>
      </c>
      <c r="H355" s="100">
        <v>3384322.59</v>
      </c>
      <c r="I355" s="100">
        <v>3168332.9200000004</v>
      </c>
      <c r="J355" s="100">
        <v>3293161.6700000004</v>
      </c>
      <c r="K355" s="100">
        <v>3413797.1599999997</v>
      </c>
      <c r="L355" s="100">
        <v>3436852.49</v>
      </c>
      <c r="M355" s="100">
        <v>3559098.5700000003</v>
      </c>
      <c r="N355" s="100">
        <v>3547352.56</v>
      </c>
      <c r="O355" s="100">
        <v>3547352.56</v>
      </c>
      <c r="P355" s="100">
        <v>3547352.8200000008</v>
      </c>
      <c r="Q355" s="100">
        <v>40654773.06000001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30012715.120000005</v>
      </c>
      <c r="V355" s="97"/>
    </row>
    <row r="356" spans="2:22" x14ac:dyDescent="0.2">
      <c r="B356" s="95"/>
      <c r="C356" s="98" t="s">
        <v>301</v>
      </c>
      <c r="D356" s="99" t="s">
        <v>36</v>
      </c>
      <c r="E356" s="100">
        <v>9070556.6100000013</v>
      </c>
      <c r="F356" s="100">
        <v>10337956.68</v>
      </c>
      <c r="G356" s="100">
        <v>10376851.290000001</v>
      </c>
      <c r="H356" s="100">
        <v>10395837.360000001</v>
      </c>
      <c r="I356" s="100">
        <v>10247475.67</v>
      </c>
      <c r="J356" s="100">
        <v>10411749.439999999</v>
      </c>
      <c r="K356" s="100">
        <v>9879289.1699999981</v>
      </c>
      <c r="L356" s="100">
        <v>10059276.189999999</v>
      </c>
      <c r="M356" s="100">
        <v>11569519.07</v>
      </c>
      <c r="N356" s="100">
        <v>11569519.07</v>
      </c>
      <c r="O356" s="100">
        <v>11569519.07</v>
      </c>
      <c r="P356" s="100">
        <v>11569519.029999999</v>
      </c>
      <c r="Q356" s="100">
        <v>127057068.64999998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92348511.479999989</v>
      </c>
      <c r="V356" s="97"/>
    </row>
    <row r="357" spans="2:22" x14ac:dyDescent="0.2">
      <c r="B357" s="95"/>
      <c r="C357" s="133" t="s">
        <v>302</v>
      </c>
      <c r="D357" s="134" t="s">
        <v>303</v>
      </c>
      <c r="E357" s="136">
        <v>3798872.13</v>
      </c>
      <c r="F357" s="136">
        <v>4303210.8</v>
      </c>
      <c r="G357" s="136">
        <v>4548239.1599999992</v>
      </c>
      <c r="H357" s="136">
        <v>4294485.0300000012</v>
      </c>
      <c r="I357" s="136">
        <v>4194944.4899999984</v>
      </c>
      <c r="J357" s="136">
        <v>4147684.189999999</v>
      </c>
      <c r="K357" s="136">
        <v>4140702.66</v>
      </c>
      <c r="L357" s="136">
        <v>4070410.7099999995</v>
      </c>
      <c r="M357" s="136">
        <v>4810458.120000001</v>
      </c>
      <c r="N357" s="136">
        <v>4784250.2700000023</v>
      </c>
      <c r="O357" s="136">
        <v>4784250.2700000023</v>
      </c>
      <c r="P357" s="136">
        <v>4784249.87</v>
      </c>
      <c r="Q357" s="136">
        <v>52661757.700000003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38309007.289999999</v>
      </c>
      <c r="V357" s="97"/>
    </row>
    <row r="358" spans="2:22" x14ac:dyDescent="0.2">
      <c r="B358" s="95"/>
      <c r="C358" s="98" t="s">
        <v>304</v>
      </c>
      <c r="D358" s="99" t="s">
        <v>305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00"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306</v>
      </c>
      <c r="D359" s="99" t="s">
        <v>307</v>
      </c>
      <c r="E359" s="100">
        <v>3798872.13</v>
      </c>
      <c r="F359" s="100">
        <v>4303210.8</v>
      </c>
      <c r="G359" s="100">
        <v>4548239.1599999992</v>
      </c>
      <c r="H359" s="100">
        <v>4294485.0300000012</v>
      </c>
      <c r="I359" s="100">
        <v>4194944.4899999984</v>
      </c>
      <c r="J359" s="100">
        <v>4147684.189999999</v>
      </c>
      <c r="K359" s="100">
        <v>4140702.66</v>
      </c>
      <c r="L359" s="100">
        <v>4070410.7099999995</v>
      </c>
      <c r="M359" s="100">
        <v>4810458.120000001</v>
      </c>
      <c r="N359" s="100">
        <v>4784250.2700000023</v>
      </c>
      <c r="O359" s="100">
        <v>4784250.2700000023</v>
      </c>
      <c r="P359" s="100">
        <v>4784249.87</v>
      </c>
      <c r="Q359" s="100">
        <v>52661757.700000003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38309007.289999999</v>
      </c>
      <c r="V359" s="97"/>
    </row>
    <row r="360" spans="2:22" x14ac:dyDescent="0.2">
      <c r="B360" s="95"/>
      <c r="C360" s="133" t="s">
        <v>308</v>
      </c>
      <c r="D360" s="134" t="s">
        <v>309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6"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310</v>
      </c>
      <c r="D361" s="99" t="s">
        <v>309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00"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311</v>
      </c>
      <c r="D362" s="134" t="s">
        <v>312</v>
      </c>
      <c r="E362" s="136">
        <v>3207392.0700000003</v>
      </c>
      <c r="F362" s="136">
        <v>3226255</v>
      </c>
      <c r="G362" s="136">
        <v>3209283.19</v>
      </c>
      <c r="H362" s="136">
        <v>3139004.66</v>
      </c>
      <c r="I362" s="136">
        <v>3428915.53</v>
      </c>
      <c r="J362" s="136">
        <v>3232911.95</v>
      </c>
      <c r="K362" s="136">
        <v>3263729.92</v>
      </c>
      <c r="L362" s="136">
        <v>3136128.65</v>
      </c>
      <c r="M362" s="136">
        <v>3497243.0900000003</v>
      </c>
      <c r="N362" s="136">
        <v>3497047.66</v>
      </c>
      <c r="O362" s="136">
        <v>3497047.66</v>
      </c>
      <c r="P362" s="136">
        <v>3497047.43</v>
      </c>
      <c r="Q362" s="136">
        <v>39832006.809999995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29340864.059999999</v>
      </c>
      <c r="V362" s="97"/>
    </row>
    <row r="363" spans="2:22" x14ac:dyDescent="0.2">
      <c r="B363" s="95"/>
      <c r="C363" s="98" t="s">
        <v>313</v>
      </c>
      <c r="D363" s="99" t="s">
        <v>314</v>
      </c>
      <c r="E363" s="100">
        <v>3207392.0700000003</v>
      </c>
      <c r="F363" s="100">
        <v>3226255</v>
      </c>
      <c r="G363" s="100">
        <v>3141918.39</v>
      </c>
      <c r="H363" s="100">
        <v>3139004.66</v>
      </c>
      <c r="I363" s="100">
        <v>3199250.17</v>
      </c>
      <c r="J363" s="100">
        <v>3232911.95</v>
      </c>
      <c r="K363" s="100">
        <v>3263729.92</v>
      </c>
      <c r="L363" s="100">
        <v>3136128.65</v>
      </c>
      <c r="M363" s="100">
        <v>3378775.1900000004</v>
      </c>
      <c r="N363" s="100">
        <v>3378579.7600000002</v>
      </c>
      <c r="O363" s="100">
        <v>3378579.7600000002</v>
      </c>
      <c r="P363" s="100">
        <v>3378579.5100000002</v>
      </c>
      <c r="Q363" s="100">
        <v>39061105.030000001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28925366.000000004</v>
      </c>
      <c r="V363" s="97"/>
    </row>
    <row r="364" spans="2:22" x14ac:dyDescent="0.2">
      <c r="B364" s="95"/>
      <c r="C364" s="98" t="s">
        <v>315</v>
      </c>
      <c r="D364" s="99" t="s">
        <v>316</v>
      </c>
      <c r="E364" s="100">
        <v>0</v>
      </c>
      <c r="F364" s="100">
        <v>0</v>
      </c>
      <c r="G364" s="100">
        <v>67364.800000000003</v>
      </c>
      <c r="H364" s="100">
        <v>0</v>
      </c>
      <c r="I364" s="100">
        <v>229665.36</v>
      </c>
      <c r="J364" s="100">
        <v>0</v>
      </c>
      <c r="K364" s="100">
        <v>0</v>
      </c>
      <c r="L364" s="100">
        <v>0</v>
      </c>
      <c r="M364" s="100">
        <v>118467.90000000001</v>
      </c>
      <c r="N364" s="100">
        <v>118467.90000000001</v>
      </c>
      <c r="O364" s="100">
        <v>118467.90000000001</v>
      </c>
      <c r="P364" s="100">
        <v>118467.92</v>
      </c>
      <c r="Q364" s="100">
        <v>770901.78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415498.06</v>
      </c>
      <c r="V364" s="97"/>
    </row>
    <row r="365" spans="2:22" x14ac:dyDescent="0.2">
      <c r="B365" s="95"/>
      <c r="C365" s="133" t="s">
        <v>317</v>
      </c>
      <c r="D365" s="134" t="s">
        <v>318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6"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319</v>
      </c>
      <c r="D366" s="99" t="s">
        <v>318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00"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320</v>
      </c>
      <c r="D367" s="134" t="s">
        <v>321</v>
      </c>
      <c r="E367" s="136">
        <v>815005.52</v>
      </c>
      <c r="F367" s="136">
        <v>3780326.1500000004</v>
      </c>
      <c r="G367" s="136">
        <v>2697000.09</v>
      </c>
      <c r="H367" s="136">
        <v>3289061.4699999997</v>
      </c>
      <c r="I367" s="136">
        <v>2221383.17</v>
      </c>
      <c r="J367" s="136">
        <v>3616434.35</v>
      </c>
      <c r="K367" s="136">
        <v>2234707.5100000002</v>
      </c>
      <c r="L367" s="136">
        <v>1960580.92</v>
      </c>
      <c r="M367" s="136">
        <v>4939004.5900000008</v>
      </c>
      <c r="N367" s="136">
        <v>4936909.9100000011</v>
      </c>
      <c r="O367" s="136">
        <v>4936909.9100000011</v>
      </c>
      <c r="P367" s="136">
        <v>4936909.7799999993</v>
      </c>
      <c r="Q367" s="136">
        <v>40364233.370000005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25553503.77</v>
      </c>
      <c r="V367" s="97"/>
    </row>
    <row r="368" spans="2:22" x14ac:dyDescent="0.2">
      <c r="B368" s="95"/>
      <c r="C368" s="98" t="s">
        <v>322</v>
      </c>
      <c r="D368" s="99" t="s">
        <v>321</v>
      </c>
      <c r="E368" s="100">
        <v>815005.52</v>
      </c>
      <c r="F368" s="100">
        <v>3780326.1500000004</v>
      </c>
      <c r="G368" s="100">
        <v>2697000.09</v>
      </c>
      <c r="H368" s="100">
        <v>3289061.4699999997</v>
      </c>
      <c r="I368" s="100">
        <v>2221383.17</v>
      </c>
      <c r="J368" s="100">
        <v>3616434.35</v>
      </c>
      <c r="K368" s="100">
        <v>2234707.5100000002</v>
      </c>
      <c r="L368" s="100">
        <v>1960580.92</v>
      </c>
      <c r="M368" s="100">
        <v>4939004.5900000008</v>
      </c>
      <c r="N368" s="100">
        <v>4936909.9100000011</v>
      </c>
      <c r="O368" s="100">
        <v>4936909.9100000011</v>
      </c>
      <c r="P368" s="100">
        <v>4936909.7799999993</v>
      </c>
      <c r="Q368" s="100">
        <v>40364233.370000005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25553503.77</v>
      </c>
      <c r="V368" s="97"/>
    </row>
    <row r="369" spans="2:22" x14ac:dyDescent="0.2">
      <c r="B369" s="95"/>
      <c r="C369" s="133" t="s">
        <v>323</v>
      </c>
      <c r="D369" s="134" t="s">
        <v>324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6"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325</v>
      </c>
      <c r="D370" s="99" t="s">
        <v>324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00"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326</v>
      </c>
      <c r="D371" s="134" t="s">
        <v>327</v>
      </c>
      <c r="E371" s="136">
        <v>422561.16</v>
      </c>
      <c r="F371" s="136">
        <v>575131.57999999996</v>
      </c>
      <c r="G371" s="136">
        <v>1054323.29</v>
      </c>
      <c r="H371" s="136">
        <v>1073645</v>
      </c>
      <c r="I371" s="136">
        <v>1034049.37</v>
      </c>
      <c r="J371" s="136">
        <v>1985898.06</v>
      </c>
      <c r="K371" s="136">
        <v>1124457.26</v>
      </c>
      <c r="L371" s="136">
        <v>1551267.2899999996</v>
      </c>
      <c r="M371" s="136">
        <v>2767180.25</v>
      </c>
      <c r="N371" s="136">
        <v>1943480.2600000002</v>
      </c>
      <c r="O371" s="136">
        <v>1943480.2600000002</v>
      </c>
      <c r="P371" s="136">
        <v>1943479.73</v>
      </c>
      <c r="Q371" s="136">
        <v>17418953.509999998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11588513.26</v>
      </c>
      <c r="V371" s="97"/>
    </row>
    <row r="372" spans="2:22" x14ac:dyDescent="0.2">
      <c r="B372" s="95"/>
      <c r="C372" s="98" t="s">
        <v>328</v>
      </c>
      <c r="D372" s="99" t="s">
        <v>327</v>
      </c>
      <c r="E372" s="100">
        <v>422561.16</v>
      </c>
      <c r="F372" s="100">
        <v>575131.57999999996</v>
      </c>
      <c r="G372" s="100">
        <v>1054323.29</v>
      </c>
      <c r="H372" s="100">
        <v>1073645</v>
      </c>
      <c r="I372" s="100">
        <v>1034049.37</v>
      </c>
      <c r="J372" s="100">
        <v>1985898.06</v>
      </c>
      <c r="K372" s="100">
        <v>1124457.26</v>
      </c>
      <c r="L372" s="100">
        <v>1551267.2899999996</v>
      </c>
      <c r="M372" s="100">
        <v>2767180.25</v>
      </c>
      <c r="N372" s="100">
        <v>1943480.2600000002</v>
      </c>
      <c r="O372" s="100">
        <v>1943480.2600000002</v>
      </c>
      <c r="P372" s="100">
        <v>1943479.73</v>
      </c>
      <c r="Q372" s="100">
        <v>17418953.509999998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11588513.26</v>
      </c>
      <c r="V372" s="97"/>
    </row>
    <row r="373" spans="2:22" x14ac:dyDescent="0.2">
      <c r="B373" s="95"/>
      <c r="C373" s="131" t="s">
        <v>329</v>
      </c>
      <c r="D373" s="132" t="s">
        <v>330</v>
      </c>
      <c r="E373" s="135">
        <v>75197413.040000007</v>
      </c>
      <c r="F373" s="135">
        <v>87320375.270000011</v>
      </c>
      <c r="G373" s="135">
        <v>84014570.660000011</v>
      </c>
      <c r="H373" s="135">
        <v>89675505.370000005</v>
      </c>
      <c r="I373" s="135">
        <v>85037204.73999998</v>
      </c>
      <c r="J373" s="135">
        <v>87835751.680000007</v>
      </c>
      <c r="K373" s="135">
        <v>86795198.700000003</v>
      </c>
      <c r="L373" s="135">
        <v>87225122.410000011</v>
      </c>
      <c r="M373" s="135">
        <v>94412693.579999983</v>
      </c>
      <c r="N373" s="135">
        <v>94204759.099999994</v>
      </c>
      <c r="O373" s="135">
        <v>94204759.099999994</v>
      </c>
      <c r="P373" s="135">
        <v>94204755.839999974</v>
      </c>
      <c r="Q373" s="135">
        <v>1060128109.49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777513835.45000005</v>
      </c>
      <c r="V373" s="97"/>
    </row>
    <row r="374" spans="2:22" x14ac:dyDescent="0.2">
      <c r="B374" s="95"/>
      <c r="C374" s="133" t="s">
        <v>331</v>
      </c>
      <c r="D374" s="134" t="s">
        <v>332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6"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333</v>
      </c>
      <c r="D375" s="99" t="s">
        <v>334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00"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335</v>
      </c>
      <c r="D376" s="99" t="s">
        <v>336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00"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337</v>
      </c>
      <c r="D377" s="134" t="s">
        <v>338</v>
      </c>
      <c r="E377" s="136">
        <v>51515119.400000006</v>
      </c>
      <c r="F377" s="136">
        <v>59981599.130000018</v>
      </c>
      <c r="G377" s="136">
        <v>61873346.130000018</v>
      </c>
      <c r="H377" s="136">
        <v>62028434.49000001</v>
      </c>
      <c r="I377" s="136">
        <v>61419264.75</v>
      </c>
      <c r="J377" s="136">
        <v>62273997.190000005</v>
      </c>
      <c r="K377" s="136">
        <v>62121470.970000014</v>
      </c>
      <c r="L377" s="136">
        <v>62448409.980000012</v>
      </c>
      <c r="M377" s="136">
        <v>65070570.249999985</v>
      </c>
      <c r="N377" s="136">
        <v>65066426.219999984</v>
      </c>
      <c r="O377" s="136">
        <v>65066426.219999984</v>
      </c>
      <c r="P377" s="136">
        <v>65066425.909999989</v>
      </c>
      <c r="Q377" s="136">
        <v>743931490.6400001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548732212.29000008</v>
      </c>
      <c r="V377" s="97"/>
    </row>
    <row r="378" spans="2:22" x14ac:dyDescent="0.2">
      <c r="B378" s="95"/>
      <c r="C378" s="98" t="s">
        <v>339</v>
      </c>
      <c r="D378" s="99" t="s">
        <v>338</v>
      </c>
      <c r="E378" s="100">
        <v>51515119.400000006</v>
      </c>
      <c r="F378" s="100">
        <v>59981599.130000018</v>
      </c>
      <c r="G378" s="100">
        <v>61873346.130000018</v>
      </c>
      <c r="H378" s="100">
        <v>62028434.49000001</v>
      </c>
      <c r="I378" s="100">
        <v>61419264.75</v>
      </c>
      <c r="J378" s="100">
        <v>62273997.190000005</v>
      </c>
      <c r="K378" s="100">
        <v>62121470.970000014</v>
      </c>
      <c r="L378" s="100">
        <v>62448409.980000012</v>
      </c>
      <c r="M378" s="100">
        <v>65070570.249999985</v>
      </c>
      <c r="N378" s="100">
        <v>65066426.219999984</v>
      </c>
      <c r="O378" s="100">
        <v>65066426.219999984</v>
      </c>
      <c r="P378" s="100">
        <v>65066425.909999989</v>
      </c>
      <c r="Q378" s="100">
        <v>743931490.6400001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548732212.29000008</v>
      </c>
      <c r="V378" s="97"/>
    </row>
    <row r="379" spans="2:22" x14ac:dyDescent="0.2">
      <c r="B379" s="95"/>
      <c r="C379" s="133" t="s">
        <v>340</v>
      </c>
      <c r="D379" s="134" t="s">
        <v>341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6"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342</v>
      </c>
      <c r="D380" s="99" t="s">
        <v>341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00"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343</v>
      </c>
      <c r="D381" s="134" t="s">
        <v>344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6"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345</v>
      </c>
      <c r="D382" s="99" t="s">
        <v>344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00"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346</v>
      </c>
      <c r="D383" s="134" t="s">
        <v>347</v>
      </c>
      <c r="E383" s="136">
        <v>4353740.07</v>
      </c>
      <c r="F383" s="136">
        <v>6882196.4400000004</v>
      </c>
      <c r="G383" s="136">
        <v>3376879.5</v>
      </c>
      <c r="H383" s="136">
        <v>6339232.7800000003</v>
      </c>
      <c r="I383" s="136">
        <v>4791572.1100000003</v>
      </c>
      <c r="J383" s="136">
        <v>5278729.29</v>
      </c>
      <c r="K383" s="136">
        <v>5224384.3499999996</v>
      </c>
      <c r="L383" s="136">
        <v>4704878.0500000007</v>
      </c>
      <c r="M383" s="136">
        <v>6690922.209999999</v>
      </c>
      <c r="N383" s="136">
        <v>6494374.9799999986</v>
      </c>
      <c r="O383" s="136">
        <v>6494374.9799999986</v>
      </c>
      <c r="P383" s="136">
        <v>6494374.8599999994</v>
      </c>
      <c r="Q383" s="136">
        <v>67125659.620000005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47642534.800000004</v>
      </c>
      <c r="V383" s="97"/>
    </row>
    <row r="384" spans="2:22" x14ac:dyDescent="0.2">
      <c r="B384" s="95"/>
      <c r="C384" s="98" t="s">
        <v>348</v>
      </c>
      <c r="D384" s="99" t="s">
        <v>347</v>
      </c>
      <c r="E384" s="100">
        <v>4353740.07</v>
      </c>
      <c r="F384" s="100">
        <v>6882196.4400000004</v>
      </c>
      <c r="G384" s="100">
        <v>3376879.5</v>
      </c>
      <c r="H384" s="100">
        <v>6339232.7800000003</v>
      </c>
      <c r="I384" s="100">
        <v>4791572.1100000003</v>
      </c>
      <c r="J384" s="100">
        <v>5278729.29</v>
      </c>
      <c r="K384" s="100">
        <v>5224384.3499999996</v>
      </c>
      <c r="L384" s="100">
        <v>4704878.0500000007</v>
      </c>
      <c r="M384" s="100">
        <v>6690922.209999999</v>
      </c>
      <c r="N384" s="100">
        <v>6494374.9799999986</v>
      </c>
      <c r="O384" s="100">
        <v>6494374.9799999986</v>
      </c>
      <c r="P384" s="100">
        <v>6494374.8599999994</v>
      </c>
      <c r="Q384" s="100">
        <v>67125659.620000005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47642534.800000004</v>
      </c>
      <c r="V384" s="97"/>
    </row>
    <row r="385" spans="2:22" x14ac:dyDescent="0.2">
      <c r="B385" s="95"/>
      <c r="C385" s="133" t="s">
        <v>349</v>
      </c>
      <c r="D385" s="134" t="s">
        <v>350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6"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351</v>
      </c>
      <c r="D386" s="99" t="s">
        <v>350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00"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352</v>
      </c>
      <c r="D387" s="134" t="s">
        <v>353</v>
      </c>
      <c r="E387" s="136">
        <v>43316.4</v>
      </c>
      <c r="F387" s="136">
        <v>128849.90000000001</v>
      </c>
      <c r="G387" s="136">
        <v>200889.47999999992</v>
      </c>
      <c r="H387" s="136">
        <v>140918.06</v>
      </c>
      <c r="I387" s="136">
        <v>37471.94</v>
      </c>
      <c r="J387" s="136">
        <v>231415.79999999993</v>
      </c>
      <c r="K387" s="136">
        <v>104177.81000000001</v>
      </c>
      <c r="L387" s="136">
        <v>128919.94</v>
      </c>
      <c r="M387" s="136">
        <v>42535.37</v>
      </c>
      <c r="N387" s="136">
        <v>42535.37</v>
      </c>
      <c r="O387" s="136">
        <v>42535.37</v>
      </c>
      <c r="P387" s="136">
        <v>42535.09</v>
      </c>
      <c r="Q387" s="136">
        <v>1186100.5300000003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1058494.7</v>
      </c>
      <c r="V387" s="97"/>
    </row>
    <row r="388" spans="2:22" x14ac:dyDescent="0.2">
      <c r="B388" s="95"/>
      <c r="C388" s="98" t="s">
        <v>354</v>
      </c>
      <c r="D388" s="99" t="s">
        <v>353</v>
      </c>
      <c r="E388" s="100">
        <v>43316.4</v>
      </c>
      <c r="F388" s="100">
        <v>128849.90000000001</v>
      </c>
      <c r="G388" s="100">
        <v>200889.47999999992</v>
      </c>
      <c r="H388" s="100">
        <v>140918.06</v>
      </c>
      <c r="I388" s="100">
        <v>37471.94</v>
      </c>
      <c r="J388" s="100">
        <v>231415.79999999993</v>
      </c>
      <c r="K388" s="100">
        <v>104177.81000000001</v>
      </c>
      <c r="L388" s="100">
        <v>128919.94</v>
      </c>
      <c r="M388" s="100">
        <v>42535.37</v>
      </c>
      <c r="N388" s="100">
        <v>42535.37</v>
      </c>
      <c r="O388" s="100">
        <v>42535.37</v>
      </c>
      <c r="P388" s="100">
        <v>42535.09</v>
      </c>
      <c r="Q388" s="100">
        <v>1186100.5300000003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1058494.7</v>
      </c>
      <c r="V388" s="97"/>
    </row>
    <row r="389" spans="2:22" x14ac:dyDescent="0.2">
      <c r="B389" s="95"/>
      <c r="C389" s="133" t="s">
        <v>355</v>
      </c>
      <c r="D389" s="134" t="s">
        <v>356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6"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357</v>
      </c>
      <c r="D390" s="99" t="s">
        <v>356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00"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358</v>
      </c>
      <c r="D391" s="134" t="s">
        <v>359</v>
      </c>
      <c r="E391" s="136">
        <v>19285237.170000002</v>
      </c>
      <c r="F391" s="136">
        <v>20327729.800000001</v>
      </c>
      <c r="G391" s="136">
        <v>18563455.549999997</v>
      </c>
      <c r="H391" s="136">
        <v>21166920.039999995</v>
      </c>
      <c r="I391" s="136">
        <v>18788895.93999999</v>
      </c>
      <c r="J391" s="136">
        <v>20051609.40000001</v>
      </c>
      <c r="K391" s="136">
        <v>19345165.569999993</v>
      </c>
      <c r="L391" s="136">
        <v>19942914.439999994</v>
      </c>
      <c r="M391" s="136">
        <v>22608665.749999993</v>
      </c>
      <c r="N391" s="136">
        <v>22601422.529999994</v>
      </c>
      <c r="O391" s="136">
        <v>22601422.529999994</v>
      </c>
      <c r="P391" s="136">
        <v>22601419.979999997</v>
      </c>
      <c r="Q391" s="136">
        <v>247884858.69999996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180080593.65999997</v>
      </c>
      <c r="V391" s="97"/>
    </row>
    <row r="392" spans="2:22" x14ac:dyDescent="0.2">
      <c r="B392" s="95"/>
      <c r="C392" s="98" t="s">
        <v>360</v>
      </c>
      <c r="D392" s="99" t="s">
        <v>359</v>
      </c>
      <c r="E392" s="100">
        <v>19285237.170000002</v>
      </c>
      <c r="F392" s="100">
        <v>20327729.800000001</v>
      </c>
      <c r="G392" s="100">
        <v>18563455.549999997</v>
      </c>
      <c r="H392" s="100">
        <v>21166920.039999995</v>
      </c>
      <c r="I392" s="100">
        <v>18788895.93999999</v>
      </c>
      <c r="J392" s="100">
        <v>20051609.40000001</v>
      </c>
      <c r="K392" s="100">
        <v>19345165.569999993</v>
      </c>
      <c r="L392" s="100">
        <v>19942914.439999994</v>
      </c>
      <c r="M392" s="100">
        <v>22608665.749999993</v>
      </c>
      <c r="N392" s="100">
        <v>22601422.529999994</v>
      </c>
      <c r="O392" s="100">
        <v>22601422.529999994</v>
      </c>
      <c r="P392" s="100">
        <v>22601419.979999997</v>
      </c>
      <c r="Q392" s="100">
        <v>247884858.69999996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180080593.65999997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pd8ayC6m4R/nZPb3bpVHizwrv0uIXW2JIyNkHAX18hu6ABiGft6AZzRS2wXcvVhsqRfVtZ7r/WULxbw+g8qL5Q==" saltValue="x/kO+SoH7yFW31BDI1ozKg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2024-10-30T13:03:35Z</dcterms:modified>
</cp:coreProperties>
</file>